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vnozare.pri\vm\Redirect_profiles\VM_Ivita_Lazdina\Desktop\Not_1529\2021_GATAVOTIE_NOTEIKUMI\555_Noslēguma_lielie_grozījumi\555_not_precizētā_versija_ar_ārstēšanu\"/>
    </mc:Choice>
  </mc:AlternateContent>
  <xr:revisionPtr revIDLastSave="0" documentId="13_ncr:1_{380FA927-493A-4A76-9354-52A8A27055E3}" xr6:coauthVersionLast="46" xr6:coauthVersionMax="46" xr10:uidLastSave="{00000000-0000-0000-0000-000000000000}"/>
  <bookViews>
    <workbookView xWindow="1560" yWindow="600" windowWidth="13335" windowHeight="15600" xr2:uid="{8C1610C6-3F1B-4D2B-B35D-B0F27FAD4096}"/>
  </bookViews>
  <sheets>
    <sheet name="1.pielikums" sheetId="2" r:id="rId1"/>
    <sheet name="2.pielikums" sheetId="3" r:id="rId2"/>
    <sheet name="3.pielikums" sheetId="26" r:id="rId3"/>
    <sheet name="4.pielikums" sheetId="6" r:id="rId4"/>
    <sheet name="5.pielikums" sheetId="9" r:id="rId5"/>
    <sheet name="6.pielikums" sheetId="24" r:id="rId6"/>
    <sheet name="7.pielikums" sheetId="10" r:id="rId7"/>
    <sheet name="8.pielikums" sheetId="11" r:id="rId8"/>
    <sheet name="9.pielikums" sheetId="12" r:id="rId9"/>
    <sheet name="10.pielikums" sheetId="13" r:id="rId10"/>
    <sheet name="11.pielikums" sheetId="14" r:id="rId11"/>
    <sheet name="12.pielikums" sheetId="28" r:id="rId12"/>
    <sheet name="13.pielikums" sheetId="16" r:id="rId13"/>
    <sheet name="14.pielikums" sheetId="31" r:id="rId14"/>
    <sheet name="15.pielikums" sheetId="19" r:id="rId15"/>
    <sheet name="16.pielikums" sheetId="20" r:id="rId16"/>
    <sheet name="17.pielikums" sheetId="25" r:id="rId17"/>
    <sheet name="18.pielikums" sheetId="27" r:id="rId18"/>
  </sheets>
  <externalReferences>
    <externalReference r:id="rId19"/>
    <externalReference r:id="rId20"/>
    <externalReference r:id="rId21"/>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 i="31" l="1"/>
  <c r="K13" i="31"/>
  <c r="K12" i="31"/>
  <c r="K11" i="31"/>
  <c r="I6" i="31"/>
  <c r="I14" i="31" s="1"/>
  <c r="H6" i="31"/>
  <c r="H14" i="31" s="1"/>
  <c r="G6" i="31"/>
  <c r="G14" i="31" s="1"/>
  <c r="B3" i="31"/>
  <c r="G35" i="11"/>
  <c r="M35" i="11"/>
  <c r="L35" i="11"/>
  <c r="F35" i="11"/>
  <c r="M34" i="11"/>
  <c r="G34" i="11"/>
  <c r="J14" i="31" l="1"/>
  <c r="R14" i="31"/>
  <c r="U14" i="31" s="1"/>
  <c r="X14" i="31" s="1"/>
  <c r="H11" i="31"/>
  <c r="H12" i="31"/>
  <c r="H13" i="31"/>
  <c r="I11" i="31"/>
  <c r="I12" i="31"/>
  <c r="I13" i="31"/>
  <c r="G11" i="31"/>
  <c r="G12" i="31"/>
  <c r="G13" i="31"/>
  <c r="J13" i="31" l="1"/>
  <c r="R13" i="31" s="1"/>
  <c r="U13" i="31" s="1"/>
  <c r="X13" i="31" s="1"/>
  <c r="J12" i="31"/>
  <c r="R12" i="31"/>
  <c r="U12" i="31" s="1"/>
  <c r="X12" i="31" s="1"/>
  <c r="J11" i="31"/>
  <c r="R11" i="31" s="1"/>
  <c r="U11" i="31" s="1"/>
  <c r="X11" i="31" s="1"/>
  <c r="X17" i="31" s="1"/>
  <c r="G16" i="28" l="1"/>
  <c r="H16" i="28" s="1"/>
  <c r="I16" i="28" s="1"/>
  <c r="G15" i="28"/>
  <c r="H15" i="28" s="1"/>
  <c r="I15" i="28" s="1"/>
  <c r="G14" i="28"/>
  <c r="H14" i="28" s="1"/>
  <c r="I14" i="28" s="1"/>
  <c r="G13" i="28"/>
  <c r="H13" i="28" s="1"/>
  <c r="I13" i="28" s="1"/>
  <c r="G12" i="28"/>
  <c r="H12" i="28" s="1"/>
  <c r="I12" i="28" s="1"/>
  <c r="G11" i="28"/>
  <c r="H11" i="28" s="1"/>
  <c r="I11" i="28" s="1"/>
  <c r="G10" i="28"/>
  <c r="G17" i="28" s="1"/>
  <c r="F5" i="28" s="1"/>
  <c r="H10" i="28" l="1"/>
  <c r="H17" i="28" l="1"/>
  <c r="G5" i="28" s="1"/>
  <c r="I10" i="28"/>
  <c r="I17" i="28" s="1"/>
  <c r="H5" i="28" s="1"/>
  <c r="I55" i="27"/>
  <c r="I51" i="27"/>
  <c r="I48" i="27"/>
  <c r="I49" i="27"/>
  <c r="I47" i="27"/>
  <c r="J50" i="27"/>
  <c r="I41" i="27"/>
  <c r="E41" i="27"/>
  <c r="F41" i="27"/>
  <c r="D41" i="27"/>
  <c r="J41" i="27"/>
  <c r="H41" i="27"/>
  <c r="C41" i="27"/>
  <c r="K40" i="27"/>
  <c r="I40" i="27"/>
  <c r="D40" i="27"/>
  <c r="K39" i="27"/>
  <c r="I39" i="27"/>
  <c r="F39" i="27"/>
  <c r="D39" i="27"/>
  <c r="K38" i="27"/>
  <c r="I38" i="27"/>
  <c r="F38" i="27"/>
  <c r="D38" i="27"/>
  <c r="K37" i="27"/>
  <c r="I37" i="27"/>
  <c r="F37" i="27"/>
  <c r="D37" i="27"/>
  <c r="K36" i="27"/>
  <c r="I36" i="27"/>
  <c r="F36" i="27"/>
  <c r="D36" i="27"/>
  <c r="K35" i="27"/>
  <c r="I35" i="27"/>
  <c r="F35" i="27"/>
  <c r="D35" i="27"/>
  <c r="K34" i="27"/>
  <c r="I34" i="27"/>
  <c r="F34" i="27"/>
  <c r="D34" i="27"/>
  <c r="K33" i="27"/>
  <c r="I33" i="27"/>
  <c r="F33" i="27"/>
  <c r="D33" i="27"/>
  <c r="K32" i="27"/>
  <c r="I32" i="27"/>
  <c r="F32" i="27"/>
  <c r="D32" i="27"/>
  <c r="K31" i="27"/>
  <c r="I31" i="27"/>
  <c r="F31" i="27"/>
  <c r="D31" i="27"/>
  <c r="K30" i="27"/>
  <c r="I30" i="27"/>
  <c r="F30" i="27"/>
  <c r="D30" i="27"/>
  <c r="K29" i="27"/>
  <c r="I29" i="27"/>
  <c r="F29" i="27"/>
  <c r="D29" i="27"/>
  <c r="K28" i="27"/>
  <c r="I28" i="27"/>
  <c r="F28" i="27"/>
  <c r="J49" i="27" s="1"/>
  <c r="D28" i="27"/>
  <c r="J48" i="27" l="1"/>
  <c r="K41" i="27"/>
  <c r="J47" i="27" s="1"/>
  <c r="J51" i="27" l="1"/>
  <c r="K47" i="27" s="1"/>
  <c r="K50" i="27" l="1"/>
  <c r="K49" i="27"/>
  <c r="K48" i="27"/>
  <c r="K10" i="27" l="1"/>
  <c r="I10" i="27"/>
  <c r="G10" i="27"/>
  <c r="K9" i="27"/>
  <c r="I9" i="27"/>
  <c r="G9" i="27"/>
  <c r="K8" i="27"/>
  <c r="I8" i="27"/>
  <c r="G8" i="27"/>
  <c r="J7" i="27"/>
  <c r="J11" i="27" s="1"/>
  <c r="H7" i="27"/>
  <c r="H11" i="27" s="1"/>
  <c r="G7" i="27"/>
  <c r="K6" i="27"/>
  <c r="I6" i="27"/>
  <c r="G6" i="27"/>
  <c r="G5" i="27"/>
  <c r="K4" i="27"/>
  <c r="I4" i="27"/>
  <c r="G4" i="27"/>
  <c r="G11" i="27" l="1"/>
  <c r="K7" i="27"/>
  <c r="K11" i="27" s="1"/>
  <c r="I7" i="27"/>
  <c r="I11" i="27" l="1"/>
  <c r="G18" i="27"/>
  <c r="F18" i="27"/>
  <c r="E21" i="27"/>
  <c r="G20" i="27"/>
  <c r="F20" i="27"/>
  <c r="G19" i="27"/>
  <c r="F19" i="27"/>
  <c r="E51" i="24"/>
  <c r="C47" i="24"/>
  <c r="C46" i="24"/>
  <c r="D46" i="24" s="1"/>
  <c r="D45" i="24"/>
  <c r="I14" i="27" l="1"/>
  <c r="G21" i="27"/>
  <c r="F21" i="27"/>
  <c r="H21" i="27" s="1"/>
  <c r="D47" i="24"/>
  <c r="W40" i="24"/>
  <c r="T40" i="24"/>
  <c r="U40" i="24" s="1"/>
  <c r="R40" i="24"/>
  <c r="S40" i="24" s="1"/>
  <c r="J40" i="24"/>
  <c r="H40" i="24"/>
  <c r="W39" i="24"/>
  <c r="R39" i="24"/>
  <c r="S39" i="24" s="1"/>
  <c r="K39" i="24"/>
  <c r="H39" i="24"/>
  <c r="J39" i="24" s="1"/>
  <c r="W38" i="24"/>
  <c r="R38" i="24"/>
  <c r="S38" i="24" s="1"/>
  <c r="H38" i="24"/>
  <c r="J38" i="24" s="1"/>
  <c r="W37" i="24"/>
  <c r="R37" i="24"/>
  <c r="H37" i="24"/>
  <c r="J37" i="24" s="1"/>
  <c r="W36" i="24"/>
  <c r="T36" i="24"/>
  <c r="U36" i="24" s="1"/>
  <c r="R36" i="24"/>
  <c r="S36" i="24" s="1"/>
  <c r="J36" i="24"/>
  <c r="H36" i="24"/>
  <c r="W35" i="24"/>
  <c r="R35" i="24"/>
  <c r="S35" i="24" s="1"/>
  <c r="H35" i="24"/>
  <c r="J35" i="24" s="1"/>
  <c r="W34" i="24"/>
  <c r="R34" i="24"/>
  <c r="S34" i="24" s="1"/>
  <c r="H34" i="24"/>
  <c r="J34" i="24" s="1"/>
  <c r="W33" i="24"/>
  <c r="R33" i="24"/>
  <c r="H33" i="24"/>
  <c r="J33" i="24" s="1"/>
  <c r="W32" i="24"/>
  <c r="T32" i="24"/>
  <c r="U32" i="24" s="1"/>
  <c r="R32" i="24"/>
  <c r="S32" i="24" s="1"/>
  <c r="J32" i="24"/>
  <c r="H32" i="24"/>
  <c r="W31" i="24"/>
  <c r="R31" i="24"/>
  <c r="S31" i="24" s="1"/>
  <c r="K31" i="24"/>
  <c r="H31" i="24"/>
  <c r="J31" i="24" s="1"/>
  <c r="W30" i="24"/>
  <c r="R30" i="24"/>
  <c r="S30" i="24" s="1"/>
  <c r="H30" i="24"/>
  <c r="J30" i="24" s="1"/>
  <c r="W29" i="24"/>
  <c r="R29" i="24"/>
  <c r="H29" i="24"/>
  <c r="J29" i="24" s="1"/>
  <c r="W28" i="24"/>
  <c r="T28" i="24"/>
  <c r="U28" i="24" s="1"/>
  <c r="R28" i="24"/>
  <c r="S28" i="24" s="1"/>
  <c r="J28" i="24"/>
  <c r="H28" i="24"/>
  <c r="W27" i="24"/>
  <c r="R27" i="24"/>
  <c r="S27" i="24" s="1"/>
  <c r="H27" i="24"/>
  <c r="J27" i="24" s="1"/>
  <c r="W26" i="24"/>
  <c r="R26" i="24"/>
  <c r="S26" i="24" s="1"/>
  <c r="H26" i="24"/>
  <c r="J26" i="24" s="1"/>
  <c r="W25" i="24"/>
  <c r="R25" i="24"/>
  <c r="H25" i="24"/>
  <c r="J25" i="24" s="1"/>
  <c r="W24" i="24"/>
  <c r="T24" i="24"/>
  <c r="U24" i="24" s="1"/>
  <c r="R24" i="24"/>
  <c r="S24" i="24" s="1"/>
  <c r="J24" i="24"/>
  <c r="H24" i="24"/>
  <c r="W23" i="24"/>
  <c r="R23" i="24"/>
  <c r="S23" i="24" s="1"/>
  <c r="K23" i="24"/>
  <c r="H23" i="24"/>
  <c r="J23" i="24" s="1"/>
  <c r="W22" i="24"/>
  <c r="R22" i="24"/>
  <c r="S22" i="24" s="1"/>
  <c r="H22" i="24"/>
  <c r="J22" i="24" s="1"/>
  <c r="W21" i="24"/>
  <c r="R21" i="24"/>
  <c r="H21" i="24"/>
  <c r="J21" i="24" s="1"/>
  <c r="W20" i="24"/>
  <c r="T20" i="24"/>
  <c r="U20" i="24" s="1"/>
  <c r="R20" i="24"/>
  <c r="S20" i="24" s="1"/>
  <c r="J20" i="24"/>
  <c r="H20" i="24"/>
  <c r="W19" i="24"/>
  <c r="S19" i="24"/>
  <c r="T19" i="24" s="1"/>
  <c r="U19" i="24" s="1"/>
  <c r="R19" i="24"/>
  <c r="L19" i="24"/>
  <c r="Y19" i="24" s="1"/>
  <c r="H19" i="24"/>
  <c r="J19" i="24" s="1"/>
  <c r="K19" i="24" s="1"/>
  <c r="W18" i="24"/>
  <c r="U18" i="24"/>
  <c r="S18" i="24"/>
  <c r="T18" i="24" s="1"/>
  <c r="R18" i="24"/>
  <c r="H18" i="24"/>
  <c r="J18" i="24" s="1"/>
  <c r="W17" i="24"/>
  <c r="S17" i="24"/>
  <c r="T17" i="24" s="1"/>
  <c r="U17" i="24" s="1"/>
  <c r="R17" i="24"/>
  <c r="H17" i="24"/>
  <c r="J17" i="24" s="1"/>
  <c r="K17" i="24" s="1"/>
  <c r="W16" i="24"/>
  <c r="S16" i="24"/>
  <c r="T16" i="24" s="1"/>
  <c r="U16" i="24" s="1"/>
  <c r="R16" i="24"/>
  <c r="H16" i="24"/>
  <c r="J16" i="24" s="1"/>
  <c r="W15" i="24"/>
  <c r="S15" i="24"/>
  <c r="T15" i="24" s="1"/>
  <c r="U15" i="24" s="1"/>
  <c r="R15" i="24"/>
  <c r="H15" i="24"/>
  <c r="J15" i="24" s="1"/>
  <c r="K15" i="24" s="1"/>
  <c r="W14" i="24"/>
  <c r="S14" i="24"/>
  <c r="T14" i="24" s="1"/>
  <c r="U14" i="24" s="1"/>
  <c r="R14" i="24"/>
  <c r="H14" i="24"/>
  <c r="J14" i="24" s="1"/>
  <c r="W13" i="24"/>
  <c r="T13" i="24"/>
  <c r="U13" i="24" s="1"/>
  <c r="S13" i="24"/>
  <c r="R13" i="24"/>
  <c r="L13" i="24"/>
  <c r="Y13" i="24" s="1"/>
  <c r="H13" i="24"/>
  <c r="J13" i="24" s="1"/>
  <c r="K13" i="24" s="1"/>
  <c r="W12" i="24"/>
  <c r="S12" i="24"/>
  <c r="T12" i="24" s="1"/>
  <c r="U12" i="24" s="1"/>
  <c r="R12" i="24"/>
  <c r="H12" i="24"/>
  <c r="J12" i="24" s="1"/>
  <c r="W11" i="24"/>
  <c r="S11" i="24"/>
  <c r="T11" i="24" s="1"/>
  <c r="U11" i="24" s="1"/>
  <c r="R11" i="24"/>
  <c r="H11" i="24"/>
  <c r="J11" i="24" s="1"/>
  <c r="K11" i="24" s="1"/>
  <c r="W10" i="24"/>
  <c r="S10" i="24"/>
  <c r="T10" i="24" s="1"/>
  <c r="U10" i="24" s="1"/>
  <c r="R10" i="24"/>
  <c r="H10" i="24"/>
  <c r="J10" i="24" s="1"/>
  <c r="W9" i="24"/>
  <c r="T9" i="24"/>
  <c r="U9" i="24" s="1"/>
  <c r="S9" i="24"/>
  <c r="R9" i="24"/>
  <c r="L9" i="24"/>
  <c r="Y9" i="24" s="1"/>
  <c r="H9" i="24"/>
  <c r="J9" i="24" s="1"/>
  <c r="K9" i="24" s="1"/>
  <c r="W8" i="24"/>
  <c r="R8" i="24"/>
  <c r="H8" i="24"/>
  <c r="J8" i="24" s="1"/>
  <c r="K8" i="24" s="1"/>
  <c r="L8" i="24" s="1"/>
  <c r="G5" i="24"/>
  <c r="K14" i="24" l="1"/>
  <c r="L14" i="24"/>
  <c r="Y14" i="24" s="1"/>
  <c r="K12" i="24"/>
  <c r="L12" i="24"/>
  <c r="Y12" i="24" s="1"/>
  <c r="K10" i="24"/>
  <c r="L10" i="24"/>
  <c r="Y10" i="24" s="1"/>
  <c r="G40" i="24"/>
  <c r="G39" i="24"/>
  <c r="G38" i="24"/>
  <c r="G37" i="24"/>
  <c r="G36" i="24"/>
  <c r="G35" i="24"/>
  <c r="G34" i="24"/>
  <c r="G33" i="24"/>
  <c r="G32" i="24"/>
  <c r="G31" i="24"/>
  <c r="G30" i="24"/>
  <c r="G29" i="24"/>
  <c r="G28" i="24"/>
  <c r="G27" i="24"/>
  <c r="G26" i="24"/>
  <c r="G25" i="24"/>
  <c r="G24" i="24"/>
  <c r="G23" i="24"/>
  <c r="G22" i="24"/>
  <c r="G21" i="24"/>
  <c r="G20" i="24"/>
  <c r="G18" i="24"/>
  <c r="G16" i="24"/>
  <c r="G14" i="24"/>
  <c r="G12" i="24"/>
  <c r="G10" i="24"/>
  <c r="G19" i="24"/>
  <c r="G17" i="24"/>
  <c r="G11" i="24"/>
  <c r="G15" i="24"/>
  <c r="K18" i="24"/>
  <c r="L18" i="24"/>
  <c r="Y18" i="24" s="1"/>
  <c r="L25" i="24"/>
  <c r="K25" i="24"/>
  <c r="K32" i="24"/>
  <c r="L32" i="24" s="1"/>
  <c r="Y32" i="24" s="1"/>
  <c r="L34" i="24"/>
  <c r="Y34" i="24" s="1"/>
  <c r="K34" i="24"/>
  <c r="S25" i="24"/>
  <c r="T25" i="24"/>
  <c r="U25" i="24" s="1"/>
  <c r="S33" i="24"/>
  <c r="T33" i="24"/>
  <c r="U33" i="24" s="1"/>
  <c r="K24" i="24"/>
  <c r="L24" i="24" s="1"/>
  <c r="Y24" i="24" s="1"/>
  <c r="K26" i="24"/>
  <c r="L26" i="24" s="1"/>
  <c r="Y26" i="24" s="1"/>
  <c r="K33" i="24"/>
  <c r="L33" i="24" s="1"/>
  <c r="Y33" i="24" s="1"/>
  <c r="K40" i="24"/>
  <c r="L40" i="24" s="1"/>
  <c r="Y40" i="24" s="1"/>
  <c r="G8" i="24"/>
  <c r="L27" i="24"/>
  <c r="Y27" i="24" s="1"/>
  <c r="S8" i="24"/>
  <c r="T8" i="24" s="1"/>
  <c r="G9" i="24"/>
  <c r="L11" i="24"/>
  <c r="Y11" i="24" s="1"/>
  <c r="G13" i="24"/>
  <c r="L15" i="24"/>
  <c r="Y15" i="24" s="1"/>
  <c r="K20" i="24"/>
  <c r="L20" i="24" s="1"/>
  <c r="Y20" i="24" s="1"/>
  <c r="K21" i="24"/>
  <c r="L21" i="24" s="1"/>
  <c r="Y21" i="24" s="1"/>
  <c r="K22" i="24"/>
  <c r="L22" i="24" s="1"/>
  <c r="Y22" i="24" s="1"/>
  <c r="K27" i="24"/>
  <c r="K28" i="24"/>
  <c r="L28" i="24" s="1"/>
  <c r="Y28" i="24" s="1"/>
  <c r="L29" i="24"/>
  <c r="Y29" i="24" s="1"/>
  <c r="K29" i="24"/>
  <c r="K30" i="24"/>
  <c r="L30" i="24" s="1"/>
  <c r="Y30" i="24" s="1"/>
  <c r="K35" i="24"/>
  <c r="L35" i="24" s="1"/>
  <c r="Y35" i="24" s="1"/>
  <c r="K36" i="24"/>
  <c r="L36" i="24" s="1"/>
  <c r="Y36" i="24" s="1"/>
  <c r="K37" i="24"/>
  <c r="L37" i="24" s="1"/>
  <c r="K38" i="24"/>
  <c r="L38" i="24" s="1"/>
  <c r="Y38" i="24" s="1"/>
  <c r="K16" i="24"/>
  <c r="L16" i="24"/>
  <c r="Y16" i="24" s="1"/>
  <c r="L17" i="24"/>
  <c r="Y17" i="24" s="1"/>
  <c r="S21" i="24"/>
  <c r="T21" i="24"/>
  <c r="U21" i="24" s="1"/>
  <c r="L23" i="24"/>
  <c r="S29" i="24"/>
  <c r="T29" i="24"/>
  <c r="U29" i="24" s="1"/>
  <c r="L31" i="24"/>
  <c r="Y31" i="24" s="1"/>
  <c r="S37" i="24"/>
  <c r="T37" i="24" s="1"/>
  <c r="U37" i="24" s="1"/>
  <c r="L39" i="24"/>
  <c r="T22" i="24"/>
  <c r="U22" i="24" s="1"/>
  <c r="T26" i="24"/>
  <c r="U26" i="24" s="1"/>
  <c r="T30" i="24"/>
  <c r="U30" i="24" s="1"/>
  <c r="T34" i="24"/>
  <c r="U34" i="24" s="1"/>
  <c r="T38" i="24"/>
  <c r="U38" i="24" s="1"/>
  <c r="T23" i="24"/>
  <c r="U23" i="24" s="1"/>
  <c r="T27" i="24"/>
  <c r="U27" i="24" s="1"/>
  <c r="T31" i="24"/>
  <c r="U31" i="24" s="1"/>
  <c r="T35" i="24"/>
  <c r="U35" i="24" s="1"/>
  <c r="T39" i="24"/>
  <c r="U39" i="24" s="1"/>
  <c r="U8" i="24" l="1"/>
  <c r="Y8" i="24"/>
  <c r="Y37" i="24"/>
  <c r="M11" i="24"/>
  <c r="X11" i="24"/>
  <c r="X20" i="24"/>
  <c r="M20" i="24"/>
  <c r="X28" i="24"/>
  <c r="M28" i="24"/>
  <c r="X36" i="24"/>
  <c r="M36" i="24"/>
  <c r="X40" i="24"/>
  <c r="M40" i="24"/>
  <c r="M8" i="24"/>
  <c r="X8" i="24"/>
  <c r="M17" i="24"/>
  <c r="X17" i="24"/>
  <c r="X21" i="24"/>
  <c r="M21" i="24"/>
  <c r="X29" i="24"/>
  <c r="M29" i="24"/>
  <c r="X37" i="24"/>
  <c r="M37" i="24"/>
  <c r="Y39" i="24"/>
  <c r="M19" i="24"/>
  <c r="X19" i="24"/>
  <c r="M16" i="24"/>
  <c r="X16" i="24"/>
  <c r="X22" i="24"/>
  <c r="M22" i="24"/>
  <c r="X26" i="24"/>
  <c r="M26" i="24"/>
  <c r="X30" i="24"/>
  <c r="M30" i="24"/>
  <c r="X34" i="24"/>
  <c r="M34" i="24"/>
  <c r="X38" i="24"/>
  <c r="M38" i="24"/>
  <c r="Y23" i="24"/>
  <c r="Y25" i="24"/>
  <c r="M12" i="24"/>
  <c r="X12" i="24"/>
  <c r="X24" i="24"/>
  <c r="M24" i="24"/>
  <c r="X32" i="24"/>
  <c r="M32" i="24"/>
  <c r="X9" i="24"/>
  <c r="M9" i="24"/>
  <c r="M14" i="24"/>
  <c r="X14" i="24"/>
  <c r="X25" i="24"/>
  <c r="M25" i="24"/>
  <c r="X33" i="24"/>
  <c r="M33" i="24"/>
  <c r="X13" i="24"/>
  <c r="M13" i="24"/>
  <c r="M15" i="24"/>
  <c r="X15" i="24"/>
  <c r="M10" i="24"/>
  <c r="X10" i="24"/>
  <c r="M18" i="24"/>
  <c r="X18" i="24"/>
  <c r="X23" i="24"/>
  <c r="M23" i="24"/>
  <c r="X27" i="24"/>
  <c r="M27" i="24"/>
  <c r="X31" i="24"/>
  <c r="M31" i="24"/>
  <c r="X35" i="24"/>
  <c r="M35" i="24"/>
  <c r="X39" i="24"/>
  <c r="M39" i="24"/>
  <c r="Z31" i="24" l="1"/>
  <c r="N31" i="24"/>
  <c r="AA31" i="24" s="1"/>
  <c r="N25" i="24"/>
  <c r="AA25" i="24" s="1"/>
  <c r="Z25" i="24"/>
  <c r="Z24" i="24"/>
  <c r="N24" i="24"/>
  <c r="AA24" i="24" s="1"/>
  <c r="Z34" i="24"/>
  <c r="N34" i="24"/>
  <c r="AA34" i="24" s="1"/>
  <c r="Z17" i="24"/>
  <c r="N17" i="24"/>
  <c r="AA17" i="24" s="1"/>
  <c r="Z10" i="24"/>
  <c r="N10" i="24"/>
  <c r="AA10" i="24" s="1"/>
  <c r="N37" i="24"/>
  <c r="AA37" i="24" s="1"/>
  <c r="Z37" i="24"/>
  <c r="Z36" i="24"/>
  <c r="N36" i="24"/>
  <c r="AA36" i="24" s="1"/>
  <c r="Z35" i="24"/>
  <c r="N35" i="24"/>
  <c r="AA35" i="24" s="1"/>
  <c r="Z27" i="24"/>
  <c r="N27" i="24"/>
  <c r="AA27" i="24" s="1"/>
  <c r="N33" i="24"/>
  <c r="AA33" i="24" s="1"/>
  <c r="Z33" i="24"/>
  <c r="Z32" i="24"/>
  <c r="N32" i="24"/>
  <c r="AA32" i="24" s="1"/>
  <c r="Z38" i="24"/>
  <c r="N38" i="24"/>
  <c r="AA38" i="24" s="1"/>
  <c r="Z30" i="24"/>
  <c r="N30" i="24"/>
  <c r="AA30" i="24" s="1"/>
  <c r="Z22" i="24"/>
  <c r="N22" i="24"/>
  <c r="AA22" i="24" s="1"/>
  <c r="Z8" i="24"/>
  <c r="N8" i="24"/>
  <c r="Z39" i="24"/>
  <c r="N39" i="24"/>
  <c r="AA39" i="24" s="1"/>
  <c r="Z23" i="24"/>
  <c r="N23" i="24"/>
  <c r="AA23" i="24" s="1"/>
  <c r="Z13" i="24"/>
  <c r="N13" i="24"/>
  <c r="AA13" i="24" s="1"/>
  <c r="Z9" i="24"/>
  <c r="N9" i="24"/>
  <c r="AA9" i="24" s="1"/>
  <c r="Z26" i="24"/>
  <c r="N26" i="24"/>
  <c r="AA26" i="24" s="1"/>
  <c r="Z11" i="24"/>
  <c r="N11" i="24"/>
  <c r="AA11" i="24" s="1"/>
  <c r="Z16" i="24"/>
  <c r="N16" i="24"/>
  <c r="AA16" i="24" s="1"/>
  <c r="N21" i="24"/>
  <c r="AA21" i="24" s="1"/>
  <c r="Z21" i="24"/>
  <c r="Z20" i="24"/>
  <c r="N20" i="24"/>
  <c r="AA20" i="24" s="1"/>
  <c r="Z18" i="24"/>
  <c r="N18" i="24"/>
  <c r="AA18" i="24" s="1"/>
  <c r="Z15" i="24"/>
  <c r="N15" i="24"/>
  <c r="AA15" i="24" s="1"/>
  <c r="Z14" i="24"/>
  <c r="N14" i="24"/>
  <c r="AA14" i="24" s="1"/>
  <c r="N12" i="24"/>
  <c r="AA12" i="24" s="1"/>
  <c r="Z12" i="24"/>
  <c r="Z19" i="24"/>
  <c r="N19" i="24"/>
  <c r="AA19" i="24" s="1"/>
  <c r="N29" i="24"/>
  <c r="AA29" i="24" s="1"/>
  <c r="Z29" i="24"/>
  <c r="Z40" i="24"/>
  <c r="N40" i="24"/>
  <c r="AA40" i="24" s="1"/>
  <c r="Z28" i="24"/>
  <c r="N28" i="24"/>
  <c r="AA28" i="24" s="1"/>
  <c r="AA8" i="24" l="1"/>
  <c r="Z41" i="24"/>
  <c r="AA41" i="24" l="1"/>
  <c r="B21" i="26" l="1"/>
  <c r="B14" i="26"/>
  <c r="B16" i="26" s="1"/>
  <c r="B10" i="26"/>
  <c r="B11" i="26" s="1"/>
  <c r="B8" i="26"/>
  <c r="B17" i="26" l="1"/>
  <c r="B18" i="26" s="1"/>
  <c r="B19" i="26" l="1"/>
  <c r="B20" i="26" s="1"/>
  <c r="C22" i="25" l="1"/>
  <c r="E16" i="25"/>
  <c r="B16" i="25"/>
  <c r="F15" i="25"/>
  <c r="C15" i="25"/>
  <c r="F14" i="25"/>
  <c r="C14" i="25"/>
  <c r="F13" i="25"/>
  <c r="C13" i="25"/>
  <c r="F12" i="25"/>
  <c r="C12" i="25"/>
  <c r="F11" i="25"/>
  <c r="C11" i="25"/>
  <c r="F10" i="25"/>
  <c r="C10" i="25"/>
  <c r="F9" i="25"/>
  <c r="C9" i="25"/>
  <c r="F8" i="25"/>
  <c r="C8" i="25"/>
  <c r="F7" i="25"/>
  <c r="C7" i="25"/>
  <c r="F6" i="25"/>
  <c r="C6" i="25"/>
  <c r="D6" i="25" l="1"/>
  <c r="G8" i="25"/>
  <c r="G10" i="25"/>
  <c r="G12" i="25"/>
  <c r="G14" i="25"/>
  <c r="G7" i="25"/>
  <c r="G9" i="25"/>
  <c r="G11" i="25"/>
  <c r="G13" i="25"/>
  <c r="G15" i="25"/>
  <c r="F16" i="25"/>
  <c r="G6" i="25"/>
  <c r="D7" i="25"/>
  <c r="D8" i="25"/>
  <c r="D9" i="25"/>
  <c r="D10" i="25"/>
  <c r="D11" i="25"/>
  <c r="D12" i="25"/>
  <c r="D13" i="25"/>
  <c r="D14" i="25"/>
  <c r="D15" i="25"/>
  <c r="C16" i="25"/>
  <c r="G16" i="25" l="1"/>
  <c r="D16" i="25"/>
  <c r="C18" i="20" l="1"/>
  <c r="C20" i="20"/>
  <c r="C19" i="20"/>
  <c r="C17" i="20"/>
  <c r="C16" i="20"/>
  <c r="E9" i="20"/>
  <c r="D9" i="20" s="1"/>
  <c r="E8" i="20"/>
  <c r="C8" i="20" s="1"/>
  <c r="E7" i="20"/>
  <c r="D7" i="20" s="1"/>
  <c r="E6" i="20"/>
  <c r="C6" i="20" s="1"/>
  <c r="E5" i="20"/>
  <c r="K4" i="19"/>
  <c r="J4" i="19"/>
  <c r="D59" i="19"/>
  <c r="E38" i="19" s="1"/>
  <c r="F38" i="19" s="1"/>
  <c r="G38" i="19" s="1"/>
  <c r="J38" i="19" s="1"/>
  <c r="L35" i="19" s="1"/>
  <c r="I38" i="19"/>
  <c r="D31" i="19"/>
  <c r="E10" i="19" s="1"/>
  <c r="F10" i="19" s="1"/>
  <c r="G10" i="19" s="1"/>
  <c r="I10" i="19"/>
  <c r="C15" i="20" l="1"/>
  <c r="E10" i="20"/>
  <c r="D8" i="20"/>
  <c r="C5" i="20"/>
  <c r="D6" i="20"/>
  <c r="D5" i="20"/>
  <c r="C7" i="20"/>
  <c r="C9" i="20"/>
  <c r="O10" i="19"/>
  <c r="L7" i="19" s="1"/>
  <c r="L4" i="19" s="1"/>
  <c r="N10" i="19"/>
  <c r="K7" i="19" s="1"/>
  <c r="J10" i="19"/>
  <c r="J7" i="19" s="1"/>
  <c r="D10" i="20" l="1"/>
  <c r="C10" i="20"/>
  <c r="C11" i="16"/>
  <c r="E10" i="16"/>
  <c r="E11" i="16" s="1"/>
  <c r="E9" i="16"/>
  <c r="E5" i="16"/>
  <c r="E16" i="16" s="1"/>
  <c r="D5" i="3" l="1"/>
  <c r="E5" i="3"/>
  <c r="D4" i="6"/>
  <c r="I12" i="9"/>
  <c r="K12" i="9"/>
  <c r="D23" i="14" l="1"/>
  <c r="F23" i="14" s="1"/>
  <c r="D22" i="14"/>
  <c r="F22" i="14" s="1"/>
  <c r="D21" i="14"/>
  <c r="F21" i="14" s="1"/>
  <c r="D20" i="14"/>
  <c r="F20" i="14" s="1"/>
  <c r="D19" i="14"/>
  <c r="F19" i="14" s="1"/>
  <c r="D18" i="14"/>
  <c r="F18" i="14" s="1"/>
  <c r="F17" i="14"/>
  <c r="D17" i="14"/>
  <c r="K8" i="14"/>
  <c r="H8" i="14"/>
  <c r="G8" i="14"/>
  <c r="E8" i="14"/>
  <c r="D8" i="14"/>
  <c r="K7" i="14"/>
  <c r="H7" i="14"/>
  <c r="J7" i="14" s="1"/>
  <c r="E7" i="14"/>
  <c r="D7" i="14"/>
  <c r="K6" i="14"/>
  <c r="M6" i="14" s="1"/>
  <c r="H6" i="14"/>
  <c r="E6" i="14"/>
  <c r="D6" i="14"/>
  <c r="K5" i="14"/>
  <c r="M5" i="14" s="1"/>
  <c r="H5" i="14"/>
  <c r="H9" i="14" s="1"/>
  <c r="E5" i="14"/>
  <c r="D5" i="14"/>
  <c r="E37" i="13"/>
  <c r="D36" i="13"/>
  <c r="E36" i="13" s="1"/>
  <c r="D35" i="13"/>
  <c r="E35" i="13" s="1"/>
  <c r="E38" i="13" s="1"/>
  <c r="D34" i="13"/>
  <c r="D29" i="13"/>
  <c r="D28" i="13"/>
  <c r="D26" i="13"/>
  <c r="D25" i="13"/>
  <c r="D30" i="13" s="1"/>
  <c r="D24" i="13"/>
  <c r="F20" i="13"/>
  <c r="E20" i="13"/>
  <c r="E19" i="13"/>
  <c r="F19" i="13" s="1"/>
  <c r="F18" i="13"/>
  <c r="E18" i="13"/>
  <c r="D17" i="13"/>
  <c r="E17" i="13" s="1"/>
  <c r="F28" i="12"/>
  <c r="F34" i="12" s="1"/>
  <c r="F27" i="12"/>
  <c r="F24" i="12"/>
  <c r="F18" i="12"/>
  <c r="F17" i="12"/>
  <c r="G12" i="12"/>
  <c r="G11" i="12"/>
  <c r="G13" i="12" s="1"/>
  <c r="L19" i="11"/>
  <c r="J19" i="11"/>
  <c r="L18" i="11"/>
  <c r="L20" i="11" s="1"/>
  <c r="L22" i="11" s="1"/>
  <c r="J18" i="11"/>
  <c r="J20" i="11" s="1"/>
  <c r="J22" i="11" s="1"/>
  <c r="F18" i="11"/>
  <c r="E18" i="11"/>
  <c r="D12" i="11"/>
  <c r="C10" i="11"/>
  <c r="C7" i="11"/>
  <c r="G19" i="11" s="1"/>
  <c r="G6" i="14" l="1"/>
  <c r="M7" i="14"/>
  <c r="J8" i="14"/>
  <c r="M8" i="14"/>
  <c r="M9" i="14" s="1"/>
  <c r="G30" i="14" s="1"/>
  <c r="G5" i="14"/>
  <c r="E9" i="14"/>
  <c r="G7" i="14"/>
  <c r="G9" i="14" s="1"/>
  <c r="E30" i="14" s="1"/>
  <c r="F24" i="14"/>
  <c r="E27" i="14" s="1"/>
  <c r="J6" i="14"/>
  <c r="K9" i="14"/>
  <c r="J5" i="14"/>
  <c r="F17" i="13"/>
  <c r="F21" i="13" s="1"/>
  <c r="B13" i="13" s="1"/>
  <c r="E21" i="13"/>
  <c r="I34" i="12"/>
  <c r="Q34" i="12" s="1"/>
  <c r="C12" i="12" s="1"/>
  <c r="F12" i="12" s="1"/>
  <c r="I24" i="12"/>
  <c r="Q24" i="12" s="1"/>
  <c r="C11" i="12" s="1"/>
  <c r="F11" i="12" s="1"/>
  <c r="F13" i="12" s="1"/>
  <c r="H18" i="11"/>
  <c r="H19" i="11"/>
  <c r="C9" i="11"/>
  <c r="C11" i="11" s="1"/>
  <c r="G18" i="11"/>
  <c r="J9" i="14" l="1"/>
  <c r="F30" i="14" s="1"/>
  <c r="F27" i="14"/>
  <c r="F29" i="14" s="1"/>
  <c r="E29" i="14"/>
  <c r="E31" i="14" s="1"/>
  <c r="G27" i="14"/>
  <c r="G29" i="14" s="1"/>
  <c r="G31" i="14" s="1"/>
  <c r="H20" i="11"/>
  <c r="F31" i="14" l="1"/>
  <c r="H49" i="9"/>
  <c r="G49" i="9"/>
  <c r="F49" i="9"/>
  <c r="E49" i="9"/>
  <c r="D49" i="9"/>
  <c r="J48" i="9"/>
  <c r="I48" i="9"/>
  <c r="K48" i="9" s="1"/>
  <c r="L48" i="9" s="1"/>
  <c r="M48" i="9" s="1"/>
  <c r="N48" i="9" s="1"/>
  <c r="O48" i="9" s="1"/>
  <c r="P48" i="9" s="1"/>
  <c r="Q48" i="9" s="1"/>
  <c r="Q47" i="9"/>
  <c r="P47" i="9"/>
  <c r="J47" i="9"/>
  <c r="I47" i="9"/>
  <c r="K47" i="9" s="1"/>
  <c r="L47" i="9" s="1"/>
  <c r="M47" i="9" s="1"/>
  <c r="J46" i="9"/>
  <c r="I46" i="9"/>
  <c r="K46" i="9" s="1"/>
  <c r="L46" i="9" s="1"/>
  <c r="M46" i="9" s="1"/>
  <c r="N46" i="9" s="1"/>
  <c r="O46" i="9" s="1"/>
  <c r="P46" i="9" s="1"/>
  <c r="Q46" i="9" s="1"/>
  <c r="J45" i="9"/>
  <c r="I45" i="9"/>
  <c r="K45" i="9" s="1"/>
  <c r="L45" i="9" s="1"/>
  <c r="M45" i="9" s="1"/>
  <c r="N45" i="9" s="1"/>
  <c r="O45" i="9" s="1"/>
  <c r="P45" i="9" s="1"/>
  <c r="Q45" i="9" s="1"/>
  <c r="J44" i="9"/>
  <c r="I44" i="9"/>
  <c r="K44" i="9" s="1"/>
  <c r="L44" i="9" s="1"/>
  <c r="M44" i="9" s="1"/>
  <c r="N44" i="9" s="1"/>
  <c r="O44" i="9" s="1"/>
  <c r="P44" i="9" s="1"/>
  <c r="Q44" i="9" s="1"/>
  <c r="P43" i="9"/>
  <c r="Q43" i="9" s="1"/>
  <c r="J43" i="9"/>
  <c r="I43" i="9"/>
  <c r="K43" i="9" s="1"/>
  <c r="L43" i="9" s="1"/>
  <c r="M43" i="9" s="1"/>
  <c r="N43" i="9" s="1"/>
  <c r="P42" i="9"/>
  <c r="Q42" i="9" s="1"/>
  <c r="J42" i="9"/>
  <c r="I42" i="9"/>
  <c r="K42" i="9" s="1"/>
  <c r="L42" i="9" s="1"/>
  <c r="M42" i="9" s="1"/>
  <c r="N42" i="9" s="1"/>
  <c r="P41" i="9"/>
  <c r="Q41" i="9" s="1"/>
  <c r="J41" i="9"/>
  <c r="I41" i="9"/>
  <c r="K41" i="9" s="1"/>
  <c r="L41" i="9" s="1"/>
  <c r="M41" i="9" s="1"/>
  <c r="N41" i="9" s="1"/>
  <c r="P40" i="9"/>
  <c r="Q40" i="9" s="1"/>
  <c r="J40" i="9"/>
  <c r="I40" i="9"/>
  <c r="K40" i="9" s="1"/>
  <c r="L40" i="9" s="1"/>
  <c r="M40" i="9" s="1"/>
  <c r="N40" i="9" s="1"/>
  <c r="P39" i="9"/>
  <c r="Q39" i="9" s="1"/>
  <c r="J39" i="9"/>
  <c r="I39" i="9"/>
  <c r="K39" i="9" s="1"/>
  <c r="L39" i="9" s="1"/>
  <c r="M39" i="9" s="1"/>
  <c r="N39" i="9" s="1"/>
  <c r="P38" i="9"/>
  <c r="Q38" i="9" s="1"/>
  <c r="J38" i="9"/>
  <c r="I38" i="9"/>
  <c r="K38" i="9" s="1"/>
  <c r="L38" i="9" s="1"/>
  <c r="M38" i="9" s="1"/>
  <c r="N38" i="9" s="1"/>
  <c r="J37" i="9"/>
  <c r="I37" i="9"/>
  <c r="K37" i="9" s="1"/>
  <c r="L37" i="9" s="1"/>
  <c r="M37" i="9" s="1"/>
  <c r="N37" i="9" s="1"/>
  <c r="O37" i="9" s="1"/>
  <c r="P37" i="9" s="1"/>
  <c r="Q37" i="9" s="1"/>
  <c r="L36" i="9"/>
  <c r="M36" i="9" s="1"/>
  <c r="N36" i="9" s="1"/>
  <c r="O36" i="9" s="1"/>
  <c r="P36" i="9" s="1"/>
  <c r="Q36" i="9" s="1"/>
  <c r="J36" i="9"/>
  <c r="I36" i="9"/>
  <c r="K36" i="9" s="1"/>
  <c r="M35" i="9"/>
  <c r="N35" i="9" s="1"/>
  <c r="O35" i="9" s="1"/>
  <c r="P35" i="9" s="1"/>
  <c r="Q35" i="9" s="1"/>
  <c r="J35" i="9"/>
  <c r="I35" i="9"/>
  <c r="K35" i="9" s="1"/>
  <c r="L35" i="9" s="1"/>
  <c r="J34" i="9"/>
  <c r="I34" i="9"/>
  <c r="K34" i="9" s="1"/>
  <c r="L34" i="9" s="1"/>
  <c r="M34" i="9" s="1"/>
  <c r="N34" i="9" s="1"/>
  <c r="O34" i="9" s="1"/>
  <c r="P34" i="9" s="1"/>
  <c r="Q34" i="9" s="1"/>
  <c r="J33" i="9"/>
  <c r="I33" i="9"/>
  <c r="K33" i="9" s="1"/>
  <c r="L33" i="9" s="1"/>
  <c r="M33" i="9" s="1"/>
  <c r="N33" i="9" s="1"/>
  <c r="O33" i="9" s="1"/>
  <c r="P33" i="9" s="1"/>
  <c r="Q33" i="9" s="1"/>
  <c r="L32" i="9"/>
  <c r="M32" i="9" s="1"/>
  <c r="N32" i="9" s="1"/>
  <c r="O32" i="9" s="1"/>
  <c r="P32" i="9" s="1"/>
  <c r="Q32" i="9" s="1"/>
  <c r="J32" i="9"/>
  <c r="I32" i="9"/>
  <c r="K32" i="9" s="1"/>
  <c r="M31" i="9"/>
  <c r="N31" i="9" s="1"/>
  <c r="O31" i="9" s="1"/>
  <c r="P31" i="9" s="1"/>
  <c r="Q31" i="9" s="1"/>
  <c r="J31" i="9"/>
  <c r="I31" i="9"/>
  <c r="K31" i="9" s="1"/>
  <c r="L31" i="9" s="1"/>
  <c r="J30" i="9"/>
  <c r="I30" i="9"/>
  <c r="K30" i="9" s="1"/>
  <c r="L30" i="9" s="1"/>
  <c r="M30" i="9" s="1"/>
  <c r="N30" i="9" s="1"/>
  <c r="O30" i="9" s="1"/>
  <c r="P30" i="9" s="1"/>
  <c r="Q30" i="9" s="1"/>
  <c r="J29" i="9"/>
  <c r="I29" i="9"/>
  <c r="K29" i="9" s="1"/>
  <c r="L29" i="9" s="1"/>
  <c r="M29" i="9" s="1"/>
  <c r="N29" i="9" s="1"/>
  <c r="O29" i="9" s="1"/>
  <c r="P29" i="9" s="1"/>
  <c r="Q29" i="9" s="1"/>
  <c r="L28" i="9"/>
  <c r="M28" i="9" s="1"/>
  <c r="N28" i="9" s="1"/>
  <c r="O28" i="9" s="1"/>
  <c r="P28" i="9" s="1"/>
  <c r="Q28" i="9" s="1"/>
  <c r="J28" i="9"/>
  <c r="I28" i="9"/>
  <c r="K28" i="9" s="1"/>
  <c r="M27" i="9"/>
  <c r="N27" i="9" s="1"/>
  <c r="O27" i="9" s="1"/>
  <c r="P27" i="9" s="1"/>
  <c r="Q27" i="9" s="1"/>
  <c r="J27" i="9"/>
  <c r="I27" i="9"/>
  <c r="K27" i="9" s="1"/>
  <c r="L27" i="9" s="1"/>
  <c r="J26" i="9"/>
  <c r="I26" i="9"/>
  <c r="K26" i="9" s="1"/>
  <c r="L26" i="9" s="1"/>
  <c r="M26" i="9" s="1"/>
  <c r="N26" i="9" s="1"/>
  <c r="O26" i="9" s="1"/>
  <c r="P26" i="9" s="1"/>
  <c r="Q26" i="9" s="1"/>
  <c r="J25" i="9"/>
  <c r="I25" i="9"/>
  <c r="K25" i="9" s="1"/>
  <c r="L25" i="9" s="1"/>
  <c r="M25" i="9" s="1"/>
  <c r="N25" i="9" s="1"/>
  <c r="O25" i="9" s="1"/>
  <c r="P25" i="9" s="1"/>
  <c r="Q25" i="9" s="1"/>
  <c r="L24" i="9"/>
  <c r="M24" i="9" s="1"/>
  <c r="N24" i="9" s="1"/>
  <c r="O24" i="9" s="1"/>
  <c r="P24" i="9" s="1"/>
  <c r="Q24" i="9" s="1"/>
  <c r="J24" i="9"/>
  <c r="I24" i="9"/>
  <c r="K24" i="9" s="1"/>
  <c r="P23" i="9"/>
  <c r="Q23" i="9" s="1"/>
  <c r="J23" i="9"/>
  <c r="I23" i="9"/>
  <c r="K23" i="9" s="1"/>
  <c r="L23" i="9" s="1"/>
  <c r="M23" i="9" s="1"/>
  <c r="P22" i="9"/>
  <c r="Q22" i="9" s="1"/>
  <c r="J22" i="9"/>
  <c r="I22" i="9"/>
  <c r="K22" i="9" s="1"/>
  <c r="L22" i="9" s="1"/>
  <c r="M22" i="9" s="1"/>
  <c r="J21" i="9"/>
  <c r="I21" i="9"/>
  <c r="K21" i="9" s="1"/>
  <c r="L21" i="9" s="1"/>
  <c r="M21" i="9" s="1"/>
  <c r="N21" i="9" s="1"/>
  <c r="O21" i="9" s="1"/>
  <c r="P21" i="9" s="1"/>
  <c r="Q21" i="9" s="1"/>
  <c r="P20" i="9"/>
  <c r="Q20" i="9" s="1"/>
  <c r="J20" i="9"/>
  <c r="I20" i="9"/>
  <c r="K20" i="9" s="1"/>
  <c r="L20" i="9" s="1"/>
  <c r="M20" i="9" s="1"/>
  <c r="P19" i="9"/>
  <c r="Q19" i="9" s="1"/>
  <c r="J19" i="9"/>
  <c r="I19" i="9"/>
  <c r="K19" i="9" s="1"/>
  <c r="L19" i="9" s="1"/>
  <c r="M19" i="9" s="1"/>
  <c r="K18" i="9"/>
  <c r="L18" i="9" s="1"/>
  <c r="M18" i="9" s="1"/>
  <c r="N18" i="9" s="1"/>
  <c r="O18" i="9" s="1"/>
  <c r="P18" i="9" s="1"/>
  <c r="Q18" i="9" s="1"/>
  <c r="J18" i="9"/>
  <c r="I18" i="9"/>
  <c r="K17" i="9"/>
  <c r="L17" i="9" s="1"/>
  <c r="M17" i="9" s="1"/>
  <c r="N17" i="9" s="1"/>
  <c r="O17" i="9" s="1"/>
  <c r="P17" i="9" s="1"/>
  <c r="Q17" i="9" s="1"/>
  <c r="J17" i="9"/>
  <c r="I17" i="9"/>
  <c r="J16" i="9"/>
  <c r="I16" i="9"/>
  <c r="K16" i="9" s="1"/>
  <c r="L16" i="9" s="1"/>
  <c r="M16" i="9" s="1"/>
  <c r="N16" i="9" s="1"/>
  <c r="O16" i="9" s="1"/>
  <c r="P16" i="9" s="1"/>
  <c r="Q16" i="9" s="1"/>
  <c r="J15" i="9"/>
  <c r="I15" i="9"/>
  <c r="K15" i="9" s="1"/>
  <c r="L15" i="9" s="1"/>
  <c r="M15" i="9" s="1"/>
  <c r="N15" i="9" s="1"/>
  <c r="O15" i="9" s="1"/>
  <c r="P15" i="9" s="1"/>
  <c r="Q15" i="9" s="1"/>
  <c r="K14" i="9"/>
  <c r="L14" i="9" s="1"/>
  <c r="M14" i="9" s="1"/>
  <c r="N14" i="9" s="1"/>
  <c r="O14" i="9" s="1"/>
  <c r="P14" i="9" s="1"/>
  <c r="Q14" i="9" s="1"/>
  <c r="J14" i="9"/>
  <c r="I14" i="9"/>
  <c r="J13" i="9"/>
  <c r="I13" i="9"/>
  <c r="K13" i="9" s="1"/>
  <c r="L13" i="9" s="1"/>
  <c r="M13" i="9" s="1"/>
  <c r="N13" i="9" s="1"/>
  <c r="O13" i="9" s="1"/>
  <c r="P13" i="9" s="1"/>
  <c r="Q13" i="9" s="1"/>
  <c r="J12" i="9"/>
  <c r="J49" i="9" l="1"/>
  <c r="I49" i="9"/>
  <c r="K49" i="9" l="1"/>
  <c r="L12" i="9"/>
  <c r="M12" i="9" s="1"/>
  <c r="N12" i="9" s="1"/>
  <c r="L49" i="9" l="1"/>
  <c r="M49" i="9" l="1"/>
  <c r="O12" i="9" l="1"/>
  <c r="N49" i="9"/>
  <c r="O49" i="9" l="1"/>
  <c r="P12" i="9"/>
  <c r="Q12" i="9" s="1"/>
  <c r="P49" i="9" l="1"/>
  <c r="Q49" i="9"/>
  <c r="F5" i="2" l="1"/>
  <c r="F6" i="2"/>
  <c r="B8" i="2"/>
  <c r="B9" i="2"/>
  <c r="C9" i="2"/>
  <c r="D9" i="2"/>
  <c r="E7" i="2" s="1"/>
  <c r="B27" i="2"/>
  <c r="F8" i="2" l="1"/>
  <c r="E9" i="2"/>
  <c r="F7" i="2"/>
  <c r="F9" i="2" l="1"/>
  <c r="D31" i="6" l="1"/>
  <c r="E31" i="6" s="1"/>
  <c r="D30" i="6"/>
  <c r="E30" i="6" s="1"/>
  <c r="D29" i="6"/>
  <c r="E29" i="6" s="1"/>
  <c r="D28" i="6"/>
  <c r="E28" i="6" s="1"/>
  <c r="D27" i="6"/>
  <c r="E27" i="6" s="1"/>
  <c r="D26" i="6"/>
  <c r="E26" i="6" s="1"/>
  <c r="D25" i="6"/>
  <c r="E25" i="6" s="1"/>
  <c r="D24" i="6"/>
  <c r="E24" i="6" s="1"/>
  <c r="D23" i="6"/>
  <c r="E23" i="6" s="1"/>
  <c r="D22" i="6"/>
  <c r="E22" i="6" s="1"/>
  <c r="E21" i="6"/>
  <c r="D21" i="6"/>
  <c r="D20" i="6"/>
  <c r="E20" i="6" s="1"/>
  <c r="D19" i="6"/>
  <c r="E19" i="6" s="1"/>
  <c r="D18" i="6"/>
  <c r="E18" i="6" s="1"/>
  <c r="D17" i="6"/>
  <c r="E17" i="6" s="1"/>
  <c r="D16" i="6"/>
  <c r="E16" i="6" s="1"/>
  <c r="D15" i="6"/>
  <c r="E15" i="6" s="1"/>
  <c r="D14" i="6"/>
  <c r="E14" i="6" s="1"/>
  <c r="D13" i="6"/>
  <c r="E13" i="6" s="1"/>
  <c r="D12" i="6"/>
  <c r="E12" i="6" s="1"/>
  <c r="D11" i="6"/>
  <c r="E11" i="6" s="1"/>
  <c r="D10" i="6"/>
  <c r="E10" i="6" s="1"/>
  <c r="D9" i="6"/>
  <c r="E9" i="6" s="1"/>
  <c r="D8" i="6"/>
  <c r="E8" i="6" s="1"/>
  <c r="D7" i="6"/>
  <c r="E7" i="6" s="1"/>
  <c r="D6" i="6"/>
  <c r="E6" i="6" s="1"/>
  <c r="D5" i="6"/>
  <c r="E5" i="6" s="1"/>
  <c r="E4" i="6"/>
  <c r="E32" i="6" l="1"/>
  <c r="D32" i="6"/>
  <c r="C26" i="3" l="1"/>
  <c r="B26" i="3"/>
  <c r="D25" i="3"/>
  <c r="E25" i="3" s="1"/>
  <c r="D24" i="3"/>
  <c r="E24" i="3" s="1"/>
  <c r="E23" i="3"/>
  <c r="D23" i="3"/>
  <c r="D22" i="3"/>
  <c r="E22" i="3" s="1"/>
  <c r="D21" i="3"/>
  <c r="E21" i="3" s="1"/>
  <c r="D20" i="3"/>
  <c r="E20" i="3" s="1"/>
  <c r="D19" i="3"/>
  <c r="E19" i="3" s="1"/>
  <c r="D18" i="3"/>
  <c r="E18" i="3" s="1"/>
  <c r="D17" i="3"/>
  <c r="E17" i="3" s="1"/>
  <c r="D16" i="3"/>
  <c r="E16" i="3" s="1"/>
  <c r="E15" i="3"/>
  <c r="D15" i="3"/>
  <c r="D14" i="3"/>
  <c r="E14" i="3" s="1"/>
  <c r="E13" i="3"/>
  <c r="D13" i="3"/>
  <c r="D12" i="3"/>
  <c r="E12" i="3" s="1"/>
  <c r="D11" i="3"/>
  <c r="E11" i="3" s="1"/>
  <c r="D10" i="3"/>
  <c r="E10" i="3" s="1"/>
  <c r="D9" i="3"/>
  <c r="E9" i="3" s="1"/>
  <c r="D8" i="3"/>
  <c r="E8" i="3" s="1"/>
  <c r="D7" i="3"/>
  <c r="E7" i="3" s="1"/>
  <c r="D6" i="3"/>
  <c r="E6" i="3" s="1"/>
  <c r="E26" i="3" l="1"/>
  <c r="D26" i="3"/>
  <c r="H51" i="27" l="1"/>
</calcChain>
</file>

<file path=xl/sharedStrings.xml><?xml version="1.0" encoding="utf-8"?>
<sst xmlns="http://schemas.openxmlformats.org/spreadsheetml/2006/main" count="1066" uniqueCount="717">
  <si>
    <t xml:space="preserve"> Papildus nepieciešamais finansējums 2022. gada 6 mēnešiem Post covid pacientu rehabilitācijas nodrošināšanai</t>
  </si>
  <si>
    <t>Papildus finansējums ir nepieciešams, lai nodrošinātu Covid 19 pārslimojušiem pacientiem pēctecīgus  rehabilitācijas pakalpojumus. Lai mazinātu Covid 19 pandēmijas radītās ekonomiskās sekas un pārslimojušie iedzīvotāji pēc iespējas ātrāk varētu atgriezties darba tirgū, būtiska ir savlaicīga un visaptveroša rehabilitācijas pieejamības nodrošināšana.</t>
  </si>
  <si>
    <t>Pakalpojuma veids</t>
  </si>
  <si>
    <t>Post-covid pacientu proporcija atbilstoši ĀI kapacitātei</t>
  </si>
  <si>
    <t>10% pacientu, kuriem būs nepieciešama Post Covid rehabilitācija</t>
  </si>
  <si>
    <t>Provizoriskais post-covid pacientu skaits 2022.gada janvāris-jūnijs mēnešos</t>
  </si>
  <si>
    <t xml:space="preserve">Provizoriski papildus nepieciešamais finansējums post-covid pacientu skaits 2021.gada jūnija - decembra mēnešos </t>
  </si>
  <si>
    <t>Rehabilitācijas pakalpojumi pieaugušajiem  (AP75)*</t>
  </si>
  <si>
    <t>Rehabilitācija dienas stacionārā pieaugušajiem (AP85)*</t>
  </si>
  <si>
    <t>Subakūtā rehabilitācija stacionārā**</t>
  </si>
  <si>
    <t>Skābekļa izmaksas stacionārā</t>
  </si>
  <si>
    <t>KOPĀ:</t>
  </si>
  <si>
    <t>* Diagnozes U09 Stāvoklis pēc pārslimota Covid-19, U09.9 Stāvoklis pēc pārslimota Covid-19, bez precizējuma, U10 Ar Covid-19 saistīts daudzsistēmu iekaisuma sindroms, U10.9 Ar Covid-19 saistīts daudzsistēmu iekaisuma sindroms, bez precizējuma</t>
  </si>
  <si>
    <t>** Pamata diagnoze izrakstoties U07.1 diagnoze kopā ar C19 pacientu grupu, kuriem pēctecīgi sniegti subakūtās rehabilitācijas pasākumi</t>
  </si>
  <si>
    <t>2. Stacionārajās ārstniecības iestādēs hospitalizēto Covid 19 pacientu skaits 2021. gada 1. janvāra - 31. oktobrim</t>
  </si>
  <si>
    <t>Gads/Mēnesis</t>
  </si>
  <si>
    <t>Janvāris</t>
  </si>
  <si>
    <t xml:space="preserve">Februāris </t>
  </si>
  <si>
    <t>Marts</t>
  </si>
  <si>
    <t>Aprīlis</t>
  </si>
  <si>
    <t>Maijs</t>
  </si>
  <si>
    <t>Jūnijs</t>
  </si>
  <si>
    <t>Jūlijs</t>
  </si>
  <si>
    <t>Augusts</t>
  </si>
  <si>
    <t>Septembris</t>
  </si>
  <si>
    <t>Oktobris</t>
  </si>
  <si>
    <t>Pacientu skaits</t>
  </si>
  <si>
    <t>3.  Skābekļa izmantošanas vidējās izmaksas stacionārajā ārstniecības iestādē</t>
  </si>
  <si>
    <t>Kods</t>
  </si>
  <si>
    <t>Manipulācijas nosaukums</t>
  </si>
  <si>
    <t>Tarifs, euro</t>
  </si>
  <si>
    <t>60245</t>
  </si>
  <si>
    <t>Skābekļa terapijas nodrošināšana pacientam, kas pārslimojis Covid-19, saņemot rehabilitācijas pakalpojumus stacionārā vai dienas stacionārā</t>
  </si>
  <si>
    <t>4. Vidējāis ārstēšanās ilgums programmā subakūtā rehabilitācija</t>
  </si>
  <si>
    <t>Vidējais ārstēšanās ilgums= 14.29 dienas</t>
  </si>
  <si>
    <t>Kopējais ārstēšanās ilgums (dienās)</t>
  </si>
  <si>
    <t>gadījumu skaits</t>
  </si>
  <si>
    <t>Vidējais ārstēšanās ilgums</t>
  </si>
  <si>
    <t xml:space="preserve">Covid 19 pacientu ārstēšana </t>
  </si>
  <si>
    <t>Ārstniecības iestāde</t>
  </si>
  <si>
    <t>2022. gada 6 mēneši</t>
  </si>
  <si>
    <t>Aizkraukles slimnīca</t>
  </si>
  <si>
    <t>Balvu un Gulbenes slimnīcu apvienība</t>
  </si>
  <si>
    <t>Bauskas slimnīca</t>
  </si>
  <si>
    <t>Bērnu klīniskā universitātes slimnīca</t>
  </si>
  <si>
    <t>Daugavpils reģionālā slimnīca</t>
  </si>
  <si>
    <t>Dobeles un apkārtnes slimnīca</t>
  </si>
  <si>
    <t>Jelgavas pilsētas slimnīca</t>
  </si>
  <si>
    <t>Jēkabpils reģionālā slimnīca</t>
  </si>
  <si>
    <t>Jūrmalas slimnīca</t>
  </si>
  <si>
    <t>Liepājas reģionālā slimnīca</t>
  </si>
  <si>
    <t>Limbažu slimnīca</t>
  </si>
  <si>
    <t>Ludzas medicīnas centrs</t>
  </si>
  <si>
    <t>Paula Stradiņa klīniskā universitātes slimnīca</t>
  </si>
  <si>
    <t>Rēzeknes slimnīca</t>
  </si>
  <si>
    <t>Rīgas 1. slimnīca</t>
  </si>
  <si>
    <t>Rīgas 2. slimnīca</t>
  </si>
  <si>
    <t>Rīgas Austrumu klīniskā universitātes slimnīca</t>
  </si>
  <si>
    <t>Slimnīca Ģintermuiža</t>
  </si>
  <si>
    <t>Tukuma slimnīca</t>
  </si>
  <si>
    <t>Vidzemes slimnīca</t>
  </si>
  <si>
    <t>Ziemeļkurzemes reģionālā slimnīca</t>
  </si>
  <si>
    <t>Kopā:</t>
  </si>
  <si>
    <t>*Dati atbilstoši VIS ievadītajiem uzskaites dokumentiem uz 30.09.2021.</t>
  </si>
  <si>
    <t>Ārstniecības iestādes nosaukums</t>
  </si>
  <si>
    <t>Alūksnes slimnīca</t>
  </si>
  <si>
    <t>Cēsu klīnika</t>
  </si>
  <si>
    <t>Daugavpils psihoneiroloģiskā slimnīca</t>
  </si>
  <si>
    <t>Madonas slimnīca</t>
  </si>
  <si>
    <t>Ogres rajona slimnīca</t>
  </si>
  <si>
    <t>Preiļu slimnīca</t>
  </si>
  <si>
    <t>Strenču psihoneiroloģiskā slimnīca</t>
  </si>
  <si>
    <t>Manipulācijas kods</t>
  </si>
  <si>
    <t>Nepieciešamais finansējums IT piemaksām 2022. gada 6 mēnešiem</t>
  </si>
  <si>
    <t>Krāslavas slimnīca</t>
  </si>
  <si>
    <t>Kuldīgas slimnīca</t>
  </si>
  <si>
    <t>Traumatoloģijas un ortopēdijas slimnīca</t>
  </si>
  <si>
    <t>*Dati atbilstoši VIS ievadītajiem uzskaites dokumentiem uz 31.10.2021.</t>
  </si>
  <si>
    <t>Dienas kalendārajā gadā</t>
  </si>
  <si>
    <t>Pēc RAKUS speciālistu sniegtās informācijas, miera laikā observējami apmēram no uzņemšanas pacientu plūsmas</t>
  </si>
  <si>
    <t>Specializētās V līm.</t>
  </si>
  <si>
    <t>Specializētās</t>
  </si>
  <si>
    <t>Nr.p.k.</t>
  </si>
  <si>
    <t>Teritoriālā nodāla</t>
  </si>
  <si>
    <t>Stacionārajā veselības aprūpē</t>
  </si>
  <si>
    <t>Ambulatorajā veselības aprūpē</t>
  </si>
  <si>
    <t>Faktiskā pacientu plūsma uzņemšanas nodaļā 12 mēnešos</t>
  </si>
  <si>
    <t>Faktiskā pacientu plūsma OG 12 mēnešos</t>
  </si>
  <si>
    <t>12 mēn. nepieciešams observēt 10% no pacientu plūsmas + 8% COVID ietekmē</t>
  </si>
  <si>
    <t>Observējamo gadījumu skaits diennaktī</t>
  </si>
  <si>
    <t>Nepieciešamo gultu skaits pie 107% noslodzes</t>
  </si>
  <si>
    <t>Gultas dienu skaits gadā</t>
  </si>
  <si>
    <t>Kurzemes teritorija</t>
  </si>
  <si>
    <t>Kuldīgas slimnīca, SIA</t>
  </si>
  <si>
    <t>Liepājas reģionālā slimnīca, SIA</t>
  </si>
  <si>
    <t>Tukuma slimnīca, SIA</t>
  </si>
  <si>
    <t>Ziemeļkurzemes reģionālā slimnīca, SIA</t>
  </si>
  <si>
    <t>Rīgas teritorija</t>
  </si>
  <si>
    <t>Bērnu klīniskā universitātes slimnīca, Valsts SIA</t>
  </si>
  <si>
    <t>Jūrmalas slimnīca, SIA</t>
  </si>
  <si>
    <t>Paula Stradiņa klīniskā universitātes slimnīca, Valsts SIA</t>
  </si>
  <si>
    <t>Rīgas Dzemdību nams, SIA</t>
  </si>
  <si>
    <t>Rīgas 2. slimnīca, SIA</t>
  </si>
  <si>
    <t>Rīgas Austrumu klīniskā universitātes slimnīca, SIA</t>
  </si>
  <si>
    <t>Traumatoloģijas un ortopēdijas slimnīca, Valsts SIA</t>
  </si>
  <si>
    <t>Nacionālais rehabilitācijas centrs "Vaivari", Valsts SIA</t>
  </si>
  <si>
    <t>Rīgas psihiatrijas un narkoloģijas centrs, Valsts SIA</t>
  </si>
  <si>
    <t>Zemgales teritorija</t>
  </si>
  <si>
    <t>Dobeles un apkārtnes slimnīca, SIA</t>
  </si>
  <si>
    <t>Jēkabpils reģionālā slimnīca, SIA</t>
  </si>
  <si>
    <t>Jelgavas pilsētas slimnīca, SIA</t>
  </si>
  <si>
    <t>Ogres rajona slimnīca, SIA</t>
  </si>
  <si>
    <t>Vidzemes teritorija</t>
  </si>
  <si>
    <t>Alūksnes slimnīca, SIA</t>
  </si>
  <si>
    <t>Balvu un Gulbenes slimnīcu apvienība, SIA</t>
  </si>
  <si>
    <t>Cēsu klīnika, SIA</t>
  </si>
  <si>
    <t>Madonas slimnīca, Madonas novada pašvaldības SIA</t>
  </si>
  <si>
    <t>Vidzemes slimnīca, SIA</t>
  </si>
  <si>
    <t>Latgales teritorija</t>
  </si>
  <si>
    <t>Daugavpils reģionālā slimnīca, SIA</t>
  </si>
  <si>
    <t>Krāslavas slimnīca, SIA</t>
  </si>
  <si>
    <t>Preiļu slimnīca, SIA</t>
  </si>
  <si>
    <t>Siguldas slimnīca, SIA</t>
  </si>
  <si>
    <t>Līvānu slimnīca, Līvānu novada domes pašvaldības SIA</t>
  </si>
  <si>
    <t>Aizkraukles slimnīca, SIA</t>
  </si>
  <si>
    <t>Bauskas slimnīca, SIA</t>
  </si>
  <si>
    <t>Limbažu slimnīca, SIA</t>
  </si>
  <si>
    <t>Ludzas medicīnas centrs, SIA</t>
  </si>
  <si>
    <t>Piejūras slimnīca, valsts SIA</t>
  </si>
  <si>
    <t>Slimnīca "Ģintermuiža", valsts SIA</t>
  </si>
  <si>
    <t>Saldus medicīnas centrs, SIA</t>
  </si>
  <si>
    <t>Rēzeknes slimnīca, SIA</t>
  </si>
  <si>
    <t>Kopā</t>
  </si>
  <si>
    <t>Vidēji</t>
  </si>
  <si>
    <t>x</t>
  </si>
  <si>
    <t>Veicināt psihoemocionālās komandas izveidi ārstniecības iestādēs, kurās personas, strādā COVID-19 pandēmijas apstākļos (ārstniecības personas, psihiskās veselības aprūpes speciālisti): kur saņemt psiholoģisku konsultāciju (attālināti vai tiešsaitē) vai atbalsta grupu/krīzes intervenci un/vai citus garīgās veselības aprūpes pakalpojumus atbilstoši veiktajam psiholoģiskajam izvērtējumam</t>
  </si>
  <si>
    <t>12 mēnešiem</t>
  </si>
  <si>
    <t>ĀRSTA</t>
  </si>
  <si>
    <t>1 mēnesī</t>
  </si>
  <si>
    <t>PSIHOLOGI</t>
  </si>
  <si>
    <t>KOORDINATORI</t>
  </si>
  <si>
    <t>Slimnīcu līmenis</t>
  </si>
  <si>
    <t>Teritoriālā nodaļa</t>
  </si>
  <si>
    <t>Iestādes kods</t>
  </si>
  <si>
    <t>Slodzes 2021.gadā</t>
  </si>
  <si>
    <t>Alga</t>
  </si>
  <si>
    <t>VSAOI</t>
  </si>
  <si>
    <t>Kopā alga mēnesī</t>
  </si>
  <si>
    <t>Mēnešu skaits</t>
  </si>
  <si>
    <t>I</t>
  </si>
  <si>
    <t>Zemgales nodaļa</t>
  </si>
  <si>
    <t>II</t>
  </si>
  <si>
    <t>Vidzemes nodaļa</t>
  </si>
  <si>
    <t>III</t>
  </si>
  <si>
    <t xml:space="preserve">V </t>
  </si>
  <si>
    <t>Rīgas nodaļa</t>
  </si>
  <si>
    <t>Bērnu klīniskā universitātes slimnīca, VSIA</t>
  </si>
  <si>
    <t>Spec</t>
  </si>
  <si>
    <t>BĒRNU PSIHONEIROLOĢISKĀ SLIMNĪCA "AINAŽI", VSIA</t>
  </si>
  <si>
    <t>CĒSU KLĪNIKA, SIA</t>
  </si>
  <si>
    <t>Latgales nodaļa</t>
  </si>
  <si>
    <t>Daugavpils psihoneiroloģiskā slimnīca, VSIA</t>
  </si>
  <si>
    <t>IV</t>
  </si>
  <si>
    <t>JELGAVAS PILSĒTAS SLIMNĪCA, SIA</t>
  </si>
  <si>
    <t>Kurzemes nodaļa</t>
  </si>
  <si>
    <t>LIEPĀJAS REĢIONĀLĀ SLIMNĪCA, SIA</t>
  </si>
  <si>
    <t>V Spec</t>
  </si>
  <si>
    <t>Nacionālais rehabilitācijas centrs "Vaivari", VSIA</t>
  </si>
  <si>
    <t>Paula Stradiņa klīniskā universitātes slimnīca, VSIA</t>
  </si>
  <si>
    <t>Piejūras slimnīca, VSIA</t>
  </si>
  <si>
    <t xml:space="preserve">Pārējās </t>
  </si>
  <si>
    <t>PRIEKULES SLIMNĪCA, SIA</t>
  </si>
  <si>
    <t>RĒZEKNES SLIMNĪCA, SIA</t>
  </si>
  <si>
    <t>Rīgas psihiatrijas un narkoloģijas centrs, VSIA</t>
  </si>
  <si>
    <t>Slimnīca Ģintermuiža, VSIA</t>
  </si>
  <si>
    <t>Strenču psihoneiroloģiskā slimnīca, VSIA</t>
  </si>
  <si>
    <t>Traumatoloģijas un ortopēdijas slimnīca, VSIA</t>
  </si>
  <si>
    <t>1.pielikums MK noteikumu projekta "Grozījumi Ministru kabineta 2018.gada 28.augusta noteikumos Nr.555 „Veselības aprūpes pakalpojumu organizēšanas un samaksas kārtība"" anotācijai</t>
  </si>
  <si>
    <t>Viena post-covid pacienta vidējās valsts izmaksas 2021.gada janvāris-oktobris, euro</t>
  </si>
  <si>
    <t>Ārstniecības iestādes un pakalpojuma nosaukums</t>
  </si>
  <si>
    <t>Prognozētais pacientu skaits 2021</t>
  </si>
  <si>
    <t>Prognozētais finansējums 2021, EUR</t>
  </si>
  <si>
    <t>Prognozētais pacientu skaits 2022_6M</t>
  </si>
  <si>
    <t>Latvijas Jūras medicīnas centrs kopsumma</t>
  </si>
  <si>
    <t>Latvijas Jūras medicīnas centrs</t>
  </si>
  <si>
    <t>1. DRG fiksētais maksājums kopsumma</t>
  </si>
  <si>
    <t>1. DRG fiksētais maksājums</t>
  </si>
  <si>
    <t>DRG fiksētais maksājums</t>
  </si>
  <si>
    <t>DRG kompensācija ar korekciju</t>
  </si>
  <si>
    <t>7. Maksājums par pakalpojumu programmām Kopsumma</t>
  </si>
  <si>
    <t>7. Maksājums par pakalpojumu programmām</t>
  </si>
  <si>
    <t>Hronisko pacientu aprūpe ar ārstēšanās ilgumu līdz 10 gultasdienām</t>
  </si>
  <si>
    <t>Hronisko pacientu aprūpe ar ārstēšanās ilgumu 11 vai vairāk gultasdienas</t>
  </si>
  <si>
    <t>7.3. M elementa starpības izmaksa par pacientiem, kuri pārvesti no augstāka līmeņa AI (atbilstoši līgumam)</t>
  </si>
  <si>
    <t>9. Piemaksājamās manipulācijas kopsumma</t>
  </si>
  <si>
    <t>9.21. Piemaksa par hronisko pacientu aprūpi</t>
  </si>
  <si>
    <t>9.21. Hronisko pacientu aprūpe</t>
  </si>
  <si>
    <t>17. Prognozējamais valsts kompensētais pacientu līdzmaksājums</t>
  </si>
  <si>
    <t>20. COVID-19 pacientu ārstēšana no 01.03.2021.</t>
  </si>
  <si>
    <t>Sanare Jaunķemeri kopsumma</t>
  </si>
  <si>
    <t>Sanare Jaunķemeri</t>
  </si>
  <si>
    <t>23. COVID-19 infekciju pārslimojošo pacientu rehabilitācija</t>
  </si>
  <si>
    <t>Rīgas 1. slimnīca kopsumma</t>
  </si>
  <si>
    <t>19. COVID-19 pacientu ārstēšana</t>
  </si>
  <si>
    <t xml:space="preserve"> COVID-19 pacientu ārstēšana</t>
  </si>
  <si>
    <t>9.17. Covid diagnostika</t>
  </si>
  <si>
    <t>KOPĀ nepieciešamais finansējums:</t>
  </si>
  <si>
    <t>7.pielikums MK noteikumu projekta "Grozījumi Ministru kabineta 2018.gada 28.augusta noteikumos Nr.555 „Veselības aprūpes pakalpojumu organizēšanas un samaksas kārtība"" anotācijai</t>
  </si>
  <si>
    <t>Prognozētais finansējums 2022.gada 6 mēnešos</t>
  </si>
  <si>
    <t>Tarifs 2022, euro</t>
  </si>
  <si>
    <t>6.pielikums MK noteikumu projekta "Grozījumi Ministru kabineta 2018.gada 28.augusta noteikumos Nr.555 „Veselības aprūpes pakalpojumu organizēšanas un samaksas kārtība"" anotācijai</t>
  </si>
  <si>
    <t>Līgumos iekļautās fiksētās piemaksas 2022.gada apjoms par OG pacientiem, euro</t>
  </si>
  <si>
    <t>Visu gultas dienu apmaksai nepieciešamais finansējums gadam, euro</t>
  </si>
  <si>
    <t>Gada fiksētajai piemaksai papildus nepieciešamais finansējums, euro</t>
  </si>
  <si>
    <t>Pusgada (6 mēn) fiksētajai piemaksai papildus nepieciešamais finansējums, euro</t>
  </si>
  <si>
    <t>III/II līm. gultas dienas tarifs 2022.gadā</t>
  </si>
  <si>
    <t>IV līm. gultas dienas tarifs 2022.gadā</t>
  </si>
  <si>
    <t>V līm. gultas dienas tarifs 2022.gadā</t>
  </si>
  <si>
    <t>BKUS gultas dienas tarifs 2022.gadā</t>
  </si>
  <si>
    <t>Ārstniecības iestādes līmenis</t>
  </si>
  <si>
    <t>Hospitalizāciju
 skaits 2020.gadā</t>
  </si>
  <si>
    <t>t.sk. observācijas pacientu skaits 2020.gadā</t>
  </si>
  <si>
    <t>Observācijas epizožu skaits (1.-6. epizode) 2020.gadā</t>
  </si>
  <si>
    <t>Epizožu skaits (1. -6. epizode) 2020.gadā</t>
  </si>
  <si>
    <t>Finansējums pakalpojuma apmaksai 2021.g.</t>
  </si>
  <si>
    <t>Paredzētais pakalpojumu skaits 2021.g.</t>
  </si>
  <si>
    <t>Sieviešu skaits gaidīšanas rindā (16.06.2021)</t>
  </si>
  <si>
    <t xml:space="preserve">Plānotais pakalpojumu skaits, palielinot  pacientes vecumu līdz 40 gadiem </t>
  </si>
  <si>
    <t xml:space="preserve">Plānotais pakalpojumu skaits rindas mazināšanai, (pieļaujot, ka pakalpojumu skaits palielināsies par 21%) </t>
  </si>
  <si>
    <t>KOPĀ - pakalpojumam</t>
  </si>
  <si>
    <t>Viena pakalpojuma vidējās medikamentu izmaksas, euro</t>
  </si>
  <si>
    <t>2021.gads</t>
  </si>
  <si>
    <t>PAPILDUS</t>
  </si>
  <si>
    <t>Pakalpojumu programma</t>
  </si>
  <si>
    <t>apakšprogramma</t>
  </si>
  <si>
    <t xml:space="preserve">EKK </t>
  </si>
  <si>
    <t>Pakalpojumu skaits, KOPĀ</t>
  </si>
  <si>
    <t xml:space="preserve">Papildus pakalpojumu skaits </t>
  </si>
  <si>
    <t>PIEZĪMES</t>
  </si>
  <si>
    <t>Medicīniskā apaugļošana ( rindas garuma mazināšanai)</t>
  </si>
  <si>
    <t>33.16.00</t>
  </si>
  <si>
    <t>Medikamentu izmaksas</t>
  </si>
  <si>
    <t>33.03.00</t>
  </si>
  <si>
    <t>KOPĀ</t>
  </si>
  <si>
    <t>prioritārā pasākuma finansējums</t>
  </si>
  <si>
    <t>NVD segs sava budžeta ietvaros</t>
  </si>
  <si>
    <t>Valsts apmaksātās medicīniskās apaugļošanas programmas paplašināšana / Pirmsdzemdību, dzemdību un pēcdzemdību aprūpes monitoringa sistēmas izveide, bērna aprūpes pakalpojumu groza un apmaksas nosacījumu pārskatīšana</t>
  </si>
  <si>
    <t>Papildus finansējums, euro</t>
  </si>
  <si>
    <t>Finansējums pakalpojumu apmaksai,  KOPĀ, euro</t>
  </si>
  <si>
    <r>
      <t xml:space="preserve">Viena pakalpojuma vidējās izmaksas, bez medikamentiem, </t>
    </r>
    <r>
      <rPr>
        <i/>
        <sz val="9"/>
        <rFont val="Times New Roman"/>
        <family val="1"/>
      </rPr>
      <t>euro</t>
    </r>
  </si>
  <si>
    <r>
      <t xml:space="preserve">Nepieciešamā naudas summa pakalpojuma apmaksai, lai samazinātu gaidīšanas laiku rindā, </t>
    </r>
    <r>
      <rPr>
        <i/>
        <sz val="9"/>
        <rFont val="Times New Roman"/>
        <family val="1"/>
      </rPr>
      <t>euro</t>
    </r>
  </si>
  <si>
    <r>
      <t xml:space="preserve">Nepieciešamā naudas summa pakalpojuma apmaksai, palielinot  pacientes vecumu līdz 40 gadiem, </t>
    </r>
    <r>
      <rPr>
        <i/>
        <sz val="9"/>
        <rFont val="Times New Roman"/>
        <family val="1"/>
      </rPr>
      <t>euro</t>
    </r>
  </si>
  <si>
    <t xml:space="preserve">Palielināt psihiskās veselības aprūpes speciālistu klātienes un attālinātu konsultāciju saņemšanas iespējas iedzīvotājiem </t>
  </si>
  <si>
    <t>Nodrošināt, ka pacients var saņemt 5-10 psihologa vai psihoterapeita konsultācijas ar ģimenes ārsta nosūtījumu</t>
  </si>
  <si>
    <t>Budžeta programmas (apakšprogrammas) kods un nosaukums:</t>
  </si>
  <si>
    <t>33.16.00. "Pārējo ambulatoro veselības aprūpes pakalpojumu nodrošināšana"</t>
  </si>
  <si>
    <t>Psihologu un psihoterapeitu konsultāciju apmaksai nepieciešamais finansējums 2022. gadā</t>
  </si>
  <si>
    <t>(darba dienu skaits 2022. gadā)</t>
  </si>
  <si>
    <t>Pakalpojums*</t>
  </si>
  <si>
    <t>Vienas konsutlācijas izmaksas, EUR</t>
  </si>
  <si>
    <t>Speciālistu skaits</t>
  </si>
  <si>
    <t>Konsultāciju skaits darba dienā</t>
  </si>
  <si>
    <t>Nepieciešamais finansējums gadam, EUR</t>
  </si>
  <si>
    <t>Konsultāciju skaits gadā</t>
  </si>
  <si>
    <t>ALGA no 2022. gada</t>
  </si>
  <si>
    <t>Klīniskā un veselības psihologa konsultācija</t>
  </si>
  <si>
    <t>Klīniskā un veselības psihologa ar psihoterapeita izglītību konsultācija</t>
  </si>
  <si>
    <t>Darba samaksa ārstam, euro</t>
  </si>
  <si>
    <t>Valsts sociālās apdrošināšanas obligātās iemaksas, %</t>
  </si>
  <si>
    <t xml:space="preserve">Pieskaitāmās un netiešās ražošanas izmaksas </t>
  </si>
  <si>
    <t xml:space="preserve">Administratīvās izmaksas </t>
  </si>
  <si>
    <t xml:space="preserve">Pārējo pamatlīdzekļu amortizācija </t>
  </si>
  <si>
    <t>Mēneša darba samaksa * 1.3</t>
  </si>
  <si>
    <t>1 minūtes vērtība darba samaksai</t>
  </si>
  <si>
    <t>Koeficienti</t>
  </si>
  <si>
    <t>Mainīgās izmaksas</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</si>
  <si>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</si>
  <si>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</si>
  <si>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</si>
  <si>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</si>
  <si>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</si>
  <si>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</si>
  <si>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</si>
  <si>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</si>
  <si>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</si>
  <si>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</si>
  <si>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</si>
  <si>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</si>
  <si>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</si>
  <si>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</si>
  <si>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</si>
  <si>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</si>
  <si>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10 = 11 + 12</t>
  </si>
  <si>
    <t>13028</t>
  </si>
  <si>
    <t>Klīniskā un veselības psihologa konsultācija*</t>
  </si>
  <si>
    <t>-</t>
  </si>
  <si>
    <t>Mēneša darba samaksa * 1.4814</t>
  </si>
  <si>
    <t xml:space="preserve">13029 </t>
  </si>
  <si>
    <t>Klīniskā un veselības psihologa ar psihoterapeita izglītību konsultācija*</t>
  </si>
  <si>
    <t>Stiprināt emocionālo, psiholoģisko, kosultatīvo atbalstu pa tālruni vai tiešaitē, arī attālinātu konsultāciju veidā (t.sk. arī ārstniecības personu psihoemocionālo atbalstu)</t>
  </si>
  <si>
    <t>Paredzeto telefonlīniju skaits 2022.gadā</t>
  </si>
  <si>
    <t>KOPSAVILKUMS - papildus nepieciešamais finansējums kopā</t>
  </si>
  <si>
    <t>Kopā papildus nepieciešamais finansējums 2022.gadam un turpmāk ik gadu, EUR</t>
  </si>
  <si>
    <t>1. Darbinieku atalgojums</t>
  </si>
  <si>
    <t>Pozīcija</t>
  </si>
  <si>
    <t>Darba apjoms slodzēs 1 telefonlīnijai</t>
  </si>
  <si>
    <t>Vienas vienības atlīdzība (ar darba devēja VSAOI 23,59%) EUR</t>
  </si>
  <si>
    <t>Viena mēneša izmaksas, EUR</t>
  </si>
  <si>
    <t>Nepieciešamais finansējums 2022.gadam un turpmāk ik gadu, EUR</t>
  </si>
  <si>
    <t>Psihologs (vienas vienības atlīdzība *1.3)</t>
  </si>
  <si>
    <t>1.2.</t>
  </si>
  <si>
    <t>Konsultants (divas darba vietas diennakts režīmā)*</t>
  </si>
  <si>
    <t>1.3.</t>
  </si>
  <si>
    <t>Tālruņa koordinators</t>
  </si>
  <si>
    <t>1.4.</t>
  </si>
  <si>
    <t>Administratīvais darbinieks</t>
  </si>
  <si>
    <t>2. Administratīvās izmaksas</t>
  </si>
  <si>
    <t>2.1.</t>
  </si>
  <si>
    <t>Datortehnikas noma (datori un telefoni)</t>
  </si>
  <si>
    <t>2.2.</t>
  </si>
  <si>
    <t>Telefonpakalpojumi</t>
  </si>
  <si>
    <t>2.3.</t>
  </si>
  <si>
    <t>Kancelejas preces</t>
  </si>
  <si>
    <t>2.4.</t>
  </si>
  <si>
    <t>Zvanu reģistra izstrāde (vienreizējs maksājums)</t>
  </si>
  <si>
    <t>2.5.</t>
  </si>
  <si>
    <t>Supervizors</t>
  </si>
  <si>
    <t>2.6.</t>
  </si>
  <si>
    <t>Pakalpojuma reklāma, sabiedrības informēšana (apjoms nav atkarīgs no telefonlīniju skaita)</t>
  </si>
  <si>
    <t>3. Fiksētā diapazona telefona numurs ar bezmaksas zvaniem uz psihoemocionālā atbalsta līniju</t>
  </si>
  <si>
    <t>Apjoms</t>
  </si>
  <si>
    <t>3.1.</t>
  </si>
  <si>
    <t xml:space="preserve">Numura ierīkošanas maksa </t>
  </si>
  <si>
    <t>vienreizējs maksājums</t>
  </si>
  <si>
    <t>3.2.</t>
  </si>
  <si>
    <t xml:space="preserve">Abonēšanas maksa par numuru </t>
  </si>
  <si>
    <t>1 numurs</t>
  </si>
  <si>
    <t>3.3.</t>
  </si>
  <si>
    <t>Maksa par ienākošiem zvaniem, kas ir bezmaksas zvanītājam uz psihoemocionālā atbalsta līniju</t>
  </si>
  <si>
    <t>12 000 ienākošie zvani mēnesī (vidēji 400 zvani dienā * 30 dienas mēnesī),
vidēji 40 800 sarunu minūtes mēnesī. Vienas minūtes izmaksas 0,1326 euro * 1,21% (PVN)</t>
  </si>
  <si>
    <t>3.4.</t>
  </si>
  <si>
    <t>Citas saistītas izmaksas</t>
  </si>
  <si>
    <t>* Konsultanta (mēnešalga 8.grupa  II saime, 3.kategorija max  1093 euro) atlīdzība noteikta ar 50% piemaksu par darbu naktī un 100% piemaksu par darbu svētku dienās. Slodžu skaits aprēķināts, ņemot vērā arī aizvietošanu.</t>
  </si>
  <si>
    <t>10.pielikums MK noteikumu projekta "Grozījumi Ministru kabineta 2018.gada 28.augusta noteikumos Nr.555 „Veselības aprūpes pakalpojumu organizēšanas un samaksas kārtība"" anotācijai</t>
  </si>
  <si>
    <t>PAPILDU NEPIECIEŠAMAIS FINANSĒJUMS JAUNAS MANIPULĀCIJAS IZVEIDEI</t>
  </si>
  <si>
    <t>Darba samaksa māsai, euro</t>
  </si>
  <si>
    <t>Darba samaksa jaunākajam personālam, euro</t>
  </si>
  <si>
    <t>Mēneša darba samaksa</t>
  </si>
  <si>
    <t>Plānotais pacientu skaits gadā</t>
  </si>
  <si>
    <t>12.pielikums MK noteikumu projekta "Grozījumi Ministru kabineta 2018.gada 28.augusta noteikumos Nr.555 „Veselības aprūpes pakalpojumu organizēšanas un samaksas kārtība"" anotācijai</t>
  </si>
  <si>
    <t>Skābekļu terapijas nodrošināšana paliatīvās aprūpes pacientiem</t>
  </si>
  <si>
    <t>euro</t>
  </si>
  <si>
    <t>Samazināt gaidīšanas rindu veselības aprūpes pakalpojumiem pēc onkoloģijas diagnozes noteikšanas vai slimības recidīva gadījumā</t>
  </si>
  <si>
    <t>Papildus nepieciešamais finansējums rindu mazināšanai, lai nodrošināt onkoloģisko pacientu diagnostiku, ārstēšanu un novērošanu.</t>
  </si>
  <si>
    <t>Plānotais izmeklējumu skaits 2021. gadā</t>
  </si>
  <si>
    <t>Plānotais finansējums 2021. gadā</t>
  </si>
  <si>
    <t>Vidēja izmeklējuma izmaksa ar 2022. gada algu pieaugumu</t>
  </si>
  <si>
    <t>Nepieciešamais papildus izmeklējumu skaits rindu mazināšanai 2022.gadā</t>
  </si>
  <si>
    <t>Plānotais pieaugums, %</t>
  </si>
  <si>
    <t>Nepieciešamais papildus finansējums 2022. gadam</t>
  </si>
  <si>
    <t>Nepieciešamais papildus izmeklējumu skaits rindu mazināšanai 2023.gadā</t>
  </si>
  <si>
    <t>Nepieciešamais papildus finansējums 2023. gadam</t>
  </si>
  <si>
    <t>Nepieciešamais papildus izmeklējumu skaits rindu mazināšanai 2024.gadā</t>
  </si>
  <si>
    <t>Nepieciešamais papildus finansējums 2024. gadam</t>
  </si>
  <si>
    <t>Speciālisti*</t>
  </si>
  <si>
    <t>Izmeklējumi</t>
  </si>
  <si>
    <t>Dienas stacionārs**</t>
  </si>
  <si>
    <t>Staru terapija</t>
  </si>
  <si>
    <t>*plānotais izmeklējumu skaits speciālistiem, kuri ir iesaistīti onkoloģisko slimību diagnostikā, ārstēšanā un novērošanā (Anesteziologija, ķirurģija, pediatrija, hematoloģija, onkoloģija, dermatoveneroloģija, ginekoloģija, uroloģija)</t>
  </si>
  <si>
    <t>**Ķīmijterapija un hematoloģija dienas stacionārā, Staru terapija dienas stacionārā, Robotizēta stereotaktiskā radioķirurģija, Bērnu ķirurģija dienas stacionārā, Dienas stacionārs hronisko sāpju pacientu ārstēšanai, Gastrointestinālās endoskopijas dienas stacionārā, Ginekoloģija dienas stacionārā, Uroloģija dienas stacionārā, Vispārējie ķirurģiskie pakalpojumi dienas stacionārā</t>
  </si>
  <si>
    <t>Noteikt dinamisko novērošanu onkoloģijā kā prioritāru pasākumu, ņemot vērā augstu komplikāciju risku onkoloģisko slimību recidīva gadījumā (stacionārais etaps)</t>
  </si>
  <si>
    <t>Nepieciešamā finansējuma aprēķins ļaundabīgo audzēju recidīvu diagnostikai noteiktām lokalizācijām.</t>
  </si>
  <si>
    <t>Diagnozes kods un atšifrējums</t>
  </si>
  <si>
    <t>Valsts izmaksas 2019. gadā veselības aprūpes pakalpojumu ļaundabīgo audzēju primārā un sekundārā diagnostikā</t>
  </si>
  <si>
    <t>Unikālo pacientu skaits, kas saņēmuši jebkādu veselības aprūpes pakalpojumu ļaundabīgo audzēju primārā vai sekundārā diagnostikā (t.sk. speciālistu konsultācijas) 2019. gadā</t>
  </si>
  <si>
    <t>Vidēja izmaksa uz vienu pacientu ar 2022. gada algas pieaugumu, EUR</t>
  </si>
  <si>
    <t>Plānotājs pacientu skaits dzeltenajā koridorī 2020. gadam, ņemot vērā Vēža reģistra 2016.un 2017.gada datus</t>
  </si>
  <si>
    <t>Nepieciešamais papildus finansējums dzeltanām koridorīm 2022. gadam, EUR</t>
  </si>
  <si>
    <t>Z03.150/C50 - Krūts vēzis</t>
  </si>
  <si>
    <t>Z03.118-Z03.121/C18-C21 - Resnās un taisnās zarnas vēzis</t>
  </si>
  <si>
    <t>Z03.134/C34 - Bronhu, plaušu vēzis</t>
  </si>
  <si>
    <t>Z03.161/C61 - Priekšdziedzera vēzis</t>
  </si>
  <si>
    <t>Z03.156/C.56 - Olnīcu vēzis</t>
  </si>
  <si>
    <t>Z03.167/C67 - Urīnpūšļa vēzis</t>
  </si>
  <si>
    <t>Pārējas lokalizācijas</t>
  </si>
  <si>
    <t>Papildus nepieciešamais finansējums 2022.gadā, euro</t>
  </si>
  <si>
    <t>Papildus nepieciešamais finansējums 2023.gadā, euro</t>
  </si>
  <si>
    <t>Papildus nepieciešamais finansējums 2024.gadā un turpmāk, euro</t>
  </si>
  <si>
    <t>pieteikts kā prioritārs pasākums</t>
  </si>
  <si>
    <t>starpība, kuru sedzam no NVD budžeta līdzekļiem</t>
  </si>
  <si>
    <t>Pasākumu plānots īstenot apakšprogrammas 33.16.00   "Pārējo ambulatoro veselības aprūpes pakalpojumu nodrošināšana" ietvaros</t>
  </si>
  <si>
    <t>11.pielikums MK noteikumu projekta "Grozījumi Ministru kabineta 2018.gada 28.augusta noteikumos Nr.555 „Veselības aprūpes pakalpojumu organizēšanas un samaksas kārtība"" anotācijai</t>
  </si>
  <si>
    <t>no 2022.gada 1.janvāra</t>
  </si>
  <si>
    <t>Aprēķinos izmantoti dati no 2020. gada, kas ir pēdējais gads ko tieši nav ietekmējusi Covid pandēmija un ierobežojumi pakalpojumu sniegšanā.
2021. gads nav ņemami vērā, jo Covid pandēmijas ietekmē mazinājies kopējais ārstēto pacientu skaits (t.sk plānveida pakalpojumi), kas pamatojumi ar valstī noteiktajiem ierobežojumiem un pacientu stingrāku šķirošanu NMPD etapā.</t>
  </si>
  <si>
    <t>Vidējā no vidējā gultas noslodze pēc ārstniecības iestāžu atskaitēm 2020. gadā</t>
  </si>
  <si>
    <t>Gultas dienas tarifi, euro</t>
  </si>
  <si>
    <t>5.pielikums MK noteikumu projekta "Grozījumi Ministru kabineta 2018.gada 28.augusta noteikumos Nr.555 „Veselības aprūpes pakalpojumu organizēšanas un samaksas kārtība"" anotācijai</t>
  </si>
  <si>
    <t>4.pielikums MK noteikumu projekta "Grozījumi Ministru kabineta 2018.gada 28.augusta noteikumos Nr.555 „Veselības aprūpes pakalpojumu organizēšanas un samaksas kārtība"" anotācijai</t>
  </si>
  <si>
    <t>Vidēji mēnesī, euro</t>
  </si>
  <si>
    <t>Summa, euro_2021.gada 10 mēneši</t>
  </si>
  <si>
    <t>Summa, euro_2021.gada 10 mēneši_ ar 2022 tarifu</t>
  </si>
  <si>
    <t>2.pielikums MK noteikumu projekta "Grozījumi Ministru kabineta 2018.gada 28.augusta noteikumos Nr.555 „Veselības aprūpes pakalpojumu organizēšanas un samaksas kārtība"" anotācijai</t>
  </si>
  <si>
    <t>Mēneša vidējās izmaksas, euro</t>
  </si>
  <si>
    <t>2021.gada marts-septembris</t>
  </si>
  <si>
    <t>2022. gada marts-septembris</t>
  </si>
  <si>
    <t>Kopā, euro</t>
  </si>
  <si>
    <t>Kopā, euro_ Jaunā gultas diena</t>
  </si>
  <si>
    <t>Iezīmēto programmu vidējās izmaksas, euro:</t>
  </si>
  <si>
    <t>Nepieciešamais finansējums 2022.gadā un turpmākajos gados, euro</t>
  </si>
  <si>
    <t>Radioķirurģijas pieejamības uzlabošana ambulatorajā veselības aprūpē</t>
  </si>
  <si>
    <t>Izmaksas vienam pacientam, euro</t>
  </si>
  <si>
    <t>Nepieciešamais finansējums 2022. gadam un turpmākajos gados, euro</t>
  </si>
  <si>
    <t>50463; 50455; 50461; 50460</t>
  </si>
  <si>
    <t>50450; 50451; 50452; 50453; 50454; 50455; 50456; 50457; 50458; 50459;  50460; 50461; 50462;  50463;  50464; 50465; 
50466;  50467; 50468</t>
  </si>
  <si>
    <t>Plānotais palielinājums radioķirurģijai - pacientu skaits</t>
  </si>
  <si>
    <t xml:space="preserve">Radioķirurģijas pieejamības uzlabošana stacionārajā veselības aprūpē </t>
  </si>
  <si>
    <t>(Pēc radioķiruģijas manipulāciju pārrēķina)</t>
  </si>
  <si>
    <t>33.16.00 "Pārējo ambulatoro veselības aprūpes pakalpojumu nodrošināšana"</t>
  </si>
  <si>
    <t>33.18.00 "Plānveida stacionāro veselības aprūpes pakalpojumu nodrošināšana"</t>
  </si>
  <si>
    <r>
      <t xml:space="preserve">Manipulāciju kopums, kas tiktu pielietots stereotaktiskās staru terapijas/radioķirurģijas nodrošināšanai </t>
    </r>
    <r>
      <rPr>
        <b/>
        <u/>
        <sz val="10"/>
        <rFont val="Times New Roman"/>
        <family val="1"/>
      </rPr>
      <t>ambulatori</t>
    </r>
    <r>
      <rPr>
        <b/>
        <sz val="10"/>
        <rFont val="Times New Roman"/>
        <family val="1"/>
      </rPr>
      <t xml:space="preserve"> vienam pacientam vienā reizē</t>
    </r>
  </si>
  <si>
    <r>
      <t xml:space="preserve">Provizoriskais pacientu (izmeklējumu) skaitu gadā, kuriem varētu tikt veikti </t>
    </r>
    <r>
      <rPr>
        <b/>
        <u/>
        <sz val="10"/>
        <rFont val="Times New Roman"/>
        <family val="1"/>
      </rPr>
      <t>ambulatori</t>
    </r>
    <r>
      <rPr>
        <b/>
        <sz val="10"/>
        <rFont val="Times New Roman"/>
        <family val="1"/>
      </rPr>
      <t xml:space="preserve"> stereotaktiskās staru terapijas/radioķirurģijas pakalpojumi (gadā)</t>
    </r>
  </si>
  <si>
    <t>13.pielikums MK noteikumu projekta "Grozījumi Ministru kabineta 2018.gada 28.augusta noteikumos Nr.555 „Veselības aprūpes pakalpojumu organizēšanas un samaksas kārtība"" anotācijai</t>
  </si>
  <si>
    <t>Kopā, euro:</t>
  </si>
  <si>
    <t>Attīstīt rekonstruktīvās ķirurģijas pakalpojumus onkoloģisko slimību pacientiem</t>
  </si>
  <si>
    <t>Vidējais manipulāciju skaits gadā (saskaņā ar statistikas datiem par 1 kalendāro gadu)</t>
  </si>
  <si>
    <t>Ambulatori</t>
  </si>
  <si>
    <t>Manipulāciju kopa, kas nepieciešama, lai nodrošinātu mastektomijas operācijas pacientēm ar jau veiktu vienas krūts mastektomiju un augstu risku onkoloģijas attīstībai otrā krūtī, kā arī pacientēm, kurām vēl nav attīstījusies onkoloģiska saslimšana, bet - ņemot vērā izmeklējumus - ir augsts risks krūts vēža attīstībai.</t>
  </si>
  <si>
    <t>Radikālā mastektomija</t>
  </si>
  <si>
    <t>Krūšu rekonstrukcija pēc mastektomijas, lietojot audu espanderi, bez espandera vērtības</t>
  </si>
  <si>
    <t>Piemaksa manipulācijām 23047, 23066 par audu espandera lietošanu</t>
  </si>
  <si>
    <t>JAUNA</t>
  </si>
  <si>
    <t>Piemaksa manipulācijām 23047,23066 par krūts implanta lietošanu</t>
  </si>
  <si>
    <t>KOPĀ NEPIECIEŠAMAIS PAPILDU FINANSĒJUMS</t>
  </si>
  <si>
    <t>PAR 23067 - ESPANDERU:</t>
  </si>
  <si>
    <t>Pamatojums:</t>
  </si>
  <si>
    <r>
      <t xml:space="preserve">Palielinoties espandera cenai, tika pārskatīta manipulācija </t>
    </r>
    <r>
      <rPr>
        <b/>
        <sz val="11"/>
        <rFont val="Times New Roman"/>
        <family val="1"/>
        <charset val="186"/>
      </rPr>
      <t>23067</t>
    </r>
    <r>
      <rPr>
        <i/>
        <sz val="11"/>
        <rFont val="Times New Roman"/>
        <family val="1"/>
        <charset val="186"/>
      </rPr>
      <t xml:space="preserve"> "Piemaksa manipulācijām 23047, 23066 par audu espandera lietošanu"</t>
    </r>
    <r>
      <rPr>
        <sz val="11"/>
        <rFont val="Times New Roman"/>
        <family val="1"/>
        <charset val="186"/>
      </rPr>
      <t>. VSIA "Paula Stradiņa klīniskās universitātes slimnīca" iesniedz Dinestam iesniegumu uz manupulāciju pārrēķinu, kā arī papildus iesniedza espanderu iepirkumu cenu apliecinošu dokumentu (zemāk, pievienotas espanderu izmaksas no iepirkuma dokumentiem). Balstoties uz pašreizējām espandera izmaksām, tās tika iekļautas manipulācijas pārrēķinā.</t>
    </r>
  </si>
  <si>
    <t>Espandera cena no iepirkuma dokumentācijas:</t>
  </si>
  <si>
    <t>Izplatītājs</t>
  </si>
  <si>
    <t>Espandera nosaukums</t>
  </si>
  <si>
    <t>Cena bez PVN</t>
  </si>
  <si>
    <t>Cena ar PVN 12%</t>
  </si>
  <si>
    <t>SIA "3GW/trīs zelta vaļi"</t>
  </si>
  <si>
    <t>Espanders 42637-500 Sn1905221384</t>
  </si>
  <si>
    <t>PAR PIEMAKSU IMPLANTIEM:</t>
  </si>
  <si>
    <t>Balstoties VSIA "Paula Stradiņa universitātes slimnīca" (turpmāk - Ārstniecības iestāde) 2019. gada augusta vēstuli, kur Ārstniecības iestāde ziņoja, ka pašreiz 99% krūts rekonstrukcijas operāciju gadījumos izmanto implantus, bet pakalpojumu tarifos nav paredzēta apmaksa par implantu pielietošanu. Līdz ar to visas krūts vēža pacientes krūts implantus iegādājas par personīgiem līdzekļiem. Balstoties uz šo informāciju, Dienests izstrādāja piemaksas manipulāciju krūts implantu izmaksu segšanai (zemāk pievienota cenu aptauja ar krūts implantu izmaksām).</t>
  </si>
  <si>
    <t>Implanta nosaukums</t>
  </si>
  <si>
    <t>Méme</t>
  </si>
  <si>
    <t>Microthane</t>
  </si>
  <si>
    <t>Replicon</t>
  </si>
  <si>
    <t>Opticon/ Optimam</t>
  </si>
  <si>
    <t>[Praksē biežāk lietotais krūšu implants, kā rezultātā, tas veido tarifa pamata materiālu izmaksas]</t>
  </si>
  <si>
    <t>Diagon/ Gel</t>
  </si>
  <si>
    <t>PAR PAPILDU MASTEKTOMIJAS OPERĀCIJU APMAKSU:</t>
  </si>
  <si>
    <t>VSIA "Paula Stradiņa universitātes slimnīca", SIA "Rīgas Austrumu klīniskās universitātes slimnīcas" un Latvijas Plastikas ķirurgu asociācijas ierosināja attīstīt jaunu jomu Latvijā - veikt mastektomiju ģenētiskās predispozīcijas gadījumos. Mastektomijas veikšana onkoloģisku saslimšanu ģenētiskās peredispozīcijas gadījumos samazinās saslimšanas risku ar krūts vēzi.
VSIA "Paula Stradiņa universitātes slimnīca" informēja, ka gadā būtu nepieciešams veikt 40 pretējās krūts risku mazinošas masektomijas BRCA1/2 pozitīvām sievietēm ar vienas puses krūts vēzi, kam jau ir veikta vienas krūts mastektomija. Kā arī gadā būtu nepieciešams veikt 20 abpusējas risku samazinošas masektomijas onkoloģiski veselām BRCA1/2 pozitīvām sievietēm.
Kā rezultātā jau esošās manipulācijas būtu nepieciešams pielietot papildus 80 reizes gadā (40 krūšu rekonstrukcijas 40 sievietēm ar vienas puses krūts vēzi un 40 krūšu rekonstrukcijas 20 sievietēm ar abpusēju krūts vēža risku).</t>
  </si>
  <si>
    <t>Pasākumu plānots īstenot apakšprogrammas 33.18.00 "Plānveida stacionāro veselības aprūpes pakalpojumu nodrošināšana" ietvaros</t>
  </si>
  <si>
    <t>14.pielikums MK noteikumu projekta "Grozījumi Ministru kabineta 2018.gada 28.augusta noteikumos Nr.555 „Veselības aprūpes pakalpojumu organizēšanas un samaksas kārtība"" anotācijai</t>
  </si>
  <si>
    <t>2022. gadam</t>
  </si>
  <si>
    <t>2023. gadam</t>
  </si>
  <si>
    <t>2024. gadam</t>
  </si>
  <si>
    <t>Hroniskās gultasdienas izmaksas pacientiem līdz 10 dienām:</t>
  </si>
  <si>
    <t>2022.gadam</t>
  </si>
  <si>
    <t>2023.gadam</t>
  </si>
  <si>
    <t>2024.gadam</t>
  </si>
  <si>
    <t>PAPILDU NEPIECIEŠAMAIS FINANSĒJUMS HRONISKĀM GULTASDIENĀM:</t>
  </si>
  <si>
    <t>EUR</t>
  </si>
  <si>
    <t>GD skaits programmā no 2019-2020 gada</t>
  </si>
  <si>
    <t>Programmas cenas pieaugums</t>
  </si>
  <si>
    <t>Hospitalizāciju skaits 2022.gadā (2019 un 2020 vidēji)</t>
  </si>
  <si>
    <t>Finansējums šobrīd ar esošo programmas vērtību</t>
  </si>
  <si>
    <t>Hospitalizāciju skaits 2023.gadā</t>
  </si>
  <si>
    <t>Hospitalizāciju skaits 2024.gadā</t>
  </si>
  <si>
    <t>Atalgojums</t>
  </si>
  <si>
    <t>Ēdināšana</t>
  </si>
  <si>
    <t>Neatliekamā palīdzība</t>
  </si>
  <si>
    <t>Anestēzijas pakalpojumi</t>
  </si>
  <si>
    <t>Pārējās ārstniecības manipulācijas</t>
  </si>
  <si>
    <t>Laboratorijas izmeklējumi</t>
  </si>
  <si>
    <t>Elektrokardiogrāfija</t>
  </si>
  <si>
    <t>Datortomogrāfija</t>
  </si>
  <si>
    <t>Rentgenoloģija</t>
  </si>
  <si>
    <t>USG</t>
  </si>
  <si>
    <t>Morfoloģija, toksikoloģija</t>
  </si>
  <si>
    <t>Citās sadaļās neiekļautās manipulācijas</t>
  </si>
  <si>
    <t>Tehniskie palīglīdzekļi</t>
  </si>
  <si>
    <t>Transports uz mājām</t>
  </si>
  <si>
    <t>Administrācija</t>
  </si>
  <si>
    <t>Amortizācija</t>
  </si>
  <si>
    <t>Uzturēšana, t.sk. kopšanas līdzekļi</t>
  </si>
  <si>
    <t>Hroniskās gultasdienas izmaksas pacientiem vairāk par 10 dienām:</t>
  </si>
  <si>
    <t>Hospitalizāciju skaits (2019 un 2020 vidēji)</t>
  </si>
  <si>
    <t>15.pielikums MK noteikumu projekta "Grozījumi Ministru kabineta 2018.gada 28.augusta noteikumos Nr.555 „Veselības aprūpes pakalpojumu organizēšanas un samaksas kārtība"" anotācijai</t>
  </si>
  <si>
    <t>Hroniskās gultasdienas izmaksas:</t>
  </si>
  <si>
    <t>Programmas vērtība 2022. gadā ar esošo tarifu, euro</t>
  </si>
  <si>
    <t>Jaunais tarifs 1 dienā, euro</t>
  </si>
  <si>
    <t>Programmas vērtība JAUNĀ, euro</t>
  </si>
  <si>
    <t>Papildus npeieciešamais finansējums 2022.gadā, euro</t>
  </si>
  <si>
    <t>Papildus npeieciešamais finansējums 2023.gadā, euro</t>
  </si>
  <si>
    <t>Papildus npeieciešamais finansējums 2024.gadā, euro</t>
  </si>
  <si>
    <t>Euro</t>
  </si>
  <si>
    <t>Eueo</t>
  </si>
  <si>
    <t>Programmas vērtība 2021.g., euro</t>
  </si>
  <si>
    <t>Papildus npeieciešamais finansējums, euro</t>
  </si>
  <si>
    <t>Eero</t>
  </si>
  <si>
    <t>Kopsavilkums par papildu nepieciešamo finansējumu saistībā ar PVN maiņu no 01.07.2021</t>
  </si>
  <si>
    <t>Iestāde</t>
  </si>
  <si>
    <t>No 01.07.2021-31.10.2021</t>
  </si>
  <si>
    <t>No 01.11.2021-31.12.2021</t>
  </si>
  <si>
    <t>2022 un turpmākiem gadiem</t>
  </si>
  <si>
    <t>Neatliekamās medicīniskās palīdzības dienests</t>
  </si>
  <si>
    <t>Latvijas Antidopinga birojs</t>
  </si>
  <si>
    <t>Valsts tiesu medicīnas ekspertīzes centrs</t>
  </si>
  <si>
    <t>Valsts asinsdonoru centrs</t>
  </si>
  <si>
    <t>Veselības aprūpes pakalpojumu tarifu pieaugums</t>
  </si>
  <si>
    <t>Budžeta apakšprogramma</t>
  </si>
  <si>
    <t>33.17. Neatliekamās medicīniskās palīdzības nodrošināšana stacionārās ārstniecības iestādēs</t>
  </si>
  <si>
    <t>33.18. Plānveida stacionāro veselības aprūpes pakalpojumu nodrošināšana</t>
  </si>
  <si>
    <t>VM KOPA, euro:</t>
  </si>
  <si>
    <t>33.16. Sekundārā ambulatorā ves.aprūpe</t>
  </si>
  <si>
    <t xml:space="preserve">33.14. Primārā ambulatorā veselības aprūpe </t>
  </si>
  <si>
    <t>33.15. Ambulatorie laboratoriskie izmeklējumi kopā</t>
  </si>
  <si>
    <t>M elementa pieaugums 5% (2022. - 2024.gadam un turpmāk ik gadu)</t>
  </si>
  <si>
    <t>Veselības aprūpes pakalpojumu budžeta finansējuma aprēķins PVN likmes palielinājumam 2022. - 2024. gadam un turpmāk ik gadu</t>
  </si>
  <si>
    <t>16.pielikums MK noteikumu projekta "Grozījumi Ministru kabineta 2018.gada 28.augusta noteikumos Nr.555 „Veselības aprūpes pakalpojumu organizēšanas un samaksas kārtība"" anotācijai</t>
  </si>
  <si>
    <t>Konsultatīvais tālrunis un krīzes konsultācijas Pusaudžu resursu centrā</t>
  </si>
  <si>
    <t>Konsultatīvais tālrunis</t>
  </si>
  <si>
    <t xml:space="preserve">Plānotais finansējums 2022.gadā un tupmākajos gados </t>
  </si>
  <si>
    <t xml:space="preserve">Konsultatīva tālruņa un krīzes konsultāciju pakalpojuma izdevumu aprēķins </t>
  </si>
  <si>
    <t>darba laiks</t>
  </si>
  <si>
    <t>darba dienās 7 h</t>
  </si>
  <si>
    <t>Tālruņa līnija tiek nodrošinata darba dienās no plkst. 12.00-19.00</t>
  </si>
  <si>
    <t>vidēji darba laiks mēnesī</t>
  </si>
  <si>
    <t>21 diena/147 stundas</t>
  </si>
  <si>
    <t>vidējais pa tālruni sniegto konsultāciju skaits mēnesī</t>
  </si>
  <si>
    <t>Balstoties uz zvanu statistiku 2021.gada oktobris-novembris, vidēji mēnesī tiek saņemti 210 zvani.</t>
  </si>
  <si>
    <t>tālruņa speciālista stundas likme</t>
  </si>
  <si>
    <t>Atbilstoši ārsta un funkcionālā speciālista darba samaksai un piemaksai psihologam/psihoterapeitam par pieejamības nodrošināšanu un darbu paaugstinātas intensitātes apstākļos</t>
  </si>
  <si>
    <t>tālruņa speciālista slodzes apjoms</t>
  </si>
  <si>
    <t>tālruņa specialista atlīdzības izmaksas mēnesī</t>
  </si>
  <si>
    <t>Tālruņa speciālists - psihologs, kas, saskaņā ar Psihologu likuma prasībām un norādēm, ir ieguvis atbilstošo izglītību un ir sertificēts klīniskās un veselības psiholoģijas vai konsultatīvās psiholoģijas apakšnozarē ar atbilstošu pieredzi un apmācību tieši krīžu un vispārējā konsultatīvā atbalsta sniegšanā</t>
  </si>
  <si>
    <t>valsts sociālās apdrošināšanas obligātās iemaksas menesī</t>
  </si>
  <si>
    <t>tehniskās infrastruktūras uzturēšanas izmaksas mēnesī</t>
  </si>
  <si>
    <t xml:space="preserve">Zvanu apkalpošana, abonēšanas maksa, internets, zvanu pārvaldnieks ap 97 EUR, statistikas datu bāžu uzturēšana ap 98 EUR, vienlaicīgu balss kanālu un automātiskā paziņojuma nodrošināšana, Interaktīvās balss atbildes funkcionalitāte ap 130 EUR, IT un telekomunikāciju sistēmu  monitorings, operatīvs atbalsts ap 100 EUR, atskaites, kvalitātes kontrole ap 150 EUR, fizisko personu datu aizsardzības nodrošināšana ap 90 EUR, programmatūra, licences ap 124 EUR.                                                                                               </t>
  </si>
  <si>
    <t>supervīzijas speciālistiem menesī</t>
  </si>
  <si>
    <t>papildu krīzes konsultācijas cena</t>
  </si>
  <si>
    <t>Papildu krīzes konsultācijas var tikt sniegtas kādā no  tiešsaistes platformām (Zoom, Skype. MS Teams u.c.) vai klātienē, ja par totelefona sarunas laikā vienojas. Konsultācijas var sniegt talruņa speciālisti, ka arī citi specialisti psihologi, kuri atbilst prasībām - sertificēts klīniskās un veselības psiholoģijas vai konsultatīvās psiholoģijas apakšnozarē ar atbilstošu pieredzi un apmācību tieši krīžu un vispārējā konsultatīvā atbalsta sniegšanā</t>
  </si>
  <si>
    <t>papildu krīzes konsultāciju skaits mēnesī</t>
  </si>
  <si>
    <t>Krīzes konsultācijas, saskaņā ar statistiku tiek sniegtas 25% no mēnesī pa tālruni konsultēto skaita. Konsultācijas ilgums 1h, stundas likme atbilstoša aprūpes epizodes tarifam bērnu psihiatram.</t>
  </si>
  <si>
    <t>papildus psihologu krīzes konsultāciju izmaksas mēnesī</t>
  </si>
  <si>
    <t>Izmaksas mēnesī kopā:</t>
  </si>
  <si>
    <t>Izmaksas gadā, kopā:</t>
  </si>
  <si>
    <t>1 reizi mēnesī. Supervīzija ir konsultatīvs atbalsts jautājumos, kas saistīti ar darbu un profesionālo darbību. Palīdzošās profesijās (piem., mākslas terapija, psiholoģija, psihoterapija), kurās ir intensīvs un ciešs kontakts ar cilvēkiem, supervīzijas sekmē organizācijas darba efektivitāti un pakalpojumu kvalitāti, līdztekus palīdzot sarežģītu darba situāciju risināšanā, ieguldot darbinieku profesionālajā pilnveidē un attīstībā, mazinot izdegšanas riskus.</t>
  </si>
  <si>
    <t>3.pielikums MK noteikumu projekta "Grozījumi Ministru kabineta 2018.gada 28.augusta noteikumos Nr.555 „Veselības aprūpes pakalpojumu organizēšanas un samaksas kārtība"" anotācijai</t>
  </si>
  <si>
    <t>Akūtās rehabilitācijas nodrošināšana II un I līm.ārstniecības iestādēs</t>
  </si>
  <si>
    <t>Ārstniecības iestādes</t>
  </si>
  <si>
    <t>Plānotais pacientu skaits 2022. gadā**</t>
  </si>
  <si>
    <t>Rehabilitācijas pakalpojumi vidēji 14% hospitalizēto pacientu*</t>
  </si>
  <si>
    <t>Plānotais pacientu skaits bez hroniskajiem</t>
  </si>
  <si>
    <t>Rehabilitācijas pakalpojumi vidēji 14% hospitalizēto pacientu (bez hroniskajiem)*</t>
  </si>
  <si>
    <t>Alūksnes slimnīca kopsumma</t>
  </si>
  <si>
    <t>Krāslavas slimnīca kopsumma</t>
  </si>
  <si>
    <t>Preiļu slimnīca kopsumma</t>
  </si>
  <si>
    <t>Tukuma slimnīca kopsumma</t>
  </si>
  <si>
    <t>Aizkraukles slimnīca kopsumma</t>
  </si>
  <si>
    <t>Bauskas slimnīca kopsumma</t>
  </si>
  <si>
    <t>Līvānu slimnīca kopsumma</t>
  </si>
  <si>
    <t>Ludzas medicīnas centrs kopsumma</t>
  </si>
  <si>
    <t>Siguldas slimnīca kopsumma</t>
  </si>
  <si>
    <t>Limbažu slimnīca kopsumma</t>
  </si>
  <si>
    <t>**</t>
  </si>
  <si>
    <t>plānotais hospitalizāciju skaits V-I līm.ārstniecības iestādēs</t>
  </si>
  <si>
    <t>Vidējā vērtība uz vienu pacientu, kurš saņēmis akūto rehabilitāciju 2021.gadā, EUR</t>
  </si>
  <si>
    <t>14% - pēc 2020.gada faktiski veiktā darba</t>
  </si>
  <si>
    <t>Nepieciešamais 2022.g. finansējums, euro</t>
  </si>
  <si>
    <t>Nepieciešamais 2022.g. finansējums (bez hroniskajiem), euro</t>
  </si>
  <si>
    <t>*</t>
  </si>
  <si>
    <t>17.pielikums MK noteikumu projekta "Grozījumi Ministru kabineta 2018.gada 28.augusta noteikumos Nr.555 „Veselības aprūpes pakalpojumu organizēšanas un samaksas kārtība"" anotācijai</t>
  </si>
  <si>
    <t>PVN 21%</t>
  </si>
  <si>
    <t>IZMAKSAS KOPĀ AR PVN</t>
  </si>
  <si>
    <t>Izmaksas 6 mēnešiem, euro</t>
  </si>
  <si>
    <t>PLĀNOTAIS FINANSĒJUMS KOPĀ</t>
  </si>
  <si>
    <t>Darba samaksa mēnesī</t>
  </si>
  <si>
    <t>Kopā izmaksas mēnesī</t>
  </si>
  <si>
    <t>2022.gada plānotais finansējums attiecīgiem mēnešiem, EUR</t>
  </si>
  <si>
    <t>Komentāri</t>
  </si>
  <si>
    <t>Pamatojums</t>
  </si>
  <si>
    <t>Pakalpojuma nosaukums</t>
  </si>
  <si>
    <t>Mēnesī summa ar PVN, EUR </t>
  </si>
  <si>
    <t>Prognoze 2022.gada 6 mēnešiem, EUR</t>
  </si>
  <si>
    <t>Projekta pasākuma nosaukums</t>
  </si>
  <si>
    <t>Par psiholoģiskā atbalsta pakalpojumiem 2021.gada aprīlī, atbilstoši 22.01.2021.”Līgumam par psihologa pakalpojumu”</t>
  </si>
  <si>
    <t xml:space="preserve">Nodarbība psiholoģijas jomā grupā no 6 līdz 30 personām kopā 301 st/cl - pieci izglītojošie pasākumi: 2 semināri, 
3 lekcijas 
</t>
  </si>
  <si>
    <t>3.1.2. Organizēt atbildīgos darbiniekus ārstniecības iestādē par ārstniecības personu psihiskās veselības stāvokļa monitorēšanu un procesa uzraudzību COVID-19 pandēmijas laikā</t>
  </si>
  <si>
    <t>Atbilstoši sadarbības līgumam ar IeM Veselības un sporta centru 22.01.2021.”Līgumam par psihologa pakalpojumu”</t>
  </si>
  <si>
    <t>Psihologa individuālā konsultācija (krīzes situāciju un stresa pārvarēšana) - 1 st. 17EUR, plānotas 40 stundas mēnesī</t>
  </si>
  <si>
    <t xml:space="preserve">3.1.3. Veicināt psihoemocionālās komandas izveidi ārstniecības iestādēs, kurās personas, strādā COVID-19 pandēmijas apstākļos  (ārstniecības personas, psihiskās veselības aprūpes speciālisti): kur saņemt psiholoģisku konsultāciju (attālināti vai tiešsaitē) vai atbalsta grupu/krīzes intervenci un/vai citus garīgās veselības aprūpes pakalpojumus atbilstoši veiktajam psiholoģiskajam vērtējumam </t>
  </si>
  <si>
    <t>NMPD daļa</t>
  </si>
  <si>
    <t>NVD daļa</t>
  </si>
  <si>
    <t>Pavisam kopā, euro</t>
  </si>
  <si>
    <t>Aprēķinātais tarifs pirms reformas</t>
  </si>
  <si>
    <t>Plānotais pacientu skaits pirms reformas 2022</t>
  </si>
  <si>
    <t xml:space="preserve">Mikroķirurģija </t>
  </si>
  <si>
    <t>Mikroķirurģija bērniem (ģenētika)</t>
  </si>
  <si>
    <t>Izgulējumu, t.sk komplicētu ar osteomielītu  mikroķirurģiskā ārstēšana</t>
  </si>
  <si>
    <t>Mikroķirurģija pieaugušajiem</t>
  </si>
  <si>
    <t>Mikroķirurģija bērniem</t>
  </si>
  <si>
    <t>18.pielikums MK noteikumu projekta "Grozījumi Ministru kabineta 2018.gada 28.augusta noteikumos Nr.555 „Veselības aprūpes pakalpojumu organizēšanas un samaksas kārtība"" anotācijai</t>
  </si>
  <si>
    <t>Pēc reformas pārrēķinot mikroķirurģijas un izgulējumu tarifus, finanšu ietekme, euro</t>
  </si>
  <si>
    <t>Programma</t>
  </si>
  <si>
    <t>Plānotais pacientu skaits 2022.g.</t>
  </si>
  <si>
    <t>Dzemdības dzemdību patoloģijas gadījumā (3.2.45.1.)</t>
  </si>
  <si>
    <t>Dzemdības fizioloģiskās (3.2.45.2.)</t>
  </si>
  <si>
    <t>Ķeizargrieziens (3.2.45.3.)</t>
  </si>
  <si>
    <t>Pārrēķinot dzemdību tarifus, euro</t>
  </si>
  <si>
    <t>Tarifs (tikai 2022.algas), euro</t>
  </si>
  <si>
    <t>Plānotais pacientu skaits 2022.gads</t>
  </si>
  <si>
    <t>Finansējums 2021.gads, euro</t>
  </si>
  <si>
    <t>Pacientu skaits 2021.gads</t>
  </si>
  <si>
    <t>Tarifs 2022.gads pēc reformas</t>
  </si>
  <si>
    <t>Tarifs 2021.gads</t>
  </si>
  <si>
    <t>Plānotais finansējums, 2022.gads**</t>
  </si>
  <si>
    <t>Plānotais finansējums pirms reformas, 2022.gads*</t>
  </si>
  <si>
    <t>* tarifa pārēķins tikai ar jaunajām algām</t>
  </si>
  <si>
    <t>MK Tarifs (2022.algas un pārrēķins), euro</t>
  </si>
  <si>
    <t>Plānotais finansējums (tikai 2022.gada algām), euro</t>
  </si>
  <si>
    <t>Plānotais finansējums MK (2022.gada algas un pārrēķins), euro</t>
  </si>
  <si>
    <t>** tarifa pārēķins ar jauno algu un pārskatot visu pakalpojumu programmu</t>
  </si>
  <si>
    <t>Plānotais pacientu skaits 2022</t>
  </si>
  <si>
    <t>Ietaupījums pēc reformas, euro</t>
  </si>
  <si>
    <t>Plānotais finansējumus un pacientu skaits pakalpojumu programmās Krūšu rekonstrukcija 2022. gadam</t>
  </si>
  <si>
    <t>Plānotais pakalpojumu apjoms noteikts pieejamā finansējuma ietvaros, atbilstoši ārstniecības iestāžu pieejamajiem resursiem pakalpojuma nodrošināšanai.</t>
  </si>
  <si>
    <t>Liepājas slimnīca</t>
  </si>
  <si>
    <t xml:space="preserve">Krūts rekonstrukcija I etaps ar espanderi” ar gadījuma vidējo izmaksu  </t>
  </si>
  <si>
    <t xml:space="preserve">Abpusēja krūts rekonstrukcija I etaps ar espanderi” ar gadījuma vidējo izmaksu   </t>
  </si>
  <si>
    <t xml:space="preserve">“Krūts rekonstrukcija II etaps (espandera maiņa uz implantu)” ar gadījuma vidējo izmaksu </t>
  </si>
  <si>
    <t xml:space="preserve">“Abpusēja krūts rekonstrukcija II etaps (espandera maiņa uz implantu)” ar gadījuma vidējo izmaksu </t>
  </si>
  <si>
    <t xml:space="preserve">“Krūts rekonstrukcija ar DIEP lēveri” ar gadījuma vidējo izmaksu   </t>
  </si>
  <si>
    <t>“Abpusēja krūts rekonstrukcija ar DIEP lēveri” ar gadījuma vidējo izmaksu</t>
  </si>
  <si>
    <t xml:space="preserve">“Krūts rekonstrukcija ar rotētu TRAM lēveri” ar gadījuma vidējo izmaksu </t>
  </si>
  <si>
    <t>“Abpusēja krūts rekonstrukcija ar rotētu TRAM lēveri” ar gadījuma vidējo izmaksu</t>
  </si>
  <si>
    <t xml:space="preserve">“Krūts rekonstrukcija ar LADO un implantu” ar gadījuma vidējo izmaksu </t>
  </si>
  <si>
    <t>“Abpusēja krūts rekonstrukcija ar LADO un implantu” ar gadījuma vidējo izmaksu</t>
  </si>
  <si>
    <t xml:space="preserve">“Aerolas-krūts zirnīša rekonstrukcija (ADP)” ar gadījuma vidējo izmaksu </t>
  </si>
  <si>
    <t xml:space="preserve">“Abpusēja aerolas-krūts zirnīša rekonstrukcija(ADP)” ar gadījuma vidējo izmaksu </t>
  </si>
  <si>
    <t>Otras krūts simetrizācija (peksija, redukcija)</t>
  </si>
  <si>
    <t>Veiktās mastektomijas operācijas</t>
  </si>
  <si>
    <t>Finansējuma sadalījums</t>
  </si>
  <si>
    <t>Veikto mastektomiju proporcija, %</t>
  </si>
  <si>
    <t>Pakalpojumu nodrošināšanai papildus nepieciešamais finansējums, euro</t>
  </si>
  <si>
    <t>No PP piešķirtā finansējuma sadalījums, euro</t>
  </si>
  <si>
    <t>Pakalpojumu nodrošināšanai nepieciešamais finansējums pa ĀI, euro</t>
  </si>
  <si>
    <t>Ietaupījums no mikroķirurģijas reformas, euro</t>
  </si>
  <si>
    <t>Tarifs 2022.gads euro</t>
  </si>
  <si>
    <t>Plānotais finansējums 2022.gads, euro</t>
  </si>
  <si>
    <t>Tarifs 2022. gads, euro</t>
  </si>
  <si>
    <t>Plānotais pacientu skaits 2022. gads</t>
  </si>
  <si>
    <t>Papildus nepieciešamais finansējums dzemdībām, euro</t>
  </si>
  <si>
    <t>Skābekļa terapija</t>
  </si>
  <si>
    <t>Sadaļa</t>
  </si>
  <si>
    <t>Manip . kods</t>
  </si>
  <si>
    <t>Tarifs (euro)</t>
  </si>
  <si>
    <t>Manipulāciju skaits vienam pacientam</t>
  </si>
  <si>
    <t>Citās sadaļās neiekļautās manipulācija</t>
  </si>
  <si>
    <t>Ilgstošas skābekļa terapijas nozīmēšana ar skābekļa titrēšanu</t>
  </si>
  <si>
    <t>Nakts pulsa oksimetrija pacientiem, kam tiek nozīmēta skābekļa terapija mājā</t>
  </si>
  <si>
    <t>Piemaksa manipulācijai 60505 par transkutāno kapnogrāfiju</t>
  </si>
  <si>
    <t>Elektrolīti, skābju–bāzu līdzsvars, neorganiskie elementi</t>
  </si>
  <si>
    <t>Asins gāzu un Ph analīze pacientiem ar hronisku elpošanas nepietiekamību</t>
  </si>
  <si>
    <t>Piemaksa manipulācijai 41086 par spieķa kaula artērijas (a. radialis) punkciju arteriālo asins gāzu kontrolei</t>
  </si>
  <si>
    <t xml:space="preserve">Skābekļa terapijas nodrošināšana mājās par vienu dienu </t>
  </si>
  <si>
    <t>250</t>
  </si>
  <si>
    <t>Piemaksa manipulācijai 60508 par skābekļa koncentratoru nodrošināšanu</t>
  </si>
  <si>
    <t>*2023. gadā paredzēts pieaugums, saistībā ar skābekļa koncentratoru pieejamības palielināšanos skābekļu koncentratoru izplatītājiem (pieaugums 20%)</t>
  </si>
  <si>
    <t>**turpmākos gados skābekļa koncentratoru pieejamībai uzlabojoties, pieaugums plānojams, bet ne tik straujš (pieaugums 15%)</t>
  </si>
  <si>
    <t>Finanšu ietekme, euro</t>
  </si>
  <si>
    <t>Finanšu ietekme ar 20% pieaugumu*, euro</t>
  </si>
  <si>
    <t>Finanšu ietekme ar 15% pieaugumu, euro</t>
  </si>
  <si>
    <t>KOPĀ, euro</t>
  </si>
  <si>
    <t>Fiks.kab.maks. Mēnesī</t>
  </si>
  <si>
    <t>Koeficients</t>
  </si>
  <si>
    <t>8.pielikums MK noteikumu projekta "Grozījumi Ministru kabineta 2018.gada 28.augusta noteikumos Nr.555 „Veselības aprūpes pakalpojumu organizēšanas un samaksas kārtība"" anotācijai</t>
  </si>
  <si>
    <t>9.pielikums MK noteikumu projekta "Grozījumi Ministru kabineta 2018.gada 28.augusta noteikumos Nr.555 „Veselības aprūpes pakalpojumu organizēšanas un samaksas kārtība"" anotācijai</t>
  </si>
  <si>
    <t>* Lai palielinātu psihiskās veselības aprūpes speciālistu klātienes un attālinātu konsultāciju saņemšanas iespējas iedzīvotājiem no 2022. gada ar ģimenes ārsta nosūtījumu plānots apmaksāt 5-10 divu veidu psihologu sniegtas konsultācijas. Plānotas apmaksāt divu veidu konsultācijas - pirmās sniedz klīniskais un veselības psihologs, savukārt otrās arī klīniskais un veselības psihologs, bet ar papildus apgūtu psihoterapijas metodi, tādēļ arī manipulāciju tarifs paredzēts lielāks, jo šīs speciālists ir ieguvis vairāk praktiskās iemaņas un zināšanas.</t>
  </si>
  <si>
    <t>PLĀNS 2021</t>
  </si>
  <si>
    <t>PLĀNS 2022_6M*</t>
  </si>
  <si>
    <t>* 2022. gada 1.janvāris-30. jūnijs</t>
  </si>
  <si>
    <t>Papildus nepieciešamais finansējums piesaistītās ārstniecības iestādes, atbilstoši Ministru kabineta 2018.gada 28.augusta noteikumos Nr.555 „Veselības aprūpes pakalpojumu organizēšanas un samaksas kārtība""  248. punktam, 2022. gada 6 mēnešiem</t>
  </si>
  <si>
    <t>Tarifa pārrēķins no 01.01.2022, euro</t>
  </si>
  <si>
    <t>Esošais tarifs no 01.01.2022. bez pārrēķina, euro</t>
  </si>
  <si>
    <t>Tarifa pieaugums, euro*, euro</t>
  </si>
  <si>
    <t>Papildus piešķirtais  finansējums 2022. gadam, euro</t>
  </si>
  <si>
    <t>Stacionāri**</t>
  </si>
  <si>
    <t>*tarifa pieaugumu veido salīdzinājums pret esošo un pārrēķiāto tarifu ar 2022. gada atalgojumu</t>
  </si>
  <si>
    <t>Krūšu rekonstrukcijai novirzāmais finansējums, euro*</t>
  </si>
  <si>
    <t>*tai skaitā  15 522 euro tarifu pārrēķināšanā</t>
  </si>
  <si>
    <t>Tarifu pārēķins un pakalpojumu pieajamības uzlabošana</t>
  </si>
  <si>
    <t>555.noteikumu grozījumu projekta 5. punkts paredz papildināt noteikumus ar 254.1. apakšpunktu, nosakot, ka līdz 2022. gada 30. jūnijam Dienests veic samaksu stacionāro veselības aprūpes pakalpojumu sniedzējiem par ārstniecības iestādes personāla psihoemocionālā atbalsta nodrošināšanu, paredzot fiksēto maksājumu par ārstniecības iestādes personāla psihoemocionālā atbalsta kabineta darbības nodrošināšanu 4372,00 euro gadā, ko ārstniecības iestāde katru mēnesi saņem kā 1/12 daļu, un darba samaksu pakalpojuma sniegšanā iesaistītajiem psihologiem un psihoterapeitiem par vienu slodzi 2 551,90 euro apmērā, atbildīgiem darbiniekiem, kurš uzrauga personāla psihoemocionālo stāvokli – 1 850,00 euro apmērā. Kabineta uzturēšanas izmaksas tiek segtas tikai psihologam vai psihoterapeitam.</t>
  </si>
  <si>
    <t>Pakalpojumu veida nosaukums</t>
  </si>
  <si>
    <t>Plānotā līguma summa 2019.gadam uz periodu (janvāris - decembris), EUR</t>
  </si>
  <si>
    <t>Faktiski veiktais darbs uz periodu (janvāris - decembris), EUR</t>
  </si>
  <si>
    <t>Faktiskā pacienta līdzmaksājuma kompensācija, EUR</t>
  </si>
  <si>
    <t>Faktiski veiktais darbs uz periodu (janvāris - decembris), %</t>
  </si>
  <si>
    <t>Pārstrāde (+) / neizstrāde (-), EUR</t>
  </si>
  <si>
    <t>Plānotā līguma summa 2020.gadam, EUR</t>
  </si>
  <si>
    <t>Plānotā līguma summa uz periodu janvāris - decembris, EUR</t>
  </si>
  <si>
    <t>Faktiski veiktais darbs uz periodu janvāris - decembris, EUR</t>
  </si>
  <si>
    <t xml:space="preserve">Faktiski veiktā pacienta līdzmaksājuma kompensācija uz periodu janvāris - decembris, EUR </t>
  </si>
  <si>
    <t>Faktiski veiktais darbs uz periodu janvāris - decembris, %</t>
  </si>
  <si>
    <t>Faktiskā pārstrāde(+)/
neizpilde(-) uz periodu janvāris - decembris, EUR</t>
  </si>
  <si>
    <t>Novirzāmā summa medicīniskai apaugļošanai</t>
  </si>
  <si>
    <t>Novirzamā summa anestezioloģijai</t>
  </si>
  <si>
    <t>Ginekoloģija</t>
  </si>
  <si>
    <t>Anestezioloģija</t>
  </si>
  <si>
    <t>Gimekoloģijas programmas ietaupījums</t>
  </si>
  <si>
    <t>Esošais tarifs līdz 31.12.2021., euro</t>
  </si>
  <si>
    <t xml:space="preserve"> - </t>
  </si>
  <si>
    <t>Esošā finansējuma pārdale:</t>
  </si>
  <si>
    <t>Piešķirtais finansējums 2022. 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</si>
</sst>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 #,##0_-;\-* #,##0_-;_-* &quot;-&quot;??_-;_-@_-"/>
    <numFmt numFmtId="167" formatCode="_-* #,##0\ _€_-;\-* #,##0\ _€_-;_-* &quot;-&quot;??\ _€_-;_-@_-"/>
    <numFmt numFmtId="168" formatCode="_-* #,##0.0_-;\-* #,##0.0_-;_-* &quot;-&quot;??_-;_-@_-"/>
    <numFmt numFmtId="169" formatCode="0.0000"/>
    <numFmt numFmtId="170" formatCode="#,##0.00\ [$€-1]"/>
    <numFmt numFmtId="171" formatCode="0.0"/>
    <numFmt numFmtId="172" formatCode="0.000000"/>
    <numFmt numFmtId="173" formatCode="00000"/>
    <numFmt numFmtId="174" formatCode="0.000"/>
    <numFmt numFmtId="175" formatCode="_-&quot;Ls&quot;\ * #,##0.00_-;\-&quot;Ls&quot;\ * #,##0.00_-;_-&quot;Ls&quot;\ * &quot;-&quot;??_-;_-@_-"/>
    <numFmt numFmtId="176" formatCode="_-* #,##0.00\ &quot;Ls&quot;_-;\-* #,##0.00\ &quot;Ls&quot;_-;_-* &quot;-&quot;??\ &quot;Ls&quot;_-;_-@_-"/>
    <numFmt numFmtId="177" formatCode="_-* #,##0.00\ _L_s_-;\-* #,##0.00\ _L_s_-;_-* &quot;-&quot;??\ _L_s_-;_-@_-"/>
    <numFmt numFmtId="178" formatCode="#,##0.00_ ;\-#,##0.00\ "/>
    <numFmt numFmtId="179" formatCode="_-* #,##0.0\ _€_-;\-* #,##0.0\ _€_-;_-* &quot;-&quot;?\ _€_-;_-@_-"/>
  </numFmts>
  <fonts count="133">
    <font>
      <sz val="11"/>
      <color theme="1"/>
      <name val="Calibri"/>
      <family val="2"/>
      <charset val="186"/>
      <scheme val="minor"/>
    </font>
    <font>
      <sz val="11"/>
      <color theme="1"/>
      <name val="Calibri"/>
      <family val="2"/>
      <charset val="186"/>
      <scheme val="minor"/>
    </font>
    <font>
      <sz val="11"/>
      <color theme="0"/>
      <name val="Calibri"/>
      <family val="2"/>
      <charset val="186"/>
      <scheme val="minor"/>
    </font>
    <font>
      <sz val="10"/>
      <name val="Arial"/>
      <family val="2"/>
    </font>
    <font>
      <sz val="10"/>
      <name val="Arial"/>
      <family val="2"/>
      <charset val="186"/>
    </font>
    <font>
      <sz val="10"/>
      <name val="Arial"/>
      <family val="2"/>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scheme val="minor"/>
    </font>
    <font>
      <sz val="10"/>
      <name val="Arial Cyr"/>
      <charset val="204"/>
    </font>
    <font>
      <sz val="11"/>
      <color rgb="FF9C6500"/>
      <name val="Calibri"/>
      <family val="2"/>
      <charset val="186"/>
      <scheme val="minor"/>
    </font>
    <font>
      <u/>
      <sz val="10"/>
      <color theme="10"/>
      <name val="Arial"/>
      <family val="2"/>
    </font>
    <font>
      <sz val="11"/>
      <color indexed="8"/>
      <name val="Calibri"/>
      <family val="2"/>
      <charset val="186"/>
    </font>
    <font>
      <sz val="10"/>
      <name val="Times New Roman Baltic"/>
      <charset val="186"/>
    </font>
    <font>
      <u/>
      <sz val="10"/>
      <color theme="10"/>
      <name val="Arial"/>
      <family val="2"/>
      <charset val="186"/>
    </font>
    <font>
      <sz val="12"/>
      <color theme="1"/>
      <name val="Calibri"/>
      <family val="2"/>
      <scheme val="minor"/>
    </font>
    <font>
      <u/>
      <sz val="11"/>
      <color theme="10"/>
      <name val="Calibri"/>
      <family val="2"/>
      <scheme val="minor"/>
    </font>
    <font>
      <sz val="11"/>
      <color rgb="FFFF0000"/>
      <name val="Times New Roman"/>
      <family val="1"/>
      <charset val="186"/>
    </font>
    <font>
      <b/>
      <sz val="11"/>
      <color theme="1"/>
      <name val="Times New Roman"/>
      <family val="1"/>
      <charset val="186"/>
    </font>
    <font>
      <sz val="11"/>
      <color theme="1"/>
      <name val="Times New Roman"/>
      <family val="1"/>
      <charset val="186"/>
    </font>
    <font>
      <b/>
      <sz val="10"/>
      <color theme="1"/>
      <name val="Times New Roman"/>
      <family val="1"/>
      <charset val="186"/>
    </font>
    <font>
      <i/>
      <sz val="9"/>
      <color theme="1"/>
      <name val="Times New Roman"/>
      <family val="1"/>
      <charset val="186"/>
    </font>
    <font>
      <sz val="10"/>
      <color theme="1"/>
      <name val="Times New Roman"/>
      <family val="1"/>
      <charset val="186"/>
    </font>
    <font>
      <sz val="11"/>
      <color theme="1"/>
      <name val="Calibri"/>
      <family val="2"/>
      <charset val="204"/>
      <scheme val="minor"/>
    </font>
    <font>
      <b/>
      <sz val="10"/>
      <name val="Times New Roman"/>
      <family val="1"/>
      <charset val="186"/>
    </font>
    <font>
      <sz val="8"/>
      <name val="Times New Roman"/>
      <family val="1"/>
    </font>
    <font>
      <sz val="11"/>
      <name val="Times New Roman"/>
      <family val="1"/>
    </font>
    <font>
      <b/>
      <sz val="12"/>
      <name val="Times New Roman"/>
      <family val="1"/>
    </font>
    <font>
      <sz val="10"/>
      <name val="Times New Roman"/>
      <family val="1"/>
    </font>
    <font>
      <b/>
      <sz val="10"/>
      <name val="Times New Roman"/>
      <family val="1"/>
    </font>
    <font>
      <b/>
      <sz val="11"/>
      <name val="Times New Roman"/>
      <family val="1"/>
      <charset val="186"/>
    </font>
    <font>
      <sz val="10"/>
      <name val="Times New Roman"/>
      <family val="1"/>
      <charset val="186"/>
    </font>
    <font>
      <sz val="11"/>
      <color theme="1"/>
      <name val="Times New Roman"/>
      <family val="1"/>
    </font>
    <font>
      <b/>
      <sz val="11"/>
      <name val="Times New Roman"/>
      <family val="1"/>
    </font>
    <font>
      <b/>
      <sz val="8"/>
      <name val="Times New Roman"/>
      <family val="1"/>
    </font>
    <font>
      <sz val="8"/>
      <color rgb="FFFF0000"/>
      <name val="Times New Roman"/>
      <family val="1"/>
    </font>
    <font>
      <sz val="11"/>
      <name val="Times New Roman"/>
      <family val="1"/>
      <charset val="186"/>
    </font>
    <font>
      <i/>
      <sz val="10"/>
      <name val="Times New Roman"/>
      <family val="1"/>
    </font>
    <font>
      <sz val="9"/>
      <name val="Times New Roman"/>
      <family val="1"/>
    </font>
    <font>
      <b/>
      <sz val="9"/>
      <name val="Times New Roman"/>
      <family val="1"/>
    </font>
    <font>
      <i/>
      <sz val="9"/>
      <name val="Times New Roman"/>
      <family val="1"/>
    </font>
    <font>
      <b/>
      <i/>
      <sz val="12"/>
      <name val="Times New Roman"/>
      <family val="1"/>
    </font>
    <font>
      <sz val="12"/>
      <name val="Times New Roman"/>
      <family val="1"/>
    </font>
    <font>
      <b/>
      <i/>
      <sz val="11"/>
      <name val="Times New Roman"/>
      <family val="1"/>
      <charset val="186"/>
    </font>
    <font>
      <i/>
      <sz val="11"/>
      <name val="Times New Roman"/>
      <family val="1"/>
      <charset val="186"/>
    </font>
    <font>
      <sz val="12"/>
      <color theme="1"/>
      <name val="Times New Roman"/>
      <family val="1"/>
      <charset val="186"/>
    </font>
    <font>
      <b/>
      <sz val="14"/>
      <color theme="1"/>
      <name val="Times New Roman"/>
      <family val="1"/>
      <charset val="186"/>
    </font>
    <font>
      <b/>
      <sz val="13"/>
      <color theme="1"/>
      <name val="Times New Roman"/>
      <family val="1"/>
      <charset val="186"/>
    </font>
    <font>
      <sz val="10"/>
      <color theme="1"/>
      <name val="Times New Roman"/>
      <family val="1"/>
    </font>
    <font>
      <i/>
      <sz val="11"/>
      <name val="Times New Roman"/>
      <family val="1"/>
    </font>
    <font>
      <sz val="11"/>
      <color rgb="FF000000"/>
      <name val="Calibri"/>
      <family val="2"/>
    </font>
    <font>
      <b/>
      <sz val="11"/>
      <color theme="1"/>
      <name val="Times New Roman"/>
      <family val="1"/>
    </font>
    <font>
      <sz val="11"/>
      <color rgb="FF000000"/>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9"/>
      <color theme="1"/>
      <name val="Times New Roman"/>
      <family val="1"/>
      <charset val="186"/>
    </font>
    <font>
      <b/>
      <sz val="9"/>
      <color theme="1"/>
      <name val="Times New Roman"/>
      <family val="1"/>
      <charset val="186"/>
    </font>
    <font>
      <sz val="9"/>
      <color rgb="FFFF0000"/>
      <name val="Times New Roman"/>
      <family val="1"/>
      <charset val="186"/>
    </font>
    <font>
      <b/>
      <sz val="9"/>
      <name val="Times New Roman"/>
      <family val="1"/>
      <charset val="186"/>
    </font>
    <font>
      <sz val="9"/>
      <name val="Times New Roman"/>
      <family val="1"/>
      <charset val="186"/>
    </font>
    <font>
      <b/>
      <sz val="10"/>
      <color theme="1"/>
      <name val="Times New Roman"/>
      <family val="1"/>
    </font>
    <font>
      <sz val="11"/>
      <name val="Calibri"/>
      <family val="2"/>
      <charset val="186"/>
      <scheme val="minor"/>
    </font>
    <font>
      <b/>
      <u/>
      <sz val="10"/>
      <name val="Times New Roman"/>
      <family val="1"/>
    </font>
    <font>
      <b/>
      <u/>
      <sz val="11"/>
      <name val="Times New Roman"/>
      <family val="1"/>
      <charset val="186"/>
    </font>
    <font>
      <b/>
      <sz val="16"/>
      <color theme="1"/>
      <name val="Times New Roman"/>
      <family val="1"/>
      <charset val="186"/>
    </font>
    <font>
      <sz val="12"/>
      <color rgb="FFFF0000"/>
      <name val="Times New Roman"/>
      <family val="1"/>
      <charset val="186"/>
    </font>
    <font>
      <b/>
      <sz val="12"/>
      <color theme="1"/>
      <name val="Times New Roman"/>
      <family val="1"/>
    </font>
    <font>
      <sz val="10"/>
      <color theme="1"/>
      <name val="Calibri"/>
      <family val="2"/>
      <charset val="186"/>
      <scheme val="minor"/>
    </font>
    <font>
      <b/>
      <sz val="10"/>
      <color rgb="FF000000"/>
      <name val="Times New Roman"/>
      <family val="1"/>
      <charset val="186"/>
    </font>
    <font>
      <b/>
      <i/>
      <sz val="10"/>
      <name val="Times New Roman"/>
      <family val="1"/>
      <charset val="186"/>
    </font>
    <font>
      <b/>
      <sz val="12"/>
      <name val="Times New Roman"/>
      <family val="1"/>
      <charset val="186"/>
    </font>
    <font>
      <b/>
      <sz val="12"/>
      <color rgb="FFFF0000"/>
      <name val="Times New Roman"/>
      <family val="1"/>
      <charset val="186"/>
    </font>
    <font>
      <sz val="10"/>
      <color rgb="FFFF0000"/>
      <name val="Times New Roman"/>
      <family val="1"/>
      <charset val="186"/>
    </font>
    <font>
      <b/>
      <sz val="10"/>
      <color rgb="FFFF0000"/>
      <name val="Times New Roman"/>
      <family val="1"/>
      <charset val="186"/>
    </font>
    <font>
      <b/>
      <sz val="10"/>
      <color rgb="FF000000"/>
      <name val="Times New Roman"/>
      <family val="1"/>
    </font>
  </fonts>
  <fills count="73">
    <fill>
      <patternFill patternType="none"/>
    </fill>
    <fill>
      <patternFill patternType="gray125"/>
    </fill>
    <fill>
      <patternFill patternType="solid">
        <fgColor rgb="FFFFEB9C"/>
      </patternFill>
    </fill>
    <fill>
      <patternFill patternType="solid">
        <fgColor rgb="FFFFFFCC"/>
      </patternFill>
    </fill>
    <fill>
      <patternFill patternType="solid">
        <fgColor theme="9" tint="0.39997558519241921"/>
        <bgColor indexed="65"/>
      </patternFill>
    </fill>
    <fill>
      <patternFill patternType="solid">
        <fgColor theme="7"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rgb="FFFFC000"/>
        <bgColor indexed="64"/>
      </patternFill>
    </fill>
    <fill>
      <patternFill patternType="solid">
        <fgColor theme="6" tint="0.39997558519241921"/>
        <bgColor indexed="64"/>
      </patternFill>
    </fill>
    <fill>
      <patternFill patternType="solid">
        <fgColor rgb="FF99FF99"/>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6" tint="0.79998168889431442"/>
        <bgColor indexed="64"/>
      </patternFill>
    </fill>
    <fill>
      <patternFill patternType="solid">
        <fgColor theme="3" tint="0.79998168889431442"/>
        <bgColor indexed="64"/>
      </patternFill>
    </fill>
  </fills>
  <borders count="62">
    <border>
      <left/>
      <right/>
      <top/>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auto="1"/>
      </left>
      <right style="thin">
        <color theme="1"/>
      </right>
      <top style="thin">
        <color auto="1"/>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indexed="64"/>
      </top>
      <bottom/>
      <diagonal/>
    </border>
    <border>
      <left style="thin">
        <color auto="1"/>
      </left>
      <right/>
      <top style="thin">
        <color auto="1"/>
      </top>
      <bottom/>
      <diagonal/>
    </border>
    <border>
      <left style="thin">
        <color theme="1"/>
      </left>
      <right/>
      <top style="thin">
        <color theme="1"/>
      </top>
      <bottom/>
      <diagonal/>
    </border>
    <border>
      <left style="thin">
        <color auto="1"/>
      </left>
      <right/>
      <top style="thin">
        <color theme="1"/>
      </top>
      <bottom/>
      <diagonal/>
    </border>
    <border>
      <left style="thin">
        <color auto="1"/>
      </left>
      <right/>
      <top style="thin">
        <color theme="1"/>
      </top>
      <bottom style="thin">
        <color indexed="64"/>
      </bottom>
      <diagonal/>
    </border>
    <border>
      <left style="thin">
        <color theme="1"/>
      </left>
      <right/>
      <top style="thin">
        <color theme="1"/>
      </top>
      <bottom style="thin">
        <color indexed="64"/>
      </bottom>
      <diagonal/>
    </border>
    <border>
      <left style="thin">
        <color theme="1"/>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s>
  <cellStyleXfs count="21754">
    <xf numFmtId="0" fontId="0" fillId="0" borderId="0"/>
    <xf numFmtId="0" fontId="3" fillId="0" borderId="0"/>
    <xf numFmtId="0" fontId="4" fillId="0" borderId="0"/>
    <xf numFmtId="0" fontId="4" fillId="0" borderId="0"/>
    <xf numFmtId="0" fontId="4" fillId="0" borderId="0"/>
    <xf numFmtId="9" fontId="5" fillId="0" borderId="0" applyFont="0" applyFill="0" applyBorder="0" applyAlignment="0" applyProtection="0"/>
    <xf numFmtId="0" fontId="1" fillId="0" borderId="0"/>
    <xf numFmtId="9" fontId="4" fillId="0" borderId="0" applyFont="0" applyFill="0" applyBorder="0" applyAlignment="0" applyProtection="0"/>
    <xf numFmtId="0" fontId="4" fillId="0" borderId="0"/>
    <xf numFmtId="0" fontId="5" fillId="0" borderId="0"/>
    <xf numFmtId="0" fontId="1" fillId="0" borderId="0"/>
    <xf numFmtId="0" fontId="1" fillId="0" borderId="0"/>
    <xf numFmtId="0" fontId="4" fillId="0" borderId="0"/>
    <xf numFmtId="43" fontId="1" fillId="0" borderId="0" applyFont="0" applyFill="0" applyBorder="0" applyAlignment="0" applyProtection="0"/>
    <xf numFmtId="0" fontId="5" fillId="0" borderId="0"/>
    <xf numFmtId="9" fontId="4" fillId="0" borderId="0" applyFont="0" applyFill="0" applyBorder="0" applyAlignment="0" applyProtection="0"/>
    <xf numFmtId="0" fontId="4" fillId="0" borderId="0"/>
    <xf numFmtId="0" fontId="6" fillId="0" borderId="0"/>
    <xf numFmtId="0" fontId="6"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4" fillId="0" borderId="0"/>
    <xf numFmtId="0" fontId="1" fillId="0" borderId="0"/>
    <xf numFmtId="0" fontId="1" fillId="0" borderId="0"/>
    <xf numFmtId="0" fontId="4" fillId="0" borderId="0"/>
    <xf numFmtId="0" fontId="4" fillId="0" borderId="0"/>
    <xf numFmtId="43" fontId="4" fillId="0" borderId="0" applyFont="0" applyFill="0" applyBorder="0" applyAlignment="0" applyProtection="0"/>
    <xf numFmtId="0" fontId="7" fillId="0" borderId="0"/>
    <xf numFmtId="0" fontId="1" fillId="0" borderId="0"/>
    <xf numFmtId="0" fontId="1" fillId="0" borderId="0"/>
    <xf numFmtId="0" fontId="1" fillId="0" borderId="0"/>
    <xf numFmtId="0" fontId="4" fillId="0" borderId="0"/>
    <xf numFmtId="43" fontId="4" fillId="0" borderId="0" applyFont="0" applyFill="0" applyBorder="0" applyAlignment="0" applyProtection="0"/>
    <xf numFmtId="0" fontId="8" fillId="0" borderId="0"/>
    <xf numFmtId="0" fontId="9"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4" fillId="0" borderId="0"/>
    <xf numFmtId="0" fontId="4" fillId="0" borderId="0"/>
    <xf numFmtId="0" fontId="10" fillId="0" borderId="0"/>
    <xf numFmtId="0" fontId="1" fillId="0" borderId="0"/>
    <xf numFmtId="43" fontId="1" fillId="0" borderId="0" applyFont="0" applyFill="0" applyBorder="0" applyAlignment="0" applyProtection="0"/>
    <xf numFmtId="0" fontId="11" fillId="2" borderId="0" applyNumberFormat="0" applyBorder="0" applyAlignment="0" applyProtection="0"/>
    <xf numFmtId="0" fontId="1" fillId="3" borderId="1" applyNumberFormat="0" applyFont="0" applyAlignment="0" applyProtection="0"/>
    <xf numFmtId="0" fontId="2" fillId="4" borderId="0" applyNumberFormat="0" applyBorder="0" applyAlignment="0" applyProtection="0"/>
    <xf numFmtId="9" fontId="1" fillId="0" borderId="0" applyFont="0" applyFill="0" applyBorder="0" applyAlignment="0" applyProtection="0"/>
    <xf numFmtId="0" fontId="1" fillId="0" borderId="0"/>
    <xf numFmtId="0" fontId="5" fillId="0" borderId="0"/>
    <xf numFmtId="0" fontId="1" fillId="0" borderId="0"/>
    <xf numFmtId="9" fontId="5"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4"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2" fillId="0" borderId="0" applyNumberForma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3" fillId="0" borderId="0"/>
    <xf numFmtId="0" fontId="4" fillId="0" borderId="0"/>
    <xf numFmtId="0" fontId="5" fillId="0" borderId="0"/>
    <xf numFmtId="0" fontId="1" fillId="0" borderId="0"/>
    <xf numFmtId="0" fontId="9" fillId="0" borderId="0"/>
    <xf numFmtId="43" fontId="13" fillId="0" borderId="0" applyFont="0" applyFill="0" applyBorder="0" applyAlignment="0" applyProtection="0"/>
    <xf numFmtId="0" fontId="15" fillId="0" borderId="0" applyNumberForma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9" fillId="0" borderId="0"/>
    <xf numFmtId="0" fontId="1" fillId="0" borderId="0"/>
    <xf numFmtId="0" fontId="1" fillId="0" borderId="0"/>
    <xf numFmtId="9" fontId="1"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9" fontId="4" fillId="0" borderId="0" applyFont="0" applyFill="0" applyBorder="0" applyAlignment="0" applyProtection="0"/>
    <xf numFmtId="0" fontId="1" fillId="0" borderId="0"/>
    <xf numFmtId="0" fontId="4" fillId="0" borderId="0"/>
    <xf numFmtId="0" fontId="1" fillId="0" borderId="0"/>
    <xf numFmtId="0" fontId="4" fillId="0" borderId="0"/>
    <xf numFmtId="0" fontId="1" fillId="0" borderId="0"/>
    <xf numFmtId="0" fontId="1" fillId="0" borderId="0"/>
    <xf numFmtId="0" fontId="1" fillId="0" borderId="0"/>
    <xf numFmtId="0" fontId="9" fillId="0" borderId="0"/>
    <xf numFmtId="0" fontId="7" fillId="0" borderId="0"/>
    <xf numFmtId="0" fontId="4"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4" fillId="0" borderId="0"/>
    <xf numFmtId="0" fontId="16" fillId="0" borderId="0"/>
    <xf numFmtId="0" fontId="13" fillId="0" borderId="0"/>
    <xf numFmtId="0" fontId="5" fillId="0" borderId="0"/>
    <xf numFmtId="0" fontId="1" fillId="0" borderId="0"/>
    <xf numFmtId="0" fontId="1" fillId="0" borderId="0"/>
    <xf numFmtId="0" fontId="1" fillId="0" borderId="0"/>
    <xf numFmtId="9" fontId="9" fillId="0" borderId="0" applyFont="0" applyFill="0" applyBorder="0" applyAlignment="0" applyProtection="0"/>
    <xf numFmtId="0" fontId="1" fillId="0" borderId="0"/>
    <xf numFmtId="0" fontId="1" fillId="0" borderId="0"/>
    <xf numFmtId="0" fontId="1" fillId="0" borderId="0"/>
    <xf numFmtId="0" fontId="17" fillId="0" borderId="0" applyNumberFormat="0" applyFill="0" applyBorder="0" applyAlignment="0" applyProtection="0"/>
    <xf numFmtId="43" fontId="9" fillId="0" borderId="0" applyFont="0" applyFill="0" applyBorder="0" applyAlignment="0" applyProtection="0"/>
    <xf numFmtId="0" fontId="1" fillId="0" borderId="0"/>
    <xf numFmtId="0" fontId="4" fillId="0" borderId="0"/>
    <xf numFmtId="9" fontId="1" fillId="0" borderId="0" applyFont="0" applyFill="0" applyBorder="0" applyAlignment="0" applyProtection="0"/>
    <xf numFmtId="0" fontId="4" fillId="0" borderId="0"/>
    <xf numFmtId="9" fontId="5" fillId="0" borderId="0" applyFont="0" applyFill="0" applyBorder="0" applyAlignment="0" applyProtection="0"/>
    <xf numFmtId="9" fontId="4"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2" fillId="0" borderId="0" applyNumberForma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9"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4" fillId="0" borderId="0"/>
    <xf numFmtId="0" fontId="5" fillId="0" borderId="0"/>
    <xf numFmtId="0" fontId="5" fillId="0" borderId="0"/>
    <xf numFmtId="165" fontId="1" fillId="0" borderId="0" applyFont="0" applyFill="0" applyBorder="0" applyAlignment="0" applyProtection="0"/>
    <xf numFmtId="0" fontId="1" fillId="0" borderId="0"/>
    <xf numFmtId="0" fontId="7" fillId="0" borderId="0"/>
    <xf numFmtId="0" fontId="4" fillId="0" borderId="0" applyBorder="0"/>
    <xf numFmtId="43" fontId="4" fillId="0" borderId="0" applyFont="0" applyFill="0" applyBorder="0" applyAlignment="0" applyProtection="0"/>
    <xf numFmtId="43" fontId="4" fillId="0" borderId="0" applyFont="0" applyFill="0" applyBorder="0" applyAlignment="0" applyProtection="0"/>
    <xf numFmtId="0" fontId="1"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9" fillId="0" borderId="0"/>
    <xf numFmtId="0" fontId="1" fillId="0" borderId="0"/>
    <xf numFmtId="0" fontId="4" fillId="0" borderId="0"/>
    <xf numFmtId="43" fontId="1" fillId="0" borderId="0" applyFont="0" applyFill="0" applyBorder="0" applyAlignment="0" applyProtection="0"/>
    <xf numFmtId="0" fontId="24" fillId="0" borderId="0"/>
    <xf numFmtId="0" fontId="1" fillId="0" borderId="0"/>
    <xf numFmtId="0" fontId="51" fillId="0" borderId="0" applyNumberFormat="0" applyBorder="0" applyAlignment="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13" fillId="47" borderId="0" applyNumberFormat="0" applyBorder="0" applyAlignment="0" applyProtection="0"/>
    <xf numFmtId="0" fontId="4" fillId="0" borderId="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13" fillId="47" borderId="0" applyNumberFormat="0" applyBorder="0" applyAlignment="0" applyProtection="0"/>
    <xf numFmtId="9" fontId="1" fillId="0" borderId="0" applyFont="0" applyFill="0" applyBorder="0" applyAlignment="0" applyProtection="0"/>
    <xf numFmtId="43" fontId="4" fillId="0" borderId="0" applyFont="0" applyFill="0" applyBorder="0" applyAlignment="0" applyProtection="0"/>
    <xf numFmtId="0" fontId="13" fillId="48" borderId="0" applyNumberFormat="0" applyBorder="0" applyAlignment="0" applyProtection="0"/>
    <xf numFmtId="0" fontId="13" fillId="47" borderId="0" applyNumberFormat="0" applyBorder="0" applyAlignment="0" applyProtection="0"/>
    <xf numFmtId="0" fontId="54"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8" fillId="0" borderId="0"/>
    <xf numFmtId="0" fontId="13" fillId="47" borderId="0" applyNumberFormat="0" applyBorder="0" applyAlignment="0" applyProtection="0"/>
    <xf numFmtId="43" fontId="4" fillId="0" borderId="0" applyFont="0" applyFill="0" applyBorder="0" applyAlignment="0" applyProtection="0"/>
    <xf numFmtId="0" fontId="13" fillId="48" borderId="0" applyNumberFormat="0" applyBorder="0" applyAlignment="0" applyProtection="0"/>
    <xf numFmtId="0" fontId="13" fillId="47" borderId="0" applyNumberFormat="0" applyBorder="0" applyAlignment="0" applyProtection="0"/>
    <xf numFmtId="0" fontId="4" fillId="0" borderId="0"/>
    <xf numFmtId="0" fontId="4" fillId="0" borderId="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8"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9" fillId="0" borderId="0"/>
    <xf numFmtId="0" fontId="4" fillId="0" borderId="0"/>
    <xf numFmtId="0" fontId="4" fillId="0" borderId="0"/>
    <xf numFmtId="0" fontId="13" fillId="47" borderId="0" applyNumberFormat="0" applyBorder="0" applyAlignment="0" applyProtection="0"/>
    <xf numFmtId="0" fontId="13" fillId="48" borderId="0" applyNumberFormat="0" applyBorder="0" applyAlignment="0" applyProtection="0"/>
    <xf numFmtId="43" fontId="9" fillId="0" borderId="0" applyFont="0" applyFill="0" applyBorder="0" applyAlignment="0" applyProtection="0"/>
    <xf numFmtId="0" fontId="13" fillId="48" borderId="0" applyNumberFormat="0" applyBorder="0" applyAlignment="0" applyProtection="0"/>
    <xf numFmtId="43" fontId="1" fillId="0" borderId="0" applyFont="0" applyFill="0" applyBorder="0" applyAlignment="0" applyProtection="0"/>
    <xf numFmtId="0" fontId="13" fillId="47"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47" borderId="0" applyNumberFormat="0" applyBorder="0" applyAlignment="0" applyProtection="0"/>
    <xf numFmtId="0" fontId="4" fillId="0" borderId="0"/>
    <xf numFmtId="0" fontId="13" fillId="47" borderId="0" applyNumberFormat="0" applyBorder="0" applyAlignment="0" applyProtection="0"/>
    <xf numFmtId="0" fontId="13" fillId="48" borderId="0" applyNumberFormat="0" applyBorder="0" applyAlignment="0" applyProtection="0"/>
    <xf numFmtId="0" fontId="13" fillId="47" borderId="0" applyNumberFormat="0" applyBorder="0" applyAlignment="0" applyProtection="0"/>
    <xf numFmtId="43" fontId="1" fillId="0" borderId="0" applyFont="0" applyFill="0" applyBorder="0" applyAlignment="0" applyProtection="0"/>
    <xf numFmtId="0" fontId="4" fillId="0" borderId="0"/>
    <xf numFmtId="0" fontId="4" fillId="0" borderId="0"/>
    <xf numFmtId="0" fontId="13" fillId="47" borderId="0" applyNumberFormat="0" applyBorder="0" applyAlignment="0" applyProtection="0"/>
    <xf numFmtId="0" fontId="13" fillId="47" borderId="0" applyNumberFormat="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3" fillId="47"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xf numFmtId="0" fontId="4" fillId="0" borderId="0"/>
    <xf numFmtId="0" fontId="13" fillId="47" borderId="0" applyNumberFormat="0" applyBorder="0" applyAlignment="0" applyProtection="0"/>
    <xf numFmtId="0" fontId="13" fillId="47" borderId="0" applyNumberFormat="0" applyBorder="0" applyAlignment="0" applyProtection="0"/>
    <xf numFmtId="0" fontId="95" fillId="0" borderId="46" applyNumberFormat="0" applyFill="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 fillId="0" borderId="0"/>
    <xf numFmtId="0" fontId="4" fillId="0" borderId="0"/>
    <xf numFmtId="0" fontId="13" fillId="47" borderId="0" applyNumberFormat="0" applyBorder="0" applyAlignment="0" applyProtection="0"/>
    <xf numFmtId="0" fontId="4" fillId="0" borderId="0"/>
    <xf numFmtId="0" fontId="13" fillId="47" borderId="0" applyNumberFormat="0" applyBorder="0" applyAlignment="0" applyProtection="0"/>
    <xf numFmtId="0" fontId="13" fillId="47" borderId="0" applyNumberFormat="0" applyBorder="0" applyAlignment="0" applyProtection="0"/>
    <xf numFmtId="0" fontId="13" fillId="48" borderId="0" applyNumberFormat="0" applyBorder="0" applyAlignment="0" applyProtection="0"/>
    <xf numFmtId="0" fontId="13" fillId="47"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54"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54"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54"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54"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1"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3" borderId="0" applyNumberFormat="0" applyBorder="0" applyAlignment="0" applyProtection="0"/>
    <xf numFmtId="0" fontId="54" fillId="53"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2"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54"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54"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5"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54"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6"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54"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54"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54"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13" fillId="57"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6"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8"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6"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5"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6"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6"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6"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6"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6"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1"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6"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2"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6"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3"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6"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64"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6"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59"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6"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0"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6"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0" fontId="55" fillId="65" borderId="0" applyNumberFormat="0" applyBorder="0" applyAlignment="0" applyProtection="0"/>
    <xf numFmtId="43" fontId="57" fillId="0" borderId="0" applyFont="0" applyFill="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9"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3"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0" fontId="62" fillId="66" borderId="39"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9"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68" fillId="49" borderId="0" applyNumberFormat="0" applyBorder="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1"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0" fillId="0" borderId="40"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3"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2" fillId="0" borderId="41"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5"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42" applyNumberFormat="0" applyFill="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6"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7"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80" fillId="20" borderId="33"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2" fillId="0" borderId="35"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1" fillId="0" borderId="43" applyNumberFormat="0" applyFill="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4" fillId="2"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83" fillId="67" borderId="0" applyNumberFormat="0" applyBorder="0" applyAlignment="0" applyProtection="0"/>
    <xf numFmtId="0" fontId="4" fillId="0" borderId="0"/>
    <xf numFmtId="0" fontId="4" fillId="0" borderId="0"/>
    <xf numFmtId="0" fontId="1" fillId="0" borderId="0"/>
    <xf numFmtId="0" fontId="85" fillId="0" borderId="0"/>
    <xf numFmtId="0" fontId="85" fillId="0" borderId="0"/>
    <xf numFmtId="0" fontId="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4"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6"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6" fillId="0" borderId="0"/>
    <xf numFmtId="0" fontId="6" fillId="0" borderId="0"/>
    <xf numFmtId="0" fontId="1" fillId="0" borderId="0"/>
    <xf numFmtId="0" fontId="6" fillId="0" borderId="0"/>
    <xf numFmtId="0" fontId="1" fillId="0" borderId="0"/>
    <xf numFmtId="0" fontId="1" fillId="0" borderId="0"/>
    <xf numFmtId="0" fontId="85" fillId="0" borderId="0"/>
    <xf numFmtId="0" fontId="1" fillId="0" borderId="0"/>
    <xf numFmtId="0" fontId="9" fillId="0" borderId="0"/>
    <xf numFmtId="0" fontId="4" fillId="0" borderId="0"/>
    <xf numFmtId="0" fontId="85" fillId="0" borderId="0"/>
    <xf numFmtId="0" fontId="85" fillId="0" borderId="0"/>
    <xf numFmtId="0" fontId="6" fillId="0" borderId="0"/>
    <xf numFmtId="0" fontId="6" fillId="0" borderId="0"/>
    <xf numFmtId="0" fontId="6" fillId="0" borderId="0"/>
    <xf numFmtId="0" fontId="1" fillId="0" borderId="0"/>
    <xf numFmtId="0" fontId="87" fillId="0" borderId="0"/>
    <xf numFmtId="0" fontId="87" fillId="0" borderId="0"/>
    <xf numFmtId="0" fontId="87" fillId="0" borderId="0"/>
    <xf numFmtId="0" fontId="87" fillId="0" borderId="0"/>
    <xf numFmtId="0" fontId="8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7" fillId="0" borderId="0"/>
    <xf numFmtId="0" fontId="87" fillId="0" borderId="0"/>
    <xf numFmtId="0" fontId="87" fillId="0" borderId="0"/>
    <xf numFmtId="0" fontId="87" fillId="0" borderId="0"/>
    <xf numFmtId="0" fontId="87" fillId="0" borderId="0"/>
    <xf numFmtId="0" fontId="87" fillId="0" borderId="0"/>
    <xf numFmtId="0" fontId="87" fillId="0" borderId="0"/>
    <xf numFmtId="0" fontId="9" fillId="0" borderId="0"/>
    <xf numFmtId="0" fontId="9" fillId="0" borderId="0"/>
    <xf numFmtId="0" fontId="9" fillId="0" borderId="0"/>
    <xf numFmtId="0" fontId="9" fillId="0" borderId="0"/>
    <xf numFmtId="0" fontId="9" fillId="0" borderId="0"/>
    <xf numFmtId="0" fontId="9" fillId="0" borderId="0"/>
    <xf numFmtId="0" fontId="88"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9" fillId="0" borderId="0"/>
    <xf numFmtId="0" fontId="54" fillId="0" borderId="0">
      <alignment vertical="top"/>
    </xf>
    <xf numFmtId="0" fontId="4" fillId="0" borderId="0"/>
    <xf numFmtId="0" fontId="54" fillId="0" borderId="0">
      <alignment vertical="top"/>
    </xf>
    <xf numFmtId="0" fontId="54" fillId="0" borderId="0">
      <alignment vertical="top"/>
    </xf>
    <xf numFmtId="0" fontId="54" fillId="0" borderId="0">
      <alignment vertical="top"/>
    </xf>
    <xf numFmtId="0" fontId="4" fillId="0" borderId="0"/>
    <xf numFmtId="0" fontId="4" fillId="0" borderId="0"/>
    <xf numFmtId="0" fontId="54" fillId="0" borderId="0">
      <alignment vertical="top"/>
    </xf>
    <xf numFmtId="0" fontId="54" fillId="0" borderId="0">
      <alignment vertical="top"/>
    </xf>
    <xf numFmtId="0" fontId="54" fillId="0" borderId="0">
      <alignment vertical="top"/>
    </xf>
    <xf numFmtId="0" fontId="4"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alignment vertical="top"/>
    </xf>
    <xf numFmtId="0" fontId="4" fillId="0" borderId="0"/>
    <xf numFmtId="0" fontId="4" fillId="0" borderId="0"/>
    <xf numFmtId="0" fontId="4" fillId="0" borderId="0"/>
    <xf numFmtId="0" fontId="54" fillId="0" borderId="0">
      <alignment vertical="top"/>
    </xf>
    <xf numFmtId="0" fontId="5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4" fillId="0" borderId="0"/>
    <xf numFmtId="0" fontId="1" fillId="0" borderId="0"/>
    <xf numFmtId="0" fontId="6" fillId="0" borderId="0"/>
    <xf numFmtId="0" fontId="6" fillId="0" borderId="0"/>
    <xf numFmtId="0" fontId="6" fillId="0" borderId="0"/>
    <xf numFmtId="0" fontId="1"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6" fillId="0" borderId="0"/>
    <xf numFmtId="0" fontId="6" fillId="0" borderId="0"/>
    <xf numFmtId="0" fontId="4"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4"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54" fillId="0" borderId="0">
      <alignment vertical="top"/>
    </xf>
    <xf numFmtId="0" fontId="9" fillId="0" borderId="0"/>
    <xf numFmtId="0" fontId="85" fillId="0" borderId="0"/>
    <xf numFmtId="0" fontId="8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3"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alignment vertical="top"/>
    </xf>
    <xf numFmtId="0" fontId="54" fillId="0" borderId="0">
      <alignment vertical="top"/>
    </xf>
    <xf numFmtId="0" fontId="54" fillId="0" borderId="0">
      <alignment vertical="top"/>
    </xf>
    <xf numFmtId="0" fontId="6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6" fillId="0" borderId="0"/>
    <xf numFmtId="0" fontId="6" fillId="0" borderId="0"/>
    <xf numFmtId="0" fontId="1" fillId="0" borderId="0"/>
    <xf numFmtId="0" fontId="4" fillId="0" borderId="0"/>
    <xf numFmtId="0" fontId="4" fillId="0" borderId="0"/>
    <xf numFmtId="0" fontId="86" fillId="0" borderId="0"/>
    <xf numFmtId="0" fontId="6" fillId="0" borderId="0"/>
    <xf numFmtId="0" fontId="6" fillId="0" borderId="0"/>
    <xf numFmtId="0" fontId="4" fillId="0" borderId="0"/>
    <xf numFmtId="0" fontId="85" fillId="0" borderId="0"/>
    <xf numFmtId="0" fontId="85"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90" fillId="3" borderId="1"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2" fillId="21" borderId="34"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57" fillId="0" borderId="0"/>
    <xf numFmtId="0" fontId="9" fillId="0" borderId="0"/>
    <xf numFmtId="0" fontId="85" fillId="0" borderId="0"/>
    <xf numFmtId="0" fontId="85" fillId="0" borderId="0"/>
    <xf numFmtId="0" fontId="5" fillId="0" borderId="0"/>
    <xf numFmtId="9" fontId="13"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8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57" fillId="0" borderId="0" applyFont="0" applyFill="0" applyBorder="0" applyAlignment="0" applyProtection="0"/>
    <xf numFmtId="4" fontId="93" fillId="0" borderId="0" applyNumberFormat="0" applyProtection="0">
      <alignment horizontal="left" wrapText="1" indent="1" shrinkToFit="1"/>
    </xf>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6" fillId="0" borderId="37"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1" fillId="0" borderId="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8" fillId="0" borderId="0"/>
    <xf numFmtId="0" fontId="53" fillId="0" borderId="0"/>
    <xf numFmtId="0" fontId="1" fillId="0" borderId="0"/>
    <xf numFmtId="0" fontId="4" fillId="0" borderId="0"/>
    <xf numFmtId="0" fontId="53" fillId="0" borderId="0"/>
    <xf numFmtId="0" fontId="4" fillId="0" borderId="0"/>
    <xf numFmtId="0" fontId="9" fillId="0" borderId="0"/>
    <xf numFmtId="0" fontId="4" fillId="0" borderId="0"/>
    <xf numFmtId="9" fontId="1" fillId="0" borderId="0" applyFont="0" applyFill="0" applyBorder="0" applyAlignment="0" applyProtection="0"/>
    <xf numFmtId="0" fontId="90" fillId="24" borderId="0" applyNumberFormat="0" applyBorder="0" applyAlignment="0" applyProtection="0"/>
    <xf numFmtId="0" fontId="90" fillId="28" borderId="0" applyNumberFormat="0" applyBorder="0" applyAlignment="0" applyProtection="0"/>
    <xf numFmtId="0" fontId="90" fillId="32" borderId="0" applyNumberFormat="0" applyBorder="0" applyAlignment="0" applyProtection="0"/>
    <xf numFmtId="0" fontId="90" fillId="36" borderId="0" applyNumberFormat="0" applyBorder="0" applyAlignment="0" applyProtection="0"/>
    <xf numFmtId="0" fontId="90" fillId="40" borderId="0" applyNumberFormat="0" applyBorder="0" applyAlignment="0" applyProtection="0"/>
    <xf numFmtId="0" fontId="90" fillId="44" borderId="0" applyNumberFormat="0" applyBorder="0" applyAlignment="0" applyProtection="0"/>
    <xf numFmtId="0" fontId="90" fillId="25" borderId="0" applyNumberFormat="0" applyBorder="0" applyAlignment="0" applyProtection="0"/>
    <xf numFmtId="0" fontId="90" fillId="29" borderId="0" applyNumberFormat="0" applyBorder="0" applyAlignment="0" applyProtection="0"/>
    <xf numFmtId="0" fontId="90" fillId="33" borderId="0" applyNumberFormat="0" applyBorder="0" applyAlignment="0" applyProtection="0"/>
    <xf numFmtId="0" fontId="90" fillId="37" borderId="0" applyNumberFormat="0" applyBorder="0" applyAlignment="0" applyProtection="0"/>
    <xf numFmtId="0" fontId="90" fillId="41" borderId="0" applyNumberFormat="0" applyBorder="0" applyAlignment="0" applyProtection="0"/>
    <xf numFmtId="0" fontId="90" fillId="45" borderId="0" applyNumberFormat="0" applyBorder="0" applyAlignment="0" applyProtection="0"/>
    <xf numFmtId="0" fontId="99" fillId="26" borderId="0" applyNumberFormat="0" applyBorder="0" applyAlignment="0" applyProtection="0"/>
    <xf numFmtId="0" fontId="99" fillId="30" borderId="0" applyNumberFormat="0" applyBorder="0" applyAlignment="0" applyProtection="0"/>
    <xf numFmtId="0" fontId="99" fillId="34" borderId="0" applyNumberFormat="0" applyBorder="0" applyAlignment="0" applyProtection="0"/>
    <xf numFmtId="0" fontId="99" fillId="38" borderId="0" applyNumberFormat="0" applyBorder="0" applyAlignment="0" applyProtection="0"/>
    <xf numFmtId="0" fontId="99" fillId="42" borderId="0" applyNumberFormat="0" applyBorder="0" applyAlignment="0" applyProtection="0"/>
    <xf numFmtId="0" fontId="99" fillId="4" borderId="0" applyNumberFormat="0" applyBorder="0" applyAlignment="0" applyProtection="0"/>
    <xf numFmtId="0" fontId="99" fillId="23" borderId="0" applyNumberFormat="0" applyBorder="0" applyAlignment="0" applyProtection="0"/>
    <xf numFmtId="0" fontId="99" fillId="27" borderId="0" applyNumberFormat="0" applyBorder="0" applyAlignment="0" applyProtection="0"/>
    <xf numFmtId="0" fontId="99" fillId="31" borderId="0" applyNumberFormat="0" applyBorder="0" applyAlignment="0" applyProtection="0"/>
    <xf numFmtId="0" fontId="99" fillId="35" borderId="0" applyNumberFormat="0" applyBorder="0" applyAlignment="0" applyProtection="0"/>
    <xf numFmtId="0" fontId="99" fillId="39" borderId="0" applyNumberFormat="0" applyBorder="0" applyAlignment="0" applyProtection="0"/>
    <xf numFmtId="0" fontId="99" fillId="43" borderId="0" applyNumberFormat="0" applyBorder="0" applyAlignment="0" applyProtection="0"/>
    <xf numFmtId="0" fontId="100" fillId="19" borderId="0" applyNumberFormat="0" applyBorder="0" applyAlignment="0" applyProtection="0"/>
    <xf numFmtId="0" fontId="101" fillId="21" borderId="33" applyNumberFormat="0" applyAlignment="0" applyProtection="0"/>
    <xf numFmtId="0" fontId="102" fillId="22" borderId="36" applyNumberFormat="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0" fontId="103" fillId="0" borderId="0" applyNumberFormat="0" applyFill="0" applyBorder="0" applyAlignment="0" applyProtection="0"/>
    <xf numFmtId="0" fontId="104" fillId="18" borderId="0" applyNumberFormat="0" applyBorder="0" applyAlignment="0" applyProtection="0"/>
    <xf numFmtId="0" fontId="105" fillId="0" borderId="30" applyNumberFormat="0" applyFill="0" applyAlignment="0" applyProtection="0"/>
    <xf numFmtId="0" fontId="106" fillId="0" borderId="31" applyNumberFormat="0" applyFill="0" applyAlignment="0" applyProtection="0"/>
    <xf numFmtId="0" fontId="76" fillId="0" borderId="32" applyNumberFormat="0" applyFill="0" applyAlignment="0" applyProtection="0"/>
    <xf numFmtId="0" fontId="1" fillId="0" borderId="0"/>
    <xf numFmtId="0" fontId="4" fillId="0" borderId="0"/>
    <xf numFmtId="0" fontId="6" fillId="0" borderId="0"/>
    <xf numFmtId="0" fontId="4" fillId="0" borderId="0"/>
    <xf numFmtId="0" fontId="4" fillId="0" borderId="0"/>
    <xf numFmtId="0" fontId="9" fillId="0" borderId="0"/>
    <xf numFmtId="0" fontId="85" fillId="0" borderId="0"/>
    <xf numFmtId="0" fontId="6"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9" fillId="0" borderId="0"/>
    <xf numFmtId="176" fontId="4" fillId="0" borderId="0" applyFont="0" applyFill="0" applyBorder="0" applyAlignment="0" applyProtection="0"/>
    <xf numFmtId="177" fontId="4" fillId="0" borderId="0" applyFont="0" applyFill="0" applyBorder="0" applyAlignment="0" applyProtection="0"/>
    <xf numFmtId="0" fontId="4" fillId="0" borderId="0"/>
    <xf numFmtId="43" fontId="4" fillId="0" borderId="0" applyFont="0" applyFill="0" applyBorder="0" applyAlignment="0" applyProtection="0"/>
    <xf numFmtId="43" fontId="9" fillId="0" borderId="0" applyFont="0" applyFill="0" applyBorder="0" applyAlignment="0" applyProtection="0"/>
    <xf numFmtId="175" fontId="4" fillId="0" borderId="0" applyFont="0" applyFill="0" applyBorder="0" applyAlignment="0" applyProtection="0"/>
    <xf numFmtId="171" fontId="107" fillId="0" borderId="0" applyBorder="0" applyAlignment="0" applyProtection="0"/>
    <xf numFmtId="174" fontId="107" fillId="69"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8"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8"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0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1" fontId="107" fillId="70" borderId="0" applyBorder="0" applyProtection="0"/>
    <xf numFmtId="0" fontId="109" fillId="0" borderId="0"/>
    <xf numFmtId="171" fontId="110" fillId="46" borderId="0" applyBorder="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175" fontId="4" fillId="0" borderId="0" applyFont="0" applyFill="0" applyBorder="0" applyAlignment="0" applyProtection="0"/>
    <xf numFmtId="0" fontId="1" fillId="0" borderId="0"/>
    <xf numFmtId="0" fontId="1" fillId="0" borderId="0"/>
    <xf numFmtId="0" fontId="1" fillId="0" borderId="0"/>
    <xf numFmtId="43" fontId="57" fillId="0" borderId="0" applyFont="0" applyFill="0" applyBorder="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75" fontId="4" fillId="0" borderId="0" applyFont="0" applyFill="0" applyBorder="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1" fillId="0" borderId="0"/>
    <xf numFmtId="0" fontId="1" fillId="0" borderId="0"/>
    <xf numFmtId="0" fontId="1" fillId="0" borderId="0"/>
    <xf numFmtId="0" fontId="5" fillId="0" borderId="0"/>
    <xf numFmtId="9" fontId="5"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75"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4" fillId="0" borderId="0" applyFont="0" applyFill="0" applyBorder="0" applyAlignment="0" applyProtection="0"/>
    <xf numFmtId="0" fontId="1" fillId="0" borderId="0"/>
    <xf numFmtId="0" fontId="1" fillId="0" borderId="0"/>
    <xf numFmtId="0" fontId="1" fillId="0" borderId="0"/>
    <xf numFmtId="43" fontId="57" fillId="0" borderId="0" applyFont="0" applyFill="0" applyBorder="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75" fontId="4" fillId="0" borderId="0" applyFont="0" applyFill="0" applyBorder="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89"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89"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89"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3"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3"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89" fillId="68" borderId="44" applyNumberFormat="0" applyFont="0" applyAlignment="0" applyProtection="0"/>
    <xf numFmtId="0" fontId="91" fillId="52" borderId="45" applyNumberFormat="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95" fillId="0" borderId="46" applyNumberFormat="0" applyFill="0" applyAlignment="0" applyProtection="0"/>
    <xf numFmtId="0" fontId="4" fillId="0" borderId="0"/>
    <xf numFmtId="0" fontId="91" fillId="52" borderId="45" applyNumberFormat="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79" fillId="53"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61"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61"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1" fillId="52" borderId="45" applyNumberFormat="0" applyAlignment="0" applyProtection="0"/>
    <xf numFmtId="0" fontId="61"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4" fillId="0" borderId="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4" fillId="0" borderId="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0" borderId="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61"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1"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89"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0" borderId="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61"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61"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79" fillId="53"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61"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79" fillId="53"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4" fillId="0" borderId="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89"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3"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79" fillId="53" borderId="38" applyNumberForma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89" fillId="68" borderId="44" applyNumberFormat="0" applyFon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89"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89"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89"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79" fillId="52" borderId="38" applyNumberFormat="0" applyAlignment="0" applyProtection="0"/>
    <xf numFmtId="0" fontId="79" fillId="53"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79"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89"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79" fillId="52" borderId="38"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60" fillId="52" borderId="38"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4" fillId="68" borderId="44" applyNumberFormat="0" applyFont="0" applyAlignment="0" applyProtection="0"/>
    <xf numFmtId="0" fontId="79"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79" fillId="52" borderId="38" applyNumberFormat="0" applyAlignment="0" applyProtection="0"/>
    <xf numFmtId="0" fontId="4" fillId="68" borderId="44" applyNumberFormat="0" applyFont="0" applyAlignment="0" applyProtection="0"/>
    <xf numFmtId="0" fontId="91" fillId="52" borderId="45" applyNumberFormat="0" applyAlignment="0" applyProtection="0"/>
    <xf numFmtId="0" fontId="95" fillId="0" borderId="46" applyNumberFormat="0" applyFill="0" applyAlignment="0" applyProtection="0"/>
    <xf numFmtId="0" fontId="60" fillId="52" borderId="38" applyNumberFormat="0" applyAlignment="0" applyProtection="0"/>
    <xf numFmtId="0" fontId="79" fillId="52" borderId="38" applyNumberFormat="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1" fillId="52" borderId="45"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5" fillId="0" borderId="46" applyNumberFormat="0" applyFill="0" applyAlignment="0" applyProtection="0"/>
    <xf numFmtId="0" fontId="91" fillId="52" borderId="45"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4" fillId="68" borderId="44" applyNumberFormat="0" applyFon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1"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60"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3"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79" fillId="52" borderId="38" applyNumberForma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89"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4" fillId="68" borderId="44" applyNumberFormat="0" applyFon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1" fillId="52" borderId="45" applyNumberFormat="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95" fillId="0" borderId="46" applyNumberFormat="0" applyFill="0" applyAlignment="0" applyProtection="0"/>
    <xf numFmtId="0" fontId="1" fillId="0" borderId="0"/>
    <xf numFmtId="0" fontId="1" fillId="0" borderId="0"/>
    <xf numFmtId="0" fontId="4" fillId="0" borderId="0"/>
    <xf numFmtId="0" fontId="5" fillId="0" borderId="0"/>
    <xf numFmtId="0" fontId="111"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4" fillId="0" borderId="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4" fillId="0" borderId="0"/>
    <xf numFmtId="0" fontId="7" fillId="0" borderId="0"/>
    <xf numFmtId="0" fontId="1" fillId="0" borderId="0"/>
    <xf numFmtId="0" fontId="7" fillId="0" borderId="0"/>
    <xf numFmtId="0" fontId="53" fillId="0" borderId="0"/>
    <xf numFmtId="0" fontId="112" fillId="0" borderId="0"/>
    <xf numFmtId="0" fontId="53" fillId="0" borderId="0"/>
    <xf numFmtId="0" fontId="13" fillId="0" borderId="0"/>
    <xf numFmtId="43" fontId="9" fillId="0" borderId="0" applyFont="0" applyFill="0" applyBorder="0" applyAlignment="0" applyProtection="0"/>
    <xf numFmtId="0" fontId="7" fillId="0" borderId="0"/>
    <xf numFmtId="0" fontId="53" fillId="0" borderId="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5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4" fillId="0" borderId="0" applyBorder="0"/>
    <xf numFmtId="0" fontId="5" fillId="0" borderId="0"/>
    <xf numFmtId="0" fontId="86" fillId="0" borderId="0"/>
    <xf numFmtId="0" fontId="5" fillId="0" borderId="0"/>
    <xf numFmtId="0" fontId="1" fillId="0" borderId="0"/>
    <xf numFmtId="0" fontId="86" fillId="0" borderId="0"/>
    <xf numFmtId="164"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cellStyleXfs>
  <cellXfs count="874">
    <xf numFmtId="0" fontId="0" fillId="0" borderId="0" xfId="0"/>
    <xf numFmtId="0" fontId="19" fillId="0" borderId="0" xfId="0" applyFont="1"/>
    <xf numFmtId="43" fontId="20" fillId="0" borderId="0" xfId="2333" applyFont="1"/>
    <xf numFmtId="43" fontId="18" fillId="0" borderId="0" xfId="2333" applyFont="1"/>
    <xf numFmtId="0" fontId="20" fillId="0" borderId="0" xfId="0" applyFont="1"/>
    <xf numFmtId="0" fontId="20" fillId="0" borderId="3" xfId="0" applyFont="1" applyBorder="1"/>
    <xf numFmtId="43" fontId="20" fillId="0" borderId="3" xfId="2333" applyFont="1" applyBorder="1"/>
    <xf numFmtId="165" fontId="20" fillId="0" borderId="0" xfId="0" applyNumberFormat="1" applyFont="1"/>
    <xf numFmtId="0" fontId="19" fillId="0" borderId="3" xfId="0" applyFont="1" applyBorder="1"/>
    <xf numFmtId="43" fontId="19" fillId="0" borderId="3" xfId="2333" applyFont="1" applyBorder="1"/>
    <xf numFmtId="0" fontId="23" fillId="0" borderId="0" xfId="0" applyFont="1"/>
    <xf numFmtId="0" fontId="22" fillId="0" borderId="0" xfId="0" applyFont="1"/>
    <xf numFmtId="0" fontId="26" fillId="0" borderId="0" xfId="0" applyFont="1" applyAlignment="1">
      <alignment horizontal="left" vertical="center"/>
    </xf>
    <xf numFmtId="0" fontId="26" fillId="0" borderId="3" xfId="284" applyFont="1" applyBorder="1" applyAlignment="1">
      <alignment horizontal="center" vertical="center"/>
    </xf>
    <xf numFmtId="0" fontId="26" fillId="0" borderId="3" xfId="284" applyFont="1" applyBorder="1" applyAlignment="1">
      <alignment horizontal="center" vertical="center" wrapText="1"/>
    </xf>
    <xf numFmtId="0" fontId="26" fillId="0" borderId="3" xfId="284" applyFont="1" applyBorder="1"/>
    <xf numFmtId="0" fontId="27" fillId="0" borderId="0" xfId="2336" applyFont="1" applyAlignment="1">
      <alignment vertical="center"/>
    </xf>
    <xf numFmtId="0" fontId="27" fillId="0" borderId="0" xfId="2336" applyFont="1" applyAlignment="1">
      <alignment horizontal="center" vertical="center"/>
    </xf>
    <xf numFmtId="2" fontId="29" fillId="0" borderId="0" xfId="2336" applyNumberFormat="1" applyFont="1" applyAlignment="1">
      <alignment vertical="center"/>
    </xf>
    <xf numFmtId="2" fontId="29" fillId="0" borderId="0" xfId="2336" applyNumberFormat="1" applyFont="1" applyAlignment="1">
      <alignment vertical="center" wrapText="1"/>
    </xf>
    <xf numFmtId="3" fontId="30" fillId="0" borderId="0" xfId="2336" applyNumberFormat="1" applyFont="1" applyAlignment="1">
      <alignment horizontal="center" vertical="center"/>
    </xf>
    <xf numFmtId="2" fontId="29" fillId="0" borderId="0" xfId="2336" applyNumberFormat="1" applyFont="1" applyAlignment="1">
      <alignment horizontal="center" vertical="center"/>
    </xf>
    <xf numFmtId="2" fontId="30" fillId="0" borderId="0" xfId="2336" applyNumberFormat="1" applyFont="1" applyAlignment="1">
      <alignment horizontal="center" vertical="center"/>
    </xf>
    <xf numFmtId="0" fontId="29" fillId="0" borderId="0" xfId="2336" applyFont="1" applyAlignment="1">
      <alignment horizontal="center" vertical="center" wrapText="1"/>
    </xf>
    <xf numFmtId="0" fontId="29" fillId="0" borderId="0" xfId="2336" applyFont="1" applyAlignment="1">
      <alignment vertical="center"/>
    </xf>
    <xf numFmtId="169" fontId="29" fillId="0" borderId="0" xfId="2336" applyNumberFormat="1" applyFont="1" applyAlignment="1">
      <alignment horizontal="center" vertical="center"/>
    </xf>
    <xf numFmtId="2" fontId="30" fillId="0" borderId="3" xfId="2336" applyNumberFormat="1" applyFont="1" applyBorder="1" applyAlignment="1">
      <alignment horizontal="center" vertical="center" wrapText="1"/>
    </xf>
    <xf numFmtId="1" fontId="30" fillId="0" borderId="3" xfId="2336" applyNumberFormat="1" applyFont="1" applyBorder="1" applyAlignment="1">
      <alignment horizontal="center" vertical="center" wrapText="1"/>
    </xf>
    <xf numFmtId="2" fontId="29" fillId="0" borderId="3" xfId="2336" applyNumberFormat="1" applyFont="1" applyBorder="1" applyAlignment="1">
      <alignment vertical="center" wrapText="1"/>
    </xf>
    <xf numFmtId="3" fontId="29" fillId="0" borderId="3" xfId="2336" applyNumberFormat="1" applyFont="1" applyBorder="1" applyAlignment="1">
      <alignment horizontal="center" vertical="center" wrapText="1"/>
    </xf>
    <xf numFmtId="2" fontId="29" fillId="0" borderId="3" xfId="2336" applyNumberFormat="1" applyFont="1" applyBorder="1" applyAlignment="1">
      <alignment horizontal="center" vertical="center"/>
    </xf>
    <xf numFmtId="3" fontId="30" fillId="0" borderId="3" xfId="2336" applyNumberFormat="1" applyFont="1" applyBorder="1" applyAlignment="1">
      <alignment horizontal="center" vertical="center"/>
    </xf>
    <xf numFmtId="3" fontId="27" fillId="0" borderId="3" xfId="2336" applyNumberFormat="1" applyFont="1" applyBorder="1" applyAlignment="1">
      <alignment horizontal="center" vertical="center" wrapText="1"/>
    </xf>
    <xf numFmtId="4" fontId="27" fillId="0" borderId="3" xfId="2336" applyNumberFormat="1" applyFont="1" applyBorder="1" applyAlignment="1">
      <alignment horizontal="center" vertical="center" wrapText="1"/>
    </xf>
    <xf numFmtId="3" fontId="27" fillId="0" borderId="0" xfId="2336" applyNumberFormat="1" applyFont="1" applyAlignment="1">
      <alignment vertical="center"/>
    </xf>
    <xf numFmtId="2" fontId="27" fillId="0" borderId="0" xfId="2336" applyNumberFormat="1" applyFont="1" applyAlignment="1">
      <alignment vertical="center"/>
    </xf>
    <xf numFmtId="3" fontId="27" fillId="0" borderId="0" xfId="2336" applyNumberFormat="1" applyFont="1" applyAlignment="1">
      <alignment horizontal="center" vertical="center"/>
    </xf>
    <xf numFmtId="2" fontId="27" fillId="0" borderId="0" xfId="2336" applyNumberFormat="1" applyFont="1" applyAlignment="1">
      <alignment horizontal="center" vertical="center"/>
    </xf>
    <xf numFmtId="3" fontId="27" fillId="0" borderId="0" xfId="2336" applyNumberFormat="1" applyFont="1" applyAlignment="1">
      <alignment horizontal="center" vertical="center" wrapText="1"/>
    </xf>
    <xf numFmtId="0" fontId="27" fillId="0" borderId="0" xfId="2336" applyFont="1" applyAlignment="1">
      <alignment horizontal="center" vertical="center" wrapText="1"/>
    </xf>
    <xf numFmtId="2" fontId="27" fillId="0" borderId="0" xfId="2336" applyNumberFormat="1" applyFont="1" applyAlignment="1">
      <alignment horizontal="center" vertical="center" wrapText="1"/>
    </xf>
    <xf numFmtId="3" fontId="30" fillId="0" borderId="0" xfId="2336" applyNumberFormat="1" applyFont="1" applyAlignment="1">
      <alignment horizontal="center" vertical="center" wrapText="1"/>
    </xf>
    <xf numFmtId="0" fontId="30" fillId="0" borderId="0" xfId="2336" applyFont="1" applyAlignment="1">
      <alignment horizontal="center" vertical="center"/>
    </xf>
    <xf numFmtId="0" fontId="29" fillId="0" borderId="0" xfId="805" applyFont="1"/>
    <xf numFmtId="0" fontId="29" fillId="0" borderId="0" xfId="805" applyFont="1" applyAlignment="1">
      <alignment vertical="center" wrapText="1"/>
    </xf>
    <xf numFmtId="0" fontId="30" fillId="0" borderId="0" xfId="805" applyFont="1" applyAlignment="1">
      <alignment horizontal="center" vertical="center" wrapText="1"/>
    </xf>
    <xf numFmtId="0" fontId="29" fillId="7" borderId="3" xfId="6" applyFont="1" applyFill="1" applyBorder="1" applyAlignment="1">
      <alignment vertical="center" wrapText="1"/>
    </xf>
    <xf numFmtId="43" fontId="29" fillId="7" borderId="3" xfId="2333" applyFont="1" applyFill="1" applyBorder="1"/>
    <xf numFmtId="3" fontId="29" fillId="7" borderId="3" xfId="805" applyNumberFormat="1" applyFont="1" applyFill="1" applyBorder="1"/>
    <xf numFmtId="9" fontId="29" fillId="0" borderId="0" xfId="2334" applyFont="1" applyBorder="1"/>
    <xf numFmtId="3" fontId="29" fillId="0" borderId="0" xfId="805" applyNumberFormat="1" applyFont="1"/>
    <xf numFmtId="165" fontId="29" fillId="0" borderId="0" xfId="805" applyNumberFormat="1" applyFont="1"/>
    <xf numFmtId="9" fontId="29" fillId="0" borderId="0" xfId="2334" applyFont="1" applyFill="1" applyBorder="1"/>
    <xf numFmtId="43" fontId="29" fillId="0" borderId="0" xfId="2333" applyFont="1" applyFill="1" applyBorder="1"/>
    <xf numFmtId="3" fontId="29" fillId="0" borderId="0" xfId="0" applyNumberFormat="1" applyFont="1"/>
    <xf numFmtId="166" fontId="29" fillId="0" borderId="0" xfId="2333" applyNumberFormat="1" applyFont="1" applyFill="1" applyBorder="1"/>
    <xf numFmtId="0" fontId="30" fillId="7" borderId="3" xfId="805" applyFont="1" applyFill="1" applyBorder="1" applyAlignment="1">
      <alignment horizontal="left"/>
    </xf>
    <xf numFmtId="43" fontId="30" fillId="7" borderId="3" xfId="2333" applyFont="1" applyFill="1" applyBorder="1"/>
    <xf numFmtId="3" fontId="30" fillId="7" borderId="3" xfId="805" applyNumberFormat="1" applyFont="1" applyFill="1" applyBorder="1"/>
    <xf numFmtId="0" fontId="29" fillId="0" borderId="0" xfId="805" applyFont="1" applyAlignment="1">
      <alignment wrapText="1"/>
    </xf>
    <xf numFmtId="3" fontId="30" fillId="0" borderId="0" xfId="805" applyNumberFormat="1" applyFont="1"/>
    <xf numFmtId="0" fontId="29" fillId="0" borderId="0" xfId="805" applyFont="1" applyAlignment="1">
      <alignment horizontal="left" vertical="center" wrapText="1"/>
    </xf>
    <xf numFmtId="166" fontId="29" fillId="0" borderId="0" xfId="805" applyNumberFormat="1" applyFont="1" applyAlignment="1">
      <alignment horizontal="left" vertical="center" wrapText="1"/>
    </xf>
    <xf numFmtId="166" fontId="29" fillId="0" borderId="0" xfId="805" applyNumberFormat="1" applyFont="1"/>
    <xf numFmtId="0" fontId="30" fillId="0" borderId="0" xfId="0" applyFont="1"/>
    <xf numFmtId="0" fontId="29" fillId="0" borderId="0" xfId="0" applyFont="1"/>
    <xf numFmtId="0" fontId="29" fillId="0" borderId="3" xfId="805" applyFont="1" applyBorder="1" applyAlignment="1">
      <alignment horizontal="left" vertical="center" wrapText="1"/>
    </xf>
    <xf numFmtId="166" fontId="29" fillId="0" borderId="3" xfId="805" applyNumberFormat="1" applyFont="1" applyBorder="1"/>
    <xf numFmtId="0" fontId="29" fillId="0" borderId="3" xfId="805" applyFont="1" applyBorder="1"/>
    <xf numFmtId="165" fontId="29" fillId="0" borderId="3" xfId="805" applyNumberFormat="1" applyFont="1" applyBorder="1"/>
    <xf numFmtId="0" fontId="29" fillId="0" borderId="3" xfId="0" applyFont="1" applyBorder="1"/>
    <xf numFmtId="0" fontId="30" fillId="0" borderId="0" xfId="805" applyFont="1"/>
    <xf numFmtId="43" fontId="29" fillId="0" borderId="0" xfId="2333" applyFont="1" applyBorder="1"/>
    <xf numFmtId="0" fontId="29" fillId="0" borderId="0" xfId="0" applyFont="1" applyAlignment="1">
      <alignment vertical="center" wrapText="1"/>
    </xf>
    <xf numFmtId="0" fontId="29" fillId="0" borderId="3" xfId="0" applyFont="1" applyBorder="1" applyAlignment="1">
      <alignment vertical="center" wrapText="1"/>
    </xf>
    <xf numFmtId="166" fontId="29" fillId="0" borderId="3" xfId="2333" applyNumberFormat="1" applyFont="1" applyBorder="1" applyAlignment="1">
      <alignment vertical="center" wrapText="1"/>
    </xf>
    <xf numFmtId="166" fontId="29" fillId="0" borderId="0" xfId="2333" applyNumberFormat="1" applyFont="1" applyBorder="1" applyAlignment="1">
      <alignment vertical="center" wrapText="1"/>
    </xf>
    <xf numFmtId="43" fontId="29" fillId="0" borderId="3" xfId="2333" applyFont="1" applyBorder="1"/>
    <xf numFmtId="0" fontId="29" fillId="0" borderId="3" xfId="0" applyFont="1" applyBorder="1" applyAlignment="1">
      <alignment horizontal="center" vertical="center"/>
    </xf>
    <xf numFmtId="0" fontId="29" fillId="0" borderId="3" xfId="805" applyFont="1" applyBorder="1" applyAlignment="1">
      <alignment horizontal="center" vertical="center" wrapText="1"/>
    </xf>
    <xf numFmtId="166" fontId="29" fillId="0" borderId="3" xfId="805" applyNumberFormat="1" applyFont="1" applyBorder="1" applyAlignment="1">
      <alignment horizontal="center" vertical="center"/>
    </xf>
    <xf numFmtId="0" fontId="29" fillId="0" borderId="3" xfId="805" applyFont="1" applyBorder="1" applyAlignment="1">
      <alignment horizontal="center" vertical="center"/>
    </xf>
    <xf numFmtId="167" fontId="29" fillId="7" borderId="3" xfId="805" applyNumberFormat="1" applyFont="1" applyFill="1" applyBorder="1" applyAlignment="1">
      <alignment horizontal="center" vertical="center"/>
    </xf>
    <xf numFmtId="0" fontId="29" fillId="7" borderId="3" xfId="805" applyFont="1" applyFill="1" applyBorder="1" applyAlignment="1">
      <alignment horizontal="center" vertical="center"/>
    </xf>
    <xf numFmtId="3" fontId="34" fillId="15" borderId="3" xfId="2336" applyNumberFormat="1" applyFont="1" applyFill="1" applyBorder="1" applyAlignment="1">
      <alignment horizontal="center" vertical="center"/>
    </xf>
    <xf numFmtId="9" fontId="26" fillId="0" borderId="3" xfId="284" applyNumberFormat="1" applyFont="1" applyBorder="1" applyAlignment="1">
      <alignment horizontal="center" vertical="center"/>
    </xf>
    <xf numFmtId="0" fontId="26" fillId="0" borderId="0" xfId="0" applyFont="1"/>
    <xf numFmtId="166" fontId="26" fillId="0" borderId="0" xfId="45" applyNumberFormat="1" applyFont="1"/>
    <xf numFmtId="0" fontId="26" fillId="0" borderId="3" xfId="0" applyFont="1" applyBorder="1" applyAlignment="1">
      <alignment horizontal="center" vertical="center" wrapText="1"/>
    </xf>
    <xf numFmtId="0" fontId="35" fillId="0" borderId="0" xfId="0" applyFont="1"/>
    <xf numFmtId="0" fontId="36" fillId="0" borderId="0" xfId="0" applyFont="1"/>
    <xf numFmtId="0" fontId="26" fillId="0" borderId="0" xfId="0" applyFont="1" applyAlignment="1">
      <alignment horizontal="center" vertical="center"/>
    </xf>
    <xf numFmtId="9" fontId="26" fillId="0" borderId="3" xfId="0" applyNumberFormat="1" applyFont="1" applyBorder="1" applyAlignment="1">
      <alignment horizontal="center" vertical="center" wrapText="1"/>
    </xf>
    <xf numFmtId="0" fontId="26" fillId="7" borderId="3" xfId="0" applyFont="1" applyFill="1" applyBorder="1" applyAlignment="1">
      <alignment horizontal="left"/>
    </xf>
    <xf numFmtId="3" fontId="26" fillId="0" borderId="3" xfId="0" applyNumberFormat="1" applyFont="1" applyBorder="1" applyAlignment="1">
      <alignment horizontal="center" vertical="center"/>
    </xf>
    <xf numFmtId="3" fontId="26" fillId="0" borderId="3" xfId="0" applyNumberFormat="1" applyFont="1" applyBorder="1"/>
    <xf numFmtId="3" fontId="26" fillId="0" borderId="0" xfId="0" applyNumberFormat="1" applyFont="1"/>
    <xf numFmtId="0" fontId="26" fillId="0" borderId="3" xfId="0" applyFont="1" applyBorder="1" applyAlignment="1">
      <alignment horizontal="left"/>
    </xf>
    <xf numFmtId="3" fontId="35" fillId="7" borderId="3" xfId="2337" applyNumberFormat="1" applyFont="1" applyFill="1" applyBorder="1" applyAlignment="1">
      <alignment horizontal="center" vertical="center"/>
    </xf>
    <xf numFmtId="3" fontId="35" fillId="8" borderId="3" xfId="0" applyNumberFormat="1" applyFont="1" applyFill="1" applyBorder="1" applyAlignment="1">
      <alignment horizontal="center" vertical="center"/>
    </xf>
    <xf numFmtId="3" fontId="35" fillId="7" borderId="3" xfId="0" applyNumberFormat="1" applyFont="1" applyFill="1" applyBorder="1" applyAlignment="1">
      <alignment horizontal="center" vertical="center"/>
    </xf>
    <xf numFmtId="0" fontId="35" fillId="7" borderId="3" xfId="0" applyFont="1" applyFill="1" applyBorder="1" applyAlignment="1">
      <alignment horizontal="center" vertical="center"/>
    </xf>
    <xf numFmtId="0" fontId="26" fillId="7" borderId="3" xfId="0" applyFont="1" applyFill="1" applyBorder="1" applyAlignment="1">
      <alignment horizontal="center" vertical="center"/>
    </xf>
    <xf numFmtId="3" fontId="35" fillId="0" borderId="0" xfId="0" applyNumberFormat="1" applyFont="1"/>
    <xf numFmtId="43" fontId="26" fillId="0" borderId="0" xfId="45" applyFont="1"/>
    <xf numFmtId="0" fontId="37" fillId="0" borderId="0" xfId="0" applyFont="1"/>
    <xf numFmtId="0" fontId="27" fillId="0" borderId="0" xfId="0" applyFont="1"/>
    <xf numFmtId="0" fontId="27" fillId="0" borderId="3" xfId="0" applyFont="1" applyBorder="1"/>
    <xf numFmtId="0" fontId="39" fillId="0" borderId="0" xfId="32" applyFont="1"/>
    <xf numFmtId="0" fontId="39" fillId="0" borderId="3" xfId="32" applyFont="1" applyBorder="1" applyAlignment="1">
      <alignment wrapText="1"/>
    </xf>
    <xf numFmtId="170" fontId="39" fillId="0" borderId="0" xfId="32" applyNumberFormat="1" applyFont="1" applyAlignment="1">
      <alignment horizontal="right"/>
    </xf>
    <xf numFmtId="170" fontId="39" fillId="0" borderId="0" xfId="32" applyNumberFormat="1" applyFont="1"/>
    <xf numFmtId="0" fontId="39" fillId="0" borderId="0" xfId="32" applyFont="1" applyAlignment="1">
      <alignment wrapText="1"/>
    </xf>
    <xf numFmtId="0" fontId="40" fillId="0" borderId="0" xfId="32" applyFont="1"/>
    <xf numFmtId="0" fontId="39" fillId="0" borderId="3" xfId="32" applyFont="1" applyBorder="1"/>
    <xf numFmtId="1" fontId="39" fillId="0" borderId="3" xfId="32" applyNumberFormat="1" applyFont="1" applyBorder="1"/>
    <xf numFmtId="1" fontId="39" fillId="0" borderId="0" xfId="32" applyNumberFormat="1" applyFont="1"/>
    <xf numFmtId="0" fontId="39" fillId="0" borderId="3" xfId="0" applyFont="1" applyBorder="1"/>
    <xf numFmtId="0" fontId="39" fillId="0" borderId="0" xfId="0" applyFont="1"/>
    <xf numFmtId="4" fontId="39" fillId="0" borderId="3" xfId="32" applyNumberFormat="1" applyFont="1" applyBorder="1" applyAlignment="1">
      <alignment horizontal="right"/>
    </xf>
    <xf numFmtId="0" fontId="39" fillId="6" borderId="3" xfId="32" applyFont="1" applyFill="1" applyBorder="1" applyAlignment="1">
      <alignment wrapText="1"/>
    </xf>
    <xf numFmtId="4" fontId="39" fillId="6" borderId="3" xfId="32" applyNumberFormat="1" applyFont="1" applyFill="1" applyBorder="1" applyAlignment="1">
      <alignment horizontal="right"/>
    </xf>
    <xf numFmtId="0" fontId="40" fillId="0" borderId="3" xfId="32" applyFont="1" applyBorder="1" applyAlignment="1">
      <alignment wrapText="1"/>
    </xf>
    <xf numFmtId="4" fontId="40" fillId="0" borderId="3" xfId="32" applyNumberFormat="1" applyFont="1" applyBorder="1" applyAlignment="1">
      <alignment horizontal="right"/>
    </xf>
    <xf numFmtId="0" fontId="39" fillId="6" borderId="3" xfId="32" applyFont="1" applyFill="1" applyBorder="1" applyAlignment="1">
      <alignment horizontal="center" vertical="center"/>
    </xf>
    <xf numFmtId="0" fontId="40" fillId="6" borderId="3" xfId="32" applyFont="1" applyFill="1" applyBorder="1" applyAlignment="1">
      <alignment horizontal="center" vertical="center" wrapText="1"/>
    </xf>
    <xf numFmtId="0" fontId="39" fillId="0" borderId="3" xfId="32" applyFont="1" applyBorder="1" applyAlignment="1">
      <alignment horizontal="center" vertical="center"/>
    </xf>
    <xf numFmtId="3" fontId="39" fillId="0" borderId="3" xfId="32" applyNumberFormat="1" applyFont="1" applyBorder="1" applyAlignment="1">
      <alignment horizontal="center" vertical="center"/>
    </xf>
    <xf numFmtId="4" fontId="39" fillId="0" borderId="3" xfId="32" applyNumberFormat="1" applyFont="1" applyBorder="1" applyAlignment="1">
      <alignment horizontal="center" vertical="center"/>
    </xf>
    <xf numFmtId="49" fontId="39" fillId="0" borderId="3" xfId="32" applyNumberFormat="1" applyFont="1" applyBorder="1"/>
    <xf numFmtId="0" fontId="40" fillId="0" borderId="3" xfId="32" applyFont="1" applyBorder="1" applyAlignment="1">
      <alignment horizontal="right"/>
    </xf>
    <xf numFmtId="4" fontId="40" fillId="0" borderId="3" xfId="32" applyNumberFormat="1" applyFont="1" applyBorder="1" applyAlignment="1">
      <alignment horizontal="center" vertical="center"/>
    </xf>
    <xf numFmtId="3" fontId="40" fillId="0" borderId="3" xfId="32" applyNumberFormat="1" applyFont="1" applyBorder="1" applyAlignment="1">
      <alignment horizontal="center" vertical="center"/>
    </xf>
    <xf numFmtId="3" fontId="40" fillId="0" borderId="13" xfId="32" applyNumberFormat="1" applyFont="1" applyBorder="1" applyAlignment="1">
      <alignment horizontal="center" vertical="center"/>
    </xf>
    <xf numFmtId="4" fontId="40" fillId="6" borderId="3" xfId="32" applyNumberFormat="1" applyFont="1" applyFill="1" applyBorder="1"/>
    <xf numFmtId="0" fontId="39" fillId="6" borderId="3" xfId="32" applyFont="1" applyFill="1" applyBorder="1"/>
    <xf numFmtId="3" fontId="39" fillId="6" borderId="3" xfId="32" applyNumberFormat="1" applyFont="1" applyFill="1" applyBorder="1"/>
    <xf numFmtId="0" fontId="39" fillId="6" borderId="3" xfId="32" applyFont="1" applyFill="1" applyBorder="1" applyAlignment="1">
      <alignment horizontal="left" vertical="center" wrapText="1"/>
    </xf>
    <xf numFmtId="3" fontId="39" fillId="0" borderId="0" xfId="32" applyNumberFormat="1" applyFont="1"/>
    <xf numFmtId="0" fontId="27" fillId="0" borderId="0" xfId="790" applyFont="1"/>
    <xf numFmtId="0" fontId="43" fillId="0" borderId="0" xfId="0" applyFont="1"/>
    <xf numFmtId="0" fontId="29" fillId="0" borderId="0" xfId="790" applyFont="1"/>
    <xf numFmtId="0" fontId="29" fillId="0" borderId="0" xfId="0" applyFont="1" applyAlignment="1">
      <alignment horizontal="left"/>
    </xf>
    <xf numFmtId="0" fontId="43" fillId="0" borderId="0" xfId="0" applyFont="1" applyAlignment="1">
      <alignment horizontal="left"/>
    </xf>
    <xf numFmtId="0" fontId="31" fillId="0" borderId="3" xfId="0" applyFont="1" applyBorder="1" applyAlignment="1">
      <alignment horizontal="center" vertical="center"/>
    </xf>
    <xf numFmtId="3" fontId="29" fillId="0" borderId="3" xfId="0" applyNumberFormat="1" applyFont="1" applyBorder="1"/>
    <xf numFmtId="0" fontId="31" fillId="0" borderId="3" xfId="0" applyFont="1" applyBorder="1" applyAlignment="1">
      <alignment horizontal="center" vertical="center" wrapText="1"/>
    </xf>
    <xf numFmtId="0" fontId="37" fillId="0" borderId="3" xfId="0" applyFont="1" applyBorder="1" applyAlignment="1">
      <alignment horizontal="center" vertical="center" wrapText="1"/>
    </xf>
    <xf numFmtId="0" fontId="27" fillId="0" borderId="0" xfId="284" applyFont="1"/>
    <xf numFmtId="0" fontId="27" fillId="0" borderId="3" xfId="6" applyFont="1" applyBorder="1"/>
    <xf numFmtId="3" fontId="27" fillId="0" borderId="0" xfId="0" applyNumberFormat="1" applyFont="1"/>
    <xf numFmtId="0" fontId="34" fillId="0" borderId="0" xfId="0" applyFont="1"/>
    <xf numFmtId="0" fontId="27" fillId="0" borderId="0" xfId="0" applyFont="1" applyAlignment="1">
      <alignment horizontal="center" vertical="center"/>
    </xf>
    <xf numFmtId="0" fontId="34" fillId="0" borderId="3" xfId="0" applyFont="1" applyBorder="1" applyAlignment="1">
      <alignment horizontal="center" vertical="center"/>
    </xf>
    <xf numFmtId="0" fontId="30" fillId="0" borderId="3" xfId="0" applyFont="1" applyBorder="1" applyAlignment="1">
      <alignment horizontal="center" vertical="center" wrapText="1"/>
    </xf>
    <xf numFmtId="0" fontId="27" fillId="0" borderId="3" xfId="0" applyFont="1" applyBorder="1" applyAlignment="1">
      <alignment wrapText="1"/>
    </xf>
    <xf numFmtId="2" fontId="29" fillId="0" borderId="3" xfId="0" applyNumberFormat="1" applyFont="1" applyBorder="1"/>
    <xf numFmtId="1" fontId="29" fillId="0" borderId="3" xfId="0" applyNumberFormat="1" applyFont="1" applyBorder="1"/>
    <xf numFmtId="4" fontId="27" fillId="0" borderId="0" xfId="0" applyNumberFormat="1" applyFont="1"/>
    <xf numFmtId="0" fontId="34" fillId="0" borderId="3" xfId="0" applyFont="1" applyBorder="1" applyAlignment="1">
      <alignment horizontal="center" vertical="center" wrapText="1"/>
    </xf>
    <xf numFmtId="171" fontId="27" fillId="0" borderId="0" xfId="0" applyNumberFormat="1" applyFont="1"/>
    <xf numFmtId="0" fontId="27" fillId="0" borderId="3" xfId="0" applyFont="1" applyBorder="1" applyAlignment="1">
      <alignment horizontal="center" vertical="center" wrapText="1"/>
    </xf>
    <xf numFmtId="3" fontId="34" fillId="10" borderId="3" xfId="284" applyNumberFormat="1" applyFont="1" applyFill="1" applyBorder="1"/>
    <xf numFmtId="3" fontId="34" fillId="0" borderId="3" xfId="284" applyNumberFormat="1" applyFont="1" applyBorder="1"/>
    <xf numFmtId="0" fontId="27" fillId="0" borderId="0" xfId="6" applyFont="1" applyAlignment="1">
      <alignment horizontal="right"/>
    </xf>
    <xf numFmtId="0" fontId="27" fillId="0" borderId="0" xfId="284" applyFont="1" applyAlignment="1">
      <alignment horizontal="left" wrapText="1"/>
    </xf>
    <xf numFmtId="0" fontId="27" fillId="7" borderId="3" xfId="6" applyFont="1" applyFill="1" applyBorder="1" applyAlignment="1">
      <alignment horizontal="center" vertical="center" wrapText="1"/>
    </xf>
    <xf numFmtId="0" fontId="27" fillId="0" borderId="0" xfId="6" applyFont="1" applyAlignment="1">
      <alignment vertical="center" wrapText="1"/>
    </xf>
    <xf numFmtId="169" fontId="27" fillId="6" borderId="3" xfId="6" applyNumberFormat="1" applyFont="1" applyFill="1" applyBorder="1"/>
    <xf numFmtId="0" fontId="27" fillId="6" borderId="3" xfId="6" applyFont="1" applyFill="1" applyBorder="1"/>
    <xf numFmtId="0" fontId="27" fillId="0" borderId="0" xfId="32" applyFont="1" applyAlignment="1">
      <alignment horizontal="center" vertical="center" wrapText="1"/>
    </xf>
    <xf numFmtId="0" fontId="38" fillId="0" borderId="0" xfId="32" applyFont="1" applyAlignment="1" applyProtection="1">
      <alignment horizontal="center" vertical="center" wrapText="1"/>
      <protection locked="0"/>
    </xf>
    <xf numFmtId="0" fontId="29" fillId="0" borderId="0" xfId="32" applyFont="1" applyAlignment="1" applyProtection="1">
      <alignment horizontal="center" vertical="center" wrapText="1"/>
      <protection locked="0"/>
    </xf>
    <xf numFmtId="172" fontId="29" fillId="0" borderId="0" xfId="32" applyNumberFormat="1" applyFont="1" applyAlignment="1" applyProtection="1">
      <alignment horizontal="center" vertical="center" wrapText="1"/>
      <protection locked="0"/>
    </xf>
    <xf numFmtId="2" fontId="43" fillId="0" borderId="0" xfId="32" applyNumberFormat="1" applyFont="1" applyAlignment="1" applyProtection="1">
      <alignment horizontal="center" vertical="center" wrapText="1"/>
      <protection locked="0"/>
    </xf>
    <xf numFmtId="0" fontId="43" fillId="0" borderId="0" xfId="32" applyFont="1" applyAlignment="1" applyProtection="1">
      <alignment horizontal="center" vertical="center" wrapText="1"/>
      <protection locked="0"/>
    </xf>
    <xf numFmtId="0" fontId="27" fillId="0" borderId="0" xfId="6" applyFont="1" applyAlignment="1">
      <alignment vertical="center"/>
    </xf>
    <xf numFmtId="0" fontId="27" fillId="7" borderId="0" xfId="6" applyFont="1" applyFill="1" applyAlignment="1">
      <alignment horizontal="right"/>
    </xf>
    <xf numFmtId="0" fontId="27" fillId="6" borderId="27" xfId="6" applyFont="1" applyFill="1" applyBorder="1"/>
    <xf numFmtId="0" fontId="27" fillId="8" borderId="3" xfId="6" applyFont="1" applyFill="1" applyBorder="1" applyAlignment="1">
      <alignment horizontal="center" vertical="center" wrapText="1"/>
    </xf>
    <xf numFmtId="0" fontId="27" fillId="8" borderId="3" xfId="22" applyFont="1" applyFill="1" applyBorder="1" applyAlignment="1">
      <alignment horizontal="center" vertical="center" wrapText="1"/>
    </xf>
    <xf numFmtId="0" fontId="27" fillId="7" borderId="3" xfId="6" applyFont="1" applyFill="1" applyBorder="1" applyAlignment="1">
      <alignment horizontal="center" vertical="center"/>
    </xf>
    <xf numFmtId="49" fontId="43" fillId="6" borderId="3" xfId="32" applyNumberFormat="1" applyFont="1" applyFill="1" applyBorder="1" applyAlignment="1">
      <alignment horizontal="center" vertical="center" wrapText="1"/>
    </xf>
    <xf numFmtId="49" fontId="27" fillId="0" borderId="3" xfId="32" applyNumberFormat="1" applyFont="1" applyBorder="1" applyAlignment="1">
      <alignment horizontal="left" vertical="center" wrapText="1"/>
    </xf>
    <xf numFmtId="0" fontId="27" fillId="7" borderId="3" xfId="6" applyFont="1" applyFill="1" applyBorder="1" applyAlignment="1" applyProtection="1">
      <alignment horizontal="center" vertical="center" wrapText="1"/>
      <protection locked="0"/>
    </xf>
    <xf numFmtId="2" fontId="27" fillId="7" borderId="3" xfId="6" applyNumberFormat="1" applyFont="1" applyFill="1" applyBorder="1" applyAlignment="1" applyProtection="1">
      <alignment horizontal="center" vertical="center" wrapText="1"/>
      <protection locked="0"/>
    </xf>
    <xf numFmtId="2" fontId="27" fillId="7" borderId="3" xfId="6" applyNumberFormat="1" applyFont="1" applyFill="1" applyBorder="1" applyAlignment="1">
      <alignment horizontal="center" vertical="center"/>
    </xf>
    <xf numFmtId="2" fontId="34" fillId="16" borderId="3" xfId="6" applyNumberFormat="1" applyFont="1" applyFill="1" applyBorder="1" applyAlignment="1">
      <alignment horizontal="center" vertical="center"/>
    </xf>
    <xf numFmtId="0" fontId="27" fillId="0" borderId="0" xfId="0" applyFont="1" applyAlignment="1">
      <alignment vertical="center" wrapText="1"/>
    </xf>
    <xf numFmtId="0" fontId="44" fillId="0" borderId="0" xfId="0" applyFont="1" applyAlignment="1">
      <alignment vertical="center" wrapText="1"/>
    </xf>
    <xf numFmtId="0" fontId="37" fillId="0" borderId="0" xfId="790" applyFont="1"/>
    <xf numFmtId="0" fontId="37" fillId="0" borderId="0" xfId="0" applyFont="1" applyAlignment="1">
      <alignment horizontal="left"/>
    </xf>
    <xf numFmtId="0" fontId="45" fillId="0" borderId="0" xfId="0" applyFont="1" applyAlignment="1">
      <alignment horizontal="left" vertical="center" wrapText="1"/>
    </xf>
    <xf numFmtId="0" fontId="45" fillId="0" borderId="0" xfId="0" applyFont="1" applyAlignment="1">
      <alignment horizontal="left" vertical="center"/>
    </xf>
    <xf numFmtId="0" fontId="45" fillId="0" borderId="24" xfId="0" applyFont="1" applyBorder="1" applyAlignment="1">
      <alignment horizontal="left" vertical="center"/>
    </xf>
    <xf numFmtId="0" fontId="45" fillId="0" borderId="25" xfId="0" applyFont="1" applyBorder="1" applyAlignment="1">
      <alignment horizontal="left" vertical="center" wrapText="1"/>
    </xf>
    <xf numFmtId="0" fontId="45" fillId="0" borderId="26" xfId="0" applyFont="1" applyBorder="1" applyAlignment="1">
      <alignment horizontal="left" vertical="center" wrapText="1"/>
    </xf>
    <xf numFmtId="0" fontId="45" fillId="0" borderId="0" xfId="0" applyFont="1" applyAlignment="1">
      <alignment vertical="top" wrapText="1"/>
    </xf>
    <xf numFmtId="0" fontId="31" fillId="0" borderId="6" xfId="0" applyFont="1" applyBorder="1" applyAlignment="1">
      <alignment vertical="center"/>
    </xf>
    <xf numFmtId="0" fontId="31" fillId="0" borderId="0" xfId="0" applyFont="1" applyAlignment="1">
      <alignment vertical="center"/>
    </xf>
    <xf numFmtId="3" fontId="31" fillId="7" borderId="3" xfId="0" applyNumberFormat="1" applyFont="1" applyFill="1" applyBorder="1" applyAlignment="1">
      <alignment horizontal="center" vertical="center" wrapText="1"/>
    </xf>
    <xf numFmtId="3" fontId="45" fillId="0" borderId="0" xfId="0" applyNumberFormat="1" applyFont="1" applyAlignment="1">
      <alignment horizontal="left" vertical="center" wrapText="1"/>
    </xf>
    <xf numFmtId="0" fontId="31" fillId="0" borderId="6" xfId="0" applyFont="1" applyBorder="1"/>
    <xf numFmtId="3" fontId="37" fillId="0" borderId="0" xfId="0" applyNumberFormat="1" applyFont="1" applyAlignment="1">
      <alignment horizontal="center" vertical="center"/>
    </xf>
    <xf numFmtId="0" fontId="37" fillId="0" borderId="0" xfId="0" applyFont="1" applyAlignment="1">
      <alignment horizontal="center" vertical="center"/>
    </xf>
    <xf numFmtId="0" fontId="31" fillId="0" borderId="4" xfId="0" applyFont="1" applyBorder="1" applyAlignment="1">
      <alignment horizontal="center" vertical="center"/>
    </xf>
    <xf numFmtId="0" fontId="31" fillId="0" borderId="4" xfId="0" applyFont="1" applyBorder="1" applyAlignment="1">
      <alignment horizontal="center" vertical="center" wrapText="1"/>
    </xf>
    <xf numFmtId="0" fontId="37" fillId="0" borderId="3" xfId="0" applyFont="1" applyBorder="1" applyAlignment="1">
      <alignment horizontal="center" vertical="center"/>
    </xf>
    <xf numFmtId="0" fontId="37" fillId="0" borderId="3" xfId="0" applyFont="1" applyBorder="1"/>
    <xf numFmtId="0" fontId="37" fillId="0" borderId="3" xfId="0" applyFont="1" applyBorder="1" applyAlignment="1">
      <alignment horizontal="center"/>
    </xf>
    <xf numFmtId="3" fontId="37" fillId="0" borderId="3" xfId="0" applyNumberFormat="1" applyFont="1" applyBorder="1" applyAlignment="1">
      <alignment horizontal="right"/>
    </xf>
    <xf numFmtId="0" fontId="37" fillId="0" borderId="3" xfId="0" applyFont="1" applyBorder="1" applyAlignment="1">
      <alignment wrapText="1"/>
    </xf>
    <xf numFmtId="0" fontId="37" fillId="0" borderId="2" xfId="0" applyFont="1" applyBorder="1" applyAlignment="1">
      <alignment horizontal="center" vertical="center"/>
    </xf>
    <xf numFmtId="0" fontId="37" fillId="0" borderId="15" xfId="0" applyFont="1" applyBorder="1"/>
    <xf numFmtId="0" fontId="37" fillId="0" borderId="15" xfId="0" applyFont="1" applyBorder="1" applyAlignment="1">
      <alignment horizontal="center"/>
    </xf>
    <xf numFmtId="3" fontId="31" fillId="0" borderId="5" xfId="0" applyNumberFormat="1" applyFont="1" applyBorder="1" applyAlignment="1">
      <alignment horizontal="right"/>
    </xf>
    <xf numFmtId="3" fontId="31" fillId="0" borderId="4" xfId="0" applyNumberFormat="1" applyFont="1" applyBorder="1" applyAlignment="1">
      <alignment horizontal="right"/>
    </xf>
    <xf numFmtId="3" fontId="37" fillId="0" borderId="0" xfId="0" applyNumberFormat="1" applyFont="1"/>
    <xf numFmtId="4" fontId="37" fillId="0" borderId="0" xfId="0" applyNumberFormat="1" applyFont="1" applyAlignment="1">
      <alignment horizontal="center"/>
    </xf>
    <xf numFmtId="0" fontId="37" fillId="0" borderId="28" xfId="0" applyFont="1" applyBorder="1"/>
    <xf numFmtId="3" fontId="31" fillId="0" borderId="7" xfId="0" applyNumberFormat="1" applyFont="1" applyBorder="1" applyAlignment="1">
      <alignment horizontal="right"/>
    </xf>
    <xf numFmtId="3" fontId="31" fillId="0" borderId="3" xfId="0" applyNumberFormat="1" applyFont="1" applyBorder="1" applyAlignment="1">
      <alignment horizontal="right"/>
    </xf>
    <xf numFmtId="3" fontId="31" fillId="0" borderId="0" xfId="0" applyNumberFormat="1" applyFont="1" applyAlignment="1">
      <alignment horizontal="right"/>
    </xf>
    <xf numFmtId="0" fontId="37" fillId="0" borderId="3" xfId="0" applyFont="1" applyBorder="1" applyAlignment="1">
      <alignment vertical="center" wrapText="1"/>
    </xf>
    <xf numFmtId="1" fontId="37" fillId="0" borderId="3" xfId="0" applyNumberFormat="1" applyFont="1" applyBorder="1" applyAlignment="1">
      <alignment horizontal="right" wrapText="1"/>
    </xf>
    <xf numFmtId="0" fontId="37" fillId="0" borderId="3" xfId="0" applyFont="1" applyBorder="1" applyAlignment="1">
      <alignment horizontal="right" vertical="center" wrapText="1"/>
    </xf>
    <xf numFmtId="0" fontId="37" fillId="0" borderId="2" xfId="0" applyFont="1" applyBorder="1"/>
    <xf numFmtId="3" fontId="31" fillId="0" borderId="15" xfId="0" applyNumberFormat="1" applyFont="1" applyBorder="1" applyAlignment="1">
      <alignment horizontal="right"/>
    </xf>
    <xf numFmtId="3" fontId="31" fillId="0" borderId="0" xfId="0" applyNumberFormat="1" applyFont="1" applyAlignment="1">
      <alignment horizontal="center"/>
    </xf>
    <xf numFmtId="0" fontId="37" fillId="0" borderId="0" xfId="0" applyFont="1" applyAlignment="1">
      <alignment wrapText="1"/>
    </xf>
    <xf numFmtId="3" fontId="31" fillId="6" borderId="3" xfId="0" applyNumberFormat="1" applyFont="1" applyFill="1" applyBorder="1"/>
    <xf numFmtId="3" fontId="31" fillId="6" borderId="3" xfId="0" applyNumberFormat="1" applyFont="1" applyFill="1" applyBorder="1" applyAlignment="1">
      <alignment horizontal="right"/>
    </xf>
    <xf numFmtId="1" fontId="34" fillId="0" borderId="0" xfId="0" applyNumberFormat="1" applyFont="1" applyAlignment="1">
      <alignment horizontal="center" vertical="center"/>
    </xf>
    <xf numFmtId="1" fontId="34" fillId="0" borderId="0" xfId="0" applyNumberFormat="1" applyFont="1"/>
    <xf numFmtId="0" fontId="27" fillId="7" borderId="0" xfId="0" applyFont="1" applyFill="1"/>
    <xf numFmtId="0" fontId="27" fillId="6" borderId="3" xfId="0" applyFont="1" applyFill="1" applyBorder="1" applyAlignment="1">
      <alignment horizontal="center" vertical="center"/>
    </xf>
    <xf numFmtId="0" fontId="27" fillId="6" borderId="3" xfId="0" applyFont="1" applyFill="1" applyBorder="1" applyAlignment="1">
      <alignment horizontal="center" vertical="center" wrapText="1"/>
    </xf>
    <xf numFmtId="2" fontId="27" fillId="0" borderId="3" xfId="0" applyNumberFormat="1" applyFont="1" applyBorder="1"/>
    <xf numFmtId="9" fontId="27" fillId="0" borderId="0" xfId="0" applyNumberFormat="1" applyFont="1"/>
    <xf numFmtId="1" fontId="27" fillId="0" borderId="3" xfId="0" applyNumberFormat="1" applyFont="1" applyBorder="1"/>
    <xf numFmtId="1" fontId="27" fillId="7" borderId="3" xfId="0" applyNumberFormat="1" applyFont="1" applyFill="1" applyBorder="1"/>
    <xf numFmtId="9" fontId="27" fillId="7" borderId="0" xfId="68" applyFont="1" applyFill="1"/>
    <xf numFmtId="9" fontId="27" fillId="0" borderId="0" xfId="68" applyFont="1"/>
    <xf numFmtId="0" fontId="34" fillId="0" borderId="3" xfId="0" applyFont="1" applyBorder="1"/>
    <xf numFmtId="1" fontId="34" fillId="0" borderId="3" xfId="0" applyNumberFormat="1" applyFont="1" applyBorder="1"/>
    <xf numFmtId="1" fontId="34" fillId="17" borderId="3" xfId="0" applyNumberFormat="1" applyFont="1" applyFill="1" applyBorder="1"/>
    <xf numFmtId="1" fontId="34" fillId="7" borderId="3" xfId="0" applyNumberFormat="1" applyFont="1" applyFill="1" applyBorder="1"/>
    <xf numFmtId="1" fontId="27" fillId="0" borderId="0" xfId="0" applyNumberFormat="1" applyFont="1"/>
    <xf numFmtId="0" fontId="27" fillId="0" borderId="0" xfId="0" applyFont="1" applyAlignment="1">
      <alignment vertical="center"/>
    </xf>
    <xf numFmtId="1" fontId="27" fillId="7" borderId="0" xfId="0" applyNumberFormat="1" applyFont="1" applyFill="1"/>
    <xf numFmtId="0" fontId="34" fillId="0" borderId="3" xfId="2342" applyFont="1" applyBorder="1" applyAlignment="1">
      <alignment horizontal="left" vertical="center"/>
    </xf>
    <xf numFmtId="0" fontId="27" fillId="0" borderId="3" xfId="0" applyFont="1" applyBorder="1" applyAlignment="1">
      <alignment horizontal="center" vertical="center"/>
    </xf>
    <xf numFmtId="1" fontId="27" fillId="0" borderId="3" xfId="0" applyNumberFormat="1" applyFont="1" applyBorder="1" applyAlignment="1">
      <alignment horizontal="center" vertical="center"/>
    </xf>
    <xf numFmtId="1" fontId="27" fillId="0" borderId="3" xfId="2342" applyNumberFormat="1" applyFont="1" applyBorder="1" applyAlignment="1">
      <alignment horizontal="center" vertical="center"/>
    </xf>
    <xf numFmtId="1" fontId="34" fillId="0" borderId="3" xfId="0" applyNumberFormat="1" applyFont="1" applyBorder="1" applyAlignment="1">
      <alignment horizontal="center" vertical="center"/>
    </xf>
    <xf numFmtId="0" fontId="34" fillId="0" borderId="3" xfId="0" applyFont="1" applyBorder="1" applyAlignment="1">
      <alignment horizontal="left" vertical="center" wrapText="1"/>
    </xf>
    <xf numFmtId="0" fontId="34" fillId="0" borderId="3" xfId="2342" applyFont="1" applyBorder="1" applyAlignment="1">
      <alignment horizontal="left" vertical="center" wrapText="1"/>
    </xf>
    <xf numFmtId="0" fontId="34" fillId="0" borderId="3" xfId="0" applyFont="1" applyBorder="1" applyAlignment="1">
      <alignment horizontal="left" vertical="center"/>
    </xf>
    <xf numFmtId="0" fontId="34" fillId="6" borderId="3" xfId="0" applyFont="1" applyFill="1" applyBorder="1" applyAlignment="1">
      <alignment horizontal="center" vertical="center" wrapText="1"/>
    </xf>
    <xf numFmtId="0" fontId="26" fillId="6" borderId="3" xfId="2337" applyFont="1" applyFill="1" applyBorder="1" applyAlignment="1">
      <alignment horizontal="center" vertical="center" wrapText="1"/>
    </xf>
    <xf numFmtId="1" fontId="34" fillId="8" borderId="3" xfId="0" applyNumberFormat="1" applyFont="1" applyFill="1" applyBorder="1"/>
    <xf numFmtId="0" fontId="34" fillId="6" borderId="3" xfId="0" applyFont="1" applyFill="1" applyBorder="1"/>
    <xf numFmtId="1" fontId="52" fillId="6" borderId="3" xfId="0" applyNumberFormat="1" applyFont="1" applyFill="1" applyBorder="1"/>
    <xf numFmtId="0" fontId="29" fillId="6" borderId="3" xfId="805" applyFont="1" applyFill="1" applyBorder="1" applyAlignment="1">
      <alignment horizontal="center" vertical="center" wrapText="1"/>
    </xf>
    <xf numFmtId="0" fontId="29" fillId="6" borderId="3" xfId="805" applyFont="1" applyFill="1" applyBorder="1" applyAlignment="1">
      <alignment horizontal="center" vertical="center"/>
    </xf>
    <xf numFmtId="0" fontId="29" fillId="0" borderId="3" xfId="805" applyFont="1" applyBorder="1" applyAlignment="1">
      <alignment horizontal="center"/>
    </xf>
    <xf numFmtId="0" fontId="29" fillId="0" borderId="3" xfId="805" applyFont="1" applyBorder="1" applyAlignment="1">
      <alignment wrapText="1"/>
    </xf>
    <xf numFmtId="165" fontId="29" fillId="7" borderId="3" xfId="805" applyNumberFormat="1" applyFont="1" applyFill="1" applyBorder="1" applyAlignment="1">
      <alignment horizontal="center" vertical="center"/>
    </xf>
    <xf numFmtId="43" fontId="37" fillId="0" borderId="3" xfId="2333" applyFont="1" applyBorder="1"/>
    <xf numFmtId="3" fontId="26" fillId="6" borderId="3" xfId="2337" applyNumberFormat="1" applyFont="1" applyFill="1" applyBorder="1" applyAlignment="1">
      <alignment horizontal="center" vertical="center" wrapText="1"/>
    </xf>
    <xf numFmtId="3" fontId="26" fillId="7" borderId="3" xfId="0" applyNumberFormat="1" applyFont="1" applyFill="1" applyBorder="1" applyAlignment="1">
      <alignment horizontal="center" vertical="center"/>
    </xf>
    <xf numFmtId="0" fontId="26" fillId="0" borderId="3" xfId="0" applyFont="1" applyBorder="1" applyAlignment="1">
      <alignment horizontal="center" vertical="center"/>
    </xf>
    <xf numFmtId="3" fontId="35" fillId="0" borderId="3" xfId="0" applyNumberFormat="1" applyFont="1" applyBorder="1" applyAlignment="1">
      <alignment horizontal="center" vertical="center"/>
    </xf>
    <xf numFmtId="0" fontId="113" fillId="0" borderId="0" xfId="0" applyFont="1"/>
    <xf numFmtId="43" fontId="113" fillId="0" borderId="0" xfId="2333" applyFont="1"/>
    <xf numFmtId="0" fontId="114" fillId="0" borderId="0" xfId="0" applyFont="1"/>
    <xf numFmtId="43" fontId="115" fillId="0" borderId="0" xfId="2333" applyFont="1"/>
    <xf numFmtId="0" fontId="117" fillId="0" borderId="3" xfId="0" applyFont="1" applyBorder="1"/>
    <xf numFmtId="43" fontId="117" fillId="0" borderId="3" xfId="2333" applyFont="1" applyBorder="1"/>
    <xf numFmtId="165" fontId="117" fillId="0" borderId="3" xfId="0" applyNumberFormat="1" applyFont="1" applyBorder="1"/>
    <xf numFmtId="0" fontId="116" fillId="0" borderId="3" xfId="0" applyFont="1" applyBorder="1"/>
    <xf numFmtId="43" fontId="116" fillId="0" borderId="3" xfId="2333" applyFont="1" applyBorder="1"/>
    <xf numFmtId="0" fontId="116" fillId="6" borderId="3" xfId="0" applyFont="1" applyFill="1" applyBorder="1" applyAlignment="1">
      <alignment horizontal="center" vertical="center"/>
    </xf>
    <xf numFmtId="43" fontId="116" fillId="6" borderId="3" xfId="2333" applyFont="1" applyFill="1" applyBorder="1" applyAlignment="1">
      <alignment horizontal="center" vertical="center" wrapText="1"/>
    </xf>
    <xf numFmtId="0" fontId="116" fillId="6" borderId="3" xfId="0" applyFont="1" applyFill="1" applyBorder="1" applyAlignment="1">
      <alignment horizontal="center" vertical="center" wrapText="1"/>
    </xf>
    <xf numFmtId="168" fontId="116" fillId="15" borderId="3" xfId="2333" applyNumberFormat="1" applyFont="1" applyFill="1" applyBorder="1"/>
    <xf numFmtId="43" fontId="33" fillId="6" borderId="3" xfId="2333" applyFont="1" applyFill="1" applyBorder="1" applyAlignment="1">
      <alignment horizontal="center" vertical="center" wrapText="1"/>
    </xf>
    <xf numFmtId="43" fontId="33" fillId="6" borderId="3" xfId="2333" applyFont="1" applyFill="1" applyBorder="1" applyAlignment="1">
      <alignment horizontal="center" vertical="center"/>
    </xf>
    <xf numFmtId="43" fontId="31" fillId="15" borderId="3" xfId="2333" applyFont="1" applyFill="1" applyBorder="1"/>
    <xf numFmtId="0" fontId="37" fillId="0" borderId="0" xfId="6" applyFont="1"/>
    <xf numFmtId="0" fontId="119" fillId="0" borderId="0" xfId="0" applyFont="1"/>
    <xf numFmtId="0" fontId="49" fillId="0" borderId="0" xfId="0" applyFont="1"/>
    <xf numFmtId="0" fontId="30" fillId="0" borderId="0" xfId="807" applyFont="1" applyAlignment="1">
      <alignment horizontal="left" vertical="center"/>
    </xf>
    <xf numFmtId="0" fontId="30" fillId="0" borderId="0" xfId="16" applyFont="1"/>
    <xf numFmtId="0" fontId="30" fillId="0" borderId="0" xfId="807" applyFont="1" applyAlignment="1">
      <alignment vertical="center"/>
    </xf>
    <xf numFmtId="0" fontId="30" fillId="7" borderId="0" xfId="16" applyFont="1" applyFill="1"/>
    <xf numFmtId="0" fontId="30" fillId="0" borderId="0" xfId="6" applyFont="1"/>
    <xf numFmtId="0" fontId="29" fillId="0" borderId="0" xfId="6" applyFont="1"/>
    <xf numFmtId="0" fontId="29" fillId="0" borderId="0" xfId="16" applyFont="1"/>
    <xf numFmtId="178" fontId="29" fillId="7" borderId="3" xfId="807" applyNumberFormat="1" applyFont="1" applyFill="1" applyBorder="1" applyAlignment="1">
      <alignment vertical="center" wrapText="1"/>
    </xf>
    <xf numFmtId="1" fontId="29" fillId="0" borderId="3" xfId="807" applyNumberFormat="1" applyFont="1" applyBorder="1"/>
    <xf numFmtId="0" fontId="29" fillId="0" borderId="0" xfId="807" applyFont="1"/>
    <xf numFmtId="0" fontId="30" fillId="6" borderId="3" xfId="0" applyFont="1" applyFill="1" applyBorder="1" applyAlignment="1">
      <alignment horizontal="center" vertical="center" wrapText="1"/>
    </xf>
    <xf numFmtId="3" fontId="29" fillId="0" borderId="0" xfId="16" applyNumberFormat="1" applyFont="1"/>
    <xf numFmtId="1" fontId="29" fillId="0" borderId="3" xfId="0" applyNumberFormat="1" applyFont="1" applyBorder="1" applyAlignment="1">
      <alignment horizontal="center" vertical="center"/>
    </xf>
    <xf numFmtId="3" fontId="30" fillId="15" borderId="3" xfId="807" applyNumberFormat="1" applyFont="1" applyFill="1" applyBorder="1" applyAlignment="1">
      <alignment vertical="center"/>
    </xf>
    <xf numFmtId="0" fontId="29" fillId="0" borderId="3" xfId="0" applyFont="1" applyBorder="1" applyAlignment="1">
      <alignment horizontal="right" vertical="center"/>
    </xf>
    <xf numFmtId="0" fontId="30" fillId="15" borderId="3" xfId="0" applyFont="1" applyFill="1" applyBorder="1" applyAlignment="1">
      <alignment horizontal="right" vertical="center"/>
    </xf>
    <xf numFmtId="0" fontId="118" fillId="15" borderId="3" xfId="0" applyFont="1" applyFill="1" applyBorder="1"/>
    <xf numFmtId="3" fontId="118" fillId="15" borderId="3" xfId="0" applyNumberFormat="1" applyFont="1" applyFill="1" applyBorder="1"/>
    <xf numFmtId="0" fontId="37" fillId="7" borderId="0" xfId="800" applyFont="1" applyFill="1"/>
    <xf numFmtId="0" fontId="31" fillId="7" borderId="0" xfId="800" applyFont="1" applyFill="1"/>
    <xf numFmtId="0" fontId="37" fillId="0" borderId="0" xfId="6" applyFont="1" applyAlignment="1">
      <alignment vertical="center" wrapText="1"/>
    </xf>
    <xf numFmtId="2" fontId="37" fillId="0" borderId="0" xfId="0" applyNumberFormat="1" applyFont="1"/>
    <xf numFmtId="0" fontId="37" fillId="0" borderId="0" xfId="6" applyFont="1" applyAlignment="1">
      <alignment horizontal="right"/>
    </xf>
    <xf numFmtId="0" fontId="37" fillId="0" borderId="3" xfId="6" applyFont="1" applyBorder="1"/>
    <xf numFmtId="0" fontId="37" fillId="6" borderId="3" xfId="22" applyFont="1" applyFill="1" applyBorder="1" applyAlignment="1">
      <alignment horizontal="center" vertical="center" wrapText="1"/>
    </xf>
    <xf numFmtId="0" fontId="37" fillId="6" borderId="3" xfId="0" applyFont="1" applyFill="1" applyBorder="1" applyAlignment="1">
      <alignment vertical="center" wrapText="1"/>
    </xf>
    <xf numFmtId="173" fontId="31" fillId="7" borderId="3" xfId="21743" applyNumberFormat="1" applyFont="1" applyFill="1" applyBorder="1" applyAlignment="1" applyProtection="1">
      <alignment horizontal="center" vertical="center" wrapText="1"/>
      <protection locked="0"/>
    </xf>
    <xf numFmtId="0" fontId="37" fillId="7" borderId="3" xfId="21743" applyFont="1" applyFill="1" applyBorder="1" applyAlignment="1" applyProtection="1">
      <alignment horizontal="left" vertical="center" wrapText="1"/>
      <protection locked="0"/>
    </xf>
    <xf numFmtId="0" fontId="37" fillId="7" borderId="3" xfId="6" applyFont="1" applyFill="1" applyBorder="1" applyAlignment="1" applyProtection="1">
      <alignment horizontal="center" vertical="center" wrapText="1"/>
      <protection locked="0"/>
    </xf>
    <xf numFmtId="2" fontId="37" fillId="7" borderId="3" xfId="6" applyNumberFormat="1" applyFont="1" applyFill="1" applyBorder="1" applyAlignment="1" applyProtection="1">
      <alignment horizontal="center" vertical="center" wrapText="1"/>
      <protection locked="0"/>
    </xf>
    <xf numFmtId="2" fontId="37" fillId="7" borderId="3" xfId="6" applyNumberFormat="1" applyFont="1" applyFill="1" applyBorder="1" applyAlignment="1">
      <alignment horizontal="center" vertical="center"/>
    </xf>
    <xf numFmtId="2" fontId="37" fillId="7" borderId="3" xfId="6" applyNumberFormat="1" applyFont="1" applyFill="1" applyBorder="1" applyAlignment="1">
      <alignment horizontal="center" vertical="center" wrapText="1"/>
    </xf>
    <xf numFmtId="0" fontId="37" fillId="7" borderId="3" xfId="6" applyFont="1" applyFill="1" applyBorder="1" applyAlignment="1">
      <alignment horizontal="center" vertical="center" wrapText="1"/>
    </xf>
    <xf numFmtId="0" fontId="37" fillId="7" borderId="0" xfId="0" applyFont="1" applyFill="1"/>
    <xf numFmtId="0" fontId="45" fillId="7" borderId="0" xfId="0" applyFont="1" applyFill="1" applyAlignment="1">
      <alignment vertical="top"/>
    </xf>
    <xf numFmtId="173" fontId="121" fillId="7" borderId="3" xfId="21743" applyNumberFormat="1" applyFont="1" applyFill="1" applyBorder="1" applyAlignment="1" applyProtection="1">
      <alignment horizontal="center" vertical="center" wrapText="1"/>
      <protection locked="0"/>
    </xf>
    <xf numFmtId="173" fontId="31" fillId="0" borderId="0" xfId="21743" applyNumberFormat="1" applyFont="1" applyBorder="1" applyAlignment="1" applyProtection="1">
      <alignment horizontal="center" vertical="center" wrapText="1"/>
      <protection locked="0"/>
    </xf>
    <xf numFmtId="0" fontId="37" fillId="0" borderId="0" xfId="21743" applyFont="1" applyBorder="1" applyAlignment="1" applyProtection="1">
      <alignment horizontal="center" vertical="center" wrapText="1"/>
      <protection locked="0"/>
    </xf>
    <xf numFmtId="0" fontId="37" fillId="0" borderId="0" xfId="6" applyFont="1" applyAlignment="1" applyProtection="1">
      <alignment horizontal="center" vertical="center" wrapText="1"/>
      <protection locked="0"/>
    </xf>
    <xf numFmtId="2" fontId="37" fillId="0" borderId="0" xfId="6" applyNumberFormat="1" applyFont="1" applyAlignment="1" applyProtection="1">
      <alignment horizontal="center" vertical="center" wrapText="1"/>
      <protection locked="0"/>
    </xf>
    <xf numFmtId="2" fontId="37" fillId="0" borderId="0" xfId="6" applyNumberFormat="1" applyFont="1" applyAlignment="1">
      <alignment horizontal="center" vertical="center"/>
    </xf>
    <xf numFmtId="2" fontId="37" fillId="7" borderId="0" xfId="6" applyNumberFormat="1" applyFont="1" applyFill="1" applyAlignment="1">
      <alignment horizontal="center" vertical="center"/>
    </xf>
    <xf numFmtId="0" fontId="37" fillId="0" borderId="0" xfId="6" applyFont="1" applyAlignment="1">
      <alignment horizontal="center" vertical="center" wrapText="1"/>
    </xf>
    <xf numFmtId="2" fontId="37" fillId="0" borderId="0" xfId="6" applyNumberFormat="1" applyFont="1" applyAlignment="1">
      <alignment horizontal="center" vertical="center" wrapText="1"/>
    </xf>
    <xf numFmtId="1" fontId="37" fillId="0" borderId="0" xfId="6" applyNumberFormat="1" applyFont="1" applyAlignment="1">
      <alignment horizontal="center" vertical="center" wrapText="1"/>
    </xf>
    <xf numFmtId="0" fontId="37" fillId="7" borderId="0" xfId="6" applyFont="1" applyFill="1" applyAlignment="1">
      <alignment horizontal="center" vertical="center" wrapText="1"/>
    </xf>
    <xf numFmtId="0" fontId="45" fillId="0" borderId="0" xfId="0" applyFont="1" applyAlignment="1">
      <alignment vertical="top"/>
    </xf>
    <xf numFmtId="1" fontId="37" fillId="7" borderId="0" xfId="800" applyNumberFormat="1" applyFont="1" applyFill="1"/>
    <xf numFmtId="2" fontId="37" fillId="7" borderId="0" xfId="800" applyNumberFormat="1" applyFont="1" applyFill="1"/>
    <xf numFmtId="0" fontId="31" fillId="8" borderId="0" xfId="0" applyFont="1" applyFill="1"/>
    <xf numFmtId="4" fontId="31" fillId="8" borderId="0" xfId="0" applyNumberFormat="1" applyFont="1" applyFill="1"/>
    <xf numFmtId="168" fontId="31" fillId="8" borderId="0" xfId="1553" applyNumberFormat="1" applyFont="1" applyFill="1" applyAlignment="1">
      <alignment horizontal="center" vertical="center"/>
    </xf>
    <xf numFmtId="165" fontId="37" fillId="7" borderId="0" xfId="800" applyNumberFormat="1" applyFont="1" applyFill="1"/>
    <xf numFmtId="0" fontId="37" fillId="7" borderId="0" xfId="800" applyFont="1" applyFill="1" applyAlignment="1">
      <alignment horizontal="left" vertical="top" wrapText="1"/>
    </xf>
    <xf numFmtId="0" fontId="31" fillId="0" borderId="3" xfId="0" applyFont="1" applyBorder="1" applyAlignment="1">
      <alignment wrapText="1"/>
    </xf>
    <xf numFmtId="0" fontId="31" fillId="7" borderId="3" xfId="0" applyFont="1" applyFill="1" applyBorder="1" applyAlignment="1">
      <alignment wrapText="1"/>
    </xf>
    <xf numFmtId="0" fontId="31" fillId="0" borderId="0" xfId="0" applyFont="1" applyAlignment="1">
      <alignment wrapText="1"/>
    </xf>
    <xf numFmtId="2" fontId="37" fillId="0" borderId="3" xfId="0" applyNumberFormat="1" applyFont="1" applyBorder="1" applyAlignment="1">
      <alignment vertical="top" wrapText="1"/>
    </xf>
    <xf numFmtId="2" fontId="37" fillId="7" borderId="3" xfId="0" applyNumberFormat="1" applyFont="1" applyFill="1" applyBorder="1" applyAlignment="1">
      <alignment vertical="top" wrapText="1"/>
    </xf>
    <xf numFmtId="0" fontId="37" fillId="0" borderId="0" xfId="0" applyFont="1" applyAlignment="1">
      <alignment vertical="top" wrapText="1"/>
    </xf>
    <xf numFmtId="2" fontId="37" fillId="0" borderId="0" xfId="0" applyNumberFormat="1" applyFont="1" applyAlignment="1">
      <alignment vertical="top" wrapText="1"/>
    </xf>
    <xf numFmtId="0" fontId="45" fillId="0" borderId="0" xfId="0" applyFont="1"/>
    <xf numFmtId="0" fontId="31" fillId="0" borderId="0" xfId="0" applyFont="1"/>
    <xf numFmtId="0" fontId="44" fillId="7" borderId="0" xfId="800" applyFont="1" applyFill="1"/>
    <xf numFmtId="2" fontId="37" fillId="0" borderId="0" xfId="0" applyNumberFormat="1" applyFont="1" applyAlignment="1">
      <alignment wrapText="1"/>
    </xf>
    <xf numFmtId="0" fontId="50" fillId="7" borderId="0" xfId="800" applyFont="1" applyFill="1"/>
    <xf numFmtId="0" fontId="46" fillId="0" borderId="0" xfId="0" applyFont="1"/>
    <xf numFmtId="0" fontId="122" fillId="0" borderId="0" xfId="0" applyFont="1"/>
    <xf numFmtId="0" fontId="46" fillId="0" borderId="0" xfId="0" applyFont="1" applyAlignment="1">
      <alignment horizontal="right" vertical="center" wrapText="1"/>
    </xf>
    <xf numFmtId="0" fontId="46" fillId="0" borderId="0" xfId="0" applyFont="1" applyAlignment="1">
      <alignment horizontal="center" wrapText="1"/>
    </xf>
    <xf numFmtId="3" fontId="46" fillId="0" borderId="0" xfId="0" applyNumberFormat="1" applyFont="1"/>
    <xf numFmtId="0" fontId="123" fillId="0" borderId="0" xfId="0" applyFont="1"/>
    <xf numFmtId="0" fontId="47" fillId="0" borderId="0" xfId="0" applyFont="1"/>
    <xf numFmtId="0" fontId="124" fillId="0" borderId="13" xfId="0" applyFont="1" applyBorder="1" applyAlignment="1">
      <alignment horizontal="center"/>
    </xf>
    <xf numFmtId="3" fontId="124" fillId="0" borderId="13" xfId="0" applyNumberFormat="1" applyFont="1" applyBorder="1" applyAlignment="1">
      <alignment horizontal="center"/>
    </xf>
    <xf numFmtId="0" fontId="48" fillId="0" borderId="0" xfId="0" applyFont="1"/>
    <xf numFmtId="0" fontId="20" fillId="0" borderId="3" xfId="0" applyFont="1" applyBorder="1" applyAlignment="1">
      <alignment horizontal="center" vertical="center" wrapText="1"/>
    </xf>
    <xf numFmtId="4" fontId="20" fillId="0" borderId="3" xfId="0" applyNumberFormat="1" applyFont="1" applyBorder="1" applyAlignment="1">
      <alignment horizontal="center" vertical="center"/>
    </xf>
    <xf numFmtId="2" fontId="20" fillId="0" borderId="3" xfId="0" applyNumberFormat="1" applyFont="1" applyBorder="1" applyAlignment="1">
      <alignment horizontal="center" vertical="center" wrapText="1"/>
    </xf>
    <xf numFmtId="2" fontId="20" fillId="0" borderId="3" xfId="0" applyNumberFormat="1" applyFont="1" applyBorder="1" applyAlignment="1">
      <alignment horizontal="center" vertical="center"/>
    </xf>
    <xf numFmtId="3" fontId="20" fillId="0" borderId="3" xfId="0" applyNumberFormat="1" applyFont="1" applyBorder="1" applyAlignment="1">
      <alignment horizontal="center" vertical="center"/>
    </xf>
    <xf numFmtId="1" fontId="46" fillId="0" borderId="0" xfId="0" applyNumberFormat="1" applyFont="1"/>
    <xf numFmtId="2" fontId="46" fillId="0" borderId="3" xfId="0" applyNumberFormat="1" applyFont="1" applyBorder="1"/>
    <xf numFmtId="2" fontId="46" fillId="0" borderId="0" xfId="0" applyNumberFormat="1" applyFont="1"/>
    <xf numFmtId="2" fontId="20" fillId="0" borderId="3" xfId="0" applyNumberFormat="1" applyFont="1" applyBorder="1" applyAlignment="1">
      <alignment vertical="center"/>
    </xf>
    <xf numFmtId="4" fontId="20" fillId="0" borderId="3" xfId="0" applyNumberFormat="1" applyFont="1" applyBorder="1" applyAlignment="1">
      <alignment vertical="center"/>
    </xf>
    <xf numFmtId="2" fontId="19" fillId="15" borderId="3" xfId="0" applyNumberFormat="1" applyFont="1" applyFill="1" applyBorder="1" applyAlignment="1">
      <alignment vertical="center"/>
    </xf>
    <xf numFmtId="0" fontId="19" fillId="0" borderId="0" xfId="0" applyFont="1" applyAlignment="1">
      <alignment horizontal="right" vertical="center"/>
    </xf>
    <xf numFmtId="2" fontId="19" fillId="0" borderId="0" xfId="0" applyNumberFormat="1" applyFont="1" applyAlignment="1">
      <alignment vertical="center"/>
    </xf>
    <xf numFmtId="2" fontId="46" fillId="0" borderId="3" xfId="0" applyNumberFormat="1" applyFont="1" applyBorder="1" applyAlignment="1">
      <alignment horizontal="center"/>
    </xf>
    <xf numFmtId="2" fontId="124" fillId="15" borderId="3" xfId="0" applyNumberFormat="1" applyFont="1" applyFill="1" applyBorder="1"/>
    <xf numFmtId="3" fontId="48" fillId="15" borderId="8" xfId="0" applyNumberFormat="1" applyFont="1" applyFill="1" applyBorder="1" applyAlignment="1">
      <alignment horizontal="center" vertical="center"/>
    </xf>
    <xf numFmtId="3" fontId="48" fillId="15" borderId="9" xfId="0" applyNumberFormat="1" applyFont="1" applyFill="1" applyBorder="1" applyAlignment="1">
      <alignment horizontal="center" vertical="center"/>
    </xf>
    <xf numFmtId="3" fontId="48" fillId="15" borderId="10" xfId="0" applyNumberFormat="1" applyFont="1" applyFill="1" applyBorder="1" applyAlignment="1">
      <alignment horizontal="center" vertical="center"/>
    </xf>
    <xf numFmtId="0" fontId="48" fillId="15" borderId="24" xfId="0" applyFont="1" applyFill="1" applyBorder="1"/>
    <xf numFmtId="0" fontId="47" fillId="15" borderId="25" xfId="0" applyFont="1" applyFill="1" applyBorder="1"/>
    <xf numFmtId="3" fontId="124" fillId="15" borderId="9" xfId="0" applyNumberFormat="1" applyFont="1" applyFill="1" applyBorder="1"/>
    <xf numFmtId="3" fontId="124" fillId="15" borderId="10" xfId="0" applyNumberFormat="1" applyFont="1" applyFill="1" applyBorder="1"/>
    <xf numFmtId="0" fontId="20" fillId="6" borderId="3" xfId="0" applyFont="1" applyFill="1" applyBorder="1" applyAlignment="1">
      <alignment horizontal="center" vertical="center" wrapText="1"/>
    </xf>
    <xf numFmtId="2" fontId="20" fillId="6" borderId="3" xfId="0" applyNumberFormat="1" applyFont="1" applyFill="1" applyBorder="1" applyAlignment="1">
      <alignment horizontal="center" vertical="center"/>
    </xf>
    <xf numFmtId="0" fontId="21" fillId="6" borderId="3" xfId="0" applyFont="1" applyFill="1" applyBorder="1" applyAlignment="1">
      <alignment horizontal="center" wrapText="1"/>
    </xf>
    <xf numFmtId="3" fontId="21" fillId="6" borderId="3" xfId="0" applyNumberFormat="1" applyFont="1" applyFill="1" applyBorder="1" applyAlignment="1">
      <alignment horizontal="center"/>
    </xf>
    <xf numFmtId="0" fontId="19" fillId="15" borderId="3" xfId="0" applyFont="1" applyFill="1" applyBorder="1" applyAlignment="1">
      <alignment horizontal="center" vertical="center" wrapText="1"/>
    </xf>
    <xf numFmtId="3" fontId="19" fillId="15" borderId="3" xfId="0" applyNumberFormat="1" applyFont="1" applyFill="1" applyBorder="1" applyAlignment="1">
      <alignment horizontal="center" vertical="center"/>
    </xf>
    <xf numFmtId="0" fontId="46" fillId="15" borderId="26" xfId="0" applyFont="1" applyFill="1" applyBorder="1"/>
    <xf numFmtId="3" fontId="48" fillId="15" borderId="26" xfId="0" applyNumberFormat="1" applyFont="1" applyFill="1" applyBorder="1" applyAlignment="1">
      <alignment horizontal="center" vertical="center"/>
    </xf>
    <xf numFmtId="0" fontId="46" fillId="0" borderId="3" xfId="0" applyFont="1" applyBorder="1" applyAlignment="1">
      <alignment horizontal="center"/>
    </xf>
    <xf numFmtId="0" fontId="29" fillId="0" borderId="11" xfId="0" applyFont="1" applyBorder="1" applyAlignment="1">
      <alignment wrapText="1"/>
    </xf>
    <xf numFmtId="0" fontId="30" fillId="6" borderId="11" xfId="0" applyFont="1" applyFill="1" applyBorder="1"/>
    <xf numFmtId="0" fontId="30" fillId="6" borderId="12" xfId="0" applyFont="1" applyFill="1" applyBorder="1" applyAlignment="1">
      <alignment horizontal="center" vertical="center" wrapText="1"/>
    </xf>
    <xf numFmtId="0" fontId="29" fillId="6" borderId="29" xfId="0" applyFont="1" applyFill="1" applyBorder="1" applyAlignment="1">
      <alignment wrapText="1"/>
    </xf>
    <xf numFmtId="0" fontId="30" fillId="7" borderId="16" xfId="0" applyFont="1" applyFill="1" applyBorder="1" applyAlignment="1">
      <alignment horizontal="right" wrapText="1"/>
    </xf>
    <xf numFmtId="4" fontId="30" fillId="7" borderId="17" xfId="0" applyNumberFormat="1" applyFont="1" applyFill="1" applyBorder="1" applyAlignment="1">
      <alignment horizontal="center" vertical="center"/>
    </xf>
    <xf numFmtId="0" fontId="49" fillId="0" borderId="0" xfId="0" applyFont="1" applyAlignment="1">
      <alignment horizontal="left" wrapText="1"/>
    </xf>
    <xf numFmtId="0" fontId="49" fillId="0" borderId="11" xfId="0" applyFont="1" applyBorder="1" applyAlignment="1">
      <alignment wrapText="1"/>
    </xf>
    <xf numFmtId="4" fontId="49" fillId="0" borderId="3" xfId="0" applyNumberFormat="1" applyFont="1" applyBorder="1" applyAlignment="1">
      <alignment horizontal="center" vertical="center"/>
    </xf>
    <xf numFmtId="4" fontId="49" fillId="0" borderId="12" xfId="0" applyNumberFormat="1" applyFont="1" applyBorder="1" applyAlignment="1">
      <alignment horizontal="center" vertical="center"/>
    </xf>
    <xf numFmtId="4" fontId="49" fillId="6" borderId="3" xfId="0" applyNumberFormat="1" applyFont="1" applyFill="1" applyBorder="1" applyAlignment="1">
      <alignment horizontal="center" vertical="center"/>
    </xf>
    <xf numFmtId="0" fontId="32" fillId="7" borderId="0" xfId="7661" applyFont="1" applyFill="1"/>
    <xf numFmtId="0" fontId="125" fillId="7" borderId="0" xfId="31" applyFont="1" applyFill="1"/>
    <xf numFmtId="0" fontId="32" fillId="7" borderId="0" xfId="31" applyFont="1" applyFill="1"/>
    <xf numFmtId="0" fontId="126" fillId="6" borderId="3" xfId="7661" applyFont="1" applyFill="1" applyBorder="1" applyAlignment="1">
      <alignment horizontal="center" vertical="center"/>
    </xf>
    <xf numFmtId="0" fontId="21" fillId="6" borderId="3" xfId="21752" applyFont="1" applyFill="1" applyBorder="1" applyAlignment="1">
      <alignment horizontal="center" vertical="center" wrapText="1"/>
    </xf>
    <xf numFmtId="49" fontId="25" fillId="7" borderId="3" xfId="718" applyNumberFormat="1" applyFont="1" applyFill="1" applyBorder="1" applyAlignment="1">
      <alignment horizontal="center" vertical="center" wrapText="1"/>
    </xf>
    <xf numFmtId="0" fontId="127" fillId="7" borderId="13" xfId="718" applyFont="1" applyFill="1" applyBorder="1" applyAlignment="1">
      <alignment horizontal="left" vertical="center" wrapText="1"/>
    </xf>
    <xf numFmtId="3" fontId="23" fillId="7" borderId="3" xfId="17" applyNumberFormat="1" applyFont="1" applyFill="1" applyBorder="1" applyAlignment="1">
      <alignment horizontal="center" vertical="center" wrapText="1"/>
    </xf>
    <xf numFmtId="0" fontId="127" fillId="7" borderId="3" xfId="686" applyFont="1" applyFill="1" applyBorder="1" applyAlignment="1">
      <alignment horizontal="left" vertical="center" wrapText="1"/>
    </xf>
    <xf numFmtId="0" fontId="127" fillId="7" borderId="3" xfId="718" applyFont="1" applyFill="1" applyBorder="1" applyAlignment="1">
      <alignment horizontal="left" vertical="center" wrapText="1"/>
    </xf>
    <xf numFmtId="0" fontId="127" fillId="7" borderId="3" xfId="21752" applyFont="1" applyFill="1" applyBorder="1" applyAlignment="1">
      <alignment horizontal="left" vertical="center" wrapText="1"/>
    </xf>
    <xf numFmtId="3" fontId="118" fillId="8" borderId="3" xfId="17" applyNumberFormat="1" applyFont="1" applyFill="1" applyBorder="1" applyAlignment="1">
      <alignment horizontal="center" vertical="center" wrapText="1"/>
    </xf>
    <xf numFmtId="4" fontId="118" fillId="8" borderId="49" xfId="0" applyNumberFormat="1" applyFont="1" applyFill="1" applyBorder="1" applyAlignment="1">
      <alignment horizontal="center" vertical="center"/>
    </xf>
    <xf numFmtId="2" fontId="27" fillId="0" borderId="0" xfId="2336" applyNumberFormat="1" applyFont="1" applyAlignment="1">
      <alignment horizontal="left" vertical="center" wrapText="1"/>
    </xf>
    <xf numFmtId="0" fontId="30" fillId="6" borderId="3" xfId="0" applyFont="1" applyFill="1" applyBorder="1" applyAlignment="1">
      <alignment horizontal="center" vertical="center" wrapText="1"/>
    </xf>
    <xf numFmtId="0" fontId="33" fillId="0" borderId="0" xfId="0" applyFont="1"/>
    <xf numFmtId="0" fontId="49" fillId="0" borderId="0" xfId="0" applyFont="1" applyAlignment="1">
      <alignment wrapText="1"/>
    </xf>
    <xf numFmtId="0" fontId="49" fillId="0" borderId="0" xfId="0" applyFont="1" applyAlignment="1">
      <alignment vertical="center" wrapText="1"/>
    </xf>
    <xf numFmtId="3" fontId="30" fillId="7" borderId="3" xfId="2336" applyNumberFormat="1" applyFont="1" applyFill="1" applyBorder="1" applyAlignment="1">
      <alignment horizontal="center" vertical="center"/>
    </xf>
    <xf numFmtId="0" fontId="29" fillId="0" borderId="0" xfId="0" applyFont="1" applyAlignment="1">
      <alignment horizontal="center" vertical="center"/>
    </xf>
    <xf numFmtId="0" fontId="29" fillId="71" borderId="3" xfId="0" applyFont="1" applyFill="1" applyBorder="1"/>
    <xf numFmtId="4" fontId="29" fillId="0" borderId="3" xfId="15" applyNumberFormat="1" applyFont="1" applyBorder="1"/>
    <xf numFmtId="4" fontId="29" fillId="0" borderId="3" xfId="0" applyNumberFormat="1" applyFont="1" applyBorder="1"/>
    <xf numFmtId="0" fontId="29" fillId="71" borderId="13" xfId="0" applyFont="1" applyFill="1" applyBorder="1"/>
    <xf numFmtId="0" fontId="29" fillId="0" borderId="13" xfId="0" applyFont="1" applyBorder="1"/>
    <xf numFmtId="0" fontId="30" fillId="72" borderId="3" xfId="0" applyFont="1" applyFill="1" applyBorder="1"/>
    <xf numFmtId="3" fontId="30" fillId="72" borderId="3" xfId="0" applyNumberFormat="1" applyFont="1" applyFill="1" applyBorder="1"/>
    <xf numFmtId="1" fontId="30" fillId="72" borderId="3" xfId="0" applyNumberFormat="1" applyFont="1" applyFill="1" applyBorder="1"/>
    <xf numFmtId="0" fontId="29" fillId="0" borderId="0" xfId="0" applyFont="1" applyAlignment="1">
      <alignment horizontal="right"/>
    </xf>
    <xf numFmtId="0" fontId="38" fillId="0" borderId="0" xfId="0" applyFont="1"/>
    <xf numFmtId="0" fontId="29" fillId="0" borderId="3" xfId="0" applyFont="1" applyBorder="1" applyAlignment="1">
      <alignment wrapText="1"/>
    </xf>
    <xf numFmtId="0" fontId="30" fillId="6" borderId="3" xfId="0" applyFont="1" applyFill="1" applyBorder="1" applyAlignment="1">
      <alignment horizontal="center" vertical="center"/>
    </xf>
    <xf numFmtId="0" fontId="30" fillId="6" borderId="4" xfId="0" applyFont="1" applyFill="1" applyBorder="1" applyAlignment="1">
      <alignment horizontal="center" vertical="center" wrapText="1"/>
    </xf>
    <xf numFmtId="0" fontId="30" fillId="6" borderId="3" xfId="0" applyFont="1" applyFill="1" applyBorder="1" applyAlignment="1">
      <alignment horizontal="center"/>
    </xf>
    <xf numFmtId="0" fontId="33" fillId="0" borderId="0" xfId="0" applyFont="1" applyAlignment="1">
      <alignment wrapText="1"/>
    </xf>
    <xf numFmtId="0" fontId="52" fillId="0" borderId="0" xfId="0" applyFont="1"/>
    <xf numFmtId="0" fontId="33" fillId="0" borderId="4" xfId="0" applyFont="1" applyBorder="1" applyAlignment="1">
      <alignment horizontal="left" vertical="center"/>
    </xf>
    <xf numFmtId="0" fontId="33" fillId="0" borderId="4" xfId="0" applyFont="1" applyBorder="1" applyAlignment="1">
      <alignment horizontal="center" vertical="center"/>
    </xf>
    <xf numFmtId="0" fontId="33" fillId="0" borderId="3" xfId="0" applyFont="1" applyBorder="1" applyAlignment="1">
      <alignment horizontal="left" vertical="center"/>
    </xf>
    <xf numFmtId="0" fontId="33" fillId="0" borderId="3" xfId="0" applyFont="1" applyBorder="1" applyAlignment="1">
      <alignment horizontal="center" vertical="center"/>
    </xf>
    <xf numFmtId="2" fontId="33" fillId="0" borderId="3" xfId="0" applyNumberFormat="1" applyFont="1" applyBorder="1" applyAlignment="1">
      <alignment horizontal="center" vertical="center"/>
    </xf>
    <xf numFmtId="174" fontId="33" fillId="0" borderId="3" xfId="0" applyNumberFormat="1" applyFont="1" applyBorder="1" applyAlignment="1">
      <alignment horizontal="center" vertical="center"/>
    </xf>
    <xf numFmtId="3" fontId="52" fillId="0" borderId="3" xfId="0" applyNumberFormat="1" applyFont="1" applyBorder="1" applyAlignment="1">
      <alignment horizontal="center" vertical="center"/>
    </xf>
    <xf numFmtId="0" fontId="33" fillId="0" borderId="13" xfId="0" applyFont="1" applyBorder="1" applyAlignment="1">
      <alignment horizontal="left" vertical="center"/>
    </xf>
    <xf numFmtId="3" fontId="52" fillId="0" borderId="13" xfId="0" applyNumberFormat="1" applyFont="1" applyBorder="1" applyAlignment="1">
      <alignment horizontal="center" vertical="center"/>
    </xf>
    <xf numFmtId="4" fontId="33" fillId="0" borderId="13" xfId="0" applyNumberFormat="1" applyFont="1" applyBorder="1" applyAlignment="1">
      <alignment horizontal="center" vertical="center"/>
    </xf>
    <xf numFmtId="3" fontId="33" fillId="0" borderId="13" xfId="0" applyNumberFormat="1" applyFont="1" applyBorder="1" applyAlignment="1">
      <alignment horizontal="center" vertical="center"/>
    </xf>
    <xf numFmtId="0" fontId="52" fillId="0" borderId="13" xfId="0" applyFont="1" applyBorder="1" applyAlignment="1">
      <alignment horizontal="right" vertical="center"/>
    </xf>
    <xf numFmtId="2" fontId="33" fillId="0" borderId="0" xfId="0" applyNumberFormat="1" applyFont="1" applyAlignment="1">
      <alignment wrapText="1"/>
    </xf>
    <xf numFmtId="0" fontId="52" fillId="0" borderId="3" xfId="0" applyFont="1" applyBorder="1" applyAlignment="1">
      <alignment horizontal="right"/>
    </xf>
    <xf numFmtId="0" fontId="52" fillId="0" borderId="3" xfId="0" applyFont="1" applyBorder="1" applyAlignment="1">
      <alignment horizontal="right" vertical="center"/>
    </xf>
    <xf numFmtId="0" fontId="33" fillId="0" borderId="0" xfId="0" applyFont="1" applyAlignment="1">
      <alignment vertical="center"/>
    </xf>
    <xf numFmtId="0" fontId="52" fillId="6" borderId="3" xfId="0" applyFont="1" applyFill="1" applyBorder="1" applyAlignment="1">
      <alignment horizontal="center" vertical="center"/>
    </xf>
    <xf numFmtId="0" fontId="52" fillId="6" borderId="2" xfId="0" applyFont="1" applyFill="1" applyBorder="1"/>
    <xf numFmtId="0" fontId="52" fillId="6" borderId="5" xfId="0" applyFont="1" applyFill="1" applyBorder="1"/>
    <xf numFmtId="0" fontId="52" fillId="6" borderId="3" xfId="0" applyFont="1" applyFill="1" applyBorder="1" applyAlignment="1">
      <alignment horizontal="center" vertical="center" wrapText="1"/>
    </xf>
    <xf numFmtId="0" fontId="39" fillId="0" borderId="0" xfId="2" applyFont="1" applyAlignment="1">
      <alignment vertical="top" wrapText="1"/>
    </xf>
    <xf numFmtId="0" fontId="52" fillId="15" borderId="3" xfId="0" applyFont="1" applyFill="1" applyBorder="1" applyAlignment="1">
      <alignment horizontal="center" vertical="center"/>
    </xf>
    <xf numFmtId="14" fontId="29" fillId="0" borderId="0" xfId="2336" applyNumberFormat="1" applyFont="1" applyAlignment="1">
      <alignment horizontal="center" vertical="center" wrapText="1"/>
    </xf>
    <xf numFmtId="2" fontId="129" fillId="0" borderId="0" xfId="2336" applyNumberFormat="1" applyFont="1" applyAlignment="1">
      <alignment vertical="center"/>
    </xf>
    <xf numFmtId="0" fontId="129" fillId="0" borderId="0" xfId="2336" applyFont="1" applyAlignment="1">
      <alignment vertical="center"/>
    </xf>
    <xf numFmtId="0" fontId="31" fillId="0" borderId="0" xfId="2336" applyFont="1" applyAlignment="1">
      <alignment horizontal="center" vertical="center"/>
    </xf>
    <xf numFmtId="3" fontId="29" fillId="0" borderId="3" xfId="2336" applyNumberFormat="1" applyFont="1" applyBorder="1" applyAlignment="1">
      <alignment horizontal="center" vertical="center"/>
    </xf>
    <xf numFmtId="14" fontId="27" fillId="0" borderId="3" xfId="2336" applyNumberFormat="1" applyFont="1" applyBorder="1" applyAlignment="1">
      <alignment horizontal="center" vertical="center" wrapText="1"/>
    </xf>
    <xf numFmtId="49" fontId="27" fillId="0" borderId="3" xfId="2336" applyNumberFormat="1" applyFont="1" applyBorder="1" applyAlignment="1">
      <alignment horizontal="center" vertical="center" wrapText="1"/>
    </xf>
    <xf numFmtId="2" fontId="27" fillId="0" borderId="3" xfId="2336" applyNumberFormat="1" applyFont="1" applyBorder="1" applyAlignment="1">
      <alignment horizontal="center" vertical="center" wrapText="1"/>
    </xf>
    <xf numFmtId="14" fontId="27" fillId="0" borderId="0" xfId="2336" applyNumberFormat="1" applyFont="1" applyAlignment="1">
      <alignment horizontal="center" vertical="center" wrapText="1"/>
    </xf>
    <xf numFmtId="2" fontId="30" fillId="7" borderId="3" xfId="2336" applyNumberFormat="1" applyFont="1" applyFill="1" applyBorder="1" applyAlignment="1">
      <alignment horizontal="center" vertical="center" wrapText="1"/>
    </xf>
    <xf numFmtId="2" fontId="29" fillId="7" borderId="3" xfId="2336" applyNumberFormat="1" applyFont="1" applyFill="1" applyBorder="1" applyAlignment="1">
      <alignment horizontal="center" vertical="center"/>
    </xf>
    <xf numFmtId="1" fontId="29" fillId="7" borderId="3" xfId="2336" applyNumberFormat="1" applyFont="1" applyFill="1" applyBorder="1" applyAlignment="1">
      <alignment horizontal="center" vertical="center"/>
    </xf>
    <xf numFmtId="3" fontId="20" fillId="0" borderId="3" xfId="0" applyNumberFormat="1" applyFont="1" applyBorder="1" applyAlignment="1">
      <alignment horizontal="center" vertical="center" wrapText="1"/>
    </xf>
    <xf numFmtId="0" fontId="0" fillId="0" borderId="0" xfId="0"/>
    <xf numFmtId="0" fontId="20" fillId="0" borderId="3" xfId="0" applyFont="1" applyBorder="1" applyAlignment="1">
      <alignment vertical="top" wrapText="1"/>
    </xf>
    <xf numFmtId="0" fontId="20" fillId="0" borderId="3" xfId="0" applyFont="1" applyBorder="1" applyAlignment="1">
      <alignment horizontal="left" vertical="top" wrapText="1"/>
    </xf>
    <xf numFmtId="0" fontId="19" fillId="0" borderId="3" xfId="0" applyFont="1" applyBorder="1" applyAlignment="1">
      <alignment horizontal="center" vertical="top" wrapText="1"/>
    </xf>
    <xf numFmtId="0" fontId="0" fillId="0" borderId="0" xfId="0" applyAlignment="1">
      <alignment vertical="top"/>
    </xf>
    <xf numFmtId="0" fontId="19" fillId="0" borderId="3" xfId="0" applyFont="1" applyBorder="1" applyAlignment="1">
      <alignment vertical="top" wrapText="1"/>
    </xf>
    <xf numFmtId="3" fontId="19" fillId="0" borderId="3" xfId="0" applyNumberFormat="1" applyFont="1" applyBorder="1" applyAlignment="1">
      <alignment horizontal="center" vertical="center" wrapText="1"/>
    </xf>
    <xf numFmtId="3" fontId="19" fillId="8" borderId="3" xfId="0" applyNumberFormat="1" applyFont="1" applyFill="1" applyBorder="1" applyAlignment="1">
      <alignment horizontal="center" vertical="center" wrapText="1"/>
    </xf>
    <xf numFmtId="2" fontId="30" fillId="0" borderId="0" xfId="2336" applyNumberFormat="1" applyFont="1" applyAlignment="1">
      <alignment vertical="center"/>
    </xf>
    <xf numFmtId="0" fontId="34" fillId="0" borderId="0" xfId="2336" applyFont="1" applyAlignment="1">
      <alignment vertical="center"/>
    </xf>
    <xf numFmtId="3" fontId="34" fillId="8" borderId="3" xfId="2336" applyNumberFormat="1" applyFont="1" applyFill="1" applyBorder="1" applyAlignment="1">
      <alignment vertical="center"/>
    </xf>
    <xf numFmtId="2" fontId="25" fillId="6" borderId="3" xfId="2336" applyNumberFormat="1" applyFont="1" applyFill="1" applyBorder="1" applyAlignment="1">
      <alignment horizontal="center" vertical="center" wrapText="1"/>
    </xf>
    <xf numFmtId="0" fontId="25" fillId="6" borderId="3" xfId="2336" applyFont="1" applyFill="1" applyBorder="1" applyAlignment="1">
      <alignment horizontal="center" vertical="center" wrapText="1"/>
    </xf>
    <xf numFmtId="0" fontId="31" fillId="6" borderId="3" xfId="2336" applyFont="1" applyFill="1" applyBorder="1" applyAlignment="1">
      <alignment horizontal="center" vertical="center" wrapText="1"/>
    </xf>
    <xf numFmtId="0" fontId="29" fillId="6" borderId="3" xfId="0" applyFont="1" applyFill="1" applyBorder="1" applyAlignment="1">
      <alignment horizontal="center" vertical="center"/>
    </xf>
    <xf numFmtId="0" fontId="29" fillId="6" borderId="3" xfId="0" applyFont="1" applyFill="1" applyBorder="1" applyAlignment="1">
      <alignment horizontal="center" vertical="center" wrapText="1"/>
    </xf>
    <xf numFmtId="0" fontId="30" fillId="0" borderId="3" xfId="0" applyFont="1" applyBorder="1"/>
    <xf numFmtId="3" fontId="30" fillId="0" borderId="3" xfId="0" applyNumberFormat="1" applyFont="1" applyBorder="1"/>
    <xf numFmtId="3" fontId="30" fillId="15" borderId="0" xfId="0" applyNumberFormat="1" applyFont="1" applyFill="1"/>
    <xf numFmtId="0" fontId="19" fillId="6" borderId="3" xfId="0" applyFont="1" applyFill="1" applyBorder="1" applyAlignment="1">
      <alignment horizontal="center" vertical="center" wrapText="1"/>
    </xf>
    <xf numFmtId="166" fontId="19" fillId="6" borderId="3" xfId="0" applyNumberFormat="1" applyFont="1" applyFill="1" applyBorder="1" applyAlignment="1">
      <alignment horizontal="center" vertical="center"/>
    </xf>
    <xf numFmtId="0" fontId="20" fillId="7" borderId="3" xfId="0" applyFont="1" applyFill="1" applyBorder="1"/>
    <xf numFmtId="166" fontId="20" fillId="7" borderId="0" xfId="2333" applyNumberFormat="1" applyFont="1" applyFill="1" applyBorder="1"/>
    <xf numFmtId="166" fontId="20" fillId="7" borderId="0" xfId="0" applyNumberFormat="1" applyFont="1" applyFill="1" applyBorder="1"/>
    <xf numFmtId="166" fontId="20" fillId="7" borderId="3" xfId="2333" applyNumberFormat="1" applyFont="1" applyFill="1" applyBorder="1" applyAlignment="1">
      <alignment horizontal="center"/>
    </xf>
    <xf numFmtId="166" fontId="20" fillId="7" borderId="3" xfId="0" applyNumberFormat="1" applyFont="1" applyFill="1" applyBorder="1" applyAlignment="1">
      <alignment horizontal="center"/>
    </xf>
    <xf numFmtId="0" fontId="20" fillId="7" borderId="3" xfId="0" applyFont="1" applyFill="1" applyBorder="1" applyAlignment="1">
      <alignment horizontal="center" vertical="center"/>
    </xf>
    <xf numFmtId="166" fontId="20" fillId="7" borderId="3" xfId="2333" applyNumberFormat="1" applyFont="1" applyFill="1" applyBorder="1" applyAlignment="1">
      <alignment horizontal="center" vertical="center"/>
    </xf>
    <xf numFmtId="166" fontId="20" fillId="15" borderId="3" xfId="2333" applyNumberFormat="1" applyFont="1" applyFill="1" applyBorder="1" applyAlignment="1">
      <alignment horizontal="center"/>
    </xf>
    <xf numFmtId="165" fontId="21" fillId="0" borderId="0" xfId="0" applyNumberFormat="1" applyFont="1"/>
    <xf numFmtId="0" fontId="21" fillId="0" borderId="0" xfId="0" applyFont="1"/>
    <xf numFmtId="165" fontId="23" fillId="0" borderId="0" xfId="0" applyNumberFormat="1" applyFont="1"/>
    <xf numFmtId="0" fontId="131" fillId="0" borderId="0" xfId="0" applyFont="1"/>
    <xf numFmtId="0" fontId="131" fillId="0" borderId="0" xfId="0" applyFont="1" applyAlignment="1">
      <alignment horizontal="center"/>
    </xf>
    <xf numFmtId="165" fontId="131" fillId="0" borderId="0" xfId="0" applyNumberFormat="1" applyFont="1"/>
    <xf numFmtId="0" fontId="23" fillId="0" borderId="0" xfId="0" applyFont="1" applyAlignment="1">
      <alignment horizontal="center" vertical="center" wrapText="1"/>
    </xf>
    <xf numFmtId="166" fontId="21" fillId="0" borderId="0" xfId="2333" applyNumberFormat="1" applyFont="1" applyBorder="1" applyAlignment="1"/>
    <xf numFmtId="0" fontId="23" fillId="0" borderId="3" xfId="0" applyFont="1" applyBorder="1"/>
    <xf numFmtId="167" fontId="23" fillId="0" borderId="3" xfId="0" applyNumberFormat="1" applyFont="1" applyBorder="1"/>
    <xf numFmtId="166" fontId="23" fillId="0" borderId="3" xfId="2333" applyNumberFormat="1" applyFont="1" applyBorder="1" applyAlignment="1"/>
    <xf numFmtId="166" fontId="23" fillId="0" borderId="3" xfId="0" applyNumberFormat="1" applyFont="1" applyBorder="1"/>
    <xf numFmtId="166" fontId="21" fillId="0" borderId="0" xfId="0" applyNumberFormat="1" applyFont="1"/>
    <xf numFmtId="9" fontId="21" fillId="0" borderId="0" xfId="2334" applyFont="1" applyBorder="1" applyAlignment="1"/>
    <xf numFmtId="166" fontId="21" fillId="0" borderId="3" xfId="0" applyNumberFormat="1" applyFont="1" applyBorder="1"/>
    <xf numFmtId="166" fontId="23" fillId="0" borderId="0" xfId="2333" applyNumberFormat="1" applyFont="1" applyAlignment="1"/>
    <xf numFmtId="166" fontId="23" fillId="0" borderId="0" xfId="2333" applyNumberFormat="1" applyFont="1" applyBorder="1" applyAlignment="1"/>
    <xf numFmtId="166" fontId="23" fillId="0" borderId="0" xfId="0" applyNumberFormat="1" applyFont="1"/>
    <xf numFmtId="166" fontId="23" fillId="0" borderId="3" xfId="0" applyNumberFormat="1" applyFont="1" applyBorder="1" applyAlignment="1">
      <alignment horizontal="left" vertical="center" wrapText="1"/>
    </xf>
    <xf numFmtId="166" fontId="23" fillId="0" borderId="3" xfId="0" applyNumberFormat="1" applyFont="1" applyBorder="1" applyAlignment="1">
      <alignment horizontal="left" vertical="center"/>
    </xf>
    <xf numFmtId="165" fontId="23" fillId="0" borderId="3" xfId="0" applyNumberFormat="1" applyFont="1" applyBorder="1" applyAlignment="1">
      <alignment horizontal="left"/>
    </xf>
    <xf numFmtId="0" fontId="23" fillId="0" borderId="3" xfId="0" applyFont="1" applyBorder="1" applyAlignment="1">
      <alignment horizontal="left"/>
    </xf>
    <xf numFmtId="0" fontId="29" fillId="15" borderId="3" xfId="0" applyFont="1" applyFill="1" applyBorder="1" applyAlignment="1">
      <alignment horizontal="left" vertical="center" wrapText="1"/>
    </xf>
    <xf numFmtId="0" fontId="21" fillId="6" borderId="3" xfId="0" applyFont="1" applyFill="1" applyBorder="1" applyAlignment="1">
      <alignment horizontal="center" vertical="center" wrapText="1"/>
    </xf>
    <xf numFmtId="0" fontId="23" fillId="7" borderId="3" xfId="0" applyFont="1" applyFill="1" applyBorder="1" applyAlignment="1">
      <alignment vertical="center"/>
    </xf>
    <xf numFmtId="0" fontId="21" fillId="7" borderId="3" xfId="0" applyFont="1" applyFill="1" applyBorder="1"/>
    <xf numFmtId="166" fontId="30" fillId="15" borderId="3" xfId="0" applyNumberFormat="1" applyFont="1" applyFill="1" applyBorder="1" applyAlignment="1">
      <alignment horizontal="left" vertical="center" wrapText="1"/>
    </xf>
    <xf numFmtId="0" fontId="23" fillId="7" borderId="3" xfId="0" applyFont="1" applyFill="1" applyBorder="1" applyAlignment="1">
      <alignment horizontal="center"/>
    </xf>
    <xf numFmtId="0" fontId="130" fillId="7" borderId="3" xfId="0" applyFont="1" applyFill="1" applyBorder="1" applyAlignment="1">
      <alignment horizontal="center"/>
    </xf>
    <xf numFmtId="43" fontId="23" fillId="7" borderId="3" xfId="2333" applyFont="1" applyFill="1" applyBorder="1" applyAlignment="1">
      <alignment horizontal="center"/>
    </xf>
    <xf numFmtId="43" fontId="23" fillId="0" borderId="3" xfId="2333" applyFont="1" applyBorder="1" applyAlignment="1">
      <alignment horizontal="center"/>
    </xf>
    <xf numFmtId="0" fontId="21" fillId="7" borderId="3" xfId="0" applyFont="1" applyFill="1" applyBorder="1" applyAlignment="1">
      <alignment horizontal="center"/>
    </xf>
    <xf numFmtId="43" fontId="21" fillId="7" borderId="3" xfId="2333" applyFont="1" applyFill="1" applyBorder="1" applyAlignment="1">
      <alignment horizontal="center"/>
    </xf>
    <xf numFmtId="43" fontId="21" fillId="7" borderId="3" xfId="0" applyNumberFormat="1" applyFont="1" applyFill="1" applyBorder="1" applyAlignment="1">
      <alignment horizontal="center"/>
    </xf>
    <xf numFmtId="43" fontId="21" fillId="0" borderId="3" xfId="2333" applyFont="1" applyBorder="1" applyAlignment="1">
      <alignment horizontal="center"/>
    </xf>
    <xf numFmtId="43" fontId="130" fillId="7" borderId="3" xfId="2333" applyFont="1" applyFill="1" applyBorder="1" applyAlignment="1">
      <alignment horizontal="center"/>
    </xf>
    <xf numFmtId="9" fontId="23" fillId="0" borderId="2" xfId="0" applyNumberFormat="1" applyFont="1" applyBorder="1" applyAlignment="1">
      <alignment horizontal="center" vertical="center"/>
    </xf>
    <xf numFmtId="9" fontId="23" fillId="0" borderId="2" xfId="2334" applyFont="1" applyBorder="1" applyAlignment="1">
      <alignment horizontal="center" vertical="center"/>
    </xf>
    <xf numFmtId="9" fontId="23" fillId="0" borderId="3" xfId="2334" applyFont="1" applyBorder="1" applyAlignment="1">
      <alignment horizontal="center"/>
    </xf>
    <xf numFmtId="166" fontId="118" fillId="0" borderId="3" xfId="2333" applyNumberFormat="1" applyFont="1" applyBorder="1" applyAlignment="1"/>
    <xf numFmtId="0" fontId="49" fillId="0" borderId="50" xfId="0" applyFont="1" applyBorder="1" applyAlignment="1">
      <alignment horizontal="center" vertical="center" wrapText="1"/>
    </xf>
    <xf numFmtId="0" fontId="29" fillId="0" borderId="51" xfId="0" applyFont="1" applyBorder="1" applyAlignment="1">
      <alignment horizontal="center" vertical="center"/>
    </xf>
    <xf numFmtId="0" fontId="49" fillId="0" borderId="51" xfId="0" applyFont="1" applyBorder="1" applyAlignment="1">
      <alignment vertical="center" wrapText="1"/>
    </xf>
    <xf numFmtId="0" fontId="49" fillId="0" borderId="51" xfId="0" applyFont="1" applyBorder="1" applyAlignment="1">
      <alignment horizontal="center" vertical="center" wrapText="1"/>
    </xf>
    <xf numFmtId="0" fontId="49" fillId="0" borderId="53" xfId="0" applyFont="1" applyBorder="1" applyAlignment="1">
      <alignment horizontal="center" vertical="center" wrapText="1"/>
    </xf>
    <xf numFmtId="0" fontId="29" fillId="0" borderId="54" xfId="0" applyFont="1" applyBorder="1" applyAlignment="1">
      <alignment horizontal="center" vertical="center"/>
    </xf>
    <xf numFmtId="49" fontId="29" fillId="0" borderId="53" xfId="284" applyNumberFormat="1" applyFont="1" applyBorder="1" applyAlignment="1">
      <alignment vertical="center" wrapText="1"/>
    </xf>
    <xf numFmtId="0" fontId="49" fillId="0" borderId="55" xfId="0" applyFont="1" applyBorder="1" applyAlignment="1">
      <alignment horizontal="center" vertical="center" wrapText="1"/>
    </xf>
    <xf numFmtId="0" fontId="49" fillId="0" borderId="54" xfId="0" applyFont="1" applyBorder="1" applyAlignment="1">
      <alignment horizontal="center" vertical="center" wrapText="1"/>
    </xf>
    <xf numFmtId="1" fontId="29" fillId="0" borderId="53" xfId="284" applyNumberFormat="1" applyFont="1" applyBorder="1" applyAlignment="1">
      <alignment horizontal="center" vertical="center" wrapText="1"/>
    </xf>
    <xf numFmtId="0" fontId="49" fillId="0" borderId="52" xfId="0" applyFont="1" applyBorder="1" applyAlignment="1">
      <alignment vertical="center" wrapText="1"/>
    </xf>
    <xf numFmtId="49" fontId="29" fillId="0" borderId="53" xfId="284" applyNumberFormat="1" applyFont="1" applyBorder="1" applyAlignment="1">
      <alignment horizontal="center" vertical="center" wrapText="1"/>
    </xf>
    <xf numFmtId="1" fontId="49" fillId="0" borderId="54" xfId="0" applyNumberFormat="1" applyFont="1" applyBorder="1" applyAlignment="1">
      <alignment horizontal="center" vertical="center"/>
    </xf>
    <xf numFmtId="1" fontId="29" fillId="0" borderId="56" xfId="284" applyNumberFormat="1" applyFont="1" applyBorder="1" applyAlignment="1">
      <alignment horizontal="center" vertical="center" wrapText="1"/>
    </xf>
    <xf numFmtId="0" fontId="29" fillId="0" borderId="57" xfId="0" applyFont="1" applyBorder="1" applyAlignment="1">
      <alignment horizontal="center" vertical="center"/>
    </xf>
    <xf numFmtId="49" fontId="29" fillId="0" borderId="57" xfId="284" applyNumberFormat="1" applyFont="1" applyBorder="1" applyAlignment="1">
      <alignment vertical="center" wrapText="1"/>
    </xf>
    <xf numFmtId="49" fontId="29" fillId="0" borderId="2" xfId="284" applyNumberFormat="1" applyFont="1" applyBorder="1" applyAlignment="1">
      <alignment horizontal="center" vertical="center" wrapText="1"/>
    </xf>
    <xf numFmtId="0" fontId="49" fillId="0" borderId="57" xfId="0" applyFont="1" applyBorder="1" applyAlignment="1">
      <alignment horizontal="center" vertical="center"/>
    </xf>
    <xf numFmtId="0" fontId="118" fillId="7" borderId="0" xfId="800" applyFont="1" applyFill="1" applyAlignment="1">
      <alignment horizontal="left"/>
    </xf>
    <xf numFmtId="0" fontId="118" fillId="0" borderId="3" xfId="0" applyFont="1" applyBorder="1" applyAlignment="1">
      <alignment horizontal="center" vertical="center"/>
    </xf>
    <xf numFmtId="0" fontId="118" fillId="0" borderId="0" xfId="0" applyFont="1"/>
    <xf numFmtId="4" fontId="49" fillId="0" borderId="52" xfId="0" applyNumberFormat="1" applyFont="1" applyBorder="1" applyAlignment="1">
      <alignment horizontal="center" vertical="center" wrapText="1"/>
    </xf>
    <xf numFmtId="2" fontId="49" fillId="0" borderId="0" xfId="0" applyNumberFormat="1" applyFont="1"/>
    <xf numFmtId="4" fontId="49" fillId="0" borderId="58" xfId="0" applyNumberFormat="1" applyFont="1" applyBorder="1" applyAlignment="1">
      <alignment horizontal="center" vertical="center" wrapText="1"/>
    </xf>
    <xf numFmtId="0" fontId="118" fillId="15" borderId="3" xfId="0" applyFont="1" applyFill="1" applyBorder="1" applyAlignment="1">
      <alignment horizontal="right"/>
    </xf>
    <xf numFmtId="3" fontId="118" fillId="15" borderId="3" xfId="0" applyNumberFormat="1" applyFont="1" applyFill="1" applyBorder="1" applyAlignment="1">
      <alignment horizontal="center" vertical="center" wrapText="1"/>
    </xf>
    <xf numFmtId="3" fontId="49" fillId="0" borderId="0" xfId="0" applyNumberFormat="1" applyFont="1" applyAlignment="1">
      <alignment horizontal="center" vertical="center" wrapText="1"/>
    </xf>
    <xf numFmtId="3" fontId="49" fillId="0" borderId="0" xfId="0" applyNumberFormat="1" applyFont="1"/>
    <xf numFmtId="3" fontId="118" fillId="15" borderId="3" xfId="0" applyNumberFormat="1" applyFont="1" applyFill="1" applyBorder="1" applyAlignment="1">
      <alignment horizontal="center" vertical="center"/>
    </xf>
    <xf numFmtId="0" fontId="118" fillId="6" borderId="3" xfId="0" applyFont="1" applyFill="1" applyBorder="1" applyAlignment="1">
      <alignment horizontal="center" vertical="center"/>
    </xf>
    <xf numFmtId="2" fontId="49" fillId="7" borderId="51" xfId="0" applyNumberFormat="1" applyFont="1" applyFill="1" applyBorder="1" applyAlignment="1">
      <alignment horizontal="center" vertical="center"/>
    </xf>
    <xf numFmtId="2" fontId="29" fillId="7" borderId="53" xfId="32" applyNumberFormat="1" applyFont="1" applyFill="1" applyBorder="1" applyAlignment="1">
      <alignment horizontal="center" vertical="center"/>
    </xf>
    <xf numFmtId="2" fontId="29" fillId="7" borderId="58" xfId="32" applyNumberFormat="1" applyFont="1" applyFill="1" applyBorder="1" applyAlignment="1">
      <alignment horizontal="center" vertical="center"/>
    </xf>
    <xf numFmtId="0" fontId="27" fillId="0" borderId="0" xfId="0" applyFont="1" applyAlignment="1">
      <alignment horizontal="left" vertical="center" wrapText="1"/>
    </xf>
    <xf numFmtId="0" fontId="21" fillId="6" borderId="3" xfId="0" applyFont="1" applyFill="1" applyBorder="1" applyAlignment="1">
      <alignment horizontal="center" vertical="center" wrapText="1"/>
    </xf>
    <xf numFmtId="0" fontId="0" fillId="0" borderId="0" xfId="0"/>
    <xf numFmtId="0" fontId="23" fillId="0" borderId="0" xfId="0" applyFont="1"/>
    <xf numFmtId="0" fontId="25" fillId="8" borderId="3" xfId="0" applyFont="1" applyFill="1" applyBorder="1"/>
    <xf numFmtId="166" fontId="25" fillId="8" borderId="2" xfId="21753" applyNumberFormat="1" applyFont="1" applyFill="1" applyBorder="1"/>
    <xf numFmtId="166" fontId="25" fillId="8" borderId="11" xfId="21753" applyNumberFormat="1" applyFont="1" applyFill="1" applyBorder="1"/>
    <xf numFmtId="166" fontId="25" fillId="8" borderId="3" xfId="21753" applyNumberFormat="1" applyFont="1" applyFill="1" applyBorder="1"/>
    <xf numFmtId="166" fontId="25" fillId="8" borderId="12" xfId="21753" applyNumberFormat="1" applyFont="1" applyFill="1" applyBorder="1"/>
    <xf numFmtId="0" fontId="25" fillId="5" borderId="3" xfId="0" applyFont="1" applyFill="1" applyBorder="1"/>
    <xf numFmtId="3" fontId="25" fillId="5" borderId="3" xfId="21753" applyNumberFormat="1" applyFont="1" applyFill="1" applyBorder="1"/>
    <xf numFmtId="4" fontId="25" fillId="5" borderId="3" xfId="0" applyNumberFormat="1" applyFont="1" applyFill="1" applyBorder="1"/>
    <xf numFmtId="4" fontId="25" fillId="5" borderId="2" xfId="0" applyNumberFormat="1" applyFont="1" applyFill="1" applyBorder="1"/>
    <xf numFmtId="166" fontId="25" fillId="5" borderId="11" xfId="21753" applyNumberFormat="1" applyFont="1" applyFill="1" applyBorder="1"/>
    <xf numFmtId="166" fontId="25" fillId="5" borderId="3" xfId="21753" applyNumberFormat="1" applyFont="1" applyFill="1" applyBorder="1"/>
    <xf numFmtId="166" fontId="25" fillId="5" borderId="12" xfId="21753" applyNumberFormat="1" applyFont="1" applyFill="1" applyBorder="1"/>
    <xf numFmtId="0" fontId="32" fillId="0" borderId="3" xfId="0" applyFont="1" applyBorder="1"/>
    <xf numFmtId="3" fontId="32" fillId="0" borderId="3" xfId="0" applyNumberFormat="1" applyFont="1" applyBorder="1" applyAlignment="1">
      <alignment horizontal="left" vertical="center" wrapText="1"/>
    </xf>
    <xf numFmtId="43" fontId="32" fillId="0" borderId="2" xfId="21753" applyFont="1" applyFill="1" applyBorder="1"/>
    <xf numFmtId="166" fontId="32" fillId="0" borderId="11" xfId="21753" applyNumberFormat="1" applyFont="1" applyFill="1" applyBorder="1"/>
    <xf numFmtId="166" fontId="32" fillId="0" borderId="3" xfId="21753" applyNumberFormat="1" applyFont="1" applyFill="1" applyBorder="1"/>
    <xf numFmtId="166" fontId="32" fillId="0" borderId="12" xfId="21753" applyNumberFormat="1" applyFont="1" applyFill="1" applyBorder="1"/>
    <xf numFmtId="165" fontId="23" fillId="0" borderId="0" xfId="0" applyNumberFormat="1" applyFont="1"/>
    <xf numFmtId="0" fontId="25" fillId="0" borderId="3" xfId="0" applyFont="1" applyBorder="1"/>
    <xf numFmtId="43" fontId="25" fillId="0" borderId="2" xfId="21753" applyFont="1" applyFill="1" applyBorder="1"/>
    <xf numFmtId="0" fontId="25" fillId="11" borderId="3" xfId="0" applyFont="1" applyFill="1" applyBorder="1"/>
    <xf numFmtId="3" fontId="25" fillId="11" borderId="2" xfId="0" applyNumberFormat="1" applyFont="1" applyFill="1" applyBorder="1"/>
    <xf numFmtId="3" fontId="25" fillId="11" borderId="11" xfId="0" applyNumberFormat="1" applyFont="1" applyFill="1" applyBorder="1"/>
    <xf numFmtId="3" fontId="25" fillId="11" borderId="3" xfId="0" applyNumberFormat="1" applyFont="1" applyFill="1" applyBorder="1"/>
    <xf numFmtId="3" fontId="25" fillId="11" borderId="12" xfId="0" applyNumberFormat="1" applyFont="1" applyFill="1" applyBorder="1"/>
    <xf numFmtId="4" fontId="32" fillId="0" borderId="3" xfId="0" applyNumberFormat="1" applyFont="1" applyBorder="1" applyAlignment="1">
      <alignment horizontal="left" vertical="center" wrapText="1"/>
    </xf>
    <xf numFmtId="4" fontId="32" fillId="0" borderId="2" xfId="0" applyNumberFormat="1" applyFont="1" applyBorder="1"/>
    <xf numFmtId="166" fontId="32" fillId="0" borderId="11" xfId="21753" applyNumberFormat="1" applyFont="1" applyBorder="1"/>
    <xf numFmtId="166" fontId="32" fillId="0" borderId="3" xfId="21753" applyNumberFormat="1" applyFont="1" applyBorder="1"/>
    <xf numFmtId="166" fontId="32" fillId="0" borderId="12" xfId="21753" applyNumberFormat="1" applyFont="1" applyBorder="1"/>
    <xf numFmtId="4" fontId="25" fillId="0" borderId="2" xfId="0" applyNumberFormat="1" applyFont="1" applyBorder="1"/>
    <xf numFmtId="166" fontId="25" fillId="0" borderId="11" xfId="21753" applyNumberFormat="1" applyFont="1" applyBorder="1"/>
    <xf numFmtId="166" fontId="25" fillId="0" borderId="3" xfId="21753" applyNumberFormat="1" applyFont="1" applyBorder="1"/>
    <xf numFmtId="166" fontId="25" fillId="0" borderId="12" xfId="21753" applyNumberFormat="1" applyFont="1" applyBorder="1"/>
    <xf numFmtId="0" fontId="25" fillId="12" borderId="3" xfId="0" applyFont="1" applyFill="1" applyBorder="1"/>
    <xf numFmtId="3" fontId="25" fillId="12" borderId="3" xfId="0" applyNumberFormat="1" applyFont="1" applyFill="1" applyBorder="1"/>
    <xf numFmtId="3" fontId="25" fillId="12" borderId="3" xfId="0" applyNumberFormat="1" applyFont="1" applyFill="1" applyBorder="1" applyAlignment="1">
      <alignment horizontal="left" vertical="center" wrapText="1"/>
    </xf>
    <xf numFmtId="4" fontId="25" fillId="12" borderId="2" xfId="0" applyNumberFormat="1" applyFont="1" applyFill="1" applyBorder="1"/>
    <xf numFmtId="166" fontId="25" fillId="12" borderId="11" xfId="21753" applyNumberFormat="1" applyFont="1" applyFill="1" applyBorder="1"/>
    <xf numFmtId="166" fontId="25" fillId="12" borderId="3" xfId="21753" applyNumberFormat="1" applyFont="1" applyFill="1" applyBorder="1"/>
    <xf numFmtId="166" fontId="25" fillId="12" borderId="12" xfId="21753" applyNumberFormat="1" applyFont="1" applyFill="1" applyBorder="1"/>
    <xf numFmtId="0" fontId="25" fillId="9" borderId="3" xfId="0" applyFont="1" applyFill="1" applyBorder="1"/>
    <xf numFmtId="0" fontId="25" fillId="9" borderId="2" xfId="0" applyFont="1" applyFill="1" applyBorder="1"/>
    <xf numFmtId="166" fontId="25" fillId="9" borderId="11" xfId="21753" applyNumberFormat="1" applyFont="1" applyFill="1" applyBorder="1"/>
    <xf numFmtId="166" fontId="25" fillId="9" borderId="3" xfId="21753" applyNumberFormat="1" applyFont="1" applyFill="1" applyBorder="1"/>
    <xf numFmtId="166" fontId="25" fillId="9" borderId="12" xfId="21753" applyNumberFormat="1" applyFont="1" applyFill="1" applyBorder="1"/>
    <xf numFmtId="0" fontId="25" fillId="13" borderId="3" xfId="0" applyFont="1" applyFill="1" applyBorder="1"/>
    <xf numFmtId="0" fontId="25" fillId="13" borderId="2" xfId="0" applyFont="1" applyFill="1" applyBorder="1"/>
    <xf numFmtId="166" fontId="25" fillId="13" borderId="11" xfId="21753" applyNumberFormat="1" applyFont="1" applyFill="1" applyBorder="1"/>
    <xf numFmtId="166" fontId="25" fillId="13" borderId="3" xfId="21753" applyNumberFormat="1" applyFont="1" applyFill="1" applyBorder="1"/>
    <xf numFmtId="166" fontId="25" fillId="13" borderId="12" xfId="21753" applyNumberFormat="1" applyFont="1" applyFill="1" applyBorder="1"/>
    <xf numFmtId="3" fontId="32" fillId="0" borderId="3" xfId="0" applyNumberFormat="1" applyFont="1" applyBorder="1"/>
    <xf numFmtId="43" fontId="32" fillId="0" borderId="11" xfId="21753" applyFont="1" applyFill="1" applyBorder="1"/>
    <xf numFmtId="43" fontId="32" fillId="0" borderId="3" xfId="21753" applyFont="1" applyFill="1" applyBorder="1"/>
    <xf numFmtId="43" fontId="32" fillId="0" borderId="12" xfId="21753" applyFont="1" applyFill="1" applyBorder="1"/>
    <xf numFmtId="166" fontId="25" fillId="9" borderId="11" xfId="0" applyNumberFormat="1" applyFont="1" applyFill="1" applyBorder="1"/>
    <xf numFmtId="166" fontId="25" fillId="9" borderId="3" xfId="0" applyNumberFormat="1" applyFont="1" applyFill="1" applyBorder="1"/>
    <xf numFmtId="166" fontId="25" fillId="9" borderId="12" xfId="0" applyNumberFormat="1" applyFont="1" applyFill="1" applyBorder="1"/>
    <xf numFmtId="166" fontId="25" fillId="0" borderId="2" xfId="21753" applyNumberFormat="1" applyFont="1" applyFill="1" applyBorder="1"/>
    <xf numFmtId="166" fontId="25" fillId="0" borderId="11" xfId="0" applyNumberFormat="1" applyFont="1" applyBorder="1"/>
    <xf numFmtId="166" fontId="25" fillId="0" borderId="3" xfId="0" applyNumberFormat="1" applyFont="1" applyBorder="1"/>
    <xf numFmtId="166" fontId="25" fillId="0" borderId="12" xfId="0" applyNumberFormat="1" applyFont="1" applyBorder="1"/>
    <xf numFmtId="0" fontId="25" fillId="14" borderId="3" xfId="0" applyFont="1" applyFill="1" applyBorder="1"/>
    <xf numFmtId="0" fontId="25" fillId="14" borderId="2" xfId="0" applyFont="1" applyFill="1" applyBorder="1"/>
    <xf numFmtId="3" fontId="25" fillId="14" borderId="11" xfId="0" applyNumberFormat="1" applyFont="1" applyFill="1" applyBorder="1"/>
    <xf numFmtId="3" fontId="25" fillId="14" borderId="3" xfId="0" applyNumberFormat="1" applyFont="1" applyFill="1" applyBorder="1"/>
    <xf numFmtId="3" fontId="25" fillId="14" borderId="12" xfId="0" applyNumberFormat="1" applyFont="1" applyFill="1" applyBorder="1"/>
    <xf numFmtId="0" fontId="32" fillId="0" borderId="2" xfId="0" applyFont="1" applyBorder="1"/>
    <xf numFmtId="3" fontId="25" fillId="0" borderId="11" xfId="0" applyNumberFormat="1" applyFont="1" applyBorder="1"/>
    <xf numFmtId="3" fontId="25" fillId="0" borderId="3" xfId="0" applyNumberFormat="1" applyFont="1" applyBorder="1"/>
    <xf numFmtId="3" fontId="25" fillId="0" borderId="12" xfId="0" applyNumberFormat="1" applyFont="1" applyBorder="1"/>
    <xf numFmtId="0" fontId="32" fillId="12" borderId="3" xfId="0" applyFont="1" applyFill="1" applyBorder="1"/>
    <xf numFmtId="0" fontId="32" fillId="12" borderId="2" xfId="0" applyFont="1" applyFill="1" applyBorder="1"/>
    <xf numFmtId="3" fontId="25" fillId="12" borderId="11" xfId="0" applyNumberFormat="1" applyFont="1" applyFill="1" applyBorder="1"/>
    <xf numFmtId="3" fontId="25" fillId="12" borderId="12" xfId="0" applyNumberFormat="1" applyFont="1" applyFill="1" applyBorder="1"/>
    <xf numFmtId="3" fontId="32" fillId="0" borderId="11" xfId="0" applyNumberFormat="1" applyFont="1" applyBorder="1"/>
    <xf numFmtId="3" fontId="32" fillId="0" borderId="12" xfId="0" applyNumberFormat="1" applyFont="1" applyBorder="1"/>
    <xf numFmtId="166" fontId="34" fillId="8" borderId="17" xfId="0" applyNumberFormat="1" applyFont="1" applyFill="1" applyBorder="1" applyAlignment="1">
      <alignment horizontal="center"/>
    </xf>
    <xf numFmtId="166" fontId="34" fillId="8" borderId="16" xfId="0" applyNumberFormat="1" applyFont="1" applyFill="1" applyBorder="1" applyAlignment="1">
      <alignment horizontal="center"/>
    </xf>
    <xf numFmtId="0" fontId="22" fillId="0" borderId="0" xfId="0" applyFont="1"/>
    <xf numFmtId="166" fontId="19" fillId="15" borderId="16" xfId="0" applyNumberFormat="1" applyFont="1" applyFill="1" applyBorder="1"/>
    <xf numFmtId="166" fontId="19" fillId="15" borderId="22" xfId="0" applyNumberFormat="1" applyFont="1" applyFill="1" applyBorder="1"/>
    <xf numFmtId="166" fontId="23" fillId="0" borderId="0" xfId="0" applyNumberFormat="1" applyFont="1"/>
    <xf numFmtId="0" fontId="33" fillId="0" borderId="0" xfId="0" applyFont="1" applyAlignment="1">
      <alignment horizontal="left" wrapText="1"/>
    </xf>
    <xf numFmtId="3" fontId="37" fillId="7" borderId="0" xfId="800" applyNumberFormat="1" applyFont="1" applyFill="1"/>
    <xf numFmtId="0" fontId="31" fillId="6" borderId="3" xfId="6" applyFont="1" applyFill="1" applyBorder="1" applyAlignment="1">
      <alignment horizontal="center" vertical="center" wrapText="1"/>
    </xf>
    <xf numFmtId="43" fontId="31" fillId="7" borderId="3" xfId="1553" applyFont="1" applyFill="1" applyBorder="1" applyAlignment="1">
      <alignment horizontal="center" vertical="center" wrapText="1"/>
    </xf>
    <xf numFmtId="2" fontId="45" fillId="0" borderId="0" xfId="6" applyNumberFormat="1" applyFont="1" applyAlignment="1">
      <alignment horizontal="center" vertical="center"/>
    </xf>
    <xf numFmtId="179" fontId="37" fillId="7" borderId="0" xfId="800" applyNumberFormat="1" applyFont="1" applyFill="1"/>
    <xf numFmtId="166" fontId="23" fillId="0" borderId="0" xfId="0" applyNumberFormat="1" applyFont="1" applyAlignment="1">
      <alignment horizontal="left" vertical="center" wrapText="1"/>
    </xf>
    <xf numFmtId="3" fontId="23" fillId="0" borderId="3" xfId="0" applyNumberFormat="1" applyFont="1" applyBorder="1"/>
    <xf numFmtId="3" fontId="23" fillId="0" borderId="3" xfId="0" applyNumberFormat="1" applyFont="1" applyBorder="1" applyAlignment="1">
      <alignment horizontal="center" vertical="center"/>
    </xf>
    <xf numFmtId="4" fontId="23" fillId="0" borderId="3" xfId="0" applyNumberFormat="1" applyFont="1" applyBorder="1"/>
    <xf numFmtId="4" fontId="23" fillId="0" borderId="3" xfId="0" applyNumberFormat="1" applyFont="1" applyBorder="1" applyAlignment="1">
      <alignment horizontal="center" vertical="center"/>
    </xf>
    <xf numFmtId="0" fontId="23" fillId="7" borderId="3" xfId="0" applyFont="1" applyFill="1" applyBorder="1"/>
    <xf numFmtId="3" fontId="23" fillId="7" borderId="3" xfId="0" applyNumberFormat="1" applyFont="1" applyFill="1" applyBorder="1"/>
    <xf numFmtId="4" fontId="23" fillId="7" borderId="3" xfId="0" applyNumberFormat="1" applyFont="1" applyFill="1" applyBorder="1"/>
    <xf numFmtId="3" fontId="23" fillId="7" borderId="3" xfId="0" applyNumberFormat="1" applyFont="1" applyFill="1" applyBorder="1" applyAlignment="1">
      <alignment horizontal="center" vertical="center"/>
    </xf>
    <xf numFmtId="4" fontId="23" fillId="7" borderId="3" xfId="0" applyNumberFormat="1" applyFont="1" applyFill="1" applyBorder="1" applyAlignment="1">
      <alignment horizontal="center" vertical="center"/>
    </xf>
    <xf numFmtId="0" fontId="37" fillId="6" borderId="3" xfId="6" applyFont="1" applyFill="1" applyBorder="1" applyAlignment="1">
      <alignment horizontal="center" vertical="center" wrapText="1"/>
    </xf>
    <xf numFmtId="0" fontId="37" fillId="0" borderId="3" xfId="6" applyFont="1" applyBorder="1" applyAlignment="1">
      <alignment horizontal="center" vertical="center" wrapText="1"/>
    </xf>
    <xf numFmtId="2" fontId="31" fillId="7" borderId="3" xfId="6" applyNumberFormat="1" applyFont="1" applyFill="1" applyBorder="1" applyAlignment="1">
      <alignment horizontal="center" vertical="center" wrapText="1"/>
    </xf>
    <xf numFmtId="2" fontId="31" fillId="6" borderId="3" xfId="6" applyNumberFormat="1" applyFont="1" applyFill="1" applyBorder="1" applyAlignment="1">
      <alignment horizontal="center" vertical="center" wrapText="1"/>
    </xf>
    <xf numFmtId="0" fontId="29" fillId="0" borderId="0" xfId="805" applyFont="1" applyAlignment="1">
      <alignment horizontal="center" vertical="center" wrapText="1"/>
    </xf>
    <xf numFmtId="0" fontId="29" fillId="0" borderId="7" xfId="805" applyFont="1" applyBorder="1" applyAlignment="1">
      <alignment horizontal="left" wrapText="1"/>
    </xf>
    <xf numFmtId="0" fontId="29" fillId="0" borderId="0" xfId="805" applyFont="1" applyAlignment="1">
      <alignment horizontal="left" vertical="center" wrapText="1"/>
    </xf>
    <xf numFmtId="0" fontId="29" fillId="0" borderId="13" xfId="0" applyFont="1" applyBorder="1" applyAlignment="1">
      <alignment horizontal="left" vertical="center"/>
    </xf>
    <xf numFmtId="0" fontId="29" fillId="0" borderId="4" xfId="0" applyFont="1" applyBorder="1" applyAlignment="1">
      <alignment horizontal="left" vertical="center"/>
    </xf>
    <xf numFmtId="0" fontId="29" fillId="0" borderId="2" xfId="0" applyFont="1" applyBorder="1" applyAlignment="1">
      <alignment horizontal="center"/>
    </xf>
    <xf numFmtId="0" fontId="29" fillId="0" borderId="15" xfId="0" applyFont="1" applyBorder="1" applyAlignment="1">
      <alignment horizontal="center"/>
    </xf>
    <xf numFmtId="0" fontId="29" fillId="0" borderId="5" xfId="0" applyFont="1" applyBorder="1" applyAlignment="1">
      <alignment horizontal="center"/>
    </xf>
    <xf numFmtId="0" fontId="29" fillId="0" borderId="2" xfId="805" applyFont="1" applyBorder="1" applyAlignment="1">
      <alignment horizontal="left" vertical="center"/>
    </xf>
    <xf numFmtId="0" fontId="29" fillId="0" borderId="15" xfId="805" applyFont="1" applyBorder="1" applyAlignment="1">
      <alignment horizontal="left" vertical="center"/>
    </xf>
    <xf numFmtId="0" fontId="29" fillId="0" borderId="5" xfId="805" applyFont="1" applyBorder="1" applyAlignment="1">
      <alignment horizontal="left" vertical="center"/>
    </xf>
    <xf numFmtId="0" fontId="29" fillId="0" borderId="18" xfId="805" applyFont="1" applyBorder="1" applyAlignment="1">
      <alignment horizontal="left" vertical="center"/>
    </xf>
    <xf numFmtId="0" fontId="29" fillId="0" borderId="0" xfId="805" applyFont="1" applyAlignment="1">
      <alignment horizontal="left" vertical="center"/>
    </xf>
    <xf numFmtId="0" fontId="30" fillId="0" borderId="0" xfId="805" applyFont="1" applyAlignment="1">
      <alignment horizontal="center" vertical="center"/>
    </xf>
    <xf numFmtId="0" fontId="29" fillId="0" borderId="6" xfId="805" applyFont="1" applyBorder="1" applyAlignment="1">
      <alignment horizontal="left" vertical="center" wrapText="1"/>
    </xf>
    <xf numFmtId="0" fontId="33" fillId="6" borderId="3" xfId="0" applyFont="1" applyFill="1" applyBorder="1" applyAlignment="1">
      <alignment horizontal="center" vertical="center"/>
    </xf>
    <xf numFmtId="43" fontId="33" fillId="6" borderId="3" xfId="2333" applyFont="1" applyFill="1" applyBorder="1" applyAlignment="1">
      <alignment horizontal="center" vertical="center" wrapText="1"/>
    </xf>
    <xf numFmtId="43" fontId="27" fillId="6" borderId="3" xfId="2333" applyFont="1" applyFill="1" applyBorder="1" applyAlignment="1">
      <alignment horizontal="center" vertical="center" wrapText="1"/>
    </xf>
    <xf numFmtId="43" fontId="20" fillId="0" borderId="0" xfId="2333" applyFont="1" applyAlignment="1">
      <alignment horizontal="left" vertical="center" wrapText="1"/>
    </xf>
    <xf numFmtId="0" fontId="19" fillId="0" borderId="6" xfId="0" applyFont="1" applyBorder="1" applyAlignment="1">
      <alignment horizontal="center"/>
    </xf>
    <xf numFmtId="0" fontId="114" fillId="0" borderId="6" xfId="0" applyFont="1" applyBorder="1" applyAlignment="1">
      <alignment horizontal="center" vertical="center"/>
    </xf>
    <xf numFmtId="0" fontId="113" fillId="0" borderId="0" xfId="0" applyFont="1" applyAlignment="1">
      <alignment horizontal="left" vertical="center" wrapText="1"/>
    </xf>
    <xf numFmtId="0" fontId="26" fillId="6" borderId="3" xfId="0" applyFont="1" applyFill="1" applyBorder="1" applyAlignment="1">
      <alignment horizontal="center" vertical="center" wrapText="1"/>
    </xf>
    <xf numFmtId="0" fontId="26" fillId="6" borderId="3" xfId="2337" applyFont="1" applyFill="1" applyBorder="1" applyAlignment="1">
      <alignment horizontal="center" vertical="center" wrapText="1"/>
    </xf>
    <xf numFmtId="0" fontId="26" fillId="6" borderId="3" xfId="2338" applyFont="1" applyFill="1" applyBorder="1" applyAlignment="1">
      <alignment horizontal="center" vertical="center" wrapText="1"/>
    </xf>
    <xf numFmtId="0" fontId="26" fillId="0" borderId="0" xfId="0" applyFont="1" applyAlignment="1">
      <alignment horizontal="left" vertical="center" wrapText="1"/>
    </xf>
    <xf numFmtId="0" fontId="35" fillId="7" borderId="3" xfId="2337" applyFont="1" applyFill="1" applyBorder="1" applyAlignment="1">
      <alignment horizontal="center" vertical="center"/>
    </xf>
    <xf numFmtId="0" fontId="35" fillId="7" borderId="3" xfId="2337" applyFont="1" applyFill="1" applyBorder="1" applyAlignment="1">
      <alignment horizontal="center"/>
    </xf>
    <xf numFmtId="0" fontId="27" fillId="0" borderId="0" xfId="2336" applyFont="1" applyAlignment="1">
      <alignment horizontal="left" vertical="center" wrapText="1"/>
    </xf>
    <xf numFmtId="2" fontId="128" fillId="6" borderId="3" xfId="2336" applyNumberFormat="1" applyFont="1" applyFill="1" applyBorder="1" applyAlignment="1">
      <alignment horizontal="center" vertical="center"/>
    </xf>
    <xf numFmtId="0" fontId="128" fillId="6" borderId="3" xfId="2336" applyFont="1" applyFill="1" applyBorder="1" applyAlignment="1">
      <alignment horizontal="center" vertical="center"/>
    </xf>
    <xf numFmtId="2" fontId="27" fillId="0" borderId="0" xfId="2336" applyNumberFormat="1" applyFont="1" applyAlignment="1">
      <alignment horizontal="left" vertical="center" wrapText="1"/>
    </xf>
    <xf numFmtId="0" fontId="28" fillId="0" borderId="0" xfId="2336" applyFont="1" applyAlignment="1">
      <alignment horizontal="center" vertical="center" wrapText="1"/>
    </xf>
    <xf numFmtId="3" fontId="32" fillId="0" borderId="2" xfId="0" applyNumberFormat="1" applyFont="1" applyBorder="1" applyAlignment="1">
      <alignment horizontal="left" vertical="center" wrapText="1"/>
    </xf>
    <xf numFmtId="3" fontId="32" fillId="0" borderId="5" xfId="0" applyNumberFormat="1" applyFont="1" applyBorder="1" applyAlignment="1">
      <alignment horizontal="left" vertical="center" wrapText="1"/>
    </xf>
    <xf numFmtId="0" fontId="25" fillId="9" borderId="2" xfId="0" applyFont="1" applyFill="1" applyBorder="1" applyAlignment="1">
      <alignment horizontal="left" vertical="center" wrapText="1"/>
    </xf>
    <xf numFmtId="0" fontId="25" fillId="9" borderId="15" xfId="0" applyFont="1" applyFill="1" applyBorder="1" applyAlignment="1">
      <alignment horizontal="left" vertical="center" wrapText="1"/>
    </xf>
    <xf numFmtId="0" fontId="25" fillId="9" borderId="5" xfId="0" applyFont="1" applyFill="1" applyBorder="1" applyAlignment="1">
      <alignment horizontal="left" vertical="center" wrapText="1"/>
    </xf>
    <xf numFmtId="0" fontId="25" fillId="13" borderId="2" xfId="0" applyFont="1" applyFill="1" applyBorder="1" applyAlignment="1">
      <alignment horizontal="center"/>
    </xf>
    <xf numFmtId="0" fontId="25" fillId="13" borderId="15" xfId="0" applyFont="1" applyFill="1" applyBorder="1" applyAlignment="1">
      <alignment horizontal="center"/>
    </xf>
    <xf numFmtId="0" fontId="25" fillId="13" borderId="5" xfId="0" applyFont="1" applyFill="1" applyBorder="1" applyAlignment="1">
      <alignment horizontal="center"/>
    </xf>
    <xf numFmtId="3" fontId="25" fillId="8" borderId="2" xfId="2334" applyNumberFormat="1" applyFont="1" applyFill="1" applyBorder="1" applyAlignment="1">
      <alignment horizontal="center"/>
    </xf>
    <xf numFmtId="3" fontId="25" fillId="8" borderId="15" xfId="2334" applyNumberFormat="1" applyFont="1" applyFill="1" applyBorder="1" applyAlignment="1">
      <alignment horizontal="center"/>
    </xf>
    <xf numFmtId="3" fontId="25" fillId="8" borderId="5" xfId="2334" applyNumberFormat="1" applyFont="1" applyFill="1" applyBorder="1" applyAlignment="1">
      <alignment horizontal="center"/>
    </xf>
    <xf numFmtId="0" fontId="23" fillId="0" borderId="0" xfId="0" applyFont="1" applyAlignment="1">
      <alignment horizontal="left" vertical="center" wrapText="1"/>
    </xf>
    <xf numFmtId="0" fontId="25" fillId="6" borderId="3" xfId="0" applyFont="1" applyFill="1" applyBorder="1" applyAlignment="1">
      <alignment horizontal="center" vertical="center" wrapText="1"/>
    </xf>
    <xf numFmtId="0" fontId="32" fillId="6" borderId="2" xfId="0" applyFont="1" applyFill="1" applyBorder="1" applyAlignment="1">
      <alignment horizontal="center" vertical="center" wrapText="1"/>
    </xf>
    <xf numFmtId="3" fontId="25" fillId="6" borderId="19" xfId="0" applyNumberFormat="1" applyFont="1" applyFill="1" applyBorder="1" applyAlignment="1">
      <alignment horizontal="center"/>
    </xf>
    <xf numFmtId="3" fontId="25" fillId="6" borderId="20" xfId="0" applyNumberFormat="1" applyFont="1" applyFill="1" applyBorder="1" applyAlignment="1">
      <alignment horizontal="center"/>
    </xf>
    <xf numFmtId="3" fontId="25" fillId="6" borderId="11" xfId="0" applyNumberFormat="1" applyFont="1" applyFill="1" applyBorder="1" applyAlignment="1">
      <alignment horizontal="center" vertical="center" wrapText="1"/>
    </xf>
    <xf numFmtId="3" fontId="25" fillId="6" borderId="3" xfId="0" applyNumberFormat="1" applyFont="1" applyFill="1" applyBorder="1" applyAlignment="1">
      <alignment horizontal="center" vertical="center" wrapText="1"/>
    </xf>
    <xf numFmtId="0" fontId="33" fillId="0" borderId="0" xfId="0" applyFont="1" applyAlignment="1">
      <alignment horizontal="left" wrapText="1"/>
    </xf>
    <xf numFmtId="3" fontId="25" fillId="6" borderId="59" xfId="0" applyNumberFormat="1" applyFont="1" applyFill="1" applyBorder="1" applyAlignment="1">
      <alignment horizontal="center" vertical="center"/>
    </xf>
    <xf numFmtId="3" fontId="25" fillId="6" borderId="60" xfId="0" applyNumberFormat="1" applyFont="1" applyFill="1" applyBorder="1" applyAlignment="1">
      <alignment horizontal="center" vertical="center"/>
    </xf>
    <xf numFmtId="0" fontId="25" fillId="0" borderId="2" xfId="0" applyFont="1" applyBorder="1" applyAlignment="1">
      <alignment horizontal="left" vertical="center" wrapText="1"/>
    </xf>
    <xf numFmtId="0" fontId="25" fillId="0" borderId="15" xfId="0" applyFont="1" applyBorder="1" applyAlignment="1">
      <alignment horizontal="left" vertical="center" wrapText="1"/>
    </xf>
    <xf numFmtId="0" fontId="25" fillId="0" borderId="5" xfId="0" applyFont="1" applyBorder="1" applyAlignment="1">
      <alignment horizontal="left" vertical="center" wrapText="1"/>
    </xf>
    <xf numFmtId="3" fontId="32" fillId="0" borderId="2" xfId="21753" applyNumberFormat="1" applyFont="1" applyBorder="1" applyAlignment="1">
      <alignment horizontal="left" vertical="center" wrapText="1"/>
    </xf>
    <xf numFmtId="3" fontId="32" fillId="0" borderId="5" xfId="21753" applyNumberFormat="1" applyFont="1" applyBorder="1" applyAlignment="1">
      <alignment horizontal="left" vertical="center" wrapText="1"/>
    </xf>
    <xf numFmtId="3" fontId="25" fillId="6" borderId="12" xfId="0" applyNumberFormat="1" applyFont="1" applyFill="1" applyBorder="1" applyAlignment="1">
      <alignment horizontal="center" vertical="center" wrapText="1"/>
    </xf>
    <xf numFmtId="3" fontId="25" fillId="11" borderId="2" xfId="0" applyNumberFormat="1" applyFont="1" applyFill="1" applyBorder="1" applyAlignment="1">
      <alignment horizontal="left" vertical="center" wrapText="1"/>
    </xf>
    <xf numFmtId="3" fontId="25" fillId="11" borderId="15" xfId="0" applyNumberFormat="1" applyFont="1" applyFill="1" applyBorder="1" applyAlignment="1">
      <alignment horizontal="left" vertical="center" wrapText="1"/>
    </xf>
    <xf numFmtId="3" fontId="25" fillId="11" borderId="5" xfId="0" applyNumberFormat="1" applyFont="1" applyFill="1" applyBorder="1" applyAlignment="1">
      <alignment horizontal="left" vertical="center" wrapText="1"/>
    </xf>
    <xf numFmtId="3" fontId="25" fillId="0" borderId="2" xfId="0" applyNumberFormat="1" applyFont="1" applyBorder="1" applyAlignment="1">
      <alignment horizontal="left" vertical="center" wrapText="1"/>
    </xf>
    <xf numFmtId="3" fontId="25" fillId="0" borderId="15" xfId="0" applyNumberFormat="1" applyFont="1" applyBorder="1" applyAlignment="1">
      <alignment horizontal="left" vertical="center" wrapText="1"/>
    </xf>
    <xf numFmtId="3" fontId="25" fillId="0" borderId="5" xfId="0" applyNumberFormat="1" applyFont="1" applyBorder="1" applyAlignment="1">
      <alignment horizontal="left" vertical="center" wrapText="1"/>
    </xf>
    <xf numFmtId="0" fontId="19" fillId="0" borderId="3" xfId="0" applyFont="1" applyBorder="1" applyAlignment="1">
      <alignment horizontal="left"/>
    </xf>
    <xf numFmtId="0" fontId="19" fillId="0" borderId="2" xfId="0" applyFont="1" applyBorder="1" applyAlignment="1">
      <alignment horizontal="left"/>
    </xf>
    <xf numFmtId="170" fontId="39" fillId="6" borderId="13" xfId="32" applyNumberFormat="1" applyFont="1" applyFill="1" applyBorder="1" applyAlignment="1">
      <alignment horizontal="center"/>
    </xf>
    <xf numFmtId="170" fontId="39" fillId="6" borderId="4" xfId="32" applyNumberFormat="1" applyFont="1" applyFill="1" applyBorder="1" applyAlignment="1">
      <alignment horizontal="center"/>
    </xf>
    <xf numFmtId="0" fontId="40" fillId="0" borderId="0" xfId="32" applyFont="1" applyAlignment="1">
      <alignment horizontal="center" vertical="center"/>
    </xf>
    <xf numFmtId="0" fontId="39" fillId="0" borderId="0" xfId="32" applyFont="1" applyAlignment="1">
      <alignment horizontal="left" vertical="center" wrapText="1"/>
    </xf>
    <xf numFmtId="0" fontId="40" fillId="6" borderId="3" xfId="32" applyFont="1" applyFill="1" applyBorder="1" applyAlignment="1">
      <alignment horizontal="center" vertical="center" wrapText="1"/>
    </xf>
    <xf numFmtId="0" fontId="39" fillId="6" borderId="3" xfId="32" applyFont="1" applyFill="1" applyBorder="1" applyAlignment="1">
      <alignment horizontal="center" vertical="center"/>
    </xf>
    <xf numFmtId="0" fontId="39" fillId="6" borderId="2" xfId="32" applyFont="1" applyFill="1" applyBorder="1" applyAlignment="1">
      <alignment horizontal="center" vertical="center"/>
    </xf>
    <xf numFmtId="0" fontId="39" fillId="6" borderId="5" xfId="32" applyFont="1" applyFill="1" applyBorder="1" applyAlignment="1">
      <alignment horizontal="center" vertical="center"/>
    </xf>
    <xf numFmtId="0" fontId="27" fillId="0" borderId="0" xfId="0" applyFont="1" applyAlignment="1">
      <alignment horizontal="left" vertical="center" wrapText="1"/>
    </xf>
    <xf numFmtId="0" fontId="27" fillId="8" borderId="3" xfId="6" applyFont="1" applyFill="1" applyBorder="1" applyAlignment="1">
      <alignment horizontal="center" vertical="center" wrapText="1"/>
    </xf>
    <xf numFmtId="0" fontId="27" fillId="7" borderId="3" xfId="6" applyFont="1" applyFill="1" applyBorder="1" applyAlignment="1">
      <alignment horizontal="center" vertical="center" wrapText="1"/>
    </xf>
    <xf numFmtId="0" fontId="27" fillId="7" borderId="3" xfId="6" applyFont="1" applyFill="1" applyBorder="1" applyAlignment="1">
      <alignment horizontal="center" vertical="center"/>
    </xf>
    <xf numFmtId="0" fontId="27" fillId="7" borderId="27" xfId="6" applyFont="1" applyFill="1" applyBorder="1" applyAlignment="1">
      <alignment horizontal="center" vertical="center" wrapText="1"/>
    </xf>
    <xf numFmtId="0" fontId="27" fillId="7" borderId="27" xfId="6" applyFont="1" applyFill="1" applyBorder="1" applyAlignment="1">
      <alignment horizontal="center" vertical="center"/>
    </xf>
    <xf numFmtId="0" fontId="27" fillId="0" borderId="0" xfId="6" applyFont="1" applyAlignment="1">
      <alignment horizontal="right"/>
    </xf>
    <xf numFmtId="0" fontId="42" fillId="0" borderId="0" xfId="0" applyFont="1" applyAlignment="1">
      <alignment horizontal="left"/>
    </xf>
    <xf numFmtId="0" fontId="42" fillId="0" borderId="0" xfId="0" applyFont="1" applyAlignment="1">
      <alignment horizontal="left" vertical="center" wrapText="1"/>
    </xf>
    <xf numFmtId="0" fontId="34" fillId="0" borderId="3" xfId="0" applyFont="1" applyBorder="1" applyAlignment="1">
      <alignment horizontal="center" vertical="center" wrapText="1"/>
    </xf>
    <xf numFmtId="0" fontId="27" fillId="0" borderId="0" xfId="284" applyFont="1" applyAlignment="1">
      <alignment horizontal="left" wrapText="1"/>
    </xf>
    <xf numFmtId="0" fontId="44" fillId="0" borderId="0" xfId="0" applyFont="1" applyAlignment="1">
      <alignment horizontal="center" vertical="center" wrapText="1"/>
    </xf>
    <xf numFmtId="0" fontId="31" fillId="0" borderId="3" xfId="0" applyFont="1" applyBorder="1" applyAlignment="1">
      <alignment horizontal="center" vertical="center" wrapText="1"/>
    </xf>
    <xf numFmtId="0" fontId="37" fillId="0" borderId="0" xfId="0" applyFont="1" applyAlignment="1">
      <alignment horizontal="left" wrapText="1"/>
    </xf>
    <xf numFmtId="0" fontId="37" fillId="0" borderId="0" xfId="0" applyFont="1" applyAlignment="1">
      <alignment horizontal="left" vertical="center" wrapText="1"/>
    </xf>
    <xf numFmtId="0" fontId="50" fillId="0" borderId="0" xfId="0" applyFont="1" applyAlignment="1">
      <alignment horizontal="left"/>
    </xf>
    <xf numFmtId="0" fontId="34" fillId="0" borderId="0" xfId="0" applyFont="1" applyAlignment="1">
      <alignment horizontal="left" wrapText="1"/>
    </xf>
    <xf numFmtId="0" fontId="27" fillId="6" borderId="3" xfId="0" applyFont="1" applyFill="1" applyBorder="1" applyAlignment="1">
      <alignment horizontal="center" vertical="center"/>
    </xf>
    <xf numFmtId="0" fontId="27" fillId="6" borderId="3" xfId="2342" applyFont="1" applyFill="1" applyBorder="1" applyAlignment="1">
      <alignment horizontal="center" vertical="center" wrapText="1"/>
    </xf>
    <xf numFmtId="0" fontId="27" fillId="6" borderId="3" xfId="0" applyFont="1" applyFill="1" applyBorder="1" applyAlignment="1">
      <alignment horizontal="center" vertical="center" wrapText="1"/>
    </xf>
    <xf numFmtId="0" fontId="27" fillId="6" borderId="3" xfId="0" applyFont="1" applyFill="1" applyBorder="1" applyAlignment="1">
      <alignment horizontal="center" wrapText="1"/>
    </xf>
    <xf numFmtId="0" fontId="49" fillId="0" borderId="0" xfId="0" applyFont="1" applyAlignment="1">
      <alignment horizontal="left"/>
    </xf>
    <xf numFmtId="0" fontId="49" fillId="0" borderId="0" xfId="0" applyFont="1" applyAlignment="1">
      <alignment horizontal="left" vertical="center" wrapText="1"/>
    </xf>
    <xf numFmtId="0" fontId="118" fillId="6" borderId="3" xfId="0" applyFont="1" applyFill="1" applyBorder="1" applyAlignment="1">
      <alignment horizontal="center" vertical="center" wrapText="1"/>
    </xf>
    <xf numFmtId="0" fontId="118" fillId="6" borderId="13" xfId="0" applyFont="1" applyFill="1" applyBorder="1" applyAlignment="1">
      <alignment horizontal="center" vertical="center" wrapText="1"/>
    </xf>
    <xf numFmtId="0" fontId="132" fillId="6" borderId="3" xfId="0" applyFont="1" applyFill="1" applyBorder="1" applyAlignment="1">
      <alignment horizontal="center" vertical="center" wrapText="1"/>
    </xf>
    <xf numFmtId="0" fontId="132" fillId="6" borderId="13" xfId="0" applyFont="1" applyFill="1" applyBorder="1" applyAlignment="1">
      <alignment horizontal="center" vertical="center" wrapText="1"/>
    </xf>
    <xf numFmtId="0" fontId="30" fillId="6" borderId="3" xfId="0" applyFont="1" applyFill="1" applyBorder="1" applyAlignment="1">
      <alignment horizontal="center" vertical="center" wrapText="1"/>
    </xf>
    <xf numFmtId="0" fontId="30" fillId="6" borderId="13" xfId="0" applyFont="1" applyFill="1" applyBorder="1" applyAlignment="1">
      <alignment horizontal="center" vertical="center" wrapText="1"/>
    </xf>
    <xf numFmtId="0" fontId="29" fillId="0" borderId="3" xfId="0" applyFont="1" applyBorder="1" applyAlignment="1">
      <alignment horizontal="center"/>
    </xf>
    <xf numFmtId="0" fontId="29" fillId="0" borderId="18" xfId="6" applyFont="1" applyBorder="1" applyAlignment="1">
      <alignment horizontal="left" vertical="center" wrapText="1"/>
    </xf>
    <xf numFmtId="0" fontId="29" fillId="0" borderId="0" xfId="6" applyFont="1" applyAlignment="1">
      <alignment horizontal="left" vertical="center" wrapText="1"/>
    </xf>
    <xf numFmtId="0" fontId="29" fillId="0" borderId="18" xfId="16" applyFont="1" applyBorder="1" applyAlignment="1">
      <alignment horizontal="left" vertical="center" wrapText="1"/>
    </xf>
    <xf numFmtId="0" fontId="29" fillId="0" borderId="0" xfId="16" applyFont="1" applyAlignment="1">
      <alignment horizontal="left" vertical="center" wrapText="1"/>
    </xf>
    <xf numFmtId="0" fontId="29" fillId="0" borderId="3" xfId="16" applyFont="1" applyBorder="1" applyAlignment="1">
      <alignment horizontal="right"/>
    </xf>
    <xf numFmtId="0" fontId="29" fillId="0" borderId="2" xfId="807" applyFont="1" applyBorder="1" applyAlignment="1">
      <alignment horizontal="right"/>
    </xf>
    <xf numFmtId="0" fontId="29" fillId="0" borderId="15" xfId="807" applyFont="1" applyBorder="1" applyAlignment="1">
      <alignment horizontal="right"/>
    </xf>
    <xf numFmtId="0" fontId="29" fillId="0" borderId="5" xfId="807" applyFont="1" applyBorder="1" applyAlignment="1">
      <alignment horizontal="right"/>
    </xf>
    <xf numFmtId="0" fontId="29" fillId="0" borderId="2" xfId="807" applyFont="1" applyBorder="1" applyAlignment="1">
      <alignment horizontal="right" vertical="center"/>
    </xf>
    <xf numFmtId="0" fontId="29" fillId="0" borderId="15" xfId="807" applyFont="1" applyBorder="1" applyAlignment="1">
      <alignment horizontal="right" vertical="center"/>
    </xf>
    <xf numFmtId="0" fontId="29" fillId="0" borderId="5" xfId="807" applyFont="1" applyBorder="1" applyAlignment="1">
      <alignment horizontal="right" vertical="center"/>
    </xf>
    <xf numFmtId="0" fontId="29" fillId="0" borderId="3" xfId="0" applyFont="1" applyBorder="1" applyAlignment="1">
      <alignment horizontal="center" vertical="center" wrapText="1"/>
    </xf>
    <xf numFmtId="0" fontId="31" fillId="6" borderId="3" xfId="800" applyFont="1" applyFill="1" applyBorder="1" applyAlignment="1">
      <alignment horizontal="left" vertical="top"/>
    </xf>
    <xf numFmtId="0" fontId="37" fillId="7" borderId="3" xfId="800" applyFont="1" applyFill="1" applyBorder="1" applyAlignment="1">
      <alignment horizontal="left" vertical="top" wrapText="1"/>
    </xf>
    <xf numFmtId="0" fontId="44" fillId="0" borderId="2" xfId="0" applyFont="1" applyBorder="1" applyAlignment="1">
      <alignment horizontal="left" vertical="center" wrapText="1"/>
    </xf>
    <xf numFmtId="0" fontId="44" fillId="0" borderId="5" xfId="0" applyFont="1" applyBorder="1" applyAlignment="1">
      <alignment horizontal="left" vertical="center" wrapText="1"/>
    </xf>
    <xf numFmtId="0" fontId="44" fillId="0" borderId="3" xfId="0" applyFont="1" applyBorder="1" applyAlignment="1">
      <alignment horizontal="left" vertical="center" wrapText="1"/>
    </xf>
    <xf numFmtId="2" fontId="44" fillId="0" borderId="3" xfId="0" applyNumberFormat="1" applyFont="1" applyBorder="1" applyAlignment="1">
      <alignment horizontal="left" vertical="center" wrapText="1"/>
    </xf>
    <xf numFmtId="0" fontId="37" fillId="0" borderId="2" xfId="0" applyFont="1" applyBorder="1" applyAlignment="1">
      <alignment horizontal="left" vertical="center" wrapText="1"/>
    </xf>
    <xf numFmtId="0" fontId="37" fillId="0" borderId="5" xfId="0" applyFont="1" applyBorder="1" applyAlignment="1">
      <alignment horizontal="left" vertical="center" wrapText="1"/>
    </xf>
    <xf numFmtId="0" fontId="37" fillId="0" borderId="3" xfId="0" applyFont="1" applyBorder="1" applyAlignment="1">
      <alignment horizontal="left" vertical="center" wrapText="1"/>
    </xf>
    <xf numFmtId="2" fontId="37" fillId="0" borderId="3" xfId="0" applyNumberFormat="1" applyFont="1" applyBorder="1" applyAlignment="1">
      <alignment horizontal="left" vertical="center" wrapText="1"/>
    </xf>
    <xf numFmtId="0" fontId="31" fillId="0" borderId="2" xfId="0" applyFont="1" applyBorder="1" applyAlignment="1">
      <alignment horizontal="left" vertical="center"/>
    </xf>
    <xf numFmtId="0" fontId="31" fillId="0" borderId="5" xfId="0" applyFont="1" applyBorder="1" applyAlignment="1">
      <alignment horizontal="left" vertical="center"/>
    </xf>
    <xf numFmtId="0" fontId="31" fillId="0" borderId="3" xfId="0" applyFont="1" applyBorder="1" applyAlignment="1">
      <alignment horizontal="left" vertical="center"/>
    </xf>
    <xf numFmtId="0" fontId="37" fillId="7" borderId="0" xfId="800" applyFont="1" applyFill="1" applyAlignment="1">
      <alignment horizontal="center"/>
    </xf>
    <xf numFmtId="0" fontId="31" fillId="0" borderId="2" xfId="0" applyFont="1" applyBorder="1" applyAlignment="1">
      <alignment horizontal="left" vertical="top" wrapText="1"/>
    </xf>
    <xf numFmtId="0" fontId="31" fillId="0" borderId="5" xfId="0" applyFont="1" applyBorder="1" applyAlignment="1">
      <alignment horizontal="left" vertical="top" wrapText="1"/>
    </xf>
    <xf numFmtId="0" fontId="37" fillId="0" borderId="2" xfId="0" applyFont="1" applyBorder="1" applyAlignment="1">
      <alignment horizontal="left" vertical="top" wrapText="1"/>
    </xf>
    <xf numFmtId="0" fontId="37" fillId="0" borderId="5" xfId="0" applyFont="1" applyBorder="1" applyAlignment="1">
      <alignment horizontal="left" vertical="top" wrapText="1"/>
    </xf>
    <xf numFmtId="0" fontId="37" fillId="6" borderId="3" xfId="0" applyFont="1" applyFill="1" applyBorder="1" applyAlignment="1">
      <alignment horizontal="center" vertical="center" wrapText="1"/>
    </xf>
    <xf numFmtId="0" fontId="37" fillId="7" borderId="13" xfId="800" applyFont="1" applyFill="1" applyBorder="1" applyAlignment="1">
      <alignment horizontal="center" vertical="center" wrapText="1"/>
    </xf>
    <xf numFmtId="0" fontId="37" fillId="7" borderId="14" xfId="800" applyFont="1" applyFill="1" applyBorder="1" applyAlignment="1">
      <alignment horizontal="center" vertical="center" wrapText="1"/>
    </xf>
    <xf numFmtId="0" fontId="37" fillId="7" borderId="4" xfId="800" applyFont="1" applyFill="1" applyBorder="1" applyAlignment="1">
      <alignment horizontal="center" vertical="center" wrapText="1"/>
    </xf>
    <xf numFmtId="0" fontId="37" fillId="7" borderId="0" xfId="800" applyFont="1" applyFill="1" applyAlignment="1">
      <alignment horizontal="right"/>
    </xf>
    <xf numFmtId="0" fontId="37" fillId="6" borderId="13" xfId="6" applyFont="1" applyFill="1" applyBorder="1" applyAlignment="1">
      <alignment horizontal="center" vertical="center" wrapText="1"/>
    </xf>
    <xf numFmtId="0" fontId="37" fillId="6" borderId="14" xfId="6" applyFont="1" applyFill="1" applyBorder="1" applyAlignment="1">
      <alignment horizontal="center" vertical="center" wrapText="1"/>
    </xf>
    <xf numFmtId="0" fontId="37" fillId="6" borderId="4" xfId="6" applyFont="1" applyFill="1" applyBorder="1" applyAlignment="1">
      <alignment horizontal="center" vertical="center" wrapText="1"/>
    </xf>
    <xf numFmtId="0" fontId="119" fillId="6" borderId="2" xfId="0" applyFont="1" applyFill="1" applyBorder="1" applyAlignment="1">
      <alignment horizontal="center"/>
    </xf>
    <xf numFmtId="0" fontId="119" fillId="6" borderId="15" xfId="0" applyFont="1" applyFill="1" applyBorder="1" applyAlignment="1">
      <alignment horizontal="center"/>
    </xf>
    <xf numFmtId="0" fontId="119" fillId="6" borderId="5" xfId="0" applyFont="1" applyFill="1" applyBorder="1" applyAlignment="1">
      <alignment horizontal="center"/>
    </xf>
    <xf numFmtId="0" fontId="37" fillId="6" borderId="3" xfId="6" applyFont="1" applyFill="1" applyBorder="1" applyAlignment="1">
      <alignment horizontal="center" vertical="center" wrapText="1"/>
    </xf>
    <xf numFmtId="0" fontId="37" fillId="7" borderId="0" xfId="800" applyFont="1" applyFill="1" applyAlignment="1">
      <alignment horizontal="left" vertical="center" wrapText="1"/>
    </xf>
    <xf numFmtId="0" fontId="37" fillId="0" borderId="3" xfId="6" applyFont="1" applyBorder="1" applyAlignment="1">
      <alignment horizontal="center" vertical="center" wrapText="1"/>
    </xf>
    <xf numFmtId="0" fontId="37" fillId="0" borderId="3" xfId="6" applyFont="1" applyBorder="1" applyAlignment="1">
      <alignment horizontal="center" vertical="center"/>
    </xf>
    <xf numFmtId="0" fontId="37" fillId="0" borderId="13" xfId="6" applyFont="1" applyBorder="1" applyAlignment="1">
      <alignment horizontal="center" vertical="center" wrapText="1"/>
    </xf>
    <xf numFmtId="0" fontId="37" fillId="0" borderId="4" xfId="6" applyFont="1" applyBorder="1" applyAlignment="1">
      <alignment horizontal="center" vertical="center"/>
    </xf>
    <xf numFmtId="0" fontId="37" fillId="6" borderId="47" xfId="800" applyFont="1" applyFill="1" applyBorder="1" applyAlignment="1">
      <alignment horizontal="center"/>
    </xf>
    <xf numFmtId="0" fontId="37" fillId="6" borderId="23" xfId="800" applyFont="1" applyFill="1" applyBorder="1" applyAlignment="1">
      <alignment horizontal="center"/>
    </xf>
    <xf numFmtId="0" fontId="46" fillId="0" borderId="0" xfId="0" applyFont="1" applyAlignment="1">
      <alignment horizontal="left" vertical="center" wrapText="1"/>
    </xf>
    <xf numFmtId="0" fontId="46" fillId="0" borderId="3" xfId="0" applyFont="1" applyBorder="1" applyAlignment="1">
      <alignment horizontal="right"/>
    </xf>
    <xf numFmtId="0" fontId="46" fillId="0" borderId="2" xfId="0" applyFont="1" applyBorder="1" applyAlignment="1">
      <alignment horizontal="right"/>
    </xf>
    <xf numFmtId="0" fontId="46" fillId="0" borderId="5" xfId="0" applyFont="1" applyBorder="1" applyAlignment="1">
      <alignment horizontal="right"/>
    </xf>
    <xf numFmtId="0" fontId="37" fillId="0" borderId="3" xfId="0" applyFont="1" applyBorder="1" applyAlignment="1">
      <alignment horizontal="right" vertical="center"/>
    </xf>
    <xf numFmtId="0" fontId="124" fillId="15" borderId="3" xfId="0" applyFont="1" applyFill="1" applyBorder="1" applyAlignment="1">
      <alignment horizontal="right"/>
    </xf>
    <xf numFmtId="0" fontId="19" fillId="15" borderId="2" xfId="0" applyFont="1" applyFill="1" applyBorder="1" applyAlignment="1">
      <alignment horizontal="right" vertical="center"/>
    </xf>
    <xf numFmtId="0" fontId="19" fillId="15" borderId="5" xfId="0" applyFont="1" applyFill="1" applyBorder="1" applyAlignment="1">
      <alignment horizontal="right" vertical="center"/>
    </xf>
    <xf numFmtId="0" fontId="20" fillId="0" borderId="3" xfId="0" applyFont="1" applyBorder="1" applyAlignment="1">
      <alignment horizontal="right" vertical="center"/>
    </xf>
    <xf numFmtId="49" fontId="20" fillId="0" borderId="3" xfId="0" applyNumberFormat="1" applyFont="1" applyBorder="1" applyAlignment="1">
      <alignment horizontal="right" vertical="center"/>
    </xf>
    <xf numFmtId="0" fontId="25" fillId="7" borderId="0" xfId="7661" applyFont="1" applyFill="1" applyAlignment="1">
      <alignment horizontal="left" vertical="center"/>
    </xf>
    <xf numFmtId="0" fontId="30" fillId="6" borderId="19" xfId="0" applyFont="1" applyFill="1" applyBorder="1" applyAlignment="1">
      <alignment horizontal="center" wrapText="1"/>
    </xf>
    <xf numFmtId="0" fontId="30" fillId="6" borderId="20" xfId="0" applyFont="1" applyFill="1" applyBorder="1" applyAlignment="1">
      <alignment horizontal="center" wrapText="1"/>
    </xf>
    <xf numFmtId="0" fontId="30" fillId="6" borderId="48" xfId="0" applyFont="1" applyFill="1" applyBorder="1" applyAlignment="1">
      <alignment horizontal="center" wrapText="1"/>
    </xf>
    <xf numFmtId="0" fontId="30" fillId="6" borderId="21" xfId="0" applyFont="1" applyFill="1" applyBorder="1" applyAlignment="1">
      <alignment horizontal="center" wrapText="1"/>
    </xf>
    <xf numFmtId="0" fontId="29" fillId="0" borderId="0" xfId="0" applyFont="1" applyAlignment="1">
      <alignment horizontal="left" vertical="center" wrapText="1"/>
    </xf>
    <xf numFmtId="0" fontId="28" fillId="0" borderId="6" xfId="0" applyFont="1" applyBorder="1" applyAlignment="1">
      <alignment horizontal="center"/>
    </xf>
    <xf numFmtId="0" fontId="30" fillId="6" borderId="4" xfId="0" applyFont="1" applyFill="1" applyBorder="1" applyAlignment="1">
      <alignment horizontal="center" vertical="center" wrapText="1"/>
    </xf>
    <xf numFmtId="0" fontId="30" fillId="6" borderId="3" xfId="0" applyFont="1" applyFill="1" applyBorder="1" applyAlignment="1">
      <alignment horizontal="center" vertical="center"/>
    </xf>
    <xf numFmtId="0" fontId="29" fillId="0" borderId="61" xfId="0" applyFont="1" applyBorder="1" applyAlignment="1">
      <alignment horizontal="left"/>
    </xf>
    <xf numFmtId="0" fontId="29" fillId="0" borderId="6" xfId="0" applyFont="1" applyBorder="1" applyAlignment="1">
      <alignment horizontal="left"/>
    </xf>
    <xf numFmtId="0" fontId="19" fillId="0" borderId="0" xfId="0" applyFont="1" applyBorder="1" applyAlignment="1">
      <alignment horizontal="left"/>
    </xf>
    <xf numFmtId="0" fontId="29" fillId="7" borderId="7" xfId="0" applyFont="1" applyFill="1" applyBorder="1" applyAlignment="1">
      <alignment horizontal="left"/>
    </xf>
    <xf numFmtId="0" fontId="29" fillId="0" borderId="0" xfId="0" applyFont="1" applyBorder="1" applyAlignment="1">
      <alignment horizontal="left"/>
    </xf>
    <xf numFmtId="0" fontId="21" fillId="6" borderId="3" xfId="0" applyFont="1" applyFill="1" applyBorder="1" applyAlignment="1">
      <alignment horizontal="center" vertical="center" wrapText="1"/>
    </xf>
    <xf numFmtId="0" fontId="21" fillId="6" borderId="3" xfId="0" applyFont="1" applyFill="1" applyBorder="1" applyAlignment="1">
      <alignment horizontal="center" wrapText="1"/>
    </xf>
    <xf numFmtId="0" fontId="21" fillId="6" borderId="3" xfId="0" applyFont="1" applyFill="1" applyBorder="1" applyAlignment="1">
      <alignment horizontal="center"/>
    </xf>
    <xf numFmtId="0" fontId="21" fillId="6" borderId="3" xfId="0" applyFont="1" applyFill="1" applyBorder="1" applyAlignment="1">
      <alignment horizontal="center" vertical="center"/>
    </xf>
  </cellXfs>
  <cellStyles count="21754">
    <cellStyle name="20% - Accent1 10" xfId="2421" xr:uid="{2270F380-D7A2-445B-B808-0B60C20E2161}"/>
    <cellStyle name="20% - Accent1 10 2" xfId="2394" xr:uid="{032811B9-38E5-4142-AAD5-A4A39FFC66A5}"/>
    <cellStyle name="20% - Accent1 11" xfId="2395" xr:uid="{C17B47F3-145F-4EB8-B58A-9BCD7891DE23}"/>
    <cellStyle name="20% - Accent1 11 2" xfId="2396" xr:uid="{13B6F216-5627-4547-B08B-4A4DB4A24603}"/>
    <cellStyle name="20% - Accent1 12" xfId="2400" xr:uid="{48C1507D-4477-4FDE-BC49-95F822E8E257}"/>
    <cellStyle name="20% - Accent1 12 2" xfId="2416" xr:uid="{DE5268CC-CC48-4A7D-A771-463AC3CB36F4}"/>
    <cellStyle name="20% - Accent1 13" xfId="2385" xr:uid="{3C0CDA44-6B89-4CB9-A8C4-E81A2553B521}"/>
    <cellStyle name="20% - Accent1 13 2" xfId="2414" xr:uid="{634A9E92-791C-4E7D-BD12-A256F2FC709D}"/>
    <cellStyle name="20% - Accent1 14" xfId="2409" xr:uid="{86703A10-A83C-4B8C-92A0-029E90BDA9B3}"/>
    <cellStyle name="20% - Accent1 14 2" xfId="2390" xr:uid="{7AE3D8AF-9DCC-43F7-848D-3F7FD71A5839}"/>
    <cellStyle name="20% - Accent1 15" xfId="2371" xr:uid="{D3855FE2-BF5A-4A87-954C-5E1C6654BBB5}"/>
    <cellStyle name="20% - Accent1 15 2" xfId="2387" xr:uid="{DA87D227-AE8A-4B03-804F-AC667BD0791A}"/>
    <cellStyle name="20% - Accent1 16" xfId="2442" xr:uid="{7EC5047E-926A-48A0-9E1D-7BBFF4BC96F9}"/>
    <cellStyle name="20% - Accent1 17" xfId="2370" xr:uid="{D3986AA5-5CD7-4383-9715-D0542E2B09B9}"/>
    <cellStyle name="20% - Accent1 18" xfId="2404" xr:uid="{79B33C0E-16E4-43A1-9A39-A4BBB50B3D0C}"/>
    <cellStyle name="20% - Accent1 18 2" xfId="2399" xr:uid="{C0F8973B-EF3D-415F-8ACF-34EB9324A84A}"/>
    <cellStyle name="20% - Accent1 19" xfId="2393" xr:uid="{08377104-5C20-461E-B871-871BF8BF04B9}"/>
    <cellStyle name="20% - Accent1 19 2" xfId="2372" xr:uid="{277C0A9D-4D8E-4B15-B7B9-34B2F97A7E8C}"/>
    <cellStyle name="20% - Accent1 2" xfId="2432" xr:uid="{F2909473-5736-43EC-8E27-687DC2F5F576}"/>
    <cellStyle name="20% - Accent1 2 2" xfId="2383" xr:uid="{FE861044-398B-422A-BA1C-767A88DEAC77}"/>
    <cellStyle name="20% - Accent1 2 2 2" xfId="8713" xr:uid="{02C63D11-448A-45C1-8E97-8987B454B3E2}"/>
    <cellStyle name="20% - Accent1 3" xfId="2425" xr:uid="{93F865AB-FACF-4C0D-8F83-D0AE76600986}"/>
    <cellStyle name="20% - Accent1 3 2" xfId="2382" xr:uid="{1247B5AF-5BC2-4E95-9752-EA3B31B05E32}"/>
    <cellStyle name="20% - Accent1 4" xfId="2378" xr:uid="{54AE9625-77C4-4F15-B521-E77C2DD7E88D}"/>
    <cellStyle name="20% - Accent1 4 2" xfId="2412" xr:uid="{F75A5437-9C98-417E-AC6D-740D4F6EDFDE}"/>
    <cellStyle name="20% - Accent1 5" xfId="2431" xr:uid="{A9A5B958-F7E6-48BA-90C3-EADAA8E84A6C}"/>
    <cellStyle name="20% - Accent1 5 2" xfId="2384" xr:uid="{69575B7D-1C94-4F0F-BDB9-29DC79438F50}"/>
    <cellStyle name="20% - Accent1 6" xfId="2439" xr:uid="{6F689381-3BBF-4B95-8912-870A5F50DFBB}"/>
    <cellStyle name="20% - Accent1 6 2" xfId="2447" xr:uid="{33A5FA01-326A-4BB0-9E59-F464753B8B18}"/>
    <cellStyle name="20% - Accent1 7" xfId="2444" xr:uid="{907277A9-4551-4827-BDB8-D397D85AA8B0}"/>
    <cellStyle name="20% - Accent1 7 2" xfId="2438" xr:uid="{E7F98F77-F7B1-4D73-AE89-8211D60FF247}"/>
    <cellStyle name="20% - Accent1 8" xfId="2368" xr:uid="{AEA6F5F3-4BF6-425F-BF3C-8F679A4927D2}"/>
    <cellStyle name="20% - Accent1 8 2" xfId="2398" xr:uid="{0B4575B2-4602-471E-A2E2-8DECEF907899}"/>
    <cellStyle name="20% - Accent1 9" xfId="2420" xr:uid="{1C970192-D975-41AE-8B80-06DDB03760A7}"/>
    <cellStyle name="20% - Accent1 9 2" xfId="2445" xr:uid="{465BE86C-7437-47AB-A065-912A130300C6}"/>
    <cellStyle name="20% - Accent2 10" xfId="2389" xr:uid="{24A070AD-BC9A-434A-B4E8-BAD48DD8B7BD}"/>
    <cellStyle name="20% - Accent2 10 2" xfId="2397" xr:uid="{08020F4C-9328-481C-B982-348B1AD1A2A0}"/>
    <cellStyle name="20% - Accent2 11" xfId="2446" xr:uid="{0CEC2BE0-9723-41EC-98DC-7B0D8ABCC8A0}"/>
    <cellStyle name="20% - Accent2 11 2" xfId="2415" xr:uid="{5D9D47EC-A826-4289-9835-8C742ED41261}"/>
    <cellStyle name="20% - Accent2 12" xfId="2405" xr:uid="{61835781-5476-4E73-85B4-2DD41B56A5B5}"/>
    <cellStyle name="20% - Accent2 12 2" xfId="2381" xr:uid="{98CC017B-86B4-42CB-ABB4-17E761770D59}"/>
    <cellStyle name="20% - Accent2 13" xfId="2407" xr:uid="{DD6CE926-0999-41AC-A69C-312AA0618066}"/>
    <cellStyle name="20% - Accent2 13 2" xfId="2448" xr:uid="{587B0CAF-4F64-450D-A4A2-A5EB5A6736BE}"/>
    <cellStyle name="20% - Accent2 14" xfId="2449" xr:uid="{93923041-696E-4B59-8773-80C6C5B2AFB8}"/>
    <cellStyle name="20% - Accent2 14 2" xfId="2450" xr:uid="{C38669E0-3478-4C8E-8999-32409436E01C}"/>
    <cellStyle name="20% - Accent2 15" xfId="2451" xr:uid="{6FB05A14-2908-4045-8A47-8A27C72F1949}"/>
    <cellStyle name="20% - Accent2 15 2" xfId="2452" xr:uid="{01671AFC-BFEB-426F-9C0C-A2D67EEEF0E5}"/>
    <cellStyle name="20% - Accent2 16" xfId="2453" xr:uid="{68EBD2A3-98BC-4514-8841-BEB4084CCF4B}"/>
    <cellStyle name="20% - Accent2 17" xfId="2454" xr:uid="{019CE537-F692-46AC-A298-F1E41E7DFF7E}"/>
    <cellStyle name="20% - Accent2 18" xfId="2455" xr:uid="{C8235DED-7EE2-4FED-8E82-AD4E645A4AB3}"/>
    <cellStyle name="20% - Accent2 18 2" xfId="2456" xr:uid="{1653830C-F575-4F7D-8C1E-7F9B650FE09F}"/>
    <cellStyle name="20% - Accent2 19" xfId="2457" xr:uid="{569895A4-431C-40DE-998D-5C0EABAABF72}"/>
    <cellStyle name="20% - Accent2 19 2" xfId="2458" xr:uid="{1E68CD26-D489-467B-B438-39D77C6BCEF7}"/>
    <cellStyle name="20% - Accent2 2" xfId="2459" xr:uid="{BF1A6C47-28F7-487F-9AA9-C3017A1CBE4F}"/>
    <cellStyle name="20% - Accent2 2 2" xfId="2460" xr:uid="{B9482A4A-A44E-4B7D-8619-AEDDA42700CA}"/>
    <cellStyle name="20% - Accent2 2 2 2" xfId="8714" xr:uid="{9A65CB4E-2871-4C9E-B9F4-6EE0AEFA29AA}"/>
    <cellStyle name="20% - Accent2 3" xfId="2461" xr:uid="{25E6296F-A831-42C6-AF3D-156E0A262324}"/>
    <cellStyle name="20% - Accent2 3 2" xfId="2462" xr:uid="{30DDE8A9-91DF-4298-8EF0-D5DB35AE35A4}"/>
    <cellStyle name="20% - Accent2 4" xfId="2463" xr:uid="{A676715B-6006-406F-9123-30407D7265BD}"/>
    <cellStyle name="20% - Accent2 4 2" xfId="2464" xr:uid="{4D675D0C-100F-45D0-A0F1-9573375AEE17}"/>
    <cellStyle name="20% - Accent2 5" xfId="2465" xr:uid="{4C940D4E-748C-49CE-9A31-010BF794EC4C}"/>
    <cellStyle name="20% - Accent2 5 2" xfId="2466" xr:uid="{D2022D59-61FB-4B1F-974B-25FB26A454C2}"/>
    <cellStyle name="20% - Accent2 6" xfId="2467" xr:uid="{C2B0BFA6-3178-4A86-A253-F369C951B7FE}"/>
    <cellStyle name="20% - Accent2 6 2" xfId="2468" xr:uid="{EE154C2C-5639-4A7B-B9FE-C8B0A8BE7E4D}"/>
    <cellStyle name="20% - Accent2 7" xfId="2469" xr:uid="{1D997A34-1ACD-42BC-BB6E-70589DCB3998}"/>
    <cellStyle name="20% - Accent2 7 2" xfId="2470" xr:uid="{CE5AB191-082B-4F04-9555-EAEEDDE0188B}"/>
    <cellStyle name="20% - Accent2 8" xfId="2471" xr:uid="{F5CBF33F-0471-4CCD-8894-AD615355C2CE}"/>
    <cellStyle name="20% - Accent2 8 2" xfId="2472" xr:uid="{C2F0E770-408E-4FDD-8CF3-1FFD8EE781E9}"/>
    <cellStyle name="20% - Accent2 9" xfId="2473" xr:uid="{0E73F405-B0AD-415F-B3AC-A2D40673E608}"/>
    <cellStyle name="20% - Accent2 9 2" xfId="2474" xr:uid="{206751A7-BA79-4CE7-BAB1-F57A7EBBEE51}"/>
    <cellStyle name="20% - Accent3 10" xfId="2475" xr:uid="{AB168EAE-CC96-4D5C-A9D0-E7807F3D6B9D}"/>
    <cellStyle name="20% - Accent3 10 2" xfId="2476" xr:uid="{DCF19258-7999-4CC3-98B4-D52CA0C34FD8}"/>
    <cellStyle name="20% - Accent3 11" xfId="2477" xr:uid="{6281C71C-7E23-4325-84FE-C939ABDE3D04}"/>
    <cellStyle name="20% - Accent3 11 2" xfId="2478" xr:uid="{E0013536-E010-4903-95C2-7725DFEAFA12}"/>
    <cellStyle name="20% - Accent3 12" xfId="2479" xr:uid="{7A856D59-07C1-48B7-9156-5D457361058A}"/>
    <cellStyle name="20% - Accent3 12 2" xfId="2480" xr:uid="{636CB5ED-52D9-41FB-8101-6C551CD956B4}"/>
    <cellStyle name="20% - Accent3 13" xfId="2481" xr:uid="{36E58AE9-32A8-403D-9BD6-763184F64630}"/>
    <cellStyle name="20% - Accent3 13 2" xfId="2482" xr:uid="{C6C09C19-4CD9-4AB7-8966-C7964EAE918E}"/>
    <cellStyle name="20% - Accent3 14" xfId="2483" xr:uid="{EB703E7F-3805-48EF-A938-459E93317162}"/>
    <cellStyle name="20% - Accent3 14 2" xfId="2484" xr:uid="{0B7B82C4-480F-4D02-8C0A-B522AB20F448}"/>
    <cellStyle name="20% - Accent3 15" xfId="2485" xr:uid="{AB8D39E5-5932-4732-BEEA-580D371515CA}"/>
    <cellStyle name="20% - Accent3 15 2" xfId="2486" xr:uid="{D0F4F7FF-79D9-4B95-8836-4255B9324EB1}"/>
    <cellStyle name="20% - Accent3 16" xfId="2487" xr:uid="{A49BC5CB-4E5B-478B-831F-C2D342A263B6}"/>
    <cellStyle name="20% - Accent3 17" xfId="2488" xr:uid="{D4A5325D-5021-4488-B203-21638A8A07AB}"/>
    <cellStyle name="20% - Accent3 18" xfId="2489" xr:uid="{0671BF93-72D3-4D6D-AE7F-323C76E44704}"/>
    <cellStyle name="20% - Accent3 18 2" xfId="2490" xr:uid="{93445DBD-3F6E-4FAE-9B03-2B728CD2C390}"/>
    <cellStyle name="20% - Accent3 19" xfId="2491" xr:uid="{1922F16B-2307-410F-8322-D46DEF9C43E0}"/>
    <cellStyle name="20% - Accent3 19 2" xfId="2492" xr:uid="{EC682007-CF45-420C-AE00-D12FE5E89A98}"/>
    <cellStyle name="20% - Accent3 2" xfId="2493" xr:uid="{46BC320B-CC70-4F07-B79C-2FEF937B6997}"/>
    <cellStyle name="20% - Accent3 2 2" xfId="2494" xr:uid="{CDDDB169-DEF5-4D74-9844-87889EC41429}"/>
    <cellStyle name="20% - Accent3 2 2 2" xfId="8715" xr:uid="{135F6C90-AA74-4C29-8C85-D503A2A82C23}"/>
    <cellStyle name="20% - Accent3 3" xfId="2495" xr:uid="{FA718F70-FE1F-4031-89E6-414EF304E08C}"/>
    <cellStyle name="20% - Accent3 3 2" xfId="2496" xr:uid="{531C9FE3-EDF4-4B60-88BB-FA537482EADF}"/>
    <cellStyle name="20% - Accent3 4" xfId="2497" xr:uid="{6157E47E-A3CA-44AE-B52C-531B5244107D}"/>
    <cellStyle name="20% - Accent3 4 2" xfId="2498" xr:uid="{4B0E630E-F169-4784-ACC6-718B7E654DD3}"/>
    <cellStyle name="20% - Accent3 5" xfId="2499" xr:uid="{81E14D42-E89E-4569-B673-E0DBD14FECF3}"/>
    <cellStyle name="20% - Accent3 5 2" xfId="2500" xr:uid="{7E75345D-FA77-41F7-B76B-FC219F839C43}"/>
    <cellStyle name="20% - Accent3 6" xfId="2501" xr:uid="{A368ADAC-F025-4622-9DEA-E5D73C3BB9C4}"/>
    <cellStyle name="20% - Accent3 6 2" xfId="2502" xr:uid="{C5DE8F22-CF44-424B-BE5A-5B2C44674278}"/>
    <cellStyle name="20% - Accent3 7" xfId="2503" xr:uid="{D0DBE3FE-98A2-4DE7-86F8-9E6D87824AE1}"/>
    <cellStyle name="20% - Accent3 7 2" xfId="2504" xr:uid="{EEB0715C-8975-4300-A3E2-5083E7DA8494}"/>
    <cellStyle name="20% - Accent3 8" xfId="2505" xr:uid="{FE6BACAF-861C-4AA7-A0F5-2F052E02E07E}"/>
    <cellStyle name="20% - Accent3 8 2" xfId="2506" xr:uid="{9F0B854A-0899-44FE-84D8-753B95251A80}"/>
    <cellStyle name="20% - Accent3 9" xfId="2507" xr:uid="{A0CE2045-CA8D-43D4-AF19-572943261170}"/>
    <cellStyle name="20% - Accent3 9 2" xfId="2508" xr:uid="{56A078FB-0752-48D7-B7C0-AC96A00480C4}"/>
    <cellStyle name="20% - Accent4 10" xfId="2509" xr:uid="{5B26706B-AC2C-4BC2-8E37-37AD468AD59F}"/>
    <cellStyle name="20% - Accent4 10 2" xfId="2510" xr:uid="{DC6CCA79-7612-404C-A837-A110A22BBA68}"/>
    <cellStyle name="20% - Accent4 11" xfId="2511" xr:uid="{2C892879-80BB-4D8E-A474-5A282C78985C}"/>
    <cellStyle name="20% - Accent4 11 2" xfId="2512" xr:uid="{792FFCF4-A5B9-4240-8AF0-1C3C71369BB0}"/>
    <cellStyle name="20% - Accent4 12" xfId="2513" xr:uid="{F0048BF3-AD0C-438B-A8C6-37AD6A8DDB1B}"/>
    <cellStyle name="20% - Accent4 12 2" xfId="2514" xr:uid="{1B24A6B3-C7FF-4B95-868C-92273EFAAC62}"/>
    <cellStyle name="20% - Accent4 13" xfId="2515" xr:uid="{1A863E27-4F89-4F41-AF78-0D52D43A609F}"/>
    <cellStyle name="20% - Accent4 13 2" xfId="2516" xr:uid="{1B6133CA-2F1F-4E59-89A8-2B65A99280A0}"/>
    <cellStyle name="20% - Accent4 14" xfId="2517" xr:uid="{2B7A6BE9-704C-4429-9CC3-5F62217833B5}"/>
    <cellStyle name="20% - Accent4 14 2" xfId="2518" xr:uid="{BD1B5229-EE2D-42CE-8A6F-3F05A85E6CE1}"/>
    <cellStyle name="20% - Accent4 15" xfId="2519" xr:uid="{53974C87-5267-4579-A583-15EC99704FDE}"/>
    <cellStyle name="20% - Accent4 15 2" xfId="2520" xr:uid="{41D4BFD7-94CD-42B3-B550-2E49E3A6F6B6}"/>
    <cellStyle name="20% - Accent4 16" xfId="2521" xr:uid="{D3C902DC-7C3A-4A17-B067-E3527FA65453}"/>
    <cellStyle name="20% - Accent4 17" xfId="2522" xr:uid="{75631D65-D602-44A1-AAB9-CAE496EEF3C3}"/>
    <cellStyle name="20% - Accent4 18" xfId="2523" xr:uid="{A1F5256F-BB42-4739-A706-DFD77CAEC20D}"/>
    <cellStyle name="20% - Accent4 18 2" xfId="2524" xr:uid="{C3CED801-49A4-4586-B1B8-B5A11A614185}"/>
    <cellStyle name="20% - Accent4 19" xfId="2525" xr:uid="{A8C4D710-EFF7-45F5-AB12-05761CF99EA4}"/>
    <cellStyle name="20% - Accent4 19 2" xfId="2526" xr:uid="{AA3F5050-7FD8-4152-9AFB-DB0C173AE873}"/>
    <cellStyle name="20% - Accent4 2" xfId="2527" xr:uid="{B6F3C39E-12ED-469B-9810-908B98F58971}"/>
    <cellStyle name="20% - Accent4 2 2" xfId="2528" xr:uid="{29390FFF-39C1-40F1-891A-A5B390EEC689}"/>
    <cellStyle name="20% - Accent4 2 2 2" xfId="8716" xr:uid="{A25130AF-8AA3-43A6-8DEB-09FBAF5BD053}"/>
    <cellStyle name="20% - Accent4 3" xfId="2529" xr:uid="{8824BE63-627C-43D3-A209-BEAD51ECC659}"/>
    <cellStyle name="20% - Accent4 3 2" xfId="2530" xr:uid="{5B066201-EE09-4705-9CC5-41F29A9EB432}"/>
    <cellStyle name="20% - Accent4 4" xfId="2531" xr:uid="{229BFFDA-1C30-44F8-B091-DAD24B14E992}"/>
    <cellStyle name="20% - Accent4 4 2" xfId="2532" xr:uid="{952869E0-06F6-4B6B-A218-EE19B57284D0}"/>
    <cellStyle name="20% - Accent4 5" xfId="2533" xr:uid="{D57108D5-EC29-487A-9601-76265136BB22}"/>
    <cellStyle name="20% - Accent4 5 2" xfId="2534" xr:uid="{A1C9BF48-1D32-482D-9918-156DD989BB22}"/>
    <cellStyle name="20% - Accent4 6" xfId="2535" xr:uid="{984F470A-AB9C-45E6-A667-1EE166AB7D81}"/>
    <cellStyle name="20% - Accent4 6 2" xfId="2536" xr:uid="{D72D3A6B-2FC3-4B39-8854-21CDA4B111EC}"/>
    <cellStyle name="20% - Accent4 7" xfId="2537" xr:uid="{6A8B2126-FF06-44D8-8F8D-6EC14F93BF6B}"/>
    <cellStyle name="20% - Accent4 7 2" xfId="2538" xr:uid="{35EEE5C7-365D-4BFA-BA6A-94EF6619D27E}"/>
    <cellStyle name="20% - Accent4 8" xfId="2539" xr:uid="{7E96B8B4-866E-4D3A-8E9C-E0EA6A029E4F}"/>
    <cellStyle name="20% - Accent4 8 2" xfId="2540" xr:uid="{E9398336-98DB-4828-B29B-3003D53A5A3C}"/>
    <cellStyle name="20% - Accent4 9" xfId="2541" xr:uid="{F3A63F7B-4C08-463A-803B-B298699A402F}"/>
    <cellStyle name="20% - Accent4 9 2" xfId="2542" xr:uid="{419B95DF-1B80-450D-824F-4519A523945E}"/>
    <cellStyle name="20% - Accent5 10" xfId="2543" xr:uid="{3D30C87A-D4B8-4B8A-BF3D-8DE53DCE17BF}"/>
    <cellStyle name="20% - Accent5 10 2" xfId="2544" xr:uid="{B3352CFE-A371-4505-A232-7599977F4CFC}"/>
    <cellStyle name="20% - Accent5 11" xfId="2545" xr:uid="{1D6FF3E3-F880-4761-9F98-E025057E75A9}"/>
    <cellStyle name="20% - Accent5 11 2" xfId="2546" xr:uid="{86E9900F-5B6E-4D92-87BA-6D0E2A5AECF8}"/>
    <cellStyle name="20% - Accent5 12" xfId="2547" xr:uid="{98464A63-4DA1-4333-98FC-A42B993B2170}"/>
    <cellStyle name="20% - Accent5 12 2" xfId="2548" xr:uid="{E6BCCA2E-249D-4408-B121-BBA8A3D8813A}"/>
    <cellStyle name="20% - Accent5 13" xfId="2549" xr:uid="{4D2FD91C-3B89-47A9-91A0-A1F8F6AAE167}"/>
    <cellStyle name="20% - Accent5 13 2" xfId="2550" xr:uid="{37B27794-68A8-4102-BE3D-30D403FB374F}"/>
    <cellStyle name="20% - Accent5 14" xfId="2551" xr:uid="{65EBC49A-C8D7-4694-BA5D-A967779C3376}"/>
    <cellStyle name="20% - Accent5 14 2" xfId="2552" xr:uid="{9687263D-C189-41A9-B00C-9CDC87E205EE}"/>
    <cellStyle name="20% - Accent5 15" xfId="2553" xr:uid="{EE613038-DF3B-4C8B-94F9-B0D4DB7929F0}"/>
    <cellStyle name="20% - Accent5 15 2" xfId="2554" xr:uid="{C3F3B215-A861-44B3-A838-2704E53F1679}"/>
    <cellStyle name="20% - Accent5 16" xfId="2555" xr:uid="{FF4C8538-6CE6-4E4F-AB04-6A954C085921}"/>
    <cellStyle name="20% - Accent5 17" xfId="2556" xr:uid="{3698AEE3-80B7-45DD-9EF5-708DF36CA2A6}"/>
    <cellStyle name="20% - Accent5 18" xfId="2557" xr:uid="{B4DD4A7F-C313-4AE2-8059-4E4EA3EEA0B0}"/>
    <cellStyle name="20% - Accent5 18 2" xfId="2558" xr:uid="{A8FB1932-D788-4BD2-8250-AD9BC4C0B5E4}"/>
    <cellStyle name="20% - Accent5 19" xfId="2559" xr:uid="{4AD5391E-B098-4929-A180-8CBB40A20AC8}"/>
    <cellStyle name="20% - Accent5 19 2" xfId="2560" xr:uid="{FE468082-9E2E-42FB-8A73-0ADFF37B6E3F}"/>
    <cellStyle name="20% - Accent5 2" xfId="2561" xr:uid="{3214F2AC-0058-4E93-96C5-A32F27CEEFD3}"/>
    <cellStyle name="20% - Accent5 2 2" xfId="2562" xr:uid="{03910A54-8F25-4E65-9028-C559609900CB}"/>
    <cellStyle name="20% - Accent5 2 2 2" xfId="8717" xr:uid="{2391FB31-B7E0-407A-8FC1-82CD78FFB851}"/>
    <cellStyle name="20% - Accent5 3" xfId="2563" xr:uid="{8816ADC9-105C-46E1-A8F9-7562BDCDFD3F}"/>
    <cellStyle name="20% - Accent5 3 2" xfId="2564" xr:uid="{2778C825-F47C-4B12-8FD6-2A0EEB74BC37}"/>
    <cellStyle name="20% - Accent5 4" xfId="2565" xr:uid="{4459DF43-59A2-40E0-97D0-D0C47CC9E266}"/>
    <cellStyle name="20% - Accent5 4 2" xfId="2566" xr:uid="{2F75136C-6CA1-4D4C-8FB6-53F2B619719D}"/>
    <cellStyle name="20% - Accent5 5" xfId="2567" xr:uid="{C8AED0F9-86E7-40D5-9895-C890C775003B}"/>
    <cellStyle name="20% - Accent5 5 2" xfId="2568" xr:uid="{1BF9F70E-FA5D-4D1F-A890-6C045EC58CF5}"/>
    <cellStyle name="20% - Accent5 6" xfId="2569" xr:uid="{73F0D748-8BB0-4FC6-BD72-2E15FD8B25AE}"/>
    <cellStyle name="20% - Accent5 6 2" xfId="2570" xr:uid="{8ECE0917-0E48-49C7-B3A9-66D93D3C0114}"/>
    <cellStyle name="20% - Accent5 7" xfId="2571" xr:uid="{84260455-9EFF-41E9-B5AD-6A46E449F6F7}"/>
    <cellStyle name="20% - Accent5 7 2" xfId="2572" xr:uid="{4689341E-130D-4A44-B71C-51677E5C68D8}"/>
    <cellStyle name="20% - Accent5 8" xfId="2573" xr:uid="{2437E01D-700D-4491-95A9-669BB7CC134B}"/>
    <cellStyle name="20% - Accent5 8 2" xfId="2574" xr:uid="{0CEA7BF9-4BC4-4257-8959-A5875E198CAE}"/>
    <cellStyle name="20% - Accent5 9" xfId="2575" xr:uid="{B7C7862E-9C1E-47F7-9D6A-37E92888D909}"/>
    <cellStyle name="20% - Accent5 9 2" xfId="2576" xr:uid="{6872D4FA-6CFA-4E1D-9F03-0A1A1F01A0E3}"/>
    <cellStyle name="20% - Accent6 10" xfId="2577" xr:uid="{AAB444B4-B1CF-4A51-B2E8-BAC0B0B8680B}"/>
    <cellStyle name="20% - Accent6 10 2" xfId="2578" xr:uid="{503A00C3-5DEF-45C0-A728-27148A72BB31}"/>
    <cellStyle name="20% - Accent6 11" xfId="2579" xr:uid="{11988643-8548-4536-994B-7BEF0EAB1336}"/>
    <cellStyle name="20% - Accent6 11 2" xfId="2580" xr:uid="{86100774-AC1D-45F4-9A60-313AA935D432}"/>
    <cellStyle name="20% - Accent6 12" xfId="2581" xr:uid="{C725CEDD-BAB5-45BE-BC2A-3357CCD416AF}"/>
    <cellStyle name="20% - Accent6 12 2" xfId="2582" xr:uid="{7FB00411-6C38-489F-9447-44948CA5CEDD}"/>
    <cellStyle name="20% - Accent6 13" xfId="2583" xr:uid="{EB6A1CDE-69C2-41BA-A9B9-496A1A3378F7}"/>
    <cellStyle name="20% - Accent6 13 2" xfId="2584" xr:uid="{1F34818D-836C-4709-B689-90ECB1725852}"/>
    <cellStyle name="20% - Accent6 14" xfId="2585" xr:uid="{09A72574-289B-4AED-912B-E20A4D05880C}"/>
    <cellStyle name="20% - Accent6 14 2" xfId="2586" xr:uid="{3B5B2ABC-3EED-4F92-9B2A-7285A25400DC}"/>
    <cellStyle name="20% - Accent6 15" xfId="2587" xr:uid="{08E9A80E-BC1D-48E0-83E9-1D7F832D29F7}"/>
    <cellStyle name="20% - Accent6 15 2" xfId="2588" xr:uid="{F339FB0E-E1FE-4428-BA8A-E3B419D82A65}"/>
    <cellStyle name="20% - Accent6 16" xfId="2589" xr:uid="{DA9D44D7-654A-41EA-B152-739756821DA7}"/>
    <cellStyle name="20% - Accent6 17" xfId="2590" xr:uid="{F5A8127F-EC0A-41A3-A5C4-FA71C0585627}"/>
    <cellStyle name="20% - Accent6 18" xfId="2591" xr:uid="{5E9D356D-FC6B-4046-82BD-7DC0B30F4546}"/>
    <cellStyle name="20% - Accent6 18 2" xfId="2592" xr:uid="{B6063D18-DFA3-41AB-8A61-C9FCB75756CE}"/>
    <cellStyle name="20% - Accent6 19" xfId="2593" xr:uid="{F9814477-F7C8-4F67-BD8B-567F508DA98C}"/>
    <cellStyle name="20% - Accent6 19 2" xfId="2594" xr:uid="{B9A998B4-6989-44C1-B92F-B9A4DEFA415D}"/>
    <cellStyle name="20% - Accent6 2" xfId="2595" xr:uid="{C2372320-4C42-4424-AA10-8FBEB98C9DFF}"/>
    <cellStyle name="20% - Accent6 2 2" xfId="2596" xr:uid="{ADA8827F-3953-41D2-AD97-D64E8ED356F4}"/>
    <cellStyle name="20% - Accent6 2 2 2" xfId="8718" xr:uid="{CCED7114-2C46-48B7-B6D2-CBFEAA26791D}"/>
    <cellStyle name="20% - Accent6 3" xfId="2597" xr:uid="{97C0D849-C872-4C56-A5E8-2939B113CEE0}"/>
    <cellStyle name="20% - Accent6 3 2" xfId="2598" xr:uid="{153E4EB6-D103-4B69-BC17-5F1B0E0EFE66}"/>
    <cellStyle name="20% - Accent6 4" xfId="2599" xr:uid="{AB387930-1DC2-43F1-B598-746446D75761}"/>
    <cellStyle name="20% - Accent6 4 2" xfId="2600" xr:uid="{0557F146-9655-4FC4-A7B6-5C9D9C729591}"/>
    <cellStyle name="20% - Accent6 5" xfId="2601" xr:uid="{6EF3C097-D6E7-4ADF-9F08-3DE487D1EBE9}"/>
    <cellStyle name="20% - Accent6 5 2" xfId="2602" xr:uid="{775DD959-110A-4EBC-A49F-AF8A97DC034A}"/>
    <cellStyle name="20% - Accent6 6" xfId="2603" xr:uid="{6F55DC73-32A4-425D-979D-771501DCF94C}"/>
    <cellStyle name="20% - Accent6 6 2" xfId="2604" xr:uid="{6AFE123C-DEE4-4C67-B8C9-2B16F8299D32}"/>
    <cellStyle name="20% - Accent6 7" xfId="2605" xr:uid="{6C50CF6D-6FD9-4F90-BD60-D734B6FE7E1A}"/>
    <cellStyle name="20% - Accent6 7 2" xfId="2606" xr:uid="{8359F3E0-D0FD-4CE3-8A25-04AEA4530B04}"/>
    <cellStyle name="20% - Accent6 8" xfId="2607" xr:uid="{C841B910-7803-4C02-8802-02E96290B657}"/>
    <cellStyle name="20% - Accent6 8 2" xfId="2608" xr:uid="{DCBF8FD9-7E10-4A76-9D49-30A257DD5D5A}"/>
    <cellStyle name="20% - Accent6 9" xfId="2609" xr:uid="{CA5E355D-B8F6-4075-8FA9-E4CD627DB755}"/>
    <cellStyle name="20% - Accent6 9 2" xfId="2610" xr:uid="{8CF743F5-2BCA-4C3D-8494-CCE4093B9292}"/>
    <cellStyle name="40% - Accent1 10" xfId="2611" xr:uid="{EA7D2DFD-ED8E-4930-A5F9-86444FD5FF97}"/>
    <cellStyle name="40% - Accent1 10 2" xfId="2612" xr:uid="{1C77FC55-B0C1-4F33-AB91-73E633C36658}"/>
    <cellStyle name="40% - Accent1 11" xfId="2613" xr:uid="{D0652147-282E-468D-A1AD-DED9E6DAE39C}"/>
    <cellStyle name="40% - Accent1 11 2" xfId="2614" xr:uid="{F835EEBE-80EF-4670-9EEA-C55B8CC2F2A3}"/>
    <cellStyle name="40% - Accent1 12" xfId="2615" xr:uid="{00451EF7-C0D2-4EF6-8DC4-23A188D5564E}"/>
    <cellStyle name="40% - Accent1 12 2" xfId="2616" xr:uid="{36B1B7A9-6254-44BC-88AA-9ABC8CB31004}"/>
    <cellStyle name="40% - Accent1 13" xfId="2617" xr:uid="{37081E51-315F-4F1C-A27D-DEBED691893A}"/>
    <cellStyle name="40% - Accent1 13 2" xfId="2618" xr:uid="{577FA898-51E0-40C7-B1E7-F55CE67FDE40}"/>
    <cellStyle name="40% - Accent1 14" xfId="2619" xr:uid="{E518EAD3-E7B9-463E-B70F-2492BFF8E305}"/>
    <cellStyle name="40% - Accent1 14 2" xfId="2620" xr:uid="{069D3936-CB07-483C-A0B0-677FFB017B26}"/>
    <cellStyle name="40% - Accent1 15" xfId="2621" xr:uid="{4803ADCE-A3F5-4993-827A-0D729DD75A02}"/>
    <cellStyle name="40% - Accent1 15 2" xfId="2622" xr:uid="{53556AFB-E878-4E17-AA31-38359B136156}"/>
    <cellStyle name="40% - Accent1 16" xfId="2623" xr:uid="{5A2C8A95-9F37-4A28-8677-EE91241B1E64}"/>
    <cellStyle name="40% - Accent1 17" xfId="2624" xr:uid="{84C99C06-6913-4462-AE3A-1EB33A71ACF1}"/>
    <cellStyle name="40% - Accent1 18" xfId="2625" xr:uid="{C70625A4-88AF-425F-BDEE-401CCA6E4B84}"/>
    <cellStyle name="40% - Accent1 18 2" xfId="2626" xr:uid="{67032014-EEBE-454C-ABE1-C48264EFBE0C}"/>
    <cellStyle name="40% - Accent1 19" xfId="2627" xr:uid="{911DF95A-15F2-43D5-AA0C-BAAD9F03840C}"/>
    <cellStyle name="40% - Accent1 19 2" xfId="2628" xr:uid="{294A2C7B-20A6-4CAD-8C52-6663F43625F8}"/>
    <cellStyle name="40% - Accent1 2" xfId="2629" xr:uid="{3D850664-C2A4-4731-8E80-C2D59E823BB3}"/>
    <cellStyle name="40% - Accent1 2 2" xfId="2630" xr:uid="{D3C72BF4-2A7F-431D-956E-F7ADE67C3094}"/>
    <cellStyle name="40% - Accent1 2 2 2" xfId="8719" xr:uid="{F0D50663-85BB-4D3C-AB7D-88868AF5CA99}"/>
    <cellStyle name="40% - Accent1 3" xfId="2631" xr:uid="{F213A135-3CC6-4428-98F3-EB786082AB12}"/>
    <cellStyle name="40% - Accent1 3 2" xfId="2632" xr:uid="{02AAE301-C06C-49B9-8A99-F5A3E436BF52}"/>
    <cellStyle name="40% - Accent1 4" xfId="2633" xr:uid="{C2BE80F9-E530-4616-957E-C338AD55C0D0}"/>
    <cellStyle name="40% - Accent1 4 2" xfId="2634" xr:uid="{CF9B81C9-D03C-4409-BB96-16C60CD3F120}"/>
    <cellStyle name="40% - Accent1 5" xfId="2635" xr:uid="{45FDFA74-E080-42EC-A789-080F9A9DEFCF}"/>
    <cellStyle name="40% - Accent1 5 2" xfId="2636" xr:uid="{98E8FAFE-1D38-4956-A12E-763B20A436C8}"/>
    <cellStyle name="40% - Accent1 6" xfId="2637" xr:uid="{8BC210E1-57A2-4601-AF19-32BFFECACB97}"/>
    <cellStyle name="40% - Accent1 6 2" xfId="2638" xr:uid="{0D590AD1-60EE-49DE-8BF9-4FA4FDCA6508}"/>
    <cellStyle name="40% - Accent1 7" xfId="2639" xr:uid="{560C0EAA-8517-4535-A95B-842AD4FA3772}"/>
    <cellStyle name="40% - Accent1 7 2" xfId="2640" xr:uid="{8816E91E-0625-43CD-8767-5DBB665E6E05}"/>
    <cellStyle name="40% - Accent1 8" xfId="2641" xr:uid="{4CF0AC4D-BBB7-4ADA-AFA9-3F865D5ABCE4}"/>
    <cellStyle name="40% - Accent1 8 2" xfId="2642" xr:uid="{1BCBC94F-3176-4019-A158-553D7C55888F}"/>
    <cellStyle name="40% - Accent1 9" xfId="2643" xr:uid="{EB0979C9-AC9A-4CC4-A879-3C9FF99C144A}"/>
    <cellStyle name="40% - Accent1 9 2" xfId="2644" xr:uid="{3088B470-3919-486A-AFFD-99024FA39005}"/>
    <cellStyle name="40% - Accent2 10" xfId="2645" xr:uid="{EE86D20D-8EFA-487C-BB06-3F1DD7689EC7}"/>
    <cellStyle name="40% - Accent2 10 2" xfId="2646" xr:uid="{736B7F24-09A8-44DA-860E-52DAB1BEFECC}"/>
    <cellStyle name="40% - Accent2 11" xfId="2647" xr:uid="{FC4448BE-20CD-44E5-A445-7153E4821CD2}"/>
    <cellStyle name="40% - Accent2 11 2" xfId="2648" xr:uid="{0FCA29F4-A48E-4E3C-8FD9-9DF69A0D3014}"/>
    <cellStyle name="40% - Accent2 12" xfId="2649" xr:uid="{497AC124-98BE-4904-854C-40A4D685DDAE}"/>
    <cellStyle name="40% - Accent2 12 2" xfId="2650" xr:uid="{8C3B7004-8BC2-49FA-B035-6BAE7E40F7BE}"/>
    <cellStyle name="40% - Accent2 13" xfId="2651" xr:uid="{9AC5A470-0118-4A2A-9C7A-B9E95DE3B5BB}"/>
    <cellStyle name="40% - Accent2 13 2" xfId="2652" xr:uid="{74BC1EEB-808C-4BC5-B432-5A7E0D47D272}"/>
    <cellStyle name="40% - Accent2 14" xfId="2653" xr:uid="{4695D51E-E4C9-4E2C-B2E5-A556ED32DAE5}"/>
    <cellStyle name="40% - Accent2 14 2" xfId="2654" xr:uid="{991BF319-8F84-4FB8-AFDA-1E55B9F6682F}"/>
    <cellStyle name="40% - Accent2 15" xfId="2655" xr:uid="{9B1D51FA-4FF9-4794-AF2D-AEA670D83796}"/>
    <cellStyle name="40% - Accent2 15 2" xfId="2656" xr:uid="{73E21913-9F2F-429E-8597-5769EA106247}"/>
    <cellStyle name="40% - Accent2 16" xfId="2657" xr:uid="{61A419D6-A810-41E2-80B1-A7B68B7ECC62}"/>
    <cellStyle name="40% - Accent2 17" xfId="2658" xr:uid="{A92A1133-E074-41E5-89D6-23B7CD470C5C}"/>
    <cellStyle name="40% - Accent2 18" xfId="2659" xr:uid="{DEAF81DD-FCF5-4C70-A19C-8CC4D5AF5E34}"/>
    <cellStyle name="40% - Accent2 18 2" xfId="2660" xr:uid="{B1302195-39ED-41BA-9910-B03E75C663AE}"/>
    <cellStyle name="40% - Accent2 19" xfId="2661" xr:uid="{165A1965-5797-4FF7-BC44-C2F7682E0F9F}"/>
    <cellStyle name="40% - Accent2 19 2" xfId="2662" xr:uid="{A3921847-FD23-48FE-B615-4FD708B48953}"/>
    <cellStyle name="40% - Accent2 2" xfId="2663" xr:uid="{2BFDAFCA-376C-4F87-BC03-9E719E7B22A3}"/>
    <cellStyle name="40% - Accent2 2 2" xfId="2664" xr:uid="{68D1B87C-AF46-48F2-8755-FED35F1BF3A2}"/>
    <cellStyle name="40% - Accent2 2 2 2" xfId="8720" xr:uid="{F67D0F88-F244-4799-A99C-C2ECB3906456}"/>
    <cellStyle name="40% - Accent2 3" xfId="2665" xr:uid="{B6931CBB-D153-4D96-BDCD-1A42AA9F68D6}"/>
    <cellStyle name="40% - Accent2 3 2" xfId="2666" xr:uid="{D887EEE0-590F-47E9-8641-A91BB2381C85}"/>
    <cellStyle name="40% - Accent2 4" xfId="2667" xr:uid="{ACEFAFD8-02BC-4663-96A9-3A20DC15DED0}"/>
    <cellStyle name="40% - Accent2 4 2" xfId="2668" xr:uid="{60EB9B20-FC78-4E31-A0EE-44613ABBB814}"/>
    <cellStyle name="40% - Accent2 5" xfId="2669" xr:uid="{7704549D-13C4-48CE-A8D6-D106A62E88B9}"/>
    <cellStyle name="40% - Accent2 5 2" xfId="2670" xr:uid="{AECF7B59-22A2-4A50-9D3D-B23C45CC22C9}"/>
    <cellStyle name="40% - Accent2 6" xfId="2671" xr:uid="{8A3D2842-4EA2-46BD-ACD5-8EC5CCD9CB2A}"/>
    <cellStyle name="40% - Accent2 6 2" xfId="2672" xr:uid="{66A89C9B-FBBE-4773-B564-02896F9AAF70}"/>
    <cellStyle name="40% - Accent2 7" xfId="2673" xr:uid="{AD6475D5-01E7-4E1E-896D-94D44B863D7C}"/>
    <cellStyle name="40% - Accent2 7 2" xfId="2674" xr:uid="{7DDD6AEA-00FA-4B79-9F07-E217E013FE06}"/>
    <cellStyle name="40% - Accent2 8" xfId="2675" xr:uid="{62A7F8A5-7C1F-491C-A560-2F6B79640E83}"/>
    <cellStyle name="40% - Accent2 8 2" xfId="2676" xr:uid="{8A12DAB5-3F0A-4A61-9D0B-BA96575CC104}"/>
    <cellStyle name="40% - Accent2 9" xfId="2677" xr:uid="{E9F4F40A-87C5-40A8-A956-9339E64E532E}"/>
    <cellStyle name="40% - Accent2 9 2" xfId="2678" xr:uid="{AF228E01-2BA0-4C7E-9FC4-52E8D7191D1B}"/>
    <cellStyle name="40% - Accent3 10" xfId="2679" xr:uid="{F974B2AD-72F6-42FA-8536-73BB21381F5E}"/>
    <cellStyle name="40% - Accent3 10 2" xfId="2680" xr:uid="{A149B391-572E-4C34-9833-815905FC9BD0}"/>
    <cellStyle name="40% - Accent3 11" xfId="2681" xr:uid="{0E871EFE-142F-47A7-9192-A8AA69C686EC}"/>
    <cellStyle name="40% - Accent3 11 2" xfId="2682" xr:uid="{7C7F0260-23F1-4A15-8683-516FBE33B925}"/>
    <cellStyle name="40% - Accent3 12" xfId="2683" xr:uid="{956CEDCA-FCEB-4C1C-BEE6-FA9A9525BA7A}"/>
    <cellStyle name="40% - Accent3 12 2" xfId="2684" xr:uid="{52060A1B-3E59-4663-93A3-949E6B4929E0}"/>
    <cellStyle name="40% - Accent3 13" xfId="2685" xr:uid="{26B20602-A70E-41A0-A042-484A8DA49B3D}"/>
    <cellStyle name="40% - Accent3 13 2" xfId="2686" xr:uid="{7FB3EB3C-C586-41F1-A0BF-E93FC9BA4F90}"/>
    <cellStyle name="40% - Accent3 14" xfId="2687" xr:uid="{58958314-68D0-4241-9AC2-66D7AE976786}"/>
    <cellStyle name="40% - Accent3 14 2" xfId="2688" xr:uid="{1705C3BB-57A2-48B8-BCE6-E97C488F3915}"/>
    <cellStyle name="40% - Accent3 15" xfId="2689" xr:uid="{76BABC87-2E30-4D94-9762-CA359F8E31CB}"/>
    <cellStyle name="40% - Accent3 15 2" xfId="2690" xr:uid="{9C812C80-6C8B-4EF7-A7C7-EEEB1BE47F66}"/>
    <cellStyle name="40% - Accent3 16" xfId="2691" xr:uid="{A25F5C96-73C6-4C5F-93C4-E980E231A435}"/>
    <cellStyle name="40% - Accent3 17" xfId="2692" xr:uid="{3E6DE3BF-495F-4088-931E-12A45767EE16}"/>
    <cellStyle name="40% - Accent3 18" xfId="2693" xr:uid="{6D95771C-C956-492F-883E-7B746AA588E3}"/>
    <cellStyle name="40% - Accent3 18 2" xfId="2694" xr:uid="{6EA5E8C8-C163-4E4C-AD3C-6018D85F8951}"/>
    <cellStyle name="40% - Accent3 19" xfId="2695" xr:uid="{E1BC3EF5-306F-4E64-B7B9-0ED783B3C831}"/>
    <cellStyle name="40% - Accent3 19 2" xfId="2696" xr:uid="{EBB9DE50-9B1F-4398-82F2-5EAFEC0AEC3E}"/>
    <cellStyle name="40% - Accent3 2" xfId="2697" xr:uid="{0235758D-4D12-4CAC-B35E-0A8199E44200}"/>
    <cellStyle name="40% - Accent3 2 2" xfId="2698" xr:uid="{374BAE08-3FD7-42A5-A027-8C6ED10A95B1}"/>
    <cellStyle name="40% - Accent3 2 2 2" xfId="8721" xr:uid="{99452948-9ACC-4261-89EC-65C9944B5395}"/>
    <cellStyle name="40% - Accent3 3" xfId="2699" xr:uid="{D773858E-B521-4F55-8280-AC562B29D2B5}"/>
    <cellStyle name="40% - Accent3 3 2" xfId="2700" xr:uid="{0C843466-ADEF-4040-BD16-B12A1CE70D01}"/>
    <cellStyle name="40% - Accent3 4" xfId="2701" xr:uid="{911A97BB-E2C6-4392-A00B-A8920DB6B6CC}"/>
    <cellStyle name="40% - Accent3 4 2" xfId="2702" xr:uid="{FE53D771-3287-4909-A930-9D486715BFF3}"/>
    <cellStyle name="40% - Accent3 5" xfId="2703" xr:uid="{6222F4CB-EE36-4BC5-A35E-B13E8D09F681}"/>
    <cellStyle name="40% - Accent3 5 2" xfId="2704" xr:uid="{9F14F095-4A5F-4076-BEE0-83405E273BBA}"/>
    <cellStyle name="40% - Accent3 6" xfId="2705" xr:uid="{A3990EE8-0E94-41FF-BA37-F80194AAA542}"/>
    <cellStyle name="40% - Accent3 6 2" xfId="2706" xr:uid="{413AE336-9D0A-487D-9193-914B9094DD3D}"/>
    <cellStyle name="40% - Accent3 7" xfId="2707" xr:uid="{497236ED-9659-4FF3-8C6D-E8C36D3E3A24}"/>
    <cellStyle name="40% - Accent3 7 2" xfId="2708" xr:uid="{BA36152F-8BCE-418A-9ADE-3C57E791A652}"/>
    <cellStyle name="40% - Accent3 8" xfId="2709" xr:uid="{A3179A64-9315-41D1-9A1C-F11C5D12456E}"/>
    <cellStyle name="40% - Accent3 8 2" xfId="2710" xr:uid="{64E7CFAC-896E-44B9-963B-639BA9E166A9}"/>
    <cellStyle name="40% - Accent3 9" xfId="2711" xr:uid="{98C1957A-A8E1-4FB8-A55E-2BB2D6D40015}"/>
    <cellStyle name="40% - Accent3 9 2" xfId="2712" xr:uid="{347A0F93-A972-495D-8C0B-C554B56E919A}"/>
    <cellStyle name="40% - Accent4 10" xfId="2713" xr:uid="{0A972D7E-417E-4821-9BCC-83F47F825899}"/>
    <cellStyle name="40% - Accent4 10 2" xfId="2714" xr:uid="{F65644DE-8CE2-48D5-B856-DBBB2FE81381}"/>
    <cellStyle name="40% - Accent4 11" xfId="2715" xr:uid="{4E6A564B-82FB-4F0F-A2D6-0886FBCEC75C}"/>
    <cellStyle name="40% - Accent4 11 2" xfId="2716" xr:uid="{AF9B6E2A-4487-40E9-BCEB-4E8FD2C55297}"/>
    <cellStyle name="40% - Accent4 12" xfId="2717" xr:uid="{652E293A-6D95-4D54-80AB-4A1FCA131098}"/>
    <cellStyle name="40% - Accent4 12 2" xfId="2718" xr:uid="{F555A4F5-AF9E-4F49-AD64-B9A00728F278}"/>
    <cellStyle name="40% - Accent4 13" xfId="2719" xr:uid="{32B2E521-BA04-496E-8E41-65566B75E49C}"/>
    <cellStyle name="40% - Accent4 13 2" xfId="2720" xr:uid="{7C5ED3E4-960C-4993-94E5-B9D799CDD9AC}"/>
    <cellStyle name="40% - Accent4 14" xfId="2721" xr:uid="{95548860-81A9-4155-99C0-D8AB9A5E07C7}"/>
    <cellStyle name="40% - Accent4 14 2" xfId="2722" xr:uid="{59E8E1A9-9F6D-4FA9-AFE3-AB42423B800A}"/>
    <cellStyle name="40% - Accent4 15" xfId="2723" xr:uid="{F998B9AD-E2B0-4E28-B4E5-DFA13D343D9F}"/>
    <cellStyle name="40% - Accent4 15 2" xfId="2724" xr:uid="{6DF9279D-680A-4E34-9D9E-673450175348}"/>
    <cellStyle name="40% - Accent4 16" xfId="2725" xr:uid="{A31256EF-02FC-40CA-9582-4AFD1DDD3316}"/>
    <cellStyle name="40% - Accent4 17" xfId="2726" xr:uid="{7D4EF9D4-2D3D-4D7A-B024-8C0250DCF8BA}"/>
    <cellStyle name="40% - Accent4 18" xfId="2727" xr:uid="{96BF07CD-CF0B-4F9D-85A8-232427DBFDD3}"/>
    <cellStyle name="40% - Accent4 18 2" xfId="2728" xr:uid="{717AC0E0-3184-4635-A71F-F6982BEECA26}"/>
    <cellStyle name="40% - Accent4 19" xfId="2729" xr:uid="{3AE4295C-F106-444A-AA12-BD5A0813A596}"/>
    <cellStyle name="40% - Accent4 19 2" xfId="2730" xr:uid="{5CD7AF2B-B501-4473-9619-D870441C7F87}"/>
    <cellStyle name="40% - Accent4 2" xfId="2731" xr:uid="{0EC73EA4-6B90-4EB1-A40E-C71F8416C258}"/>
    <cellStyle name="40% - Accent4 2 2" xfId="2732" xr:uid="{182F8400-FAE2-41BC-968A-B4E879169516}"/>
    <cellStyle name="40% - Accent4 2 2 2" xfId="8722" xr:uid="{D359D921-DFCF-416E-9A77-AB1266FD5196}"/>
    <cellStyle name="40% - Accent4 3" xfId="2733" xr:uid="{686BC1CA-9781-480C-B84B-1F69291B97E1}"/>
    <cellStyle name="40% - Accent4 3 2" xfId="2734" xr:uid="{E081639C-1E25-4FDD-B427-C04CD5D30E2F}"/>
    <cellStyle name="40% - Accent4 4" xfId="2735" xr:uid="{B9E60B6C-6221-45DE-A7D4-3513619586F6}"/>
    <cellStyle name="40% - Accent4 4 2" xfId="2736" xr:uid="{20A746B1-AD56-4C3A-A645-C38755D539BC}"/>
    <cellStyle name="40% - Accent4 5" xfId="2737" xr:uid="{16DB274B-054A-42BC-90B4-48A183FEBEEF}"/>
    <cellStyle name="40% - Accent4 5 2" xfId="2738" xr:uid="{268BA6FC-3448-4996-B101-76589454144A}"/>
    <cellStyle name="40% - Accent4 6" xfId="2739" xr:uid="{1133290B-584B-45FF-AE29-5D8D5D5597E1}"/>
    <cellStyle name="40% - Accent4 6 2" xfId="2740" xr:uid="{1D1A2990-A16E-4B33-B54C-7294FE267501}"/>
    <cellStyle name="40% - Accent4 7" xfId="2741" xr:uid="{3F99A665-5B72-417F-8F16-EEE604FA0233}"/>
    <cellStyle name="40% - Accent4 7 2" xfId="2742" xr:uid="{0D1BC0E1-75EC-482C-A1AD-3453CCB593D9}"/>
    <cellStyle name="40% - Accent4 8" xfId="2743" xr:uid="{B5CBFA4E-C837-46E2-8950-742E44283090}"/>
    <cellStyle name="40% - Accent4 8 2" xfId="2744" xr:uid="{B89227B6-771B-4862-AAED-ACAC34B52BA5}"/>
    <cellStyle name="40% - Accent4 9" xfId="2745" xr:uid="{75339B44-426F-476A-B0BA-AB674BAEF9E7}"/>
    <cellStyle name="40% - Accent4 9 2" xfId="2746" xr:uid="{AF2588AB-E4C3-4E6E-B581-D1B5B78F56EA}"/>
    <cellStyle name="40% - Accent5 10" xfId="2747" xr:uid="{F6F1AB9A-31BD-41B2-B481-BC36431DFCAC}"/>
    <cellStyle name="40% - Accent5 10 2" xfId="2748" xr:uid="{3E3415BF-BE9A-4B0B-9BF3-B0B42A3B937E}"/>
    <cellStyle name="40% - Accent5 11" xfId="2749" xr:uid="{8B544609-D0C6-4E9E-8211-377C336380B5}"/>
    <cellStyle name="40% - Accent5 11 2" xfId="2750" xr:uid="{6C15DD2B-7D75-4B26-A792-79F1E4C6BD5E}"/>
    <cellStyle name="40% - Accent5 12" xfId="2751" xr:uid="{4DABA163-569B-4596-A433-5BBDD7DA9B27}"/>
    <cellStyle name="40% - Accent5 12 2" xfId="2752" xr:uid="{5DC6DCCB-08BF-403F-9D53-6EA2C31EDEE0}"/>
    <cellStyle name="40% - Accent5 13" xfId="2753" xr:uid="{E6366221-D32B-4286-B94F-92F8F6206327}"/>
    <cellStyle name="40% - Accent5 13 2" xfId="2754" xr:uid="{1381F737-22FF-4285-82ED-0D199E4FD5D0}"/>
    <cellStyle name="40% - Accent5 14" xfId="2755" xr:uid="{E110BF37-0348-40FC-AB49-C8225E737B47}"/>
    <cellStyle name="40% - Accent5 14 2" xfId="2756" xr:uid="{6A1305F7-ABBF-47D4-A292-348C44806A3B}"/>
    <cellStyle name="40% - Accent5 15" xfId="2757" xr:uid="{BE18B28B-3B3E-45C2-921A-A83CDAA8B745}"/>
    <cellStyle name="40% - Accent5 15 2" xfId="2758" xr:uid="{5C165D12-9E89-4786-81AA-6403C18C3D29}"/>
    <cellStyle name="40% - Accent5 16" xfId="2759" xr:uid="{AF13AC5A-73CB-40F7-A34E-82489798319C}"/>
    <cellStyle name="40% - Accent5 17" xfId="2760" xr:uid="{89132C6D-B76B-4D2C-910D-A1786FED2704}"/>
    <cellStyle name="40% - Accent5 18" xfId="2761" xr:uid="{227D9A52-0F0F-45D6-8955-941E5A3FE397}"/>
    <cellStyle name="40% - Accent5 18 2" xfId="2762" xr:uid="{70C17B4A-FE27-4F4F-942A-5ECA44DBF5EF}"/>
    <cellStyle name="40% - Accent5 19" xfId="2763" xr:uid="{157BC305-0BF6-4822-9BC5-7B6195215257}"/>
    <cellStyle name="40% - Accent5 19 2" xfId="2764" xr:uid="{10458C07-1288-4D5C-A670-7D86D2AAD273}"/>
    <cellStyle name="40% - Accent5 2" xfId="2765" xr:uid="{90E0CA00-15A0-4389-A192-9801F6D61362}"/>
    <cellStyle name="40% - Accent5 2 2" xfId="2766" xr:uid="{D0C0476F-833F-4A28-AB2B-74EE884D4A48}"/>
    <cellStyle name="40% - Accent5 2 2 2" xfId="8723" xr:uid="{3C1AFC65-B391-4829-AD8F-748CA1A580D6}"/>
    <cellStyle name="40% - Accent5 3" xfId="2767" xr:uid="{C6135BEA-1390-4168-813A-24F401A12123}"/>
    <cellStyle name="40% - Accent5 3 2" xfId="2768" xr:uid="{C3051F97-5E78-48E1-9039-AB054F280904}"/>
    <cellStyle name="40% - Accent5 4" xfId="2769" xr:uid="{40C280CB-963D-4D43-9D13-3D6D56AF431D}"/>
    <cellStyle name="40% - Accent5 4 2" xfId="2770" xr:uid="{4362611C-14E2-47F3-8080-8E68A58674A2}"/>
    <cellStyle name="40% - Accent5 5" xfId="2771" xr:uid="{00894197-5E06-4831-A569-37C2510E7A3B}"/>
    <cellStyle name="40% - Accent5 5 2" xfId="2772" xr:uid="{E4662BF7-0251-4B56-9FB3-58B24E9A7683}"/>
    <cellStyle name="40% - Accent5 6" xfId="2773" xr:uid="{A63AFC7C-BE99-490D-96DB-9DA38099F623}"/>
    <cellStyle name="40% - Accent5 6 2" xfId="2774" xr:uid="{933C28F2-0E85-48D9-8C59-1115CA908E69}"/>
    <cellStyle name="40% - Accent5 7" xfId="2775" xr:uid="{58D1B16F-F9F9-40BA-A6F2-9EFC89D8EDF3}"/>
    <cellStyle name="40% - Accent5 7 2" xfId="2776" xr:uid="{05049F86-B300-4CB9-9CAF-22898F3DAC05}"/>
    <cellStyle name="40% - Accent5 8" xfId="2777" xr:uid="{EAECE0A3-63F2-4E35-A550-A0B3CE4BA923}"/>
    <cellStyle name="40% - Accent5 8 2" xfId="2778" xr:uid="{4868D09F-CC99-437F-A49E-DF840522F45F}"/>
    <cellStyle name="40% - Accent5 9" xfId="2779" xr:uid="{B368BD36-2435-4F5F-B2F8-A78302EFB7ED}"/>
    <cellStyle name="40% - Accent5 9 2" xfId="2780" xr:uid="{4D67B7F9-3103-4C66-88F1-5010E50E8D55}"/>
    <cellStyle name="40% - Accent6 10" xfId="2781" xr:uid="{9EFE32F1-1B3F-4BD0-A896-A9E46B68ABEA}"/>
    <cellStyle name="40% - Accent6 10 2" xfId="2782" xr:uid="{A94F4CE6-904B-4B55-B1BE-1CF3EC3A9477}"/>
    <cellStyle name="40% - Accent6 11" xfId="2783" xr:uid="{1523E216-D8F6-4C90-AEBD-3CF3BA7BB5AA}"/>
    <cellStyle name="40% - Accent6 11 2" xfId="2784" xr:uid="{72434CED-2204-4999-A621-08798AEF41BD}"/>
    <cellStyle name="40% - Accent6 12" xfId="2785" xr:uid="{544A3143-57F6-4BE6-B61B-3AAE2F15F8BA}"/>
    <cellStyle name="40% - Accent6 12 2" xfId="2786" xr:uid="{D89A3132-F583-4872-A6D9-E448708FECE6}"/>
    <cellStyle name="40% - Accent6 13" xfId="2787" xr:uid="{3F1CA68E-2542-4F5E-A1EC-6712BFADAE2F}"/>
    <cellStyle name="40% - Accent6 13 2" xfId="2788" xr:uid="{2A78ED97-CE3B-4B06-B615-8D65BCAD1BB7}"/>
    <cellStyle name="40% - Accent6 14" xfId="2789" xr:uid="{2401931C-6A42-4FA1-9134-5389CB550B36}"/>
    <cellStyle name="40% - Accent6 14 2" xfId="2790" xr:uid="{B54252E1-2CE7-42CE-B983-9603CF7B85C8}"/>
    <cellStyle name="40% - Accent6 15" xfId="2791" xr:uid="{9F09408C-88B6-428C-A7A7-7F23A022E339}"/>
    <cellStyle name="40% - Accent6 15 2" xfId="2792" xr:uid="{F97994F8-DE95-45D8-A0BA-5AF263A12610}"/>
    <cellStyle name="40% - Accent6 16" xfId="2793" xr:uid="{503392F2-84AA-496D-B116-0B7A9FD837EA}"/>
    <cellStyle name="40% - Accent6 17" xfId="2794" xr:uid="{3C784726-102F-4C1E-BD36-6BBED79B15F3}"/>
    <cellStyle name="40% - Accent6 18" xfId="2795" xr:uid="{53D004ED-1B53-4E75-B3EA-DA602B690254}"/>
    <cellStyle name="40% - Accent6 18 2" xfId="2796" xr:uid="{16414364-DBC1-49DC-9E65-24FF690F4FC9}"/>
    <cellStyle name="40% - Accent6 19" xfId="2797" xr:uid="{72F5D7BF-493E-474C-AFC3-60B80CA3D08A}"/>
    <cellStyle name="40% - Accent6 19 2" xfId="2798" xr:uid="{EF50E49D-EE03-4B74-964F-733F0348B2D9}"/>
    <cellStyle name="40% - Accent6 2" xfId="2799" xr:uid="{1D1E9A79-CC3F-45E0-BE75-D9CD912FDBE1}"/>
    <cellStyle name="40% - Accent6 2 2" xfId="2800" xr:uid="{1B2D018C-F8E8-4CA3-9560-86DB3F84D6B9}"/>
    <cellStyle name="40% - Accent6 2 2 2" xfId="8724" xr:uid="{625E28AB-358D-45AE-B811-AA38A8BDB0AB}"/>
    <cellStyle name="40% - Accent6 3" xfId="2801" xr:uid="{75A6E358-99DD-42C9-9C53-612A1B644ACB}"/>
    <cellStyle name="40% - Accent6 3 2" xfId="2802" xr:uid="{00B4CF4E-4196-4E17-86F0-E8F55FEDA86E}"/>
    <cellStyle name="40% - Accent6 4" xfId="2803" xr:uid="{BDB2AAAC-0CFA-4AA5-8654-CB24E97AA907}"/>
    <cellStyle name="40% - Accent6 4 2" xfId="2804" xr:uid="{DE58A6B2-7553-4C07-85C9-17B07B15FDE5}"/>
    <cellStyle name="40% - Accent6 5" xfId="2805" xr:uid="{82013271-1419-41F4-9BD6-ED50A4ED1284}"/>
    <cellStyle name="40% - Accent6 5 2" xfId="2806" xr:uid="{84FCAF7F-3B06-49D4-9D01-20076AA13944}"/>
    <cellStyle name="40% - Accent6 6" xfId="2807" xr:uid="{B446F440-5944-47EF-9A15-30DE20FF1BF5}"/>
    <cellStyle name="40% - Accent6 6 2" xfId="2808" xr:uid="{B3CBE073-2778-43FF-B45A-62075E517AEB}"/>
    <cellStyle name="40% - Accent6 7" xfId="2809" xr:uid="{9435FA0A-07AB-445E-8B54-EAD8A9202FFF}"/>
    <cellStyle name="40% - Accent6 7 2" xfId="2810" xr:uid="{EB51FF78-690D-4912-904D-F4011E1E8B9D}"/>
    <cellStyle name="40% - Accent6 8" xfId="2811" xr:uid="{36495478-12E2-45D1-809F-0CC583868D43}"/>
    <cellStyle name="40% - Accent6 8 2" xfId="2812" xr:uid="{EFF7BF50-EE84-4314-AF9B-89D9EB5FE923}"/>
    <cellStyle name="40% - Accent6 9" xfId="2813" xr:uid="{D876960F-A46A-45FC-B3E5-B7E41CC1C423}"/>
    <cellStyle name="40% - Accent6 9 2" xfId="2814" xr:uid="{D69BFA36-15CA-4EF8-B3F2-3E031DA596A8}"/>
    <cellStyle name="60% - Accent1 10" xfId="2815" xr:uid="{F44F49B2-B704-4B26-88EB-4035B88D9236}"/>
    <cellStyle name="60% - Accent1 11" xfId="2816" xr:uid="{8E43E055-504A-4B9C-BCC4-3C05F7E44A48}"/>
    <cellStyle name="60% - Accent1 12" xfId="2817" xr:uid="{7BF5BD0B-06CD-4982-8DBC-D0AF7F355AA0}"/>
    <cellStyle name="60% - Accent1 13" xfId="2818" xr:uid="{A56227F7-B5B1-42E0-8B5C-4405CC90216A}"/>
    <cellStyle name="60% - Accent1 14" xfId="2819" xr:uid="{2603FEC8-612A-4E2B-912A-59C2FAF8DE5F}"/>
    <cellStyle name="60% - Accent1 15" xfId="2820" xr:uid="{0F668A18-3685-4377-BAB0-780F93E710B1}"/>
    <cellStyle name="60% - Accent1 16" xfId="2821" xr:uid="{7BCD3611-F663-4A84-8676-CEAB56799DD1}"/>
    <cellStyle name="60% - Accent1 17" xfId="2822" xr:uid="{733D8F58-F286-4B7C-AF3D-CA87F99C704C}"/>
    <cellStyle name="60% - Accent1 18" xfId="2823" xr:uid="{244DF59D-B263-4401-B8D7-A9719C4D7855}"/>
    <cellStyle name="60% - Accent1 18 2" xfId="2824" xr:uid="{ABA109CA-BB87-4C4E-81BE-2A287E352D58}"/>
    <cellStyle name="60% - Accent1 19" xfId="2825" xr:uid="{BDF5E2E4-CA8B-4F8A-8114-8E914CB68DCD}"/>
    <cellStyle name="60% - Accent1 19 2" xfId="2826" xr:uid="{E7255EC9-5527-4E13-AD3B-2433BFF4CFCA}"/>
    <cellStyle name="60% - Accent1 2" xfId="2827" xr:uid="{694BA6A7-9C15-4AC4-9348-64110F22AFEA}"/>
    <cellStyle name="60% - Accent1 2 2" xfId="2828" xr:uid="{6E5A2DD6-FA64-4C4E-942D-90756DBC4630}"/>
    <cellStyle name="60% - Accent1 2 2 2" xfId="8725" xr:uid="{52FE5528-D1E5-4FD7-ACC9-32D4B31B44C6}"/>
    <cellStyle name="60% - Accent1 3" xfId="2829" xr:uid="{02C43774-F7C6-4963-9A46-BCA0E43ED91A}"/>
    <cellStyle name="60% - Accent1 4" xfId="2830" xr:uid="{B2EDA47A-D597-477B-A8F6-BF7CDAAC9CE2}"/>
    <cellStyle name="60% - Accent1 5" xfId="2831" xr:uid="{5BF9054D-B20D-4E34-923E-60608486BFC0}"/>
    <cellStyle name="60% - Accent1 6" xfId="2832" xr:uid="{50F8A4CF-E6DC-40D6-A439-F48866D3C035}"/>
    <cellStyle name="60% - Accent1 7" xfId="2833" xr:uid="{6B46D80A-95D1-461C-8850-FE01F3B1D56A}"/>
    <cellStyle name="60% - Accent1 8" xfId="2834" xr:uid="{EF748482-A7FF-40F6-8D7C-CBDC054B95A2}"/>
    <cellStyle name="60% - Accent1 9" xfId="2835" xr:uid="{DEC70471-E251-4206-8089-3010C80B4CE0}"/>
    <cellStyle name="60% - Accent2 10" xfId="2836" xr:uid="{D8ADB548-A25F-41A7-B1CD-E8A610410F14}"/>
    <cellStyle name="60% - Accent2 11" xfId="2837" xr:uid="{29569CCA-D863-4F00-A988-2C4F21E5C1A8}"/>
    <cellStyle name="60% - Accent2 12" xfId="2838" xr:uid="{B3CC095F-1986-492B-8ACE-5131F3DCAAF4}"/>
    <cellStyle name="60% - Accent2 13" xfId="2839" xr:uid="{118A83A7-D07B-4B80-8ABE-4A4785F1854B}"/>
    <cellStyle name="60% - Accent2 14" xfId="2840" xr:uid="{7328D6A6-AEE2-45E8-A37B-7BB9603A0C15}"/>
    <cellStyle name="60% - Accent2 15" xfId="2841" xr:uid="{118DB32E-82B8-4E66-BD5D-6C97D467DDAD}"/>
    <cellStyle name="60% - Accent2 16" xfId="2842" xr:uid="{7CD590F4-1878-4800-942D-47F24A730FD0}"/>
    <cellStyle name="60% - Accent2 17" xfId="2843" xr:uid="{F6FA6735-C74D-46E1-9FA5-D3437D8F92BC}"/>
    <cellStyle name="60% - Accent2 18" xfId="2844" xr:uid="{D0D40D8D-70AE-4AC0-8EBF-D7672FB0DD43}"/>
    <cellStyle name="60% - Accent2 18 2" xfId="2845" xr:uid="{FEA25358-8C51-4254-AE29-2CF7945C9AA5}"/>
    <cellStyle name="60% - Accent2 19" xfId="2846" xr:uid="{2AF8C8C9-28EE-43A8-ABB9-468179ADD5F8}"/>
    <cellStyle name="60% - Accent2 19 2" xfId="2847" xr:uid="{01DFA641-8D3B-4768-814F-FAAE23157E4C}"/>
    <cellStyle name="60% - Accent2 2" xfId="2848" xr:uid="{50A5FFE5-5A47-47D4-8AFF-96E007932B2F}"/>
    <cellStyle name="60% - Accent2 2 2" xfId="2849" xr:uid="{5CA4DBAF-3D19-4E92-8360-E52B69F7CB6E}"/>
    <cellStyle name="60% - Accent2 2 2 2" xfId="8726" xr:uid="{D17B2286-5CC3-4E0A-952A-FFC0288C1796}"/>
    <cellStyle name="60% - Accent2 3" xfId="2850" xr:uid="{DA2FF137-0EC3-4108-9975-B713A3516A4F}"/>
    <cellStyle name="60% - Accent2 4" xfId="2851" xr:uid="{D487D8DD-5AC9-4CAB-9E15-6AA37AC30C72}"/>
    <cellStyle name="60% - Accent2 5" xfId="2852" xr:uid="{D10D6DD4-DD0A-46A7-A0E7-4F298CFA3F45}"/>
    <cellStyle name="60% - Accent2 6" xfId="2853" xr:uid="{6B0CB9CA-F90D-4C22-8A4A-D9D7278456FF}"/>
    <cellStyle name="60% - Accent2 7" xfId="2854" xr:uid="{9B8BFEBA-08CD-4939-BAC0-039745286C2D}"/>
    <cellStyle name="60% - Accent2 8" xfId="2855" xr:uid="{0CB0657C-F1A2-4A0B-87EE-8E572710FA3F}"/>
    <cellStyle name="60% - Accent2 9" xfId="2856" xr:uid="{25E534EE-1EA2-4FA4-98B0-2E8FDD88368E}"/>
    <cellStyle name="60% - Accent3 10" xfId="2857" xr:uid="{60ACD0D2-8D29-46F9-86A0-38B4B13CA776}"/>
    <cellStyle name="60% - Accent3 11" xfId="2858" xr:uid="{D91336D4-4F79-43E3-95B3-C161349A5B97}"/>
    <cellStyle name="60% - Accent3 12" xfId="2859" xr:uid="{DC600396-8022-47DA-B1F9-D24A946764C8}"/>
    <cellStyle name="60% - Accent3 13" xfId="2860" xr:uid="{582ABBF0-4438-4E09-852F-C7F7E418F546}"/>
    <cellStyle name="60% - Accent3 14" xfId="2861" xr:uid="{AF0D40A9-D031-4E60-87A1-6D9B9686FB57}"/>
    <cellStyle name="60% - Accent3 15" xfId="2862" xr:uid="{3291653B-E8CE-4006-8673-F176F91F09A4}"/>
    <cellStyle name="60% - Accent3 16" xfId="2863" xr:uid="{78FFC6BB-FCD2-422D-A832-EBA9A58F1833}"/>
    <cellStyle name="60% - Accent3 17" xfId="2864" xr:uid="{DD8390FA-C326-4075-903C-4188D83F69F6}"/>
    <cellStyle name="60% - Accent3 18" xfId="2865" xr:uid="{07E2D451-18DF-4598-A1AB-CCFEF1E78268}"/>
    <cellStyle name="60% - Accent3 18 2" xfId="2866" xr:uid="{8886D540-5C5F-4F04-8823-DF322C9E2A6F}"/>
    <cellStyle name="60% - Accent3 19" xfId="2867" xr:uid="{01D26EDC-6232-4C67-9A47-DA368C73531B}"/>
    <cellStyle name="60% - Accent3 19 2" xfId="2868" xr:uid="{8A408BF6-0017-421D-88C7-C778EF139C64}"/>
    <cellStyle name="60% - Accent3 2" xfId="2869" xr:uid="{3902453F-DAA6-4D43-B4D6-BE29F5C0CCC2}"/>
    <cellStyle name="60% - Accent3 2 2" xfId="2870" xr:uid="{8CD1AD8F-F9C0-4831-9EE0-23181A0715A0}"/>
    <cellStyle name="60% - Accent3 2 2 2" xfId="8727" xr:uid="{2474D523-D4CE-4D0B-ADF0-F15C16DA8BB2}"/>
    <cellStyle name="60% - Accent3 3" xfId="2871" xr:uid="{BAFABDB2-3FC3-44D0-BD9D-F5315AB25D14}"/>
    <cellStyle name="60% - Accent3 4" xfId="2872" xr:uid="{8CCA5677-575B-4E9E-BE73-5C5EA639BDCE}"/>
    <cellStyle name="60% - Accent3 5" xfId="2873" xr:uid="{E00B1C72-EFEF-4D37-8AC3-2F8528F597CB}"/>
    <cellStyle name="60% - Accent3 6" xfId="2874" xr:uid="{35DEB797-132C-48DD-A83F-7AE17E96E467}"/>
    <cellStyle name="60% - Accent3 7" xfId="2875" xr:uid="{D202F636-8F0A-4359-A090-F8E34238886D}"/>
    <cellStyle name="60% - Accent3 8" xfId="2876" xr:uid="{7ACCFD63-D5AC-4C2A-8D51-9A5C13D2DF96}"/>
    <cellStyle name="60% - Accent3 9" xfId="2877" xr:uid="{16C745E7-39C7-4C22-BCE2-47F74CC8CE97}"/>
    <cellStyle name="60% - Accent4 10" xfId="2878" xr:uid="{5A7B14FD-8AFD-44DA-8D38-A135A9BFA3B2}"/>
    <cellStyle name="60% - Accent4 11" xfId="2879" xr:uid="{378FD1F6-E70E-4C35-950A-800975A491D9}"/>
    <cellStyle name="60% - Accent4 12" xfId="2880" xr:uid="{FF7C0484-2CBD-4247-AE09-245434FD5EF9}"/>
    <cellStyle name="60% - Accent4 13" xfId="2881" xr:uid="{D64418BB-CB77-4155-BEF8-00C3373BBEAF}"/>
    <cellStyle name="60% - Accent4 14" xfId="2882" xr:uid="{E55B0776-E24C-4E71-9251-347297F60503}"/>
    <cellStyle name="60% - Accent4 15" xfId="2883" xr:uid="{07508F01-A931-49AB-908B-C5BEFAA2C6FD}"/>
    <cellStyle name="60% - Accent4 16" xfId="2884" xr:uid="{93A3BC91-57F4-4B5F-8728-4C51E71CF40D}"/>
    <cellStyle name="60% - Accent4 17" xfId="2885" xr:uid="{983E5A92-DD14-4540-84BD-446C656CD984}"/>
    <cellStyle name="60% - Accent4 18" xfId="2886" xr:uid="{7386FE23-50ED-4120-9954-E160D198F611}"/>
    <cellStyle name="60% - Accent4 18 2" xfId="2887" xr:uid="{303FBD84-1E6D-4F22-9015-59BB75EB7DF1}"/>
    <cellStyle name="60% - Accent4 19" xfId="2888" xr:uid="{25EE11C0-313C-4500-BA55-D1AEC0C885C9}"/>
    <cellStyle name="60% - Accent4 19 2" xfId="2889" xr:uid="{F6390EA5-5E67-4CA0-B289-6DBAC3286F06}"/>
    <cellStyle name="60% - Accent4 2" xfId="2890" xr:uid="{A510F99D-B56C-4ABF-ADA2-820FEBCCF1B1}"/>
    <cellStyle name="60% - Accent4 2 2" xfId="2891" xr:uid="{22821E61-BEC6-467B-A12F-EE8362CB4462}"/>
    <cellStyle name="60% - Accent4 2 2 2" xfId="8728" xr:uid="{A9930291-7BDC-4645-AA7F-D9473C9D968B}"/>
    <cellStyle name="60% - Accent4 3" xfId="2892" xr:uid="{155EB2F7-74B7-4182-8A26-0428DA0500C8}"/>
    <cellStyle name="60% - Accent4 4" xfId="2893" xr:uid="{9099A40C-E95B-4577-B685-FB48E073ABF3}"/>
    <cellStyle name="60% - Accent4 5" xfId="2894" xr:uid="{B6867E36-2154-48BC-B360-626D3607F561}"/>
    <cellStyle name="60% - Accent4 6" xfId="2895" xr:uid="{88C54732-DF68-4582-8A6B-C2F2B07D29A8}"/>
    <cellStyle name="60% - Accent4 7" xfId="2896" xr:uid="{65209F4C-6CF7-47CD-885E-EFFCC0CFB2E9}"/>
    <cellStyle name="60% - Accent4 8" xfId="2897" xr:uid="{9EA41A98-DE31-4881-8E10-4A4CB5BBA886}"/>
    <cellStyle name="60% - Accent4 9" xfId="2898" xr:uid="{32E572AE-1710-4CF3-A339-A7EACA6A4394}"/>
    <cellStyle name="60% - Accent5 10" xfId="2899" xr:uid="{962809A6-8668-4EEF-A635-B44DF60642EE}"/>
    <cellStyle name="60% - Accent5 11" xfId="2900" xr:uid="{7D908386-2BF4-455F-8DBF-B283805717D1}"/>
    <cellStyle name="60% - Accent5 12" xfId="2901" xr:uid="{A040EBE7-E855-4CC9-8FB0-5DF0145360EC}"/>
    <cellStyle name="60% - Accent5 13" xfId="2902" xr:uid="{B2200804-E49B-4DF1-B68E-D0CD74E8CBE6}"/>
    <cellStyle name="60% - Accent5 14" xfId="2903" xr:uid="{DED0C256-7A6A-4415-8516-62BFCC2A4CB1}"/>
    <cellStyle name="60% - Accent5 15" xfId="2904" xr:uid="{EED0D4FD-5FCD-4E48-8700-A0B6222D3E63}"/>
    <cellStyle name="60% - Accent5 16" xfId="2905" xr:uid="{62CB849D-2AF0-4CCF-9477-E40B2D8362C0}"/>
    <cellStyle name="60% - Accent5 17" xfId="2906" xr:uid="{CFC0BBF6-492A-45EB-8554-3D60B06C38A1}"/>
    <cellStyle name="60% - Accent5 18" xfId="2907" xr:uid="{A673AD37-C8EE-41C9-98AF-694294D18F44}"/>
    <cellStyle name="60% - Accent5 18 2" xfId="2908" xr:uid="{1437A203-7A9A-4089-911E-89EF8077CB00}"/>
    <cellStyle name="60% - Accent5 19" xfId="2909" xr:uid="{1672B255-74DD-4280-8A0D-12F952AE0E0F}"/>
    <cellStyle name="60% - Accent5 19 2" xfId="2910" xr:uid="{D91D6B28-7655-4FCF-A121-2CF50AD215F6}"/>
    <cellStyle name="60% - Accent5 2" xfId="2911" xr:uid="{545A3F31-44EE-4748-99D0-5CAB14F8C435}"/>
    <cellStyle name="60% - Accent5 2 2" xfId="2912" xr:uid="{9466F192-D413-4E1F-B28A-29233D9ECDD3}"/>
    <cellStyle name="60% - Accent5 2 2 2" xfId="8729" xr:uid="{F99EA2CF-BFF7-4DBF-B916-941453AEC1AA}"/>
    <cellStyle name="60% - Accent5 3" xfId="2913" xr:uid="{74140318-146E-4C24-87AA-EC9DC8F4E1C0}"/>
    <cellStyle name="60% - Accent5 4" xfId="2914" xr:uid="{E4C3E2A1-A02B-46D3-B740-4C944076EC36}"/>
    <cellStyle name="60% - Accent5 5" xfId="2915" xr:uid="{B3A4A56B-2A44-4105-9BFC-40B0008BC91D}"/>
    <cellStyle name="60% - Accent5 6" xfId="2916" xr:uid="{F68DFC1D-1E9F-48DB-A299-C1A43AE982B7}"/>
    <cellStyle name="60% - Accent5 7" xfId="2917" xr:uid="{4B049A59-94C5-4D65-A0C5-C3EB4B30441E}"/>
    <cellStyle name="60% - Accent5 8" xfId="2918" xr:uid="{2A463E94-649F-4E4C-88FF-EF92A5D88F03}"/>
    <cellStyle name="60% - Accent5 9" xfId="2919" xr:uid="{DF1C8227-0C16-44B0-ACF2-B4FDF23CA226}"/>
    <cellStyle name="60% - Accent6 10" xfId="2920" xr:uid="{D26911E5-A92A-427E-AF15-31D5FAFA3221}"/>
    <cellStyle name="60% - Accent6 11" xfId="2921" xr:uid="{27A5447A-4D38-49A3-AA8B-D60BE95790D1}"/>
    <cellStyle name="60% - Accent6 12" xfId="2922" xr:uid="{A48BBEA3-70AB-4C87-9E26-D73865632D0C}"/>
    <cellStyle name="60% - Accent6 13" xfId="2923" xr:uid="{741BF6A5-C77B-43B8-BDCC-4A5F068B7DF5}"/>
    <cellStyle name="60% - Accent6 14" xfId="2924" xr:uid="{CDF8A879-315C-4A8A-B512-9E1F41484F59}"/>
    <cellStyle name="60% - Accent6 15" xfId="2925" xr:uid="{268F48EE-1626-4071-B576-A24560BD5120}"/>
    <cellStyle name="60% - Accent6 16" xfId="2926" xr:uid="{B5F50AEC-A62D-4569-B75D-5FADAC2F17AB}"/>
    <cellStyle name="60% - Accent6 17" xfId="2927" xr:uid="{D1075960-2E42-42CC-9BEB-0C56ACD50710}"/>
    <cellStyle name="60% - Accent6 18" xfId="2928" xr:uid="{B9C338AD-6F7B-4449-82F1-498C61ACB8A2}"/>
    <cellStyle name="60% - Accent6 18 2" xfId="2929" xr:uid="{2FCAEB39-579D-4021-9368-5095A4A914E8}"/>
    <cellStyle name="60% - Accent6 19" xfId="2930" xr:uid="{BBF4C77E-9C3F-4599-90E6-2F668DCF16BA}"/>
    <cellStyle name="60% - Accent6 19 2" xfId="2931" xr:uid="{3A79F814-1CE6-4D51-B9F1-BA491E030EA8}"/>
    <cellStyle name="60% - Accent6 2" xfId="63" xr:uid="{848CF949-F47F-41D7-8D7B-9594E6B7F927}"/>
    <cellStyle name="60% - Accent6 2 2" xfId="2933" xr:uid="{60E57BD4-24A3-4E8C-9C2A-57D50E133240}"/>
    <cellStyle name="60% - Accent6 2 2 2" xfId="8730" xr:uid="{8EE5B3D2-7C68-4FBD-BDC7-DCB3B35ABE13}"/>
    <cellStyle name="60% - Accent6 2 3" xfId="2932" xr:uid="{3D02878C-89E9-4B7C-8600-1AC8E65F1992}"/>
    <cellStyle name="60% - Accent6 3" xfId="2934" xr:uid="{6348CC02-9552-46AD-88F1-0A7C47D1D125}"/>
    <cellStyle name="60% - Accent6 4" xfId="2935" xr:uid="{2C8E6781-C9FA-4A10-AAD4-CD6C5437EA9A}"/>
    <cellStyle name="60% - Accent6 5" xfId="2936" xr:uid="{312AB036-02EF-4BC1-987E-1AC102F02AD2}"/>
    <cellStyle name="60% - Accent6 6" xfId="2937" xr:uid="{48EB7CF0-E2CF-4A77-BDE5-EAE4ED2FD2EE}"/>
    <cellStyle name="60% - Accent6 7" xfId="2938" xr:uid="{AD1C7DC7-0E01-4D7C-B300-3B5B7293AF42}"/>
    <cellStyle name="60% - Accent6 8" xfId="2939" xr:uid="{0B7BF2C4-565B-4568-ABA2-263C1803B52C}"/>
    <cellStyle name="60% - Accent6 9" xfId="2940" xr:uid="{2434D130-58EB-4C0E-89A8-6650B962A126}"/>
    <cellStyle name="Accent1 10" xfId="2941" xr:uid="{33A18DAA-1C69-4F09-BBA2-8B9EE468D102}"/>
    <cellStyle name="Accent1 11" xfId="2942" xr:uid="{9B888F3E-9153-42D8-9159-B83E2AD8AA10}"/>
    <cellStyle name="Accent1 12" xfId="2943" xr:uid="{4942EC26-4286-4175-BD64-E558A6884D37}"/>
    <cellStyle name="Accent1 13" xfId="2944" xr:uid="{BA342EE4-16F8-4163-A6D0-A156ACA42948}"/>
    <cellStyle name="Accent1 14" xfId="2945" xr:uid="{B46B07E9-3017-454B-A852-A8CF47D5EE71}"/>
    <cellStyle name="Accent1 15" xfId="2946" xr:uid="{A593E355-C53B-4E35-A786-461472CADBAE}"/>
    <cellStyle name="Accent1 16" xfId="2947" xr:uid="{4AECA88F-6A0D-423A-80B6-2603723ACD70}"/>
    <cellStyle name="Accent1 17" xfId="2948" xr:uid="{CBE01363-831C-4CD9-8537-AFD35F0FA800}"/>
    <cellStyle name="Accent1 18" xfId="2949" xr:uid="{BFBEE282-2DF1-42FC-8036-C97D7C3D61B8}"/>
    <cellStyle name="Accent1 18 2" xfId="2950" xr:uid="{26301EC4-BB81-43EA-9511-4BB9F64F363A}"/>
    <cellStyle name="Accent1 19" xfId="2951" xr:uid="{F3A1ECBA-EACF-41F2-B3AC-26417018BBEC}"/>
    <cellStyle name="Accent1 19 2" xfId="2952" xr:uid="{4AF0DE83-3B76-4A2A-9A75-738337A1D548}"/>
    <cellStyle name="Accent1 2" xfId="2953" xr:uid="{390753EB-F113-40C7-B0E2-5ACAD5717099}"/>
    <cellStyle name="Accent1 2 2" xfId="2954" xr:uid="{3D0068DA-B6E1-485F-9994-52EC11A975E1}"/>
    <cellStyle name="Accent1 2 2 2" xfId="8731" xr:uid="{DC059E8B-43B9-4E59-B5A2-553581764CD6}"/>
    <cellStyle name="Accent1 3" xfId="2955" xr:uid="{5C08B14F-241C-4138-A832-7EF84DB5FDE4}"/>
    <cellStyle name="Accent1 4" xfId="2956" xr:uid="{BD4B3074-D514-4F39-9450-18494261BD5D}"/>
    <cellStyle name="Accent1 5" xfId="2957" xr:uid="{7204EAEB-1932-4A34-B14D-6FCF725B757A}"/>
    <cellStyle name="Accent1 6" xfId="2958" xr:uid="{DDACB0A7-9593-4CB5-9064-048F3A992598}"/>
    <cellStyle name="Accent1 7" xfId="2959" xr:uid="{B346E350-AC16-4876-B46E-58D5DD92747D}"/>
    <cellStyle name="Accent1 8" xfId="2960" xr:uid="{8867D192-6BA7-40DD-988B-FB9F43CAF1D6}"/>
    <cellStyle name="Accent1 9" xfId="2961" xr:uid="{AD3ED67C-1663-4603-962B-87EA8CDB0CA3}"/>
    <cellStyle name="Accent2 10" xfId="2962" xr:uid="{1C7F4759-99E3-451A-B6D2-06093BDA1A24}"/>
    <cellStyle name="Accent2 11" xfId="2963" xr:uid="{070AF6BC-C396-4147-8E93-02F4379A8134}"/>
    <cellStyle name="Accent2 12" xfId="2964" xr:uid="{3DDCA704-C0D3-4DE6-BDB0-E8E7A9929668}"/>
    <cellStyle name="Accent2 13" xfId="2965" xr:uid="{182076C9-CF69-45A7-AD43-1181FA2AD25D}"/>
    <cellStyle name="Accent2 14" xfId="2966" xr:uid="{B8A71783-C54C-4BF8-A65B-0631A91DADFD}"/>
    <cellStyle name="Accent2 15" xfId="2967" xr:uid="{8AE6AD2A-10FD-41CD-9590-B50F881FDC95}"/>
    <cellStyle name="Accent2 16" xfId="2968" xr:uid="{F78574AF-F944-4CFF-8549-D9984A862D99}"/>
    <cellStyle name="Accent2 17" xfId="2969" xr:uid="{02095917-0A35-4B6A-8050-452F369AD191}"/>
    <cellStyle name="Accent2 18" xfId="2970" xr:uid="{FAF53348-FA11-4DEC-A66D-29C7A6EFFF72}"/>
    <cellStyle name="Accent2 18 2" xfId="2971" xr:uid="{08B9444D-E2A8-4A0D-B38C-5058C3572040}"/>
    <cellStyle name="Accent2 19" xfId="2972" xr:uid="{9E4D5D62-1273-490E-8663-0018848ABDA5}"/>
    <cellStyle name="Accent2 19 2" xfId="2973" xr:uid="{BA00E86B-A093-4447-9FF4-1F137E8CE693}"/>
    <cellStyle name="Accent2 2" xfId="2974" xr:uid="{92C9CA39-E9FB-489F-AA62-81F5AF220245}"/>
    <cellStyle name="Accent2 2 2" xfId="2975" xr:uid="{2190DB34-966A-4BE5-AE08-3947B9FB587F}"/>
    <cellStyle name="Accent2 2 2 2" xfId="8732" xr:uid="{256A3C40-C007-4DBE-89E1-E4BF954C0911}"/>
    <cellStyle name="Accent2 3" xfId="2976" xr:uid="{80BA6A25-19B8-42BF-83F9-17DC25EB2F0B}"/>
    <cellStyle name="Accent2 4" xfId="2977" xr:uid="{13E12EC9-DEDA-48EF-A905-5D6D067D0816}"/>
    <cellStyle name="Accent2 5" xfId="2978" xr:uid="{57C0D42A-05B9-4F4E-BEFF-8EDCD427F930}"/>
    <cellStyle name="Accent2 6" xfId="2979" xr:uid="{A9E43A94-268F-4977-BB85-0B2BE9833043}"/>
    <cellStyle name="Accent2 7" xfId="2980" xr:uid="{0CBDD1A7-339C-44FC-86A7-84DE7FC7142A}"/>
    <cellStyle name="Accent2 8" xfId="2981" xr:uid="{C9C5C9A9-1763-455A-9C01-E9B7C9084728}"/>
    <cellStyle name="Accent2 9" xfId="2982" xr:uid="{C3FEB162-529B-453F-AB36-5D1CC1529988}"/>
    <cellStyle name="Accent3 10" xfId="2983" xr:uid="{BDE824F8-C1DB-4C69-9002-6DEF681FB330}"/>
    <cellStyle name="Accent3 11" xfId="2984" xr:uid="{9DE31368-FFC9-4296-B558-DD6719CCA0EA}"/>
    <cellStyle name="Accent3 12" xfId="2985" xr:uid="{DE0818F0-F165-4E76-87C4-18BB50A30BE8}"/>
    <cellStyle name="Accent3 13" xfId="2986" xr:uid="{69F561B2-7B80-47D8-8D7B-2ECC88524A61}"/>
    <cellStyle name="Accent3 14" xfId="2987" xr:uid="{BDB5D1D0-3073-4853-BD83-060F5D264F99}"/>
    <cellStyle name="Accent3 15" xfId="2988" xr:uid="{4427B9F4-2563-4508-927D-11D36B42B260}"/>
    <cellStyle name="Accent3 16" xfId="2989" xr:uid="{2C1452BF-1397-4D75-A9F9-583D322AA4A2}"/>
    <cellStyle name="Accent3 17" xfId="2990" xr:uid="{AF1237E5-5209-435B-9B22-ABCBE8FF752F}"/>
    <cellStyle name="Accent3 18" xfId="2991" xr:uid="{95246F47-733E-47BB-96E3-DD6336F5EAE7}"/>
    <cellStyle name="Accent3 18 2" xfId="2992" xr:uid="{913D4864-30EC-490D-9C8F-77424F006D94}"/>
    <cellStyle name="Accent3 19" xfId="2993" xr:uid="{DEB67BB5-5AAE-4100-9BD7-B84AE6869552}"/>
    <cellStyle name="Accent3 19 2" xfId="2994" xr:uid="{FFD02E1A-DE74-4FB6-8052-94406221D88F}"/>
    <cellStyle name="Accent3 2" xfId="2995" xr:uid="{C8C43861-45C4-4C1F-AB46-DC636E77256F}"/>
    <cellStyle name="Accent3 2 2" xfId="2996" xr:uid="{DBE42BF8-2B08-4560-AA89-30E9EC52B4A1}"/>
    <cellStyle name="Accent3 2 2 2" xfId="8733" xr:uid="{24F18BE2-545C-4966-A4F1-E5B13063F2C2}"/>
    <cellStyle name="Accent3 3" xfId="2997" xr:uid="{9E1B472E-50DF-457F-9575-356715BB9DD1}"/>
    <cellStyle name="Accent3 4" xfId="2998" xr:uid="{1328A5DC-2039-4BB1-9283-EFCF03FE60E3}"/>
    <cellStyle name="Accent3 5" xfId="2999" xr:uid="{5BB02551-E0E2-4F47-BBE5-4E8C4F1D96E3}"/>
    <cellStyle name="Accent3 6" xfId="3000" xr:uid="{AC4F7ADE-0F1F-46D2-AB05-322FD31A880F}"/>
    <cellStyle name="Accent3 7" xfId="3001" xr:uid="{B22291A0-510F-4FB8-8AB6-53791C021E5D}"/>
    <cellStyle name="Accent3 8" xfId="3002" xr:uid="{C3DF2C53-0F4A-4162-A143-058656500FBF}"/>
    <cellStyle name="Accent3 9" xfId="3003" xr:uid="{2D67E78F-17E7-4334-975D-8904C003F706}"/>
    <cellStyle name="Accent4 10" xfId="3004" xr:uid="{BE90F85E-EE91-42DB-A4E1-D17FF4744601}"/>
    <cellStyle name="Accent4 11" xfId="3005" xr:uid="{39E4250F-2E2D-4469-9CA5-F3F9A8BDDA4E}"/>
    <cellStyle name="Accent4 12" xfId="3006" xr:uid="{462AD3EA-FDC9-4CC3-9EAB-F06B1F235522}"/>
    <cellStyle name="Accent4 13" xfId="3007" xr:uid="{5CF29E4F-EC7D-4D71-9F52-275E061826C5}"/>
    <cellStyle name="Accent4 14" xfId="3008" xr:uid="{98EDBBFB-76F0-4DFF-97CA-392EA6C08AEB}"/>
    <cellStyle name="Accent4 15" xfId="3009" xr:uid="{4AFECF97-D7A9-497A-8967-0CDDDDE5C095}"/>
    <cellStyle name="Accent4 16" xfId="3010" xr:uid="{61969DDB-7A75-4912-BA6C-20D9F7B31F3A}"/>
    <cellStyle name="Accent4 17" xfId="3011" xr:uid="{88AC6FEB-7E11-44D9-B899-9B3E39AE66E8}"/>
    <cellStyle name="Accent4 18" xfId="3012" xr:uid="{71B55B29-2679-46CB-BB32-A2B2C15DE32E}"/>
    <cellStyle name="Accent4 18 2" xfId="3013" xr:uid="{FCBC7BAD-DBD8-4188-85E3-EE9CD3D2450D}"/>
    <cellStyle name="Accent4 19" xfId="3014" xr:uid="{21028C84-0F0C-4041-AB29-56192224963B}"/>
    <cellStyle name="Accent4 19 2" xfId="3015" xr:uid="{9E368117-FF2E-4730-B933-41C9F25786DF}"/>
    <cellStyle name="Accent4 2" xfId="3016" xr:uid="{5F47ED04-A4B5-4A78-A7B8-7C5B82A66A48}"/>
    <cellStyle name="Accent4 2 2" xfId="3017" xr:uid="{5B11F122-3EDB-47BA-9A06-B406B6ED9D5C}"/>
    <cellStyle name="Accent4 2 2 2" xfId="8734" xr:uid="{FDAB1864-E85A-41F8-BD5A-54E05236AAE2}"/>
    <cellStyle name="Accent4 3" xfId="3018" xr:uid="{68B50498-E394-42B3-92C3-56A940518D7B}"/>
    <cellStyle name="Accent4 4" xfId="3019" xr:uid="{46AFEC66-7FE1-4260-9CAC-78CF2371C423}"/>
    <cellStyle name="Accent4 5" xfId="3020" xr:uid="{7631DA2E-7326-42E8-BB6F-1A1B669F36BD}"/>
    <cellStyle name="Accent4 6" xfId="3021" xr:uid="{07EFE8EE-5D6F-44DC-9BC3-C9CB7698AB74}"/>
    <cellStyle name="Accent4 7" xfId="3022" xr:uid="{2B547187-1F0B-4B1A-9FE5-0E714018DB9C}"/>
    <cellStyle name="Accent4 8" xfId="3023" xr:uid="{ADC0809D-0F18-4FAA-8ED3-F3A28B80CB7E}"/>
    <cellStyle name="Accent4 9" xfId="3024" xr:uid="{B60F85A2-D003-45F4-BC6D-B7EFB36EC5DA}"/>
    <cellStyle name="Accent5 10" xfId="3025" xr:uid="{637644DA-74FA-4B85-9DDD-DB4A6A28EB97}"/>
    <cellStyle name="Accent5 11" xfId="3026" xr:uid="{C61186DF-5FD0-4F71-A3A1-8A792665952E}"/>
    <cellStyle name="Accent5 12" xfId="3027" xr:uid="{84408A0C-CB55-4A02-9349-74A370FCA551}"/>
    <cellStyle name="Accent5 13" xfId="3028" xr:uid="{33727FF1-5D71-4C21-B49E-5CD98F33D147}"/>
    <cellStyle name="Accent5 14" xfId="3029" xr:uid="{3DDCA99B-2B78-4CE7-83A9-3E5EC1354618}"/>
    <cellStyle name="Accent5 15" xfId="3030" xr:uid="{AA7F6BF4-5B91-4F32-A133-4D984668B863}"/>
    <cellStyle name="Accent5 16" xfId="3031" xr:uid="{A143CA64-9350-4AAF-9418-BA3C9141C562}"/>
    <cellStyle name="Accent5 17" xfId="3032" xr:uid="{CEC490CB-1E6D-4D58-89AC-68A58CEE8510}"/>
    <cellStyle name="Accent5 18" xfId="3033" xr:uid="{5DAFDEB7-4CF6-4B29-9BBE-B7C3CA471F93}"/>
    <cellStyle name="Accent5 18 2" xfId="3034" xr:uid="{049B6944-2A95-490E-9E95-4905945AD920}"/>
    <cellStyle name="Accent5 19" xfId="3035" xr:uid="{976B26A9-FE2A-47E2-B79C-3F75C399F172}"/>
    <cellStyle name="Accent5 19 2" xfId="3036" xr:uid="{62B7632F-D234-4409-AC87-574847D7682C}"/>
    <cellStyle name="Accent5 2" xfId="3037" xr:uid="{B9D174CE-3FC0-4A02-87CB-E33730140656}"/>
    <cellStyle name="Accent5 2 2" xfId="3038" xr:uid="{9A631AC9-D541-43D6-BEDE-88169401F09B}"/>
    <cellStyle name="Accent5 2 2 2" xfId="8735" xr:uid="{39233050-1775-4AE1-B938-E97D128002FA}"/>
    <cellStyle name="Accent5 3" xfId="3039" xr:uid="{B6E06234-43D1-48E4-A56A-5A04C5ABE0DC}"/>
    <cellStyle name="Accent5 4" xfId="3040" xr:uid="{2B90BC57-FD1B-4E8B-BBFF-07A78050C766}"/>
    <cellStyle name="Accent5 5" xfId="3041" xr:uid="{DEAF5B66-D300-4C33-885F-F23DCC694712}"/>
    <cellStyle name="Accent5 6" xfId="3042" xr:uid="{29BE8555-E898-491A-8E2B-59688DF933B5}"/>
    <cellStyle name="Accent5 7" xfId="3043" xr:uid="{8960CC4A-1C5B-403E-9036-4CC6C0D3FBC4}"/>
    <cellStyle name="Accent5 8" xfId="3044" xr:uid="{C165726D-00A1-4306-9209-61D91B8251FE}"/>
    <cellStyle name="Accent5 9" xfId="3045" xr:uid="{F367A4FE-3761-4CC5-B399-4A076F149F1F}"/>
    <cellStyle name="Accent6 10" xfId="3046" xr:uid="{3A219C56-A9F7-49D3-AC22-7CCEA43D75DD}"/>
    <cellStyle name="Accent6 11" xfId="3047" xr:uid="{774F0390-B737-4389-8802-B37061C7B485}"/>
    <cellStyle name="Accent6 12" xfId="3048" xr:uid="{5388EFB4-08EB-4441-BBDC-760A345A03A9}"/>
    <cellStyle name="Accent6 13" xfId="3049" xr:uid="{7DBC8E3B-887D-4D24-8C8F-34359CEC536F}"/>
    <cellStyle name="Accent6 14" xfId="3050" xr:uid="{576282DF-C8E2-43D3-B1FE-D9184E3F17AA}"/>
    <cellStyle name="Accent6 15" xfId="3051" xr:uid="{5AC26AEB-A328-49ED-B4C5-E5B394FB8B9A}"/>
    <cellStyle name="Accent6 16" xfId="3052" xr:uid="{615B5C16-DDB3-4F4D-A109-E6C509EDA412}"/>
    <cellStyle name="Accent6 17" xfId="3053" xr:uid="{52757989-FBFF-43E3-8B10-D6FD3786FD50}"/>
    <cellStyle name="Accent6 18" xfId="3054" xr:uid="{B033E26B-D658-44FA-AC7E-7AD780548F7E}"/>
    <cellStyle name="Accent6 18 2" xfId="3055" xr:uid="{E3EDF937-BDFD-4B92-A26F-645BE1DE4327}"/>
    <cellStyle name="Accent6 19" xfId="3056" xr:uid="{FE6BD0E4-A801-41EE-A9C0-76907E30F0DF}"/>
    <cellStyle name="Accent6 19 2" xfId="3057" xr:uid="{FF4D4751-05B8-4385-A166-732955E23A1F}"/>
    <cellStyle name="Accent6 2" xfId="3058" xr:uid="{BDBB00D9-8B53-4C48-8F24-96EE239AD953}"/>
    <cellStyle name="Accent6 2 2" xfId="3059" xr:uid="{5AF4774B-B6FC-4418-B002-0FB5F4C7A0D3}"/>
    <cellStyle name="Accent6 2 2 2" xfId="8736" xr:uid="{938C3349-5D08-4896-8C45-ACD6031CEF3D}"/>
    <cellStyle name="Accent6 3" xfId="3060" xr:uid="{7595B6E6-1368-48BE-94BD-212DED8BDB0E}"/>
    <cellStyle name="Accent6 4" xfId="3061" xr:uid="{025A0E50-E165-4DB4-A5EE-ADC27D9BC861}"/>
    <cellStyle name="Accent6 5" xfId="3062" xr:uid="{85EA2762-D581-4FCC-B266-F76B051A426A}"/>
    <cellStyle name="Accent6 6" xfId="3063" xr:uid="{23CD0CE3-52A0-4380-8D38-B50336EF4656}"/>
    <cellStyle name="Accent6 7" xfId="3064" xr:uid="{57443A15-B4A5-4E77-990B-8D6EFE8F24F9}"/>
    <cellStyle name="Accent6 8" xfId="3065" xr:uid="{E43680BB-F144-45BA-B0A7-51FB97C12803}"/>
    <cellStyle name="Accent6 9" xfId="3066" xr:uid="{940F52E6-9DF6-4D57-A18C-9FB34DBB0891}"/>
    <cellStyle name="Atdalītāji 2" xfId="3067" xr:uid="{DB13196D-0F03-42C7-ADA3-0BC2CCB28236}"/>
    <cellStyle name="Atdalītāji 2 2" xfId="9174" xr:uid="{69606514-2AFE-4E11-B3EB-97FC2B438C85}"/>
    <cellStyle name="Atdalītāji 2 2 2" xfId="10697" xr:uid="{C8DCD964-0545-4A13-9099-4B4A322307BC}"/>
    <cellStyle name="Atdalītāji 2 2 2 2" xfId="21522" xr:uid="{1D66B80D-B067-4B17-AAE6-91FF2149E47D}"/>
    <cellStyle name="Atdalītāji 2 2 2 3" xfId="21628" xr:uid="{F938220B-C791-454C-9F3D-904C97AA5FB1}"/>
    <cellStyle name="Atdalītāji 2 2 2 4" xfId="21724" xr:uid="{546B86A6-8EC9-4B83-AB51-CF174FD597B4}"/>
    <cellStyle name="Atdalītāji 2 2 3" xfId="21485" xr:uid="{1273F162-F097-44D7-8786-5ABE1F7797E1}"/>
    <cellStyle name="Atdalītāji 2 2 4" xfId="21594" xr:uid="{7F9C26B6-4CCF-4797-AB3F-8092D435F9DF}"/>
    <cellStyle name="Atdalītāji 2 2 5" xfId="21690" xr:uid="{94946989-DE0D-4809-BBDE-BC0C7FE70EA7}"/>
    <cellStyle name="Atdalītāji 2 3" xfId="21466" xr:uid="{A0DEE692-F91E-4C86-9AF3-B5C29FA16090}"/>
    <cellStyle name="Atdalītāji 2 4" xfId="21581" xr:uid="{6793DD1F-7C64-4D33-8D5D-763310A0F574}"/>
    <cellStyle name="Atdalītāji 2 5" xfId="21677" xr:uid="{423F1494-59F1-4FF7-A1C2-2CF457270CCD}"/>
    <cellStyle name="Bad 10" xfId="3068" xr:uid="{A6611D22-A0A5-4CD1-BFBB-B92BD1C68DE9}"/>
    <cellStyle name="Bad 11" xfId="3069" xr:uid="{77E06B5D-ABFE-4DAE-8C1D-F160F06DA9CE}"/>
    <cellStyle name="Bad 12" xfId="3070" xr:uid="{A8175F5E-7A81-4EC4-9B18-5D6E822BD5FB}"/>
    <cellStyle name="Bad 13" xfId="3071" xr:uid="{15263371-6146-4298-B424-F1AF4A0E5E20}"/>
    <cellStyle name="Bad 14" xfId="3072" xr:uid="{85033480-8D17-42F3-8438-0E84F351EE24}"/>
    <cellStyle name="Bad 15" xfId="3073" xr:uid="{32B069F1-DC45-4FCE-A041-DF365E692795}"/>
    <cellStyle name="Bad 16" xfId="3074" xr:uid="{87B5F881-1EFC-46C6-B7F9-6BC0BB30C70D}"/>
    <cellStyle name="Bad 17" xfId="3075" xr:uid="{132B4D05-5693-400E-8837-0F15DCE21D4D}"/>
    <cellStyle name="Bad 18" xfId="3076" xr:uid="{2DA55AA2-F7D0-4A8F-954B-B22A9D13C646}"/>
    <cellStyle name="Bad 18 2" xfId="3077" xr:uid="{04A820A5-8F19-464C-A1AC-3C106A81F01A}"/>
    <cellStyle name="Bad 19" xfId="3078" xr:uid="{9D752028-C7AD-44FA-A7F8-3BAE02E4B4A6}"/>
    <cellStyle name="Bad 19 2" xfId="3079" xr:uid="{C84C9B47-1C4F-4FF8-9548-1A079186542E}"/>
    <cellStyle name="Bad 2" xfId="3080" xr:uid="{123F4295-3CF9-456B-9E87-3C55A84EC59E}"/>
    <cellStyle name="Bad 2 2" xfId="3081" xr:uid="{9D782AF5-2EC0-4378-8569-5443F8688656}"/>
    <cellStyle name="Bad 2 2 2" xfId="8737" xr:uid="{B3555BCD-2A60-4FA7-8160-9E2977FE9D03}"/>
    <cellStyle name="Bad 3" xfId="3082" xr:uid="{6CF11F1D-47FF-4EE7-ACE8-7822A0C7CEC0}"/>
    <cellStyle name="Bad 4" xfId="3083" xr:uid="{00645DF2-7C8B-49F6-A3DC-903BF9EAC4DD}"/>
    <cellStyle name="Bad 5" xfId="3084" xr:uid="{44510937-B2BE-49A3-A893-5BDA126A793A}"/>
    <cellStyle name="Bad 6" xfId="3085" xr:uid="{DE091225-7C4C-46BE-9492-4E983993D6BF}"/>
    <cellStyle name="Bad 7" xfId="3086" xr:uid="{96D27181-C815-42EC-B903-B69448492D5D}"/>
    <cellStyle name="Bad 8" xfId="3087" xr:uid="{1DBCBC67-1B77-4502-BF26-FC6D59817D2E}"/>
    <cellStyle name="Bad 9" xfId="3088" xr:uid="{60F0EBDC-BEDA-4FD3-8250-0815E6CC02E6}"/>
    <cellStyle name="Calculation 10" xfId="3089" xr:uid="{C845DF89-99CC-491C-94C8-054DF419A958}"/>
    <cellStyle name="Calculation 10 10" xfId="12382" xr:uid="{DE05DCF9-FF39-4392-851B-8C4FBF619F11}"/>
    <cellStyle name="Calculation 10 11" xfId="13785" xr:uid="{019EA6EC-8C94-4044-9CA3-BAF37ED918E0}"/>
    <cellStyle name="Calculation 10 12" xfId="13101" xr:uid="{50023AA9-1F7D-4C1C-AB4D-64AEF3442B1C}"/>
    <cellStyle name="Calculation 10 2" xfId="9091" xr:uid="{434768AD-685C-400C-8016-B93E4C1258F8}"/>
    <cellStyle name="Calculation 10 2 10" xfId="13334" xr:uid="{D2A86548-A7E3-4ECA-97E3-F1ABC0041B05}"/>
    <cellStyle name="Calculation 10 2 11" xfId="14072" xr:uid="{1C8C6490-D44C-4266-9B3E-8D4E95AD53F8}"/>
    <cellStyle name="Calculation 10 2 2" xfId="9409" xr:uid="{F45C5FFB-E760-4B8E-81F2-1495562FFAFD}"/>
    <cellStyle name="Calculation 10 2 2 10" xfId="19396" xr:uid="{731C130E-00A2-4E08-B626-29AE53048038}"/>
    <cellStyle name="Calculation 10 2 2 2" xfId="10936" xr:uid="{D21250EA-6CBA-4ED9-B75B-60BE9A62D207}"/>
    <cellStyle name="Calculation 10 2 2 2 2" xfId="15556" xr:uid="{C104305D-DA1C-46AE-9DE6-91F3456641AF}"/>
    <cellStyle name="Calculation 10 2 2 2 3" xfId="16560" xr:uid="{51108ED9-E8F1-483F-B342-89EBFA5EAD08}"/>
    <cellStyle name="Calculation 10 2 2 2 4" xfId="17518" xr:uid="{49E07AB0-ED21-480E-BE83-CC6248AA193E}"/>
    <cellStyle name="Calculation 10 2 2 2 5" xfId="18443" xr:uid="{A8ED8714-0F8B-4052-B1D3-EC1F3615FCED}"/>
    <cellStyle name="Calculation 10 2 2 2 6" xfId="19314" xr:uid="{1372A32C-032E-41B4-BDC7-E6998B9ABDB2}"/>
    <cellStyle name="Calculation 10 2 2 2 7" xfId="20160" xr:uid="{B156BF91-D19B-48D1-A11E-6A262FCEB785}"/>
    <cellStyle name="Calculation 10 2 2 2 8" xfId="20924" xr:uid="{C6E36836-453B-4FA3-95ED-734964F99AF9}"/>
    <cellStyle name="Calculation 10 2 2 3" xfId="11751" xr:uid="{736A99B2-DEB5-428D-945A-662BB787919D}"/>
    <cellStyle name="Calculation 10 2 2 3 2" xfId="16155" xr:uid="{41C5BDF1-D199-47AB-BC6E-76621460E734}"/>
    <cellStyle name="Calculation 10 2 2 3 3" xfId="17115" xr:uid="{FB88D81B-C157-4CAC-B3F0-3184A75D3778}"/>
    <cellStyle name="Calculation 10 2 2 3 4" xfId="18067" xr:uid="{0EE2F7B9-B078-49A1-AE4D-FD5BF52F0791}"/>
    <cellStyle name="Calculation 10 2 2 3 5" xfId="18941" xr:uid="{F7AE41BF-21E2-4E20-83D5-5F15F53B3EA7}"/>
    <cellStyle name="Calculation 10 2 2 3 6" xfId="19806" xr:uid="{91D98C12-BFB9-4718-96AC-ADAC0CBD2ABB}"/>
    <cellStyle name="Calculation 10 2 2 3 7" xfId="20582" xr:uid="{F0283C0C-0A7A-4897-9DCC-3F9B35024A41}"/>
    <cellStyle name="Calculation 10 2 2 3 8" xfId="21339" xr:uid="{01C7FD33-6032-43C9-B4C7-2884BC1185A3}"/>
    <cellStyle name="Calculation 10 2 2 4" xfId="14528" xr:uid="{7BE015DF-C797-465D-A4AF-2CFE0A508E83}"/>
    <cellStyle name="Calculation 10 2 2 5" xfId="12451" xr:uid="{C9BB2591-A189-4AE1-9FA1-0F225C6EE5CE}"/>
    <cellStyle name="Calculation 10 2 2 6" xfId="15704" xr:uid="{5FE442BA-B552-461B-8739-BC22FA2DB26C}"/>
    <cellStyle name="Calculation 10 2 2 7" xfId="16680" xr:uid="{D96E28E9-EF5F-47B2-931C-A0A4779859D7}"/>
    <cellStyle name="Calculation 10 2 2 8" xfId="17632" xr:uid="{31F11EAA-C651-4A2F-A9C8-705F16B9D9BC}"/>
    <cellStyle name="Calculation 10 2 2 9" xfId="18527" xr:uid="{6EF2D237-5209-45CA-A7AD-1317FF3E66E8}"/>
    <cellStyle name="Calculation 10 2 3" xfId="10616" xr:uid="{A29820F9-3B0B-4ACA-8163-AAB284D0A3EC}"/>
    <cellStyle name="Calculation 10 2 3 2" xfId="15312" xr:uid="{F3EC6392-10C9-4229-A47B-EB3088D5CA29}"/>
    <cellStyle name="Calculation 10 2 3 3" xfId="16332" xr:uid="{90483252-A097-4F81-BC78-7C7FA19EE8DB}"/>
    <cellStyle name="Calculation 10 2 3 4" xfId="17292" xr:uid="{2627D684-FE89-49E1-82A1-E6FA83DC857B}"/>
    <cellStyle name="Calculation 10 2 3 5" xfId="18241" xr:uid="{107BFC3A-6B9A-4F8C-B981-B1848951A2B4}"/>
    <cellStyle name="Calculation 10 2 3 6" xfId="19114" xr:uid="{8BC7D66D-9352-4E95-9018-1C8BFBE5B688}"/>
    <cellStyle name="Calculation 10 2 3 7" xfId="19979" xr:uid="{5ECFC9AD-0A19-4F51-A461-9AC6C99062AC}"/>
    <cellStyle name="Calculation 10 2 3 8" xfId="20755" xr:uid="{4E9D2864-6A87-479D-BCAA-85988D777276}"/>
    <cellStyle name="Calculation 10 2 4" xfId="11582" xr:uid="{22181D6F-FF28-4516-A8E3-FBCC656CFD56}"/>
    <cellStyle name="Calculation 10 2 4 2" xfId="15986" xr:uid="{0105A2D7-44E1-486E-B4A8-14B6DD9F5640}"/>
    <cellStyle name="Calculation 10 2 4 3" xfId="16946" xr:uid="{70674ABF-3EC3-4421-BEBC-C94E3FECA0A9}"/>
    <cellStyle name="Calculation 10 2 4 4" xfId="17898" xr:uid="{7FE4811B-FC43-47B4-95EA-2EF988AD021B}"/>
    <cellStyle name="Calculation 10 2 4 5" xfId="18772" xr:uid="{315245EF-197A-4732-BF4F-1C237780D39F}"/>
    <cellStyle name="Calculation 10 2 4 6" xfId="19637" xr:uid="{60BAF78C-6B86-4493-994D-2FAFB828B259}"/>
    <cellStyle name="Calculation 10 2 4 7" xfId="20413" xr:uid="{71C75CD2-FA54-46E0-9068-D025823DF487}"/>
    <cellStyle name="Calculation 10 2 4 8" xfId="21170" xr:uid="{A97DA71D-F738-4B61-B925-891379DE33BA}"/>
    <cellStyle name="Calculation 10 2 5" xfId="14283" xr:uid="{3D7CD842-548D-4500-AB1C-7E1665136E91}"/>
    <cellStyle name="Calculation 10 2 6" xfId="12680" xr:uid="{D17DEC78-ADBE-4F46-8BD2-DDCB44EDD435}"/>
    <cellStyle name="Calculation 10 2 7" xfId="13729" xr:uid="{0BCED320-FD67-4749-B662-1B4484AA66CA}"/>
    <cellStyle name="Calculation 10 2 8" xfId="13150" xr:uid="{BF0E160F-F9DD-4278-B85C-ADD623BDE582}"/>
    <cellStyle name="Calculation 10 2 9" xfId="13492" xr:uid="{6026BE44-D974-4BEA-A19F-003B4557C4A4}"/>
    <cellStyle name="Calculation 10 3" xfId="9175" xr:uid="{F0A700EB-A41A-4C82-898A-151C2D2DE5EB}"/>
    <cellStyle name="Calculation 10 3 10" xfId="14601" xr:uid="{1D344F46-7DF1-4D5C-BEA2-E6342F94C2F0}"/>
    <cellStyle name="Calculation 10 3 2" xfId="10698" xr:uid="{362238FD-D6D3-4E7E-B326-CF6695EF9C60}"/>
    <cellStyle name="Calculation 10 3 2 2" xfId="15379" xr:uid="{2D73B78F-72B1-4D2E-AA8B-D9B4E80909FB}"/>
    <cellStyle name="Calculation 10 3 2 3" xfId="16393" xr:uid="{C63B46AE-DA53-49A4-A9FA-A7A2315B22C9}"/>
    <cellStyle name="Calculation 10 3 2 4" xfId="17353" xr:uid="{2FEB7CAD-4EDE-4E4C-96E6-C50DEB4E2244}"/>
    <cellStyle name="Calculation 10 3 2 5" xfId="18297" xr:uid="{63D38D5F-4517-44FB-A7D4-320B551707EA}"/>
    <cellStyle name="Calculation 10 3 2 6" xfId="19170" xr:uid="{AA67EAD0-328C-47B9-AF2C-DB3B41C4F55F}"/>
    <cellStyle name="Calculation 10 3 2 7" xfId="20035" xr:uid="{25068685-6603-42A2-BDF6-D7C754667D57}"/>
    <cellStyle name="Calculation 10 3 2 8" xfId="20810" xr:uid="{37D302A6-5839-414A-8A4B-8F9950E36589}"/>
    <cellStyle name="Calculation 10 3 3" xfId="11637" xr:uid="{8D81A4FC-1970-4F8F-82A7-CD57C9BB6079}"/>
    <cellStyle name="Calculation 10 3 3 2" xfId="16041" xr:uid="{A489C6E1-F5B6-4CD3-AF44-7D642C0F856B}"/>
    <cellStyle name="Calculation 10 3 3 3" xfId="17001" xr:uid="{62549AED-5693-4367-80EF-460A8C156EE2}"/>
    <cellStyle name="Calculation 10 3 3 4" xfId="17953" xr:uid="{DA9010CD-F352-45BA-B37D-07C6231F2D85}"/>
    <cellStyle name="Calculation 10 3 3 5" xfId="18827" xr:uid="{D0C767E8-0D4E-4A73-BC46-5528BBAD2D2B}"/>
    <cellStyle name="Calculation 10 3 3 6" xfId="19692" xr:uid="{A13807FD-DDF7-431E-8B8C-72CC0A9DEE14}"/>
    <cellStyle name="Calculation 10 3 3 7" xfId="20468" xr:uid="{450F47BD-CFFE-4C4E-8C54-CE311C58DECA}"/>
    <cellStyle name="Calculation 10 3 3 8" xfId="21225" xr:uid="{5AAF2BD2-AA19-40A2-85E5-3CDD1CEF9868}"/>
    <cellStyle name="Calculation 10 3 4" xfId="14352" xr:uid="{0C102A69-0234-4A84-8E98-EBE382C5C895}"/>
    <cellStyle name="Calculation 10 3 5" xfId="12616" xr:uid="{AD15E7C5-7EAC-4DF0-809E-04743DBCD758}"/>
    <cellStyle name="Calculation 10 3 6" xfId="14143" xr:uid="{F9F4AF12-E8C7-4F22-943C-BB4C2DBDB3EC}"/>
    <cellStyle name="Calculation 10 3 7" xfId="12807" xr:uid="{041B0E00-B543-4375-887E-1DA452CB861A}"/>
    <cellStyle name="Calculation 10 3 8" xfId="13705" xr:uid="{FFACF61B-4707-4998-96E7-4B54AABF02BD}"/>
    <cellStyle name="Calculation 10 3 9" xfId="13171" xr:uid="{8567B7B7-83EA-49C9-8F6F-3F4661940566}"/>
    <cellStyle name="Calculation 10 4" xfId="9916" xr:uid="{6BD2C441-9EEE-46A3-85D3-9A756CE5A583}"/>
    <cellStyle name="Calculation 10 4 2" xfId="14846" xr:uid="{BB0DC592-36E3-413F-869B-C22DE6ECF676}"/>
    <cellStyle name="Calculation 10 4 3" xfId="14351" xr:uid="{8214D401-8D17-48B8-B4E9-7BFD6D484803}"/>
    <cellStyle name="Calculation 10 4 4" xfId="12617" xr:uid="{6368C848-E534-480F-AF7A-EFB29CC63EE0}"/>
    <cellStyle name="Calculation 10 4 5" xfId="15174" xr:uid="{143F4212-D6B4-411B-B204-FC3A9754509B}"/>
    <cellStyle name="Calculation 10 4 6" xfId="11951" xr:uid="{3C362E72-F923-4B96-B198-BFBFEEDB28F1}"/>
    <cellStyle name="Calculation 10 4 7" xfId="16270" xr:uid="{9FEB353B-3E46-4377-B014-EC7AE4BE525F}"/>
    <cellStyle name="Calculation 10 4 8" xfId="17230" xr:uid="{2E135341-BBFE-451F-9DDF-B30149786B89}"/>
    <cellStyle name="Calculation 10 5" xfId="10057" xr:uid="{DDC3BDCD-C364-47CD-BEB4-1DF2E56B46FD}"/>
    <cellStyle name="Calculation 10 5 2" xfId="14953" xr:uid="{EE415313-F063-4EFB-9FAB-5E416B0EB4A4}"/>
    <cellStyle name="Calculation 10 5 3" xfId="14064" xr:uid="{805AF3AF-F352-4E25-8733-3E2639E0B4BD}"/>
    <cellStyle name="Calculation 10 5 4" xfId="12867" xr:uid="{4471E347-DDFB-4378-A1F2-F381228299F5}"/>
    <cellStyle name="Calculation 10 5 5" xfId="13651" xr:uid="{16560532-D64C-466F-9FC3-136C5359127C}"/>
    <cellStyle name="Calculation 10 5 6" xfId="13206" xr:uid="{DF9A639A-E580-409A-ADB5-7CA36630BFB6}"/>
    <cellStyle name="Calculation 10 5 7" xfId="14595" xr:uid="{6C8BE676-69C0-496A-AD45-01BD0C3AB7C9}"/>
    <cellStyle name="Calculation 10 5 8" xfId="12391" xr:uid="{21AD14C7-6A9D-420C-9972-50687A370061}"/>
    <cellStyle name="Calculation 10 6" xfId="12231" xr:uid="{332F8E30-4707-4173-9ACE-E0A337F01941}"/>
    <cellStyle name="Calculation 10 7" xfId="13826" xr:uid="{544C1EF2-302E-436C-8B21-847AFCE47ECB}"/>
    <cellStyle name="Calculation 10 8" xfId="13074" xr:uid="{B3D1448A-33AB-4D49-A3BD-4DC4081DC065}"/>
    <cellStyle name="Calculation 10 9" xfId="14615" xr:uid="{65B24ACD-A8E6-4114-B759-F08848A1FB5E}"/>
    <cellStyle name="Calculation 11" xfId="3090" xr:uid="{2B7F445D-AD31-44B3-97D3-6422FD5E6269}"/>
    <cellStyle name="Calculation 11 10" xfId="12832" xr:uid="{09DBF613-B810-467D-95BA-C3A2DE7D2952}"/>
    <cellStyle name="Calculation 11 11" xfId="13681" xr:uid="{7B999BB4-E9C9-45CF-9335-E550BD3ED340}"/>
    <cellStyle name="Calculation 11 12" xfId="13186" xr:uid="{3DC41823-FACF-4309-9780-6B26768303A2}"/>
    <cellStyle name="Calculation 11 2" xfId="9090" xr:uid="{54DF2076-434E-4482-8542-17F49FFA3CD6}"/>
    <cellStyle name="Calculation 11 2 10" xfId="12760" xr:uid="{83B5389F-4548-4B9C-BF07-808C8EE093E3}"/>
    <cellStyle name="Calculation 11 2 11" xfId="14125" xr:uid="{B2B6069C-91EE-4EB9-B373-ACF8C8E676B2}"/>
    <cellStyle name="Calculation 11 2 2" xfId="9410" xr:uid="{D125D4CB-BA63-4E6E-8D85-E46D59B4F489}"/>
    <cellStyle name="Calculation 11 2 2 10" xfId="13554" xr:uid="{6B7EF80B-B446-448C-8E2A-A73BAF06FC62}"/>
    <cellStyle name="Calculation 11 2 2 2" xfId="10937" xr:uid="{46DE426F-6A12-40BF-9309-47AAB35F016C}"/>
    <cellStyle name="Calculation 11 2 2 2 2" xfId="15557" xr:uid="{A2EC6155-E804-4915-A338-05F0AFFC4DCE}"/>
    <cellStyle name="Calculation 11 2 2 2 3" xfId="16561" xr:uid="{BFB565E2-CF04-4692-A770-6B32B1B7B42F}"/>
    <cellStyle name="Calculation 11 2 2 2 4" xfId="17519" xr:uid="{43DE1A95-804E-4F00-AEB9-1C0145246CF3}"/>
    <cellStyle name="Calculation 11 2 2 2 5" xfId="18444" xr:uid="{DB4566F4-4DBC-44F6-831F-8780C264953E}"/>
    <cellStyle name="Calculation 11 2 2 2 6" xfId="19315" xr:uid="{7CC4009D-8E9C-4466-AFD5-465307E22C6A}"/>
    <cellStyle name="Calculation 11 2 2 2 7" xfId="20161" xr:uid="{4D454800-F9FE-4244-AA5F-0BF2A609CC06}"/>
    <cellStyle name="Calculation 11 2 2 2 8" xfId="20925" xr:uid="{BBFC4C12-C184-4040-9034-2714EAD0ABBC}"/>
    <cellStyle name="Calculation 11 2 2 3" xfId="11752" xr:uid="{1A76733A-C39D-4C23-87EA-E10651E5F9A8}"/>
    <cellStyle name="Calculation 11 2 2 3 2" xfId="16156" xr:uid="{BFD6CEEE-D5C6-4130-BF73-23DD415DB916}"/>
    <cellStyle name="Calculation 11 2 2 3 3" xfId="17116" xr:uid="{25E49E59-F6FB-484B-A0FE-C9AB112BA305}"/>
    <cellStyle name="Calculation 11 2 2 3 4" xfId="18068" xr:uid="{B3D60747-DD2E-4483-BA84-8C3A99F888FD}"/>
    <cellStyle name="Calculation 11 2 2 3 5" xfId="18942" xr:uid="{9EBB9A82-FFB5-4D7B-9471-A238B3361480}"/>
    <cellStyle name="Calculation 11 2 2 3 6" xfId="19807" xr:uid="{76553F95-294F-4062-B9EE-A4839897FB2C}"/>
    <cellStyle name="Calculation 11 2 2 3 7" xfId="20583" xr:uid="{716EFDD4-02AD-4D90-98F1-22DA17D4AF64}"/>
    <cellStyle name="Calculation 11 2 2 3 8" xfId="21340" xr:uid="{2D5337BD-9B02-43D9-920E-980F355AF382}"/>
    <cellStyle name="Calculation 11 2 2 4" xfId="14529" xr:uid="{08C5DBB9-21B3-4EEE-B2EB-9E4CF593D7C6}"/>
    <cellStyle name="Calculation 11 2 2 5" xfId="12450" xr:uid="{C391CBE5-D0E7-4989-856D-C3680F51AFE1}"/>
    <cellStyle name="Calculation 11 2 2 6" xfId="15195" xr:uid="{2300D6EF-AB50-49D9-9A93-9E750A6A073E}"/>
    <cellStyle name="Calculation 11 2 2 7" xfId="11933" xr:uid="{828C3A3B-B315-4DEC-B1F8-36585794A9EA}"/>
    <cellStyle name="Calculation 11 2 2 8" xfId="13935" xr:uid="{1BED4873-4803-4B75-A77B-B7A5904EECD9}"/>
    <cellStyle name="Calculation 11 2 2 9" xfId="12976" xr:uid="{25BDD3FD-EAF1-4EA5-8059-DF3FDB6D3951}"/>
    <cellStyle name="Calculation 11 2 3" xfId="10615" xr:uid="{1C6959A8-CC8A-43DC-972F-3CEB2A9BC2D4}"/>
    <cellStyle name="Calculation 11 2 3 2" xfId="15311" xr:uid="{8D274082-1834-440B-9771-D77966F71CCF}"/>
    <cellStyle name="Calculation 11 2 3 3" xfId="16331" xr:uid="{DFBCFBDB-8C25-4A47-B5BF-7A02833F46DC}"/>
    <cellStyle name="Calculation 11 2 3 4" xfId="17291" xr:uid="{62DF10C1-2C91-4D51-95A2-50D5B160C436}"/>
    <cellStyle name="Calculation 11 2 3 5" xfId="18240" xr:uid="{93D5CD91-142B-427E-A5B8-F22B64CCF3A4}"/>
    <cellStyle name="Calculation 11 2 3 6" xfId="19113" xr:uid="{427ABFF4-6C37-4726-A774-3332703AB84F}"/>
    <cellStyle name="Calculation 11 2 3 7" xfId="19978" xr:uid="{5682CE6D-CABB-4337-A9B6-AF8663C14800}"/>
    <cellStyle name="Calculation 11 2 3 8" xfId="20754" xr:uid="{CF5B6C7E-FD78-4C42-84B8-E5131A324A1B}"/>
    <cellStyle name="Calculation 11 2 4" xfId="11581" xr:uid="{554435BC-DAD7-4B78-B293-D7A885AFAF89}"/>
    <cellStyle name="Calculation 11 2 4 2" xfId="15985" xr:uid="{250B0304-5AC9-4677-8EB4-29DCD1599434}"/>
    <cellStyle name="Calculation 11 2 4 3" xfId="16945" xr:uid="{252DB7C7-22DF-4C23-86C2-2F916789D6D3}"/>
    <cellStyle name="Calculation 11 2 4 4" xfId="17897" xr:uid="{DEDC3AD8-5786-4D7A-8A18-D204D13B6CDE}"/>
    <cellStyle name="Calculation 11 2 4 5" xfId="18771" xr:uid="{F55C631A-2701-466B-9DA9-5F13DC4F4777}"/>
    <cellStyle name="Calculation 11 2 4 6" xfId="19636" xr:uid="{9EEAC00B-676E-40F9-BF7C-F1DFA495C7E3}"/>
    <cellStyle name="Calculation 11 2 4 7" xfId="20412" xr:uid="{A115A88F-188D-4665-BD54-FCB103B15B5B}"/>
    <cellStyle name="Calculation 11 2 4 8" xfId="21169" xr:uid="{47E81B33-EEF6-4EA2-AFB7-E02D9332BB8D}"/>
    <cellStyle name="Calculation 11 2 5" xfId="14282" xr:uid="{4628FC47-8C8C-4D88-9A9B-595D86AF22D4}"/>
    <cellStyle name="Calculation 11 2 6" xfId="12681" xr:uid="{75B3CF1D-4FFE-47C7-B85D-8BD71A21D27F}"/>
    <cellStyle name="Calculation 11 2 7" xfId="14963" xr:uid="{9A08CEE8-0BFB-4F04-9EC3-51445EEF6BF4}"/>
    <cellStyle name="Calculation 11 2 8" xfId="12119" xr:uid="{7BF126A2-6BA1-4D71-B835-08984BC87723}"/>
    <cellStyle name="Calculation 11 2 9" xfId="14197" xr:uid="{D4F79FE9-7B1F-40DF-B6CC-1D7B93733112}"/>
    <cellStyle name="Calculation 11 3" xfId="9176" xr:uid="{A159AF79-2C06-4BCE-B979-F901C62D8108}"/>
    <cellStyle name="Calculation 11 3 10" xfId="14703" xr:uid="{075F8731-AB76-4832-9609-59C8B2D3CF4E}"/>
    <cellStyle name="Calculation 11 3 2" xfId="10699" xr:uid="{266B4BA6-4872-4276-94FD-89164133AB03}"/>
    <cellStyle name="Calculation 11 3 2 2" xfId="15380" xr:uid="{32EB85DF-C9B7-491A-8D68-7E26C30BC073}"/>
    <cellStyle name="Calculation 11 3 2 3" xfId="16394" xr:uid="{ADBA2845-B5E8-4351-A39B-E5BFA2BD5FCB}"/>
    <cellStyle name="Calculation 11 3 2 4" xfId="17354" xr:uid="{8CAC623F-FF61-4A44-8F00-228D1FAD908B}"/>
    <cellStyle name="Calculation 11 3 2 5" xfId="18298" xr:uid="{F0CD50A1-A13C-407E-946B-70D9FB33F794}"/>
    <cellStyle name="Calculation 11 3 2 6" xfId="19171" xr:uid="{1271BE8A-3424-4D72-960C-87F311011AFC}"/>
    <cellStyle name="Calculation 11 3 2 7" xfId="20036" xr:uid="{080EC31D-A697-4AAE-81BA-BEF1210A38BA}"/>
    <cellStyle name="Calculation 11 3 2 8" xfId="20811" xr:uid="{9F8A7C35-B024-4184-B4B0-E73471C66AE4}"/>
    <cellStyle name="Calculation 11 3 3" xfId="11638" xr:uid="{5D4621D0-2AB6-4608-8D26-C053BEF3A353}"/>
    <cellStyle name="Calculation 11 3 3 2" xfId="16042" xr:uid="{1699FC1B-77AF-46C9-ACE2-B19800CE3700}"/>
    <cellStyle name="Calculation 11 3 3 3" xfId="17002" xr:uid="{98559C28-7244-47A2-99E7-72B8074B4A30}"/>
    <cellStyle name="Calculation 11 3 3 4" xfId="17954" xr:uid="{9E71F5B7-6827-477F-B789-00A848EF08D0}"/>
    <cellStyle name="Calculation 11 3 3 5" xfId="18828" xr:uid="{5D9AAC12-69B7-4CC5-89B1-0A3765C11AA1}"/>
    <cellStyle name="Calculation 11 3 3 6" xfId="19693" xr:uid="{4D5B92C0-A507-4318-BB18-E867E8CBBD8B}"/>
    <cellStyle name="Calculation 11 3 3 7" xfId="20469" xr:uid="{A70F34B8-C95D-4B5B-BB4E-259EA8BED770}"/>
    <cellStyle name="Calculation 11 3 3 8" xfId="21226" xr:uid="{FA514CC2-D0F2-4A24-84A4-DE438B7F40EB}"/>
    <cellStyle name="Calculation 11 3 4" xfId="14353" xr:uid="{1BFA1A62-1E4C-40F9-A95D-D15574418A25}"/>
    <cellStyle name="Calculation 11 3 5" xfId="12615" xr:uid="{FA1774C3-8CE3-4145-9369-FCBD65091C71}"/>
    <cellStyle name="Calculation 11 3 6" xfId="14658" xr:uid="{16A015FB-8B51-4B19-99DF-AE5DFA40D0C3}"/>
    <cellStyle name="Calculation 11 3 7" xfId="12345" xr:uid="{8C6146EC-B620-4287-8F07-69BF69368AEA}"/>
    <cellStyle name="Calculation 11 3 8" xfId="14698" xr:uid="{506CEA4A-A6AF-4FC7-AE52-BF8257BD4712}"/>
    <cellStyle name="Calculation 11 3 9" xfId="12314" xr:uid="{A67E904F-674F-4D8E-AC46-8A8015DFB3BE}"/>
    <cellStyle name="Calculation 11 4" xfId="9917" xr:uid="{6945413C-BE5C-4641-855C-6D224592E2A3}"/>
    <cellStyle name="Calculation 11 4 2" xfId="14847" xr:uid="{D68A6C70-7353-4184-B0F2-00ED02BD2BA1}"/>
    <cellStyle name="Calculation 11 4 3" xfId="12224" xr:uid="{F213B63F-BBD7-4644-8097-F17ADB8A8F4E}"/>
    <cellStyle name="Calculation 11 4 4" xfId="13833" xr:uid="{025EA3C7-5380-4AE1-AF13-0140B404CF3D}"/>
    <cellStyle name="Calculation 11 4 5" xfId="13069" xr:uid="{F1A7B6AF-0A45-4E27-BABF-393D88100C58}"/>
    <cellStyle name="Calculation 11 4 6" xfId="15147" xr:uid="{ED24EAEA-E2A9-4935-8BD4-DCCFE321F27C}"/>
    <cellStyle name="Calculation 11 4 7" xfId="11972" xr:uid="{2C329D99-75EA-4B00-A4D1-3EEFAAB63994}"/>
    <cellStyle name="Calculation 11 4 8" xfId="15368" xr:uid="{F03520DD-957D-449A-9D3C-E08E363B4DD3}"/>
    <cellStyle name="Calculation 11 5" xfId="10056" xr:uid="{E6C7FACA-8E00-4A5B-AF4D-6A4DA0A6A1CC}"/>
    <cellStyle name="Calculation 11 5 2" xfId="14952" xr:uid="{218CE40D-2D8F-40A3-85CE-B13449D4C670}"/>
    <cellStyle name="Calculation 11 5 3" xfId="12127" xr:uid="{48ED2996-D5E6-42C0-AE76-F40916AA133E}"/>
    <cellStyle name="Calculation 11 5 4" xfId="14195" xr:uid="{7FF29E20-9CEB-489C-AAF0-D202F8D5A786}"/>
    <cellStyle name="Calculation 11 5 5" xfId="12761" xr:uid="{2FB6F374-C579-409B-8150-663FF390DE07}"/>
    <cellStyle name="Calculation 11 5 6" xfId="13715" xr:uid="{054F1B02-7E11-4DE0-889D-5F681A4EEA08}"/>
    <cellStyle name="Calculation 11 5 7" xfId="13163" xr:uid="{394A1340-2D9E-42DA-8300-F19AE2D599B9}"/>
    <cellStyle name="Calculation 11 5 8" xfId="14603" xr:uid="{D3C50415-BA8D-40B0-AC8E-300B209636E3}"/>
    <cellStyle name="Calculation 11 6" xfId="12232" xr:uid="{D4BDC8F7-90A1-4E2C-AAF2-0D8A3A1E79A0}"/>
    <cellStyle name="Calculation 11 7" xfId="13825" xr:uid="{AAB83ABE-052C-4723-B162-7F6F76F1FA9D}"/>
    <cellStyle name="Calculation 11 8" xfId="13075" xr:uid="{B2B53783-80BA-475E-98E4-1708A95B6A9B}"/>
    <cellStyle name="Calculation 11 9" xfId="14111" xr:uid="{42F8643D-9C3B-466C-A34C-E92FAFD67F26}"/>
    <cellStyle name="Calculation 12" xfId="3091" xr:uid="{6CAF6838-B46C-4851-98AD-F6459B88F0EA}"/>
    <cellStyle name="Calculation 12 10" xfId="13323" xr:uid="{58589AC1-1999-4DAB-841E-A2CE2269033A}"/>
    <cellStyle name="Calculation 12 11" xfId="15062" xr:uid="{29A6858B-E83A-4301-B59C-CA23FC80BA62}"/>
    <cellStyle name="Calculation 12 12" xfId="12029" xr:uid="{B85D2964-0E8B-4CFA-9D05-2EE1CFF197B7}"/>
    <cellStyle name="Calculation 12 2" xfId="9089" xr:uid="{915B0122-CE84-44DB-B5C1-AE518C4246FF}"/>
    <cellStyle name="Calculation 12 2 10" xfId="18350" xr:uid="{A4D9F3CB-B6E1-479F-9B86-9AAFB2283305}"/>
    <cellStyle name="Calculation 12 2 11" xfId="19222" xr:uid="{73A82E32-D7A2-4742-92D9-91DE29BBDB35}"/>
    <cellStyle name="Calculation 12 2 2" xfId="9411" xr:uid="{5D02D012-117F-43C7-B777-4A80DFF0132F}"/>
    <cellStyle name="Calculation 12 2 2 10" xfId="14591" xr:uid="{63A0DEE1-4434-4C1F-ABC4-8BB45C3ACD1B}"/>
    <cellStyle name="Calculation 12 2 2 2" xfId="10938" xr:uid="{80FCCAB2-FFDE-4E9D-A219-7A8AB9DBF125}"/>
    <cellStyle name="Calculation 12 2 2 2 2" xfId="15558" xr:uid="{6B72F261-778C-4EBD-A92C-805DFE520482}"/>
    <cellStyle name="Calculation 12 2 2 2 3" xfId="16562" xr:uid="{72E5A8DF-F94B-4272-955F-F6CA2F422BFF}"/>
    <cellStyle name="Calculation 12 2 2 2 4" xfId="17520" xr:uid="{85C168CB-17D3-489C-B5F9-5E1CD749174E}"/>
    <cellStyle name="Calculation 12 2 2 2 5" xfId="18445" xr:uid="{CAD3E56D-95F6-4D3C-B2EF-AE647E79CBA8}"/>
    <cellStyle name="Calculation 12 2 2 2 6" xfId="19316" xr:uid="{FCAF6720-743D-4088-BE39-F5A918424374}"/>
    <cellStyle name="Calculation 12 2 2 2 7" xfId="20162" xr:uid="{EBAE25F3-5491-4BD5-B616-29AD92108815}"/>
    <cellStyle name="Calculation 12 2 2 2 8" xfId="20926" xr:uid="{5FA2ABFB-0DF0-4FB8-A3F4-10D60EA1598E}"/>
    <cellStyle name="Calculation 12 2 2 3" xfId="11753" xr:uid="{115242AE-2B32-40FF-AABA-D0B8933AA2C6}"/>
    <cellStyle name="Calculation 12 2 2 3 2" xfId="16157" xr:uid="{098BAE72-B82E-475F-86F0-F83CE6E2EC3D}"/>
    <cellStyle name="Calculation 12 2 2 3 3" xfId="17117" xr:uid="{282B0FA7-BFA6-47F6-8CE5-AEF320143C8B}"/>
    <cellStyle name="Calculation 12 2 2 3 4" xfId="18069" xr:uid="{F39F2E36-EDA5-4CF2-BF61-94168EB2B8E2}"/>
    <cellStyle name="Calculation 12 2 2 3 5" xfId="18943" xr:uid="{130844B2-BA02-4D10-946F-D623167739E6}"/>
    <cellStyle name="Calculation 12 2 2 3 6" xfId="19808" xr:uid="{FF5C7E80-0D65-4823-9A0C-2F5040233231}"/>
    <cellStyle name="Calculation 12 2 2 3 7" xfId="20584" xr:uid="{7E6531E0-8888-4068-BBDF-B05521A24AD8}"/>
    <cellStyle name="Calculation 12 2 2 3 8" xfId="21341" xr:uid="{A67207AF-9EE2-41A6-89AA-8D3346C489F8}"/>
    <cellStyle name="Calculation 12 2 2 4" xfId="14530" xr:uid="{A17EA538-0451-4BE8-B7D9-601C09FDEE4A}"/>
    <cellStyle name="Calculation 12 2 2 5" xfId="12449" xr:uid="{BAD0DCBC-C9F9-485C-89EA-B0D83E9A0909}"/>
    <cellStyle name="Calculation 12 2 2 6" xfId="14036" xr:uid="{569D097E-D269-4724-8379-8678E2159A72}"/>
    <cellStyle name="Calculation 12 2 2 7" xfId="12891" xr:uid="{EF784E01-DD2D-4201-9DC2-244E7DE27FC9}"/>
    <cellStyle name="Calculation 12 2 2 8" xfId="13629" xr:uid="{7787B604-3619-433A-AE85-E5630CBE4BDA}"/>
    <cellStyle name="Calculation 12 2 2 9" xfId="13223" xr:uid="{C0D1E4A6-748F-4DE3-8D04-CDEE677DAAE3}"/>
    <cellStyle name="Calculation 12 2 3" xfId="10614" xr:uid="{5535AEEE-5A6E-4733-9E3B-F61F874852F7}"/>
    <cellStyle name="Calculation 12 2 3 2" xfId="15310" xr:uid="{E58481D9-CA04-4151-B64A-D6BEC106D629}"/>
    <cellStyle name="Calculation 12 2 3 3" xfId="16330" xr:uid="{1272C81D-EBBF-4F6E-8292-A974316050C1}"/>
    <cellStyle name="Calculation 12 2 3 4" xfId="17290" xr:uid="{D2F87A62-C170-4D4B-A0FB-0F98CC69BC73}"/>
    <cellStyle name="Calculation 12 2 3 5" xfId="18239" xr:uid="{1CC148B0-28BD-45EA-9A6A-9A7D54C7ACB0}"/>
    <cellStyle name="Calculation 12 2 3 6" xfId="19112" xr:uid="{C9743861-E4E8-4F6E-86F6-1306A630B2F8}"/>
    <cellStyle name="Calculation 12 2 3 7" xfId="19977" xr:uid="{1BCAF16E-1FFE-4C57-A8E3-4103F6C96411}"/>
    <cellStyle name="Calculation 12 2 3 8" xfId="20753" xr:uid="{ACA485E1-21BC-4E0C-A6D1-90AA1E12CFB5}"/>
    <cellStyle name="Calculation 12 2 4" xfId="11580" xr:uid="{C972E0A7-98DF-41FA-AF00-E4AEB3F03F94}"/>
    <cellStyle name="Calculation 12 2 4 2" xfId="15984" xr:uid="{0093015C-5530-4315-88AE-0694071BA2D0}"/>
    <cellStyle name="Calculation 12 2 4 3" xfId="16944" xr:uid="{E7FF9207-E130-4295-AD65-208A5A1B6E31}"/>
    <cellStyle name="Calculation 12 2 4 4" xfId="17896" xr:uid="{5BA2284A-EFD2-418D-A2CE-9AA83E4A8D3E}"/>
    <cellStyle name="Calculation 12 2 4 5" xfId="18770" xr:uid="{1857928A-21EB-491B-8F8B-8AF11DF0CBA0}"/>
    <cellStyle name="Calculation 12 2 4 6" xfId="19635" xr:uid="{87D6D49A-4C33-4AA6-901D-179EDB41BA8F}"/>
    <cellStyle name="Calculation 12 2 4 7" xfId="20411" xr:uid="{59F4C04D-27B6-4822-B79B-3455CF57349C}"/>
    <cellStyle name="Calculation 12 2 4 8" xfId="21168" xr:uid="{52BE25FD-8EF5-40F6-8748-B2FE7BAAD3CF}"/>
    <cellStyle name="Calculation 12 2 5" xfId="14281" xr:uid="{B2104103-8FFB-440A-AF1D-F1AD6A17B8A1}"/>
    <cellStyle name="Calculation 12 2 6" xfId="12682" xr:uid="{8A1CDEF5-BC82-4CD3-BDCB-A1039305DCF7}"/>
    <cellStyle name="Calculation 12 2 7" xfId="15452" xr:uid="{3EA64E58-D34C-4808-9983-D5C02ED07AFD}"/>
    <cellStyle name="Calculation 12 2 8" xfId="16461" xr:uid="{00D9ABF2-670A-488D-8CC4-59EC98CA20C3}"/>
    <cellStyle name="Calculation 12 2 9" xfId="17419" xr:uid="{4DDCC671-93A1-481C-85F7-145FFAB2E3EB}"/>
    <cellStyle name="Calculation 12 3" xfId="9177" xr:uid="{8717C91D-EFF9-4CA6-A3CD-70B776A71456}"/>
    <cellStyle name="Calculation 12 3 10" xfId="19380" xr:uid="{1224538F-9A8B-4EC8-8E74-87A5A4145CB0}"/>
    <cellStyle name="Calculation 12 3 2" xfId="10700" xr:uid="{63BA3129-1908-4EF8-8594-C1347D83ABC6}"/>
    <cellStyle name="Calculation 12 3 2 2" xfId="15381" xr:uid="{4B47753B-0BA6-4031-A812-767795D7DFD7}"/>
    <cellStyle name="Calculation 12 3 2 3" xfId="16395" xr:uid="{D21D5A7C-0B4D-4C01-8570-5F1735A08510}"/>
    <cellStyle name="Calculation 12 3 2 4" xfId="17355" xr:uid="{F6096455-1AD2-4A1D-AD72-99BA75C5AC8E}"/>
    <cellStyle name="Calculation 12 3 2 5" xfId="18299" xr:uid="{0AD4409C-A462-45B1-9375-450BCD03C24B}"/>
    <cellStyle name="Calculation 12 3 2 6" xfId="19172" xr:uid="{7A9BB766-164F-42BF-B833-9B47C5F5D47B}"/>
    <cellStyle name="Calculation 12 3 2 7" xfId="20037" xr:uid="{E15F9E72-7B50-49C3-83FF-7657D4093A7B}"/>
    <cellStyle name="Calculation 12 3 2 8" xfId="20812" xr:uid="{B3BA7C61-5D3C-465B-8085-88F8BA8AFC4A}"/>
    <cellStyle name="Calculation 12 3 3" xfId="11639" xr:uid="{907BF83B-4F21-4C1E-B8F1-3F8C45CD3546}"/>
    <cellStyle name="Calculation 12 3 3 2" xfId="16043" xr:uid="{D6614151-B6BA-439B-83FF-9DFF78D63418}"/>
    <cellStyle name="Calculation 12 3 3 3" xfId="17003" xr:uid="{8211E2ED-CEEE-4033-9D2B-6DF253E39B7E}"/>
    <cellStyle name="Calculation 12 3 3 4" xfId="17955" xr:uid="{30921467-3A42-436E-8782-03734BFDF463}"/>
    <cellStyle name="Calculation 12 3 3 5" xfId="18829" xr:uid="{69CADD68-58A7-446B-AC88-4809D8B00517}"/>
    <cellStyle name="Calculation 12 3 3 6" xfId="19694" xr:uid="{87833E26-304C-4814-AFF8-F7A640CFE8E1}"/>
    <cellStyle name="Calculation 12 3 3 7" xfId="20470" xr:uid="{318E4EAC-17FD-43A2-B365-7A1D4BF80A8A}"/>
    <cellStyle name="Calculation 12 3 3 8" xfId="21227" xr:uid="{772A996E-DA52-4103-BA0D-5560A5F309AF}"/>
    <cellStyle name="Calculation 12 3 4" xfId="14354" xr:uid="{14EA1AAB-BCDE-4B36-BBFD-A3ADA0C73ABE}"/>
    <cellStyle name="Calculation 12 3 5" xfId="12614" xr:uid="{53C0C270-023E-4293-A5BA-9860E7AB2E95}"/>
    <cellStyle name="Calculation 12 3 6" xfId="15679" xr:uid="{C3AF0FA0-8C30-4095-A580-54C7AA334489}"/>
    <cellStyle name="Calculation 12 3 7" xfId="16657" xr:uid="{3F916979-8F2B-4349-AC65-8E6636DC82F2}"/>
    <cellStyle name="Calculation 12 3 8" xfId="17610" xr:uid="{7C64E77E-308F-4A41-9BBA-0239456D3C18}"/>
    <cellStyle name="Calculation 12 3 9" xfId="18509" xr:uid="{BF3A688D-3C97-46A0-BA92-7F89282DD624}"/>
    <cellStyle name="Calculation 12 4" xfId="9918" xr:uid="{8CAB83D8-0144-4415-8DA7-3E2611887AE6}"/>
    <cellStyle name="Calculation 12 4 2" xfId="14848" xr:uid="{76EB67AA-78F9-4436-92D0-11470687320F}"/>
    <cellStyle name="Calculation 12 4 3" xfId="12223" xr:uid="{03E57942-AD42-4F00-9F40-B96E689F501F}"/>
    <cellStyle name="Calculation 12 4 4" xfId="13834" xr:uid="{B91C6424-F79E-4068-9F4E-F969AAAF4359}"/>
    <cellStyle name="Calculation 12 4 5" xfId="13068" xr:uid="{D86B70C3-9D50-4B66-9EC3-51991CF10FF9}"/>
    <cellStyle name="Calculation 12 4 6" xfId="14017" xr:uid="{4A7AE993-2A45-4C71-8271-B1FEB1ABE0AE}"/>
    <cellStyle name="Calculation 12 4 7" xfId="12907" xr:uid="{1145260E-48B3-4910-BE1F-E8792B76BBD6}"/>
    <cellStyle name="Calculation 12 4 8" xfId="13613" xr:uid="{7D216CE9-FAF7-4172-8BBF-8FB96F3A9C7C}"/>
    <cellStyle name="Calculation 12 5" xfId="10055" xr:uid="{8F150A94-9B2B-4DE9-AE3D-4294EF812CD2}"/>
    <cellStyle name="Calculation 12 5 2" xfId="14951" xr:uid="{87966BDB-822C-4A87-9E4C-C6C0DEF75ABB}"/>
    <cellStyle name="Calculation 12 5 3" xfId="12128" xr:uid="{BF289B93-FA77-45B0-9C12-86591D45EB4C}"/>
    <cellStyle name="Calculation 12 5 4" xfId="15223" xr:uid="{5CC6D9FD-8922-4615-979F-9025265FD964}"/>
    <cellStyle name="Calculation 12 5 5" xfId="11912" xr:uid="{C4EC4FAB-963D-4EF8-A30F-86BE4F7AEA2F}"/>
    <cellStyle name="Calculation 12 5 6" xfId="13939" xr:uid="{9A428DCF-63BA-41F6-98E1-AF1D6028CF6F}"/>
    <cellStyle name="Calculation 12 5 7" xfId="12973" xr:uid="{07200603-9225-485C-A1C0-984B22C1EFB0}"/>
    <cellStyle name="Calculation 12 5 8" xfId="13556" xr:uid="{53CA5FAD-CF4A-4642-9CD8-B1F12E5D50F8}"/>
    <cellStyle name="Calculation 12 6" xfId="12233" xr:uid="{DD353C71-C356-413D-889E-9248AFF558CD}"/>
    <cellStyle name="Calculation 12 7" xfId="13824" xr:uid="{0F4BB52B-571F-44D3-8728-2BDFAE4E3765}"/>
    <cellStyle name="Calculation 12 8" xfId="13076" xr:uid="{AB059F42-D1CE-4506-88C3-D30A1E577CE7}"/>
    <cellStyle name="Calculation 12 9" xfId="13504" xr:uid="{6ACCEC22-3ABA-4BA7-ABC7-C94E52E7A72D}"/>
    <cellStyle name="Calculation 13" xfId="3092" xr:uid="{6D899122-6C1E-4FB1-BA07-7F15964C74A5}"/>
    <cellStyle name="Calculation 13 10" xfId="12151" xr:uid="{DF5FC81A-7F94-4980-A7E2-8FA3BB0F8F3B}"/>
    <cellStyle name="Calculation 13 11" xfId="14983" xr:uid="{541A0258-62EA-4CA6-914A-A8714C3590FA}"/>
    <cellStyle name="Calculation 13 12" xfId="12103" xr:uid="{E4671E41-735D-4ECD-A8D2-FA00B5458D0F}"/>
    <cellStyle name="Calculation 13 2" xfId="9088" xr:uid="{3BF9E295-5229-45C8-ACA6-F7090D622DF3}"/>
    <cellStyle name="Calculation 13 2 10" xfId="11941" xr:uid="{8CB833E6-9C7A-4CCB-93CE-D5F861220239}"/>
    <cellStyle name="Calculation 13 2 11" xfId="13889" xr:uid="{B8F0E77F-B14A-405B-8090-F5C0531B797F}"/>
    <cellStyle name="Calculation 13 2 2" xfId="9412" xr:uid="{D170303C-B905-40F8-AAC5-C178A6EF1445}"/>
    <cellStyle name="Calculation 13 2 2 10" xfId="15474" xr:uid="{3ACF20FB-3939-4CBA-9038-4B48CB8CA767}"/>
    <cellStyle name="Calculation 13 2 2 2" xfId="10939" xr:uid="{152BD0BB-93A0-44CB-BE1F-6E0EC9FA2277}"/>
    <cellStyle name="Calculation 13 2 2 2 2" xfId="15559" xr:uid="{6FA63F6F-3D84-4FC2-9DBE-E182BE21A6FB}"/>
    <cellStyle name="Calculation 13 2 2 2 3" xfId="16563" xr:uid="{953A53CB-7481-4E5F-9E34-DAA6A3DCF945}"/>
    <cellStyle name="Calculation 13 2 2 2 4" xfId="17521" xr:uid="{12C27535-79EF-47CB-A877-4319FE69CDAF}"/>
    <cellStyle name="Calculation 13 2 2 2 5" xfId="18446" xr:uid="{BAA66910-629E-4D45-9FF4-9D117BF6F8BE}"/>
    <cellStyle name="Calculation 13 2 2 2 6" xfId="19317" xr:uid="{42A0902B-8B97-445C-9886-4CE3112DA6FE}"/>
    <cellStyle name="Calculation 13 2 2 2 7" xfId="20163" xr:uid="{2E3B89A7-1E8F-4314-8682-8793EE1324FB}"/>
    <cellStyle name="Calculation 13 2 2 2 8" xfId="20927" xr:uid="{5E634A8B-9BB2-4FAE-BA62-A8E998ACA979}"/>
    <cellStyle name="Calculation 13 2 2 3" xfId="11754" xr:uid="{DB09DD3C-20C2-44E1-BDD2-3110C10903D7}"/>
    <cellStyle name="Calculation 13 2 2 3 2" xfId="16158" xr:uid="{FDA3D197-0021-465F-9CA7-FFC841B2E517}"/>
    <cellStyle name="Calculation 13 2 2 3 3" xfId="17118" xr:uid="{68E1BF78-6BE8-47C9-A2F3-32AEBEE1343A}"/>
    <cellStyle name="Calculation 13 2 2 3 4" xfId="18070" xr:uid="{0F88DB6B-DCE5-493F-BC9A-34065A37E887}"/>
    <cellStyle name="Calculation 13 2 2 3 5" xfId="18944" xr:uid="{4042B21C-0A26-470B-A0DF-7EBBDE0C0134}"/>
    <cellStyle name="Calculation 13 2 2 3 6" xfId="19809" xr:uid="{8BEB60C8-2ACC-482D-A909-461D822C52C4}"/>
    <cellStyle name="Calculation 13 2 2 3 7" xfId="20585" xr:uid="{7D8BE46D-C08F-40C1-9E9B-9ABD0A26C69F}"/>
    <cellStyle name="Calculation 13 2 2 3 8" xfId="21342" xr:uid="{33C49DBB-F5F5-49D0-85CC-6E049A6D6904}"/>
    <cellStyle name="Calculation 13 2 2 4" xfId="14531" xr:uid="{F5917514-E205-41E1-B0DC-8F71AA36B552}"/>
    <cellStyle name="Calculation 13 2 2 5" xfId="12448" xr:uid="{BDEDF87A-AC1E-46D1-91D9-5F2B9E6E18C9}"/>
    <cellStyle name="Calculation 13 2 2 6" xfId="14686" xr:uid="{638C7B94-05A7-4432-92B1-BB24CCCC41C2}"/>
    <cellStyle name="Calculation 13 2 2 7" xfId="12323" xr:uid="{FED9FDA3-C383-41B6-989C-D9401E6F5AC4}"/>
    <cellStyle name="Calculation 13 2 2 8" xfId="15097" xr:uid="{610BF934-CD5E-4D3E-9A02-A87D55C344BA}"/>
    <cellStyle name="Calculation 13 2 2 9" xfId="12003" xr:uid="{6FD986B1-1A8E-4187-AD11-8869F685ECE9}"/>
    <cellStyle name="Calculation 13 2 3" xfId="10613" xr:uid="{2E1876C2-77A0-4350-A1C0-B116192A66D5}"/>
    <cellStyle name="Calculation 13 2 3 2" xfId="15309" xr:uid="{69FC640B-4AA3-476C-8E4F-2D5381D13460}"/>
    <cellStyle name="Calculation 13 2 3 3" xfId="16329" xr:uid="{6F943DC1-E037-444F-86E0-5844B11934B5}"/>
    <cellStyle name="Calculation 13 2 3 4" xfId="17289" xr:uid="{99999E4F-A2EF-4CF3-B572-949B8ADBD3EF}"/>
    <cellStyle name="Calculation 13 2 3 5" xfId="18238" xr:uid="{FDACD90F-1F97-41A0-8E5E-98F162E9E80F}"/>
    <cellStyle name="Calculation 13 2 3 6" xfId="19111" xr:uid="{58A1D499-C774-4C19-B77B-504C2C1E8D3D}"/>
    <cellStyle name="Calculation 13 2 3 7" xfId="19976" xr:uid="{13E20641-4A8D-4C6F-9D42-87B885ED97C7}"/>
    <cellStyle name="Calculation 13 2 3 8" xfId="20752" xr:uid="{3FDA0B06-CC18-4D85-9036-89CF77833505}"/>
    <cellStyle name="Calculation 13 2 4" xfId="11579" xr:uid="{B63D34C8-22FD-4DA1-A7CD-1389AC999178}"/>
    <cellStyle name="Calculation 13 2 4 2" xfId="15983" xr:uid="{2C47B0A6-819C-40CD-97AF-7A52734FB9EB}"/>
    <cellStyle name="Calculation 13 2 4 3" xfId="16943" xr:uid="{D9504B40-8E07-4225-B51E-BE0A97990086}"/>
    <cellStyle name="Calculation 13 2 4 4" xfId="17895" xr:uid="{E1E80563-0A7F-42CF-BCA3-DB06FEB594A5}"/>
    <cellStyle name="Calculation 13 2 4 5" xfId="18769" xr:uid="{471A8F5E-3A23-4B09-A354-E14C6D85C961}"/>
    <cellStyle name="Calculation 13 2 4 6" xfId="19634" xr:uid="{45DC54C0-3460-4201-A506-C837ED0DD5CC}"/>
    <cellStyle name="Calculation 13 2 4 7" xfId="20410" xr:uid="{AADDA460-EA36-4E21-BC05-CA08EABB881F}"/>
    <cellStyle name="Calculation 13 2 4 8" xfId="21167" xr:uid="{9CFB4B2A-F78C-4105-89E3-86C251E3E072}"/>
    <cellStyle name="Calculation 13 2 5" xfId="14280" xr:uid="{6028070D-64EA-42E9-80B6-DA9CDD02C1DF}"/>
    <cellStyle name="Calculation 13 2 6" xfId="12683" xr:uid="{F03A1B14-1D3A-4177-97F9-7116B2A8EFFA}"/>
    <cellStyle name="Calculation 13 2 7" xfId="14421" xr:uid="{FEBCCEF6-3062-40F7-8035-F79CCC1D78B4}"/>
    <cellStyle name="Calculation 13 2 8" xfId="12552" xr:uid="{17BFF0EA-FB83-4514-B080-B6F4EA7AFE99}"/>
    <cellStyle name="Calculation 13 2 9" xfId="15187" xr:uid="{2534A430-3B78-4EC2-A3F2-2D45F3EED57C}"/>
    <cellStyle name="Calculation 13 3" xfId="9178" xr:uid="{0FAB1961-F7FE-4F3C-BFA6-D3A36B341044}"/>
    <cellStyle name="Calculation 13 3 10" xfId="12967" xr:uid="{DD251F44-D036-417F-95B1-45544F07AC98}"/>
    <cellStyle name="Calculation 13 3 2" xfId="10701" xr:uid="{9D42B381-760B-4E34-B773-383833CE86DB}"/>
    <cellStyle name="Calculation 13 3 2 2" xfId="15382" xr:uid="{D7722FCE-FB94-4177-B745-7E8CD2DD2D93}"/>
    <cellStyle name="Calculation 13 3 2 3" xfId="16396" xr:uid="{A2B7188C-EE05-4F3C-A8BE-3E019671D9AD}"/>
    <cellStyle name="Calculation 13 3 2 4" xfId="17356" xr:uid="{F846F7FA-5D90-4FF0-9F40-089FA2BB2C55}"/>
    <cellStyle name="Calculation 13 3 2 5" xfId="18300" xr:uid="{01F76A33-E297-4DFF-89AE-C5E38773046B}"/>
    <cellStyle name="Calculation 13 3 2 6" xfId="19173" xr:uid="{BC041008-64C9-4810-A4EB-B2A98AFE6CA3}"/>
    <cellStyle name="Calculation 13 3 2 7" xfId="20038" xr:uid="{32C99DA7-68C8-401F-9B2E-A8C270507B5E}"/>
    <cellStyle name="Calculation 13 3 2 8" xfId="20813" xr:uid="{D3A652D3-ADC6-49F0-B89F-A67FEAA6CA8C}"/>
    <cellStyle name="Calculation 13 3 3" xfId="11640" xr:uid="{5770DD2B-BCC4-4B3A-8BE9-A84597784D74}"/>
    <cellStyle name="Calculation 13 3 3 2" xfId="16044" xr:uid="{0680C30C-7948-4174-96B2-A4D24B515A79}"/>
    <cellStyle name="Calculation 13 3 3 3" xfId="17004" xr:uid="{77F6EE00-13EC-4C1C-8231-7F5BB6D4BADC}"/>
    <cellStyle name="Calculation 13 3 3 4" xfId="17956" xr:uid="{99F259DA-8764-42D6-A99C-023D41B291BF}"/>
    <cellStyle name="Calculation 13 3 3 5" xfId="18830" xr:uid="{2183B5AB-5183-48CA-BD0E-4A4837E0841C}"/>
    <cellStyle name="Calculation 13 3 3 6" xfId="19695" xr:uid="{450E7BE6-FAB4-4661-8911-A962101DD50F}"/>
    <cellStyle name="Calculation 13 3 3 7" xfId="20471" xr:uid="{EB6EA6BC-0951-48B5-BC5C-5481AF0C2E90}"/>
    <cellStyle name="Calculation 13 3 3 8" xfId="21228" xr:uid="{0C7C7BFD-0A08-4B65-A633-ACC4B0A08591}"/>
    <cellStyle name="Calculation 13 3 4" xfId="14355" xr:uid="{7535252B-D542-4344-94FF-878A5EC04178}"/>
    <cellStyle name="Calculation 13 3 5" xfId="12613" xr:uid="{1F13210E-F670-41F3-B3B1-186838171FE0}"/>
    <cellStyle name="Calculation 13 3 6" xfId="15175" xr:uid="{9554EB48-0642-4903-A946-764622E784D2}"/>
    <cellStyle name="Calculation 13 3 7" xfId="11950" xr:uid="{C8CA89F8-E67A-4B78-B9E2-CC140B2DDC5D}"/>
    <cellStyle name="Calculation 13 3 8" xfId="11886" xr:uid="{BE100B6B-0A1D-4A9E-B3F2-A2100C1AF844}"/>
    <cellStyle name="Calculation 13 3 9" xfId="13948" xr:uid="{03B8AE54-8DB9-4733-A1C2-9E30B6E28CE5}"/>
    <cellStyle name="Calculation 13 4" xfId="9919" xr:uid="{E6B708B8-97CA-44EA-BE69-CD2AD437A811}"/>
    <cellStyle name="Calculation 13 4 2" xfId="14849" xr:uid="{083C8E4F-122E-4B6F-8D71-532BE6B72E2B}"/>
    <cellStyle name="Calculation 13 4 3" xfId="12222" xr:uid="{D38FEA6C-F1F4-4440-BDF3-88A750ACDFA1}"/>
    <cellStyle name="Calculation 13 4 4" xfId="11880" xr:uid="{BC6F77DC-1A31-42FF-91F7-A2BC55D2C713}"/>
    <cellStyle name="Calculation 13 4 5" xfId="13987" xr:uid="{9D8035E2-05C2-4EC1-A989-6331B29C711D}"/>
    <cellStyle name="Calculation 13 4 6" xfId="12928" xr:uid="{CF19ED8D-3C17-4B0A-9EB8-D6602B223378}"/>
    <cellStyle name="Calculation 13 4 7" xfId="13594" xr:uid="{A9BD3897-40B0-4FB2-A088-C30AE42666EB}"/>
    <cellStyle name="Calculation 13 4 8" xfId="13243" xr:uid="{D7933715-8836-4744-A287-955228AF9410}"/>
    <cellStyle name="Calculation 13 5" xfId="10054" xr:uid="{E5E4CD6F-8608-4804-8B80-0BB971006045}"/>
    <cellStyle name="Calculation 13 5 2" xfId="14950" xr:uid="{BA9A271C-1452-4514-B198-EE6FF42F0647}"/>
    <cellStyle name="Calculation 13 5 3" xfId="12129" xr:uid="{7B33F632-2F3E-4996-AD26-576D1480DBBF}"/>
    <cellStyle name="Calculation 13 5 4" xfId="15749" xr:uid="{5C83D24F-E883-4A1C-B5A5-8D14A48FAC43}"/>
    <cellStyle name="Calculation 13 5 5" xfId="16715" xr:uid="{3BA39B7E-43CA-4C71-AF79-6A321C25FC6E}"/>
    <cellStyle name="Calculation 13 5 6" xfId="17667" xr:uid="{285F942B-89AD-4E7B-90DF-72C05C5E6056}"/>
    <cellStyle name="Calculation 13 5 7" xfId="18552" xr:uid="{BABC2F9C-60EF-4B67-BC33-7BCDA4B9960B}"/>
    <cellStyle name="Calculation 13 5 8" xfId="19420" xr:uid="{7E3912B7-33CD-4D8B-857D-9479AE20E0B7}"/>
    <cellStyle name="Calculation 13 6" xfId="12234" xr:uid="{121D1B51-A843-4E93-A82D-D64AA614A44F}"/>
    <cellStyle name="Calculation 13 7" xfId="13823" xr:uid="{07405EDC-D7DA-498D-A710-CDEE6B349C65}"/>
    <cellStyle name="Calculation 13 8" xfId="13077" xr:uid="{45AEA50C-D8FF-4992-8A43-E30C4E42589B}"/>
    <cellStyle name="Calculation 13 9" xfId="14927" xr:uid="{23453262-2A69-4B43-8395-5A4BB579AA13}"/>
    <cellStyle name="Calculation 14" xfId="3093" xr:uid="{02A84C99-E2D7-459E-93DF-F977D9875FB1}"/>
    <cellStyle name="Calculation 14 10" xfId="16449" xr:uid="{B2799E88-0827-4079-9353-98D8AEA2C4C8}"/>
    <cellStyle name="Calculation 14 11" xfId="17407" xr:uid="{165AF59E-8868-4D81-8344-8A589CD7AD6E}"/>
    <cellStyle name="Calculation 14 12" xfId="18345" xr:uid="{13FF48A3-80E4-435D-AF4F-33C619ECDB5B}"/>
    <cellStyle name="Calculation 14 2" xfId="9087" xr:uid="{4C74154D-D719-4743-BA2E-D46D92776B15}"/>
    <cellStyle name="Calculation 14 2 10" xfId="12880" xr:uid="{7BDF3F5F-EEBB-4BF7-B185-C5EAAF023360}"/>
    <cellStyle name="Calculation 14 2 11" xfId="13640" xr:uid="{F93D25C6-4BD9-4DDD-AB6C-383078C06E0C}"/>
    <cellStyle name="Calculation 14 2 2" xfId="9413" xr:uid="{87BB9729-555C-4202-897D-8511D547973A}"/>
    <cellStyle name="Calculation 14 2 2 10" xfId="19397" xr:uid="{FD8D8EAA-3A8F-4D96-A504-4C073C32914A}"/>
    <cellStyle name="Calculation 14 2 2 2" xfId="10940" xr:uid="{F387058D-E9FB-4D61-A1F7-64E08F12DA1C}"/>
    <cellStyle name="Calculation 14 2 2 2 2" xfId="15560" xr:uid="{9755A675-0F54-4A44-94A0-865C516D85B2}"/>
    <cellStyle name="Calculation 14 2 2 2 3" xfId="16564" xr:uid="{C0DF66F4-6B41-455E-AF50-043ACFDBAB59}"/>
    <cellStyle name="Calculation 14 2 2 2 4" xfId="17522" xr:uid="{055FC671-C0EE-4CB9-8BE8-E844E988CA04}"/>
    <cellStyle name="Calculation 14 2 2 2 5" xfId="18447" xr:uid="{E1462543-E2D2-40C1-9B56-1FE0E4108E1A}"/>
    <cellStyle name="Calculation 14 2 2 2 6" xfId="19318" xr:uid="{F40D9708-A71B-4638-BC81-F34FBA29A8FB}"/>
    <cellStyle name="Calculation 14 2 2 2 7" xfId="20164" xr:uid="{8AEA48F8-CB41-4220-82C1-8A3E8C933584}"/>
    <cellStyle name="Calculation 14 2 2 2 8" xfId="20928" xr:uid="{4CC5295A-F627-4B6E-9392-16AD3EB43453}"/>
    <cellStyle name="Calculation 14 2 2 3" xfId="11755" xr:uid="{FFAD5A6D-563D-4BA9-AE74-C632DA104C8B}"/>
    <cellStyle name="Calculation 14 2 2 3 2" xfId="16159" xr:uid="{CAB0AFBE-ED99-430F-86E3-558C9F2836AD}"/>
    <cellStyle name="Calculation 14 2 2 3 3" xfId="17119" xr:uid="{E9D8016B-3770-4725-A4B2-FFB59B6FF6CE}"/>
    <cellStyle name="Calculation 14 2 2 3 4" xfId="18071" xr:uid="{AFCF7422-B022-46E2-9858-EEF387E22B02}"/>
    <cellStyle name="Calculation 14 2 2 3 5" xfId="18945" xr:uid="{FE3CD11C-E586-42E4-BEC0-21C7769C8861}"/>
    <cellStyle name="Calculation 14 2 2 3 6" xfId="19810" xr:uid="{EA2E559C-50F2-40E0-A739-2BFF256F2173}"/>
    <cellStyle name="Calculation 14 2 2 3 7" xfId="20586" xr:uid="{811A636E-DDC0-4DF4-BDB6-3AE3B6D006F9}"/>
    <cellStyle name="Calculation 14 2 2 3 8" xfId="21343" xr:uid="{6B5500F2-4853-4EB1-A2A4-E4CD9EE79185}"/>
    <cellStyle name="Calculation 14 2 2 4" xfId="14532" xr:uid="{CD621340-9947-4F0A-8AFA-DB8B2BB723C8}"/>
    <cellStyle name="Calculation 14 2 2 5" xfId="12447" xr:uid="{F3023295-E5ED-459A-B2DB-9DD1D9E374D4}"/>
    <cellStyle name="Calculation 14 2 2 6" xfId="15705" xr:uid="{B0D60D78-812E-474B-B6D1-F5A73CE61BCA}"/>
    <cellStyle name="Calculation 14 2 2 7" xfId="16681" xr:uid="{E2E04E51-1F8A-4E4E-B614-F465C05E21BD}"/>
    <cellStyle name="Calculation 14 2 2 8" xfId="17633" xr:uid="{681F43E2-8801-4693-8B5B-0FE71BB8BA91}"/>
    <cellStyle name="Calculation 14 2 2 9" xfId="18528" xr:uid="{620EBD3A-5C58-464E-8405-00E4B89B874B}"/>
    <cellStyle name="Calculation 14 2 3" xfId="10612" xr:uid="{CD18FFE3-068A-4FF4-874D-459193A91BEE}"/>
    <cellStyle name="Calculation 14 2 3 2" xfId="15308" xr:uid="{1362398C-384F-4AE8-869E-CD300A48EBC2}"/>
    <cellStyle name="Calculation 14 2 3 3" xfId="16328" xr:uid="{74C781F3-DBA7-4C63-A6D8-FAA05A5FB070}"/>
    <cellStyle name="Calculation 14 2 3 4" xfId="17288" xr:uid="{0B8D9F5D-5ACE-4195-84CB-A49C45FC4E84}"/>
    <cellStyle name="Calculation 14 2 3 5" xfId="18237" xr:uid="{C480F4E1-5C32-4E50-B8AB-CF760BF1EF3E}"/>
    <cellStyle name="Calculation 14 2 3 6" xfId="19110" xr:uid="{15B7949A-A0B7-4701-934E-DB645A0857D4}"/>
    <cellStyle name="Calculation 14 2 3 7" xfId="19975" xr:uid="{F6AC197C-33A8-4014-985F-5B37DEFED0AA}"/>
    <cellStyle name="Calculation 14 2 3 8" xfId="20751" xr:uid="{2005C78C-58D1-43F7-BC68-521D75080DF9}"/>
    <cellStyle name="Calculation 14 2 4" xfId="11578" xr:uid="{930D823E-B7BE-4DC2-902F-5FBF8B49AADA}"/>
    <cellStyle name="Calculation 14 2 4 2" xfId="15982" xr:uid="{C2B5BD0E-C8AC-4434-8231-B1B55F3C0D08}"/>
    <cellStyle name="Calculation 14 2 4 3" xfId="16942" xr:uid="{4124734A-FD36-4EED-B518-322A45DB6F6A}"/>
    <cellStyle name="Calculation 14 2 4 4" xfId="17894" xr:uid="{54392004-F7BF-479B-A316-8C3246D3375D}"/>
    <cellStyle name="Calculation 14 2 4 5" xfId="18768" xr:uid="{B4197DAE-B973-491A-9249-AA9E65E2153C}"/>
    <cellStyle name="Calculation 14 2 4 6" xfId="19633" xr:uid="{A57DE9D1-6177-409A-A6F2-8E9568D03ADB}"/>
    <cellStyle name="Calculation 14 2 4 7" xfId="20409" xr:uid="{FBA91D7E-5CE3-494C-86AA-03F09269E185}"/>
    <cellStyle name="Calculation 14 2 4 8" xfId="21166" xr:uid="{A3DFBE4D-6EF1-4A8A-B829-E19E0BF1DD33}"/>
    <cellStyle name="Calculation 14 2 5" xfId="14279" xr:uid="{229A29AD-FEB7-4F4B-A4CB-6849A9C2A1E0}"/>
    <cellStyle name="Calculation 14 2 6" xfId="12684" xr:uid="{8B9E6BC7-9C7F-4333-999D-D24FBC38C639}"/>
    <cellStyle name="Calculation 14 2 7" xfId="15085" xr:uid="{93E1223A-8786-40A3-A72E-EE082D902266}"/>
    <cellStyle name="Calculation 14 2 8" xfId="12013" xr:uid="{BB87C2AB-4816-4DB8-A1B3-B953A4E63DD3}"/>
    <cellStyle name="Calculation 14 2 9" xfId="14048" xr:uid="{7F58DE54-A597-4C56-888E-305374E39846}"/>
    <cellStyle name="Calculation 14 3" xfId="9179" xr:uid="{BBA575AF-8742-47F3-9219-14CE72BA6F0F}"/>
    <cellStyle name="Calculation 14 3 10" xfId="15627" xr:uid="{519524B6-0233-4DA1-85BC-526399CF971E}"/>
    <cellStyle name="Calculation 14 3 2" xfId="10702" xr:uid="{E1AC5F67-0B5F-492D-BE44-A1E621664366}"/>
    <cellStyle name="Calculation 14 3 2 2" xfId="15383" xr:uid="{3999B9D7-898F-4E17-A6B7-1E7B3D84BAAF}"/>
    <cellStyle name="Calculation 14 3 2 3" xfId="16397" xr:uid="{1795472D-3C49-4173-B25E-ADA7EC02676D}"/>
    <cellStyle name="Calculation 14 3 2 4" xfId="17357" xr:uid="{0A57B507-3D23-4B8F-86A5-8C734804DB22}"/>
    <cellStyle name="Calculation 14 3 2 5" xfId="18301" xr:uid="{40F43939-9346-4126-854B-14FB81B14056}"/>
    <cellStyle name="Calculation 14 3 2 6" xfId="19174" xr:uid="{65148BC9-203E-4CDF-B5B4-A3ABCAE5C179}"/>
    <cellStyle name="Calculation 14 3 2 7" xfId="20039" xr:uid="{BF33D318-7683-43D3-A014-FA6FA964D3D2}"/>
    <cellStyle name="Calculation 14 3 2 8" xfId="20814" xr:uid="{F96815CA-4C2E-4178-9782-E49313E547D1}"/>
    <cellStyle name="Calculation 14 3 3" xfId="11641" xr:uid="{367DAA09-47E7-4C11-830B-2B18E03B9E8E}"/>
    <cellStyle name="Calculation 14 3 3 2" xfId="16045" xr:uid="{7CAA3935-684D-47CF-A8ED-042B3B76F02D}"/>
    <cellStyle name="Calculation 14 3 3 3" xfId="17005" xr:uid="{05702E89-424E-40BE-AB44-AC158E87D359}"/>
    <cellStyle name="Calculation 14 3 3 4" xfId="17957" xr:uid="{E19E9C23-B293-41F6-8C56-7720E5DB3F9F}"/>
    <cellStyle name="Calculation 14 3 3 5" xfId="18831" xr:uid="{2AC67EE4-3433-44FF-ACB7-1889FF35D134}"/>
    <cellStyle name="Calculation 14 3 3 6" xfId="19696" xr:uid="{AD5B1DEA-9E6A-43B9-9772-25C88DCCDDF7}"/>
    <cellStyle name="Calculation 14 3 3 7" xfId="20472" xr:uid="{BCC70C58-8232-48EF-BB4C-E4714A32F980}"/>
    <cellStyle name="Calculation 14 3 3 8" xfId="21229" xr:uid="{CAEF8E6A-1484-4B0C-BEFC-0EE91933CAB8}"/>
    <cellStyle name="Calculation 14 3 4" xfId="14356" xr:uid="{DF912B47-D278-498D-800C-8E819AE23D06}"/>
    <cellStyle name="Calculation 14 3 5" xfId="12612" xr:uid="{ACEFF9DF-68A8-49A9-BC2B-A2BCE0CCBB1E}"/>
    <cellStyle name="Calculation 14 3 6" xfId="14144" xr:uid="{37877DDF-2449-46C0-A884-F4E483699BED}"/>
    <cellStyle name="Calculation 14 3 7" xfId="12806" xr:uid="{CD88186C-2AD4-451F-A798-8BF6B9147A80}"/>
    <cellStyle name="Calculation 14 3 8" xfId="13706" xr:uid="{DB642948-307F-4128-93C7-725E68438F44}"/>
    <cellStyle name="Calculation 14 3 9" xfId="13170" xr:uid="{1D2F5625-97F3-40AB-A71E-8405D5F2CEC8}"/>
    <cellStyle name="Calculation 14 4" xfId="9920" xr:uid="{8A2BCCCF-A5E8-4E9B-BAF9-30B0F796B4DC}"/>
    <cellStyle name="Calculation 14 4 2" xfId="14850" xr:uid="{31834B8A-2CCC-4325-92C2-677C038BF9FD}"/>
    <cellStyle name="Calculation 14 4 3" xfId="12221" xr:uid="{86ECFB8B-5225-432E-AE00-E47CA7D2FFD1}"/>
    <cellStyle name="Calculation 14 4 4" xfId="14051" xr:uid="{D416C001-A6AE-45F1-8158-B5EA45762237}"/>
    <cellStyle name="Calculation 14 4 5" xfId="12879" xr:uid="{2C28770B-A8C3-41F8-B699-E32229097E6F}"/>
    <cellStyle name="Calculation 14 4 6" xfId="13641" xr:uid="{E34629A4-1C28-4F8A-8C45-02F0166AD12B}"/>
    <cellStyle name="Calculation 14 4 7" xfId="13215" xr:uid="{F28F7635-33AD-4ECF-9BE4-F96DDC6D6D26}"/>
    <cellStyle name="Calculation 14 4 8" xfId="13480" xr:uid="{0E19B362-2A9F-406B-9401-BEBE5AEB06A8}"/>
    <cellStyle name="Calculation 14 5" xfId="10053" xr:uid="{E54C6409-1809-4A89-A6AB-2A5A62FE1996}"/>
    <cellStyle name="Calculation 14 5 2" xfId="14949" xr:uid="{4DDBE0C6-7EAE-49AD-BD99-817DB3A2EB5B}"/>
    <cellStyle name="Calculation 14 5 3" xfId="12130" xr:uid="{A69E6A62-39E0-461C-80C5-8C59B34F68F1}"/>
    <cellStyle name="Calculation 14 5 4" xfId="14730" xr:uid="{32BF43AA-18B8-47C2-AB39-80E4F08E54CE}"/>
    <cellStyle name="Calculation 14 5 5" xfId="12288" xr:uid="{EEBB7844-9909-4F4C-9A2B-8914483E27B1}"/>
    <cellStyle name="Calculation 14 5 6" xfId="15101" xr:uid="{6C4A0A56-FF1A-4755-AA21-21CE99ADA423}"/>
    <cellStyle name="Calculation 14 5 7" xfId="12000" xr:uid="{F63E0EFC-0AE3-4985-A0EC-1108A7D40AC2}"/>
    <cellStyle name="Calculation 14 5 8" xfId="14750" xr:uid="{13633DCC-B646-4293-9F8D-28AC82E630B8}"/>
    <cellStyle name="Calculation 14 6" xfId="12235" xr:uid="{246657BE-5A6E-45AA-A5D9-3802A419918C}"/>
    <cellStyle name="Calculation 14 7" xfId="13822" xr:uid="{4CABF232-DE2B-4E2C-9CA9-C94ECB8E2C1E}"/>
    <cellStyle name="Calculation 14 8" xfId="13078" xr:uid="{9D881B75-6E3D-4426-969D-FF8327CE4BF3}"/>
    <cellStyle name="Calculation 14 9" xfId="15440" xr:uid="{23AB88AD-01F6-477E-9F9B-C8A9EB665D74}"/>
    <cellStyle name="Calculation 15" xfId="3094" xr:uid="{32C0BE69-07FC-4F6B-A526-776A4E3D221F}"/>
    <cellStyle name="Calculation 15 10" xfId="12562" xr:uid="{FA66A216-C711-40CE-A95D-C0DF9ED347A7}"/>
    <cellStyle name="Calculation 15 11" xfId="13740" xr:uid="{7E874670-CA45-45A9-9F22-6570CEB5BB85}"/>
    <cellStyle name="Calculation 15 12" xfId="13141" xr:uid="{7E16F0D4-2707-4956-8BD1-26C01CFFD2D6}"/>
    <cellStyle name="Calculation 15 2" xfId="9086" xr:uid="{9C849483-AEF2-42A4-A8FE-74D3B097CDD7}"/>
    <cellStyle name="Calculation 15 2 10" xfId="18498" xr:uid="{E2287F12-2578-4867-B51E-EE1E1476D203}"/>
    <cellStyle name="Calculation 15 2 11" xfId="19369" xr:uid="{CF897C9B-2DFE-4462-947B-13D7F7608E9A}"/>
    <cellStyle name="Calculation 15 2 2" xfId="9414" xr:uid="{41FB3E18-4200-4CA2-A050-88BF190CCFEC}"/>
    <cellStyle name="Calculation 15 2 2 10" xfId="12875" xr:uid="{BA00C75F-2D1C-4544-A27A-987DA2A791D0}"/>
    <cellStyle name="Calculation 15 2 2 2" xfId="10941" xr:uid="{CD5DF892-6F90-4F6F-A3F9-005B9BCF17E9}"/>
    <cellStyle name="Calculation 15 2 2 2 2" xfId="15561" xr:uid="{578A258D-2258-48BB-9A4C-127F994BEC7C}"/>
    <cellStyle name="Calculation 15 2 2 2 3" xfId="16565" xr:uid="{35804AF8-07AD-455E-B5B7-6AED817044AD}"/>
    <cellStyle name="Calculation 15 2 2 2 4" xfId="17523" xr:uid="{AA0C0378-C3D4-49BA-9E52-54E47D92D7A7}"/>
    <cellStyle name="Calculation 15 2 2 2 5" xfId="18448" xr:uid="{D6BD37BB-1ECD-4EF0-9444-F7C825376FBC}"/>
    <cellStyle name="Calculation 15 2 2 2 6" xfId="19319" xr:uid="{A3AEAB6A-77CD-4868-A052-551AD4BA68EE}"/>
    <cellStyle name="Calculation 15 2 2 2 7" xfId="20165" xr:uid="{DE25C88D-A53C-4F55-8148-17CF785ACEC3}"/>
    <cellStyle name="Calculation 15 2 2 2 8" xfId="20929" xr:uid="{42F0D3A5-EB0E-421C-A023-222A5F55FD73}"/>
    <cellStyle name="Calculation 15 2 2 3" xfId="11756" xr:uid="{EA05E9C2-99C2-406D-9300-125E23525801}"/>
    <cellStyle name="Calculation 15 2 2 3 2" xfId="16160" xr:uid="{2A49FA6D-3F14-4C56-B27F-517FD268C74A}"/>
    <cellStyle name="Calculation 15 2 2 3 3" xfId="17120" xr:uid="{2192AB22-B782-4D3E-9534-9A0CD8C747A2}"/>
    <cellStyle name="Calculation 15 2 2 3 4" xfId="18072" xr:uid="{1CDBFE28-303C-42F7-B1A4-4A8DD311C473}"/>
    <cellStyle name="Calculation 15 2 2 3 5" xfId="18946" xr:uid="{C64C93A1-953B-40CC-9307-471517138E37}"/>
    <cellStyle name="Calculation 15 2 2 3 6" xfId="19811" xr:uid="{03E3EB41-AC51-4D36-8A07-F7E6431A5288}"/>
    <cellStyle name="Calculation 15 2 2 3 7" xfId="20587" xr:uid="{DAA24447-0FAE-425F-BB04-996958BB63DB}"/>
    <cellStyle name="Calculation 15 2 2 3 8" xfId="21344" xr:uid="{0A4CB0DA-6152-4C04-9CAC-A8FE09624C69}"/>
    <cellStyle name="Calculation 15 2 2 4" xfId="14533" xr:uid="{3FD9C1F3-F426-4BEA-A68C-813918900CF4}"/>
    <cellStyle name="Calculation 15 2 2 5" xfId="12446" xr:uid="{A472F364-DF17-4229-82B3-43134A7A77CC}"/>
    <cellStyle name="Calculation 15 2 2 6" xfId="15093" xr:uid="{42F60E73-B34A-4004-857B-F1DF65DC0B1D}"/>
    <cellStyle name="Calculation 15 2 2 7" xfId="12007" xr:uid="{F1C1FF32-89B0-47DF-B1A1-E653774FCB30}"/>
    <cellStyle name="Calculation 15 2 2 8" xfId="15243" xr:uid="{EE94144D-7186-4455-8E36-0924069DD2C9}"/>
    <cellStyle name="Calculation 15 2 2 9" xfId="14056" xr:uid="{AF807EE1-06C7-4A28-ADF2-B274B9918C82}"/>
    <cellStyle name="Calculation 15 2 3" xfId="10611" xr:uid="{F0F4FA3A-315C-4093-85A5-7D379468AA45}"/>
    <cellStyle name="Calculation 15 2 3 2" xfId="15307" xr:uid="{39C1C194-14A4-46B5-8B7B-5BC4BF3289D9}"/>
    <cellStyle name="Calculation 15 2 3 3" xfId="16327" xr:uid="{7ED0CC14-B698-49E4-B466-7C3D44647130}"/>
    <cellStyle name="Calculation 15 2 3 4" xfId="17287" xr:uid="{17C1D1FB-8734-412D-BFB0-6DCE3FFB1863}"/>
    <cellStyle name="Calculation 15 2 3 5" xfId="18236" xr:uid="{3CE87538-B25A-44CB-AD2F-D7EC28C0CB78}"/>
    <cellStyle name="Calculation 15 2 3 6" xfId="19109" xr:uid="{F4441673-2DE5-4AA1-B544-0961052A9368}"/>
    <cellStyle name="Calculation 15 2 3 7" xfId="19974" xr:uid="{329D9A27-0EE4-4240-A3AF-0CBEAB69D43D}"/>
    <cellStyle name="Calculation 15 2 3 8" xfId="20750" xr:uid="{4D10CCB0-1A4B-43E5-9C49-B5EC16615327}"/>
    <cellStyle name="Calculation 15 2 4" xfId="11577" xr:uid="{B2F34E1A-2F73-4F73-8623-16A50303FB9B}"/>
    <cellStyle name="Calculation 15 2 4 2" xfId="15981" xr:uid="{F3114263-956D-496C-8817-086F7CCDEC29}"/>
    <cellStyle name="Calculation 15 2 4 3" xfId="16941" xr:uid="{5A0D324A-6742-4BBE-A0C9-E7C4AAD8CC92}"/>
    <cellStyle name="Calculation 15 2 4 4" xfId="17893" xr:uid="{BE3EFB6E-D328-4529-A81C-DEC4EFCFDB1C}"/>
    <cellStyle name="Calculation 15 2 4 5" xfId="18767" xr:uid="{400C9A5F-128F-4124-8619-9401EFE38096}"/>
    <cellStyle name="Calculation 15 2 4 6" xfId="19632" xr:uid="{CD777612-0388-48C6-9AC6-554FB61C7F5B}"/>
    <cellStyle name="Calculation 15 2 4 7" xfId="20408" xr:uid="{2B1AF84C-90DE-48EA-98BC-3AE5931376C7}"/>
    <cellStyle name="Calculation 15 2 4 8" xfId="21165" xr:uid="{AC83740A-939C-469D-BEC1-0361715E752E}"/>
    <cellStyle name="Calculation 15 2 5" xfId="14278" xr:uid="{C7EE9FD7-D9B9-4965-8542-295C0A0E1119}"/>
    <cellStyle name="Calculation 15 2 6" xfId="12685" xr:uid="{1C3A2A4F-E7EF-4553-8ED0-4D5B51485ABF}"/>
    <cellStyle name="Calculation 15 2 7" xfId="15668" xr:uid="{AFC73641-C608-4411-AEDF-1B67859923B5}"/>
    <cellStyle name="Calculation 15 2 8" xfId="16646" xr:uid="{8D28A9EB-8714-4943-8501-CD6C95CCA8FE}"/>
    <cellStyle name="Calculation 15 2 9" xfId="17599" xr:uid="{5D94B9BE-198F-4400-BB1B-968109A36918}"/>
    <cellStyle name="Calculation 15 3" xfId="9180" xr:uid="{8EE685B9-18BE-4E66-8F35-4D638A1889DC}"/>
    <cellStyle name="Calculation 15 3 10" xfId="17640" xr:uid="{C4FA70BF-2866-4379-A793-54D3B0F8F26D}"/>
    <cellStyle name="Calculation 15 3 2" xfId="10703" xr:uid="{4F6E29D0-368D-4F9B-8ED6-257747618A2E}"/>
    <cellStyle name="Calculation 15 3 2 2" xfId="15384" xr:uid="{61325E3C-52A4-41AF-A1A8-EDD4C515FC15}"/>
    <cellStyle name="Calculation 15 3 2 3" xfId="16398" xr:uid="{CF8FEB79-78D7-4F21-BADB-2A075B56CF3A}"/>
    <cellStyle name="Calculation 15 3 2 4" xfId="17358" xr:uid="{F93B8FAC-E109-45F2-8A07-13E8C61BDE9E}"/>
    <cellStyle name="Calculation 15 3 2 5" xfId="18302" xr:uid="{18AA6A75-BB98-4639-BF14-F2CFD73232EC}"/>
    <cellStyle name="Calculation 15 3 2 6" xfId="19175" xr:uid="{8039772F-FBB8-4EA2-B664-FF5D2F0EAC8A}"/>
    <cellStyle name="Calculation 15 3 2 7" xfId="20040" xr:uid="{9FF82663-4EE0-4D3A-A48D-186E967A0F0F}"/>
    <cellStyle name="Calculation 15 3 2 8" xfId="20815" xr:uid="{5942C57D-30C6-4671-A4DB-778862C3B806}"/>
    <cellStyle name="Calculation 15 3 3" xfId="11642" xr:uid="{47F17266-7AEE-454B-BE45-C09506EC8808}"/>
    <cellStyle name="Calculation 15 3 3 2" xfId="16046" xr:uid="{B0E63615-F423-41A6-ABB2-23F179C44DB2}"/>
    <cellStyle name="Calculation 15 3 3 3" xfId="17006" xr:uid="{F36EE55D-8F06-4EB9-B4A8-DC22F46511AF}"/>
    <cellStyle name="Calculation 15 3 3 4" xfId="17958" xr:uid="{809C6925-8B56-46F6-A2F3-176607EE92D4}"/>
    <cellStyle name="Calculation 15 3 3 5" xfId="18832" xr:uid="{3C2BB1ED-9A9A-4FF9-8381-FC9306EE47B3}"/>
    <cellStyle name="Calculation 15 3 3 6" xfId="19697" xr:uid="{74F3D342-283C-4CC5-BEA2-6612D6E00462}"/>
    <cellStyle name="Calculation 15 3 3 7" xfId="20473" xr:uid="{EAC3C303-C35B-492E-AC94-F762D5576825}"/>
    <cellStyle name="Calculation 15 3 3 8" xfId="21230" xr:uid="{529ACA1C-31DA-45FB-818E-CEC32DB46F3E}"/>
    <cellStyle name="Calculation 15 3 4" xfId="14357" xr:uid="{43BF85C5-74D0-4A1D-A9C2-F82FC684A6BF}"/>
    <cellStyle name="Calculation 15 3 5" xfId="12611" xr:uid="{C0E10B1E-C7EC-4459-B097-7D86FA388D1A}"/>
    <cellStyle name="Calculation 15 3 6" xfId="14659" xr:uid="{11A0A999-09C6-4540-8432-FC4330BAE732}"/>
    <cellStyle name="Calculation 15 3 7" xfId="12344" xr:uid="{38ED98CB-C6F8-4A6A-BFB0-B102381E1C7F}"/>
    <cellStyle name="Calculation 15 3 8" xfId="15717" xr:uid="{32AE13A7-B6E9-4B92-A4F0-C65CE683D158}"/>
    <cellStyle name="Calculation 15 3 9" xfId="16688" xr:uid="{5AF127FA-3B57-4832-9DE0-A2DB37DC03C7}"/>
    <cellStyle name="Calculation 15 4" xfId="9921" xr:uid="{6759F4E9-52CC-4325-AD06-860648A4C85B}"/>
    <cellStyle name="Calculation 15 4 2" xfId="14851" xr:uid="{8C37092F-F613-48A5-8092-462CC5AEF8FF}"/>
    <cellStyle name="Calculation 15 4 3" xfId="12220" xr:uid="{C6EBC491-CB46-45CC-B5F9-1DE6C3F340AD}"/>
    <cellStyle name="Calculation 15 4 4" xfId="14043" xr:uid="{2E1C7C06-F275-4F01-8B0D-8F10C253A4EB}"/>
    <cellStyle name="Calculation 15 4 5" xfId="12884" xr:uid="{1856BDD2-1351-4BAE-97D0-12E0366D7D1D}"/>
    <cellStyle name="Calculation 15 4 6" xfId="13636" xr:uid="{9CE7C550-F9A3-488D-9A57-D8D85D1A85D0}"/>
    <cellStyle name="Calculation 15 4 7" xfId="13219" xr:uid="{98D7BB36-EB16-4325-9144-C03068DB9299}"/>
    <cellStyle name="Calculation 15 4 8" xfId="15620" xr:uid="{8AFC649E-15C9-4566-A7DF-AD0375123886}"/>
    <cellStyle name="Calculation 15 5" xfId="10052" xr:uid="{FE738E9F-D96C-4DB2-9D0A-52C2CE69DFFF}"/>
    <cellStyle name="Calculation 15 5 2" xfId="14948" xr:uid="{D01E7BEA-6FC4-445E-8DCD-2BBC9F4E9A74}"/>
    <cellStyle name="Calculation 15 5 3" xfId="12131" xr:uid="{7F36BBDF-A6A0-4A32-AFB9-1B19F9C10953}"/>
    <cellStyle name="Calculation 15 5 4" xfId="14194" xr:uid="{DD5C3800-E0A4-427E-BA99-D1F112C36CCD}"/>
    <cellStyle name="Calculation 15 5 5" xfId="12762" xr:uid="{14D672D0-9800-4149-8512-5D36D8BF8051}"/>
    <cellStyle name="Calculation 15 5 6" xfId="14957" xr:uid="{D3469169-949C-4BF6-AF18-34CC59F5CC65}"/>
    <cellStyle name="Calculation 15 5 7" xfId="12124" xr:uid="{E136D1A7-1B36-4289-A77F-9CBE5F779DB0}"/>
    <cellStyle name="Calculation 15 5 8" xfId="15221" xr:uid="{AECB3443-ECFA-45E5-9FFD-0FC72AF915C6}"/>
    <cellStyle name="Calculation 15 6" xfId="12236" xr:uid="{05943083-2F8B-4528-9D8C-102DDD4BBBE5}"/>
    <cellStyle name="Calculation 15 7" xfId="13821" xr:uid="{41D6125B-764B-4F92-A2FB-690D0BC24801}"/>
    <cellStyle name="Calculation 15 8" xfId="13079" xr:uid="{F4B9E91E-1252-4379-844B-EB34335E2918}"/>
    <cellStyle name="Calculation 15 9" xfId="14409" xr:uid="{F5C78F11-474A-418F-9CC0-0FA84BDCDD24}"/>
    <cellStyle name="Calculation 16" xfId="3095" xr:uid="{8BE36A1F-69FC-47A9-A9F3-AB3C7AB22AC5}"/>
    <cellStyle name="Calculation 16 10" xfId="13595" xr:uid="{907882C0-BD18-413B-913D-D7049B523952}"/>
    <cellStyle name="Calculation 16 11" xfId="13242" xr:uid="{C52C9B96-0793-4DD6-91CD-30F42890756D}"/>
    <cellStyle name="Calculation 16 12" xfId="14588" xr:uid="{6B999908-8990-4D82-9659-98B66B75BEFD}"/>
    <cellStyle name="Calculation 16 2" xfId="9085" xr:uid="{5B9F1C72-6C8C-46F2-B23B-0583B270462F}"/>
    <cellStyle name="Calculation 16 2 10" xfId="13091" xr:uid="{CC9B19D8-85C5-4614-A019-87A3BA242FB2}"/>
    <cellStyle name="Calculation 16 2 11" xfId="14926" xr:uid="{9A33626A-9AF9-40D3-BB42-BC77424BDE20}"/>
    <cellStyle name="Calculation 16 2 2" xfId="9415" xr:uid="{B3ECD332-EE97-4B11-91CF-BED979293E18}"/>
    <cellStyle name="Calculation 16 2 2 10" xfId="14050" xr:uid="{93CDFE3E-2DF4-48B8-8EBB-FC030A497E53}"/>
    <cellStyle name="Calculation 16 2 2 2" xfId="10942" xr:uid="{D1FDE9C7-08BD-426C-8CA8-11F773AF650B}"/>
    <cellStyle name="Calculation 16 2 2 2 2" xfId="15562" xr:uid="{C631A789-A1F4-4747-A886-4AA3540FF1CD}"/>
    <cellStyle name="Calculation 16 2 2 2 3" xfId="16566" xr:uid="{B99FC0C8-9676-4EA5-9841-85285070A8D9}"/>
    <cellStyle name="Calculation 16 2 2 2 4" xfId="17524" xr:uid="{DE85D649-587A-4261-B107-731D50E20417}"/>
    <cellStyle name="Calculation 16 2 2 2 5" xfId="18449" xr:uid="{96D35104-3442-43DE-A8A2-D595698BF785}"/>
    <cellStyle name="Calculation 16 2 2 2 6" xfId="19320" xr:uid="{F87DF7D5-9803-4395-825D-25AACEE85BFE}"/>
    <cellStyle name="Calculation 16 2 2 2 7" xfId="20166" xr:uid="{9592F349-947E-4A34-BE7F-81071C7C2B2B}"/>
    <cellStyle name="Calculation 16 2 2 2 8" xfId="20930" xr:uid="{748D123B-B818-4AEE-BF91-903A7A6D4F7A}"/>
    <cellStyle name="Calculation 16 2 2 3" xfId="11757" xr:uid="{0895B234-1238-4508-9C59-9AFE646FA887}"/>
    <cellStyle name="Calculation 16 2 2 3 2" xfId="16161" xr:uid="{6F175A89-AE08-48DB-AE2D-32BCB592DC15}"/>
    <cellStyle name="Calculation 16 2 2 3 3" xfId="17121" xr:uid="{06C489E2-DC4C-4870-AF6D-A86AD19AD6C3}"/>
    <cellStyle name="Calculation 16 2 2 3 4" xfId="18073" xr:uid="{090297B2-C43C-41BC-A01B-4C0601C90621}"/>
    <cellStyle name="Calculation 16 2 2 3 5" xfId="18947" xr:uid="{6969EF17-90B7-4384-BB87-704EF810D2ED}"/>
    <cellStyle name="Calculation 16 2 2 3 6" xfId="19812" xr:uid="{8DE3AE50-F638-4087-B150-0AFB86F6BB52}"/>
    <cellStyle name="Calculation 16 2 2 3 7" xfId="20588" xr:uid="{2E19779D-C2D6-4A9A-8FF4-8700F004704E}"/>
    <cellStyle name="Calculation 16 2 2 3 8" xfId="21345" xr:uid="{8CF14555-0154-46E8-A412-7F3B64E834FD}"/>
    <cellStyle name="Calculation 16 2 2 4" xfId="14534" xr:uid="{66CEA529-8D57-40A4-8CBB-2E9C919AD871}"/>
    <cellStyle name="Calculation 16 2 2 5" xfId="12445" xr:uid="{48FFD25E-B7E3-42F9-9439-D579DB1AC92E}"/>
    <cellStyle name="Calculation 16 2 2 6" xfId="14429" xr:uid="{267FBAEF-0513-4E5D-9783-5781C7E7DCFD}"/>
    <cellStyle name="Calculation 16 2 2 7" xfId="12544" xr:uid="{926B361F-BA14-4062-9759-6C6C1D31A226}"/>
    <cellStyle name="Calculation 16 2 2 8" xfId="14672" xr:uid="{5111FF7C-F7C5-4463-BF3A-5C41B30DD7C0}"/>
    <cellStyle name="Calculation 16 2 2 9" xfId="12334" xr:uid="{F059F6A6-DD8B-40D5-A6E1-25E0A8BE5DD3}"/>
    <cellStyle name="Calculation 16 2 3" xfId="10610" xr:uid="{DA7A4A27-384D-4783-A8BB-6A281BFFEA1E}"/>
    <cellStyle name="Calculation 16 2 3 2" xfId="15306" xr:uid="{F7F83131-B42E-486A-B1F4-241152C79A05}"/>
    <cellStyle name="Calculation 16 2 3 3" xfId="16326" xr:uid="{BCCA3DE6-CB9C-4DFA-828D-C78BAF011B7E}"/>
    <cellStyle name="Calculation 16 2 3 4" xfId="17286" xr:uid="{A1C53D50-BDE1-4C33-9843-A3FFB154F320}"/>
    <cellStyle name="Calculation 16 2 3 5" xfId="18235" xr:uid="{40301405-9538-4294-BA79-5ED2F6F76699}"/>
    <cellStyle name="Calculation 16 2 3 6" xfId="19108" xr:uid="{90E93A6E-3B57-496B-9E3E-4C08634ADE32}"/>
    <cellStyle name="Calculation 16 2 3 7" xfId="19973" xr:uid="{23464C2F-A22D-474D-9871-34CBD5A92B54}"/>
    <cellStyle name="Calculation 16 2 3 8" xfId="20749" xr:uid="{3589F9CF-E27B-4DEE-AC87-6BE6E99CD0E9}"/>
    <cellStyle name="Calculation 16 2 4" xfId="11576" xr:uid="{43CAE0DD-CD98-4E9F-9823-B5444E748667}"/>
    <cellStyle name="Calculation 16 2 4 2" xfId="15980" xr:uid="{472A8C4E-E1BA-47C9-9722-A1123D78FE9E}"/>
    <cellStyle name="Calculation 16 2 4 3" xfId="16940" xr:uid="{2BAF4F79-DF4B-4679-A328-2CC683A00651}"/>
    <cellStyle name="Calculation 16 2 4 4" xfId="17892" xr:uid="{D12BE2DE-6C3D-404C-B15C-EB6D028D9D4F}"/>
    <cellStyle name="Calculation 16 2 4 5" xfId="18766" xr:uid="{49665848-8AEB-4165-8CD0-B9B4C9B2413B}"/>
    <cellStyle name="Calculation 16 2 4 6" xfId="19631" xr:uid="{BA32E068-FC1C-4657-A5F1-B309B609A6D8}"/>
    <cellStyle name="Calculation 16 2 4 7" xfId="20407" xr:uid="{31E7138D-E1D9-4593-A99B-A9359579AD36}"/>
    <cellStyle name="Calculation 16 2 4 8" xfId="21164" xr:uid="{AC5803E6-C331-4DB5-A3CF-92F3FDE0DFBC}"/>
    <cellStyle name="Calculation 16 2 5" xfId="14277" xr:uid="{41AE468D-49E5-4094-B0DA-5BC2AB44967D}"/>
    <cellStyle name="Calculation 16 2 6" xfId="12686" xr:uid="{3F444BAD-8A37-4D9A-BE39-7DECEE1CC310}"/>
    <cellStyle name="Calculation 16 2 7" xfId="14646" xr:uid="{F63A2479-26B3-4586-A06F-48EDEE19B580}"/>
    <cellStyle name="Calculation 16 2 8" xfId="12356" xr:uid="{5C9E0652-8A51-476A-9322-B465A682AB68}"/>
    <cellStyle name="Calculation 16 2 9" xfId="13804" xr:uid="{BB6E804D-6265-490C-A23C-C8869AC06A92}"/>
    <cellStyle name="Calculation 16 3" xfId="9181" xr:uid="{F5B863CD-CD7A-4288-9751-DCF88B7F3F2B}"/>
    <cellStyle name="Calculation 16 3 10" xfId="19381" xr:uid="{AA642B99-E6D7-4732-9CDB-C790BE087339}"/>
    <cellStyle name="Calculation 16 3 2" xfId="10704" xr:uid="{CD318C48-98E6-473D-928D-29E8393BFD46}"/>
    <cellStyle name="Calculation 16 3 2 2" xfId="15385" xr:uid="{BD9AD41C-C58D-4362-A399-BD0769953B54}"/>
    <cellStyle name="Calculation 16 3 2 3" xfId="16399" xr:uid="{E34FCBE4-CC89-4862-8B7F-00FE71956C75}"/>
    <cellStyle name="Calculation 16 3 2 4" xfId="17359" xr:uid="{BF9F89BA-E3B0-4AEF-8168-7EEA42725934}"/>
    <cellStyle name="Calculation 16 3 2 5" xfId="18303" xr:uid="{ED0762A5-A235-469D-B25C-05621C42CD7A}"/>
    <cellStyle name="Calculation 16 3 2 6" xfId="19176" xr:uid="{176CED00-4BC8-4E67-A3F9-C44DE491B375}"/>
    <cellStyle name="Calculation 16 3 2 7" xfId="20041" xr:uid="{B23FBCCA-8737-49F5-A721-97CB650C531D}"/>
    <cellStyle name="Calculation 16 3 2 8" xfId="20816" xr:uid="{833694C1-33B5-417D-8D8B-2596CF8C6461}"/>
    <cellStyle name="Calculation 16 3 3" xfId="11643" xr:uid="{9C70B634-EB33-43DE-BB02-60E70191177A}"/>
    <cellStyle name="Calculation 16 3 3 2" xfId="16047" xr:uid="{A215916B-C334-4E99-8AB8-E0198F6A891E}"/>
    <cellStyle name="Calculation 16 3 3 3" xfId="17007" xr:uid="{0B28D31E-75A9-4C3D-815B-FF890F2337C7}"/>
    <cellStyle name="Calculation 16 3 3 4" xfId="17959" xr:uid="{66975F59-C530-4A6E-9C1A-901D8719A893}"/>
    <cellStyle name="Calculation 16 3 3 5" xfId="18833" xr:uid="{B5DAF1C1-1631-47A8-9E1D-2263380084AE}"/>
    <cellStyle name="Calculation 16 3 3 6" xfId="19698" xr:uid="{1BE78EEE-B777-4FE8-B128-3D15C9A02D3E}"/>
    <cellStyle name="Calculation 16 3 3 7" xfId="20474" xr:uid="{88EFDFC2-6750-49A1-8FE3-10736540746F}"/>
    <cellStyle name="Calculation 16 3 3 8" xfId="21231" xr:uid="{17A5BD7B-0037-45E0-81FB-64353D7397D0}"/>
    <cellStyle name="Calculation 16 3 4" xfId="14358" xr:uid="{DAAC12D0-40E3-4AD6-9424-D42753A451F2}"/>
    <cellStyle name="Calculation 16 3 5" xfId="12610" xr:uid="{850A8195-A3E7-48AC-BE1E-B56E59C19E1A}"/>
    <cellStyle name="Calculation 16 3 6" xfId="15680" xr:uid="{0486A934-9926-4DD3-A90D-C5F7F7AF1578}"/>
    <cellStyle name="Calculation 16 3 7" xfId="16658" xr:uid="{797CDD9D-6FB2-4875-BE80-39F98F93FC5C}"/>
    <cellStyle name="Calculation 16 3 8" xfId="17611" xr:uid="{87F02D77-5A8C-4920-AA18-8B7F03ACDC73}"/>
    <cellStyle name="Calculation 16 3 9" xfId="18510" xr:uid="{E94D4992-FA53-4F49-A5D5-FA7225E37738}"/>
    <cellStyle name="Calculation 16 4" xfId="9922" xr:uid="{520B94E9-009B-4CBD-921C-F59E3FB41612}"/>
    <cellStyle name="Calculation 16 4 2" xfId="14852" xr:uid="{6FB6C393-B7E3-45ED-BE34-EEBEC1788651}"/>
    <cellStyle name="Calculation 16 4 3" xfId="12219" xr:uid="{53D6431E-0987-479D-AF07-5740633A67FB}"/>
    <cellStyle name="Calculation 16 4 4" xfId="14717" xr:uid="{EBE23330-6618-40C8-B212-F2C42526D74C}"/>
    <cellStyle name="Calculation 16 4 5" xfId="12298" xr:uid="{7A1778E4-9B5A-4FDB-BCDF-07790388E95C}"/>
    <cellStyle name="Calculation 16 4 6" xfId="14040" xr:uid="{B42F736C-7E46-475E-BD52-1AA4321DF4CD}"/>
    <cellStyle name="Calculation 16 4 7" xfId="12887" xr:uid="{7C3DFE92-6E0C-419C-AAEE-13D28BB97007}"/>
    <cellStyle name="Calculation 16 4 8" xfId="13633" xr:uid="{D6FB03ED-F02C-461A-B158-EDEDCD2079B2}"/>
    <cellStyle name="Calculation 16 5" xfId="10051" xr:uid="{8ADE8F8E-D4E6-4DDE-8F82-D8DFC549252E}"/>
    <cellStyle name="Calculation 16 5 2" xfId="14947" xr:uid="{517647DB-377D-426D-B459-D3CF9BCFB32D}"/>
    <cellStyle name="Calculation 16 5 3" xfId="12132" xr:uid="{2F228982-825C-4FD6-8EBB-F7832C999C17}"/>
    <cellStyle name="Calculation 16 5 4" xfId="15222" xr:uid="{9509F724-1EC6-4187-BE92-F6C81CEF0CFE}"/>
    <cellStyle name="Calculation 16 5 5" xfId="11913" xr:uid="{BBD4C603-E15B-4C38-A13A-79536A920F30}"/>
    <cellStyle name="Calculation 16 5 6" xfId="13938" xr:uid="{E7A497C5-1632-424C-B707-77A1C5113412}"/>
    <cellStyle name="Calculation 16 5 7" xfId="12974" xr:uid="{46FC5993-0115-41A4-A2B0-B59D4C164F65}"/>
    <cellStyle name="Calculation 16 5 8" xfId="13555" xr:uid="{52D2E073-0C4F-4212-8A0D-1A8F9DB4D8DB}"/>
    <cellStyle name="Calculation 16 6" xfId="12237" xr:uid="{82D77E35-8DF3-449D-8CD2-77CBB300AF6E}"/>
    <cellStyle name="Calculation 16 7" xfId="11877" xr:uid="{70FD7CD7-BD41-4242-9F8E-E216B2DA598F}"/>
    <cellStyle name="Calculation 16 8" xfId="13989" xr:uid="{32A3E6B0-6278-42EC-9703-78720CAE9B9C}"/>
    <cellStyle name="Calculation 16 9" xfId="12926" xr:uid="{62DFD645-C632-41CA-8936-C11A1095B164}"/>
    <cellStyle name="Calculation 17" xfId="3096" xr:uid="{8EC7CB9B-9058-4242-A245-39B626EE4CC7}"/>
    <cellStyle name="Calculation 17 10" xfId="12756" xr:uid="{5282010B-07D3-4785-9224-44D14DE6B5BB}"/>
    <cellStyle name="Calculation 17 11" xfId="14635" xr:uid="{538D6245-BFC0-4B26-B90E-8ADCE925D85C}"/>
    <cellStyle name="Calculation 17 12" xfId="12366" xr:uid="{F4A7B4F0-22C7-43C1-BBAF-3BA0920770C4}"/>
    <cellStyle name="Calculation 17 2" xfId="9084" xr:uid="{050DEE71-0A77-4A38-8A3E-A321AD594D91}"/>
    <cellStyle name="Calculation 17 2 10" xfId="13230" xr:uid="{08E7442D-EA32-4154-A6EF-EFB5E6786C03}"/>
    <cellStyle name="Calculation 17 2 11" xfId="14589" xr:uid="{F3FCDC7D-5431-427D-A6FC-B3969FC8B107}"/>
    <cellStyle name="Calculation 17 2 2" xfId="9416" xr:uid="{51C61A02-2D3F-4A88-A9D5-97A06C8F9CB5}"/>
    <cellStyle name="Calculation 17 2 2 10" xfId="19230" xr:uid="{EC5D4C4C-DA81-4AD5-BEA0-E5F2E76367C3}"/>
    <cellStyle name="Calculation 17 2 2 2" xfId="10943" xr:uid="{B7A49BA1-D2E9-4C01-A0B7-10C788B1A96C}"/>
    <cellStyle name="Calculation 17 2 2 2 2" xfId="15563" xr:uid="{4AF7C064-E2A7-4178-AF24-51E7E71DE941}"/>
    <cellStyle name="Calculation 17 2 2 2 3" xfId="16567" xr:uid="{768FFD08-D9F5-4108-B363-BB408AE008D2}"/>
    <cellStyle name="Calculation 17 2 2 2 4" xfId="17525" xr:uid="{6DE9A8C4-8ABD-4373-8FB0-070567323E9F}"/>
    <cellStyle name="Calculation 17 2 2 2 5" xfId="18450" xr:uid="{6EB67B32-51E6-40D7-BDF3-16F395AFEE87}"/>
    <cellStyle name="Calculation 17 2 2 2 6" xfId="19321" xr:uid="{17F8C616-515D-4E8F-8CC3-2145ABC73DEC}"/>
    <cellStyle name="Calculation 17 2 2 2 7" xfId="20167" xr:uid="{57CE4CDB-7F4D-4C64-9469-42C02F619502}"/>
    <cellStyle name="Calculation 17 2 2 2 8" xfId="20931" xr:uid="{1EED671F-C4D2-40D8-B04D-CF41A50577D5}"/>
    <cellStyle name="Calculation 17 2 2 3" xfId="11758" xr:uid="{C847E44A-771D-49F5-83AE-E723377F46FC}"/>
    <cellStyle name="Calculation 17 2 2 3 2" xfId="16162" xr:uid="{B9F240F3-9C90-48E7-B66C-BB37180F6A69}"/>
    <cellStyle name="Calculation 17 2 2 3 3" xfId="17122" xr:uid="{AE91C5BB-39F7-484A-B432-805DB11BE271}"/>
    <cellStyle name="Calculation 17 2 2 3 4" xfId="18074" xr:uid="{4091B983-C017-4887-811E-5B85F528161B}"/>
    <cellStyle name="Calculation 17 2 2 3 5" xfId="18948" xr:uid="{81DB7C3A-5976-4CAC-BC68-B62AB0479CA7}"/>
    <cellStyle name="Calculation 17 2 2 3 6" xfId="19813" xr:uid="{CD5A5D6B-33B8-4CA5-BBFE-0F8EC7E030AE}"/>
    <cellStyle name="Calculation 17 2 2 3 7" xfId="20589" xr:uid="{BC34CC58-BF74-4F1B-89F8-114D592EF86D}"/>
    <cellStyle name="Calculation 17 2 2 3 8" xfId="21346" xr:uid="{B7CF5EEF-AD93-442D-A60C-BF33F5187D49}"/>
    <cellStyle name="Calculation 17 2 2 4" xfId="14535" xr:uid="{3D5C83FD-F8A6-4078-80AB-082C836AD7AA}"/>
    <cellStyle name="Calculation 17 2 2 5" xfId="12444" xr:uid="{D0419FD9-D6DA-4E5B-9C2F-5C89A8CFB603}"/>
    <cellStyle name="Calculation 17 2 2 6" xfId="15460" xr:uid="{0E556F63-59B6-4A00-A2B5-8B1AB2EC536A}"/>
    <cellStyle name="Calculation 17 2 2 7" xfId="16469" xr:uid="{DE919D6B-062A-4AC0-95F6-E449550FCFD2}"/>
    <cellStyle name="Calculation 17 2 2 8" xfId="17427" xr:uid="{0CAA6B7D-CB27-4058-A284-10692106ED8E}"/>
    <cellStyle name="Calculation 17 2 2 9" xfId="18358" xr:uid="{82F01BC1-0C12-4F8A-8AB4-48B19DF88F4B}"/>
    <cellStyle name="Calculation 17 2 3" xfId="10609" xr:uid="{F691AA88-8C83-4544-B16D-B5C0032C4EA1}"/>
    <cellStyle name="Calculation 17 2 3 2" xfId="15305" xr:uid="{609FAFF7-6564-4576-BC49-2452A5CF855D}"/>
    <cellStyle name="Calculation 17 2 3 3" xfId="16325" xr:uid="{DDC0227F-CC4F-4526-9678-CF43A0CAF8F9}"/>
    <cellStyle name="Calculation 17 2 3 4" xfId="17285" xr:uid="{15099385-8C3E-4A6C-AFBE-D8362BCACBEA}"/>
    <cellStyle name="Calculation 17 2 3 5" xfId="18234" xr:uid="{39A9A514-B42B-4040-82C3-DAEE3D5A0041}"/>
    <cellStyle name="Calculation 17 2 3 6" xfId="19107" xr:uid="{D51D57FD-A881-4EB8-BEC4-3CB70BAA9359}"/>
    <cellStyle name="Calculation 17 2 3 7" xfId="19972" xr:uid="{254F6354-1DD2-40A9-A251-BC40D7C3F633}"/>
    <cellStyle name="Calculation 17 2 3 8" xfId="20748" xr:uid="{8B456E8E-4E8D-4E05-8A74-20DB22F99BEB}"/>
    <cellStyle name="Calculation 17 2 4" xfId="11575" xr:uid="{B846D94E-991E-4D17-B8B1-B190A92B1A62}"/>
    <cellStyle name="Calculation 17 2 4 2" xfId="15979" xr:uid="{76340DD8-5E77-4FEB-B76A-C8114CA73B59}"/>
    <cellStyle name="Calculation 17 2 4 3" xfId="16939" xr:uid="{56459084-84B8-4CEE-BDAD-13E1691E9EE1}"/>
    <cellStyle name="Calculation 17 2 4 4" xfId="17891" xr:uid="{26D5AB3B-F886-4110-AB6F-61D1393CE906}"/>
    <cellStyle name="Calculation 17 2 4 5" xfId="18765" xr:uid="{6A751582-61C4-4FB6-85B4-55E297A9FA09}"/>
    <cellStyle name="Calculation 17 2 4 6" xfId="19630" xr:uid="{3011283A-1984-47A9-A720-4900E9ACFAC9}"/>
    <cellStyle name="Calculation 17 2 4 7" xfId="20406" xr:uid="{76220627-27D8-4506-B705-F01C29A2D78C}"/>
    <cellStyle name="Calculation 17 2 4 8" xfId="21163" xr:uid="{94E16901-F107-4267-95F7-A18949014AF1}"/>
    <cellStyle name="Calculation 17 2 5" xfId="14276" xr:uid="{CEFFA283-7C59-49A9-A033-ACDAAD95BDA9}"/>
    <cellStyle name="Calculation 17 2 6" xfId="12687" xr:uid="{87E1D969-06DE-457E-944E-C614FF5B96E5}"/>
    <cellStyle name="Calculation 17 2 7" xfId="14028" xr:uid="{7668C03E-F85A-481E-8792-C8AC5DE386C6}"/>
    <cellStyle name="Calculation 17 2 8" xfId="12898" xr:uid="{1BEB3F8F-8564-4531-A64D-1ECEEAA009CE}"/>
    <cellStyle name="Calculation 17 2 9" xfId="13622" xr:uid="{F5C336E7-A256-474E-B1DE-E4F047011986}"/>
    <cellStyle name="Calculation 17 3" xfId="9182" xr:uid="{D19185F7-2CD3-45BB-BCCE-AF85356F426A}"/>
    <cellStyle name="Calculation 17 3 10" xfId="15650" xr:uid="{B09671F0-31A9-4014-B92B-CE69BACF3DA0}"/>
    <cellStyle name="Calculation 17 3 2" xfId="10705" xr:uid="{28AA07D1-0AD3-443E-97F3-C6DC03BF6C65}"/>
    <cellStyle name="Calculation 17 3 2 2" xfId="15386" xr:uid="{1CC94F5D-7A3C-4F93-9DBA-25BBFF7CD81D}"/>
    <cellStyle name="Calculation 17 3 2 3" xfId="16400" xr:uid="{F35DD18E-EC1F-4024-AF5E-DC1E227ED0D5}"/>
    <cellStyle name="Calculation 17 3 2 4" xfId="17360" xr:uid="{1CFEBF61-CED1-4373-9FB9-9E3B5AEE37E6}"/>
    <cellStyle name="Calculation 17 3 2 5" xfId="18304" xr:uid="{79008AA2-F445-4D71-9AE3-B6190BDCCCC6}"/>
    <cellStyle name="Calculation 17 3 2 6" xfId="19177" xr:uid="{2AF94128-5A8E-45CF-8F18-64969C231445}"/>
    <cellStyle name="Calculation 17 3 2 7" xfId="20042" xr:uid="{DC08AB78-ABEE-4629-AAAB-FE03B0664EDC}"/>
    <cellStyle name="Calculation 17 3 2 8" xfId="20817" xr:uid="{BECC4EF4-E0D9-4260-8215-25E9B65924C4}"/>
    <cellStyle name="Calculation 17 3 3" xfId="11644" xr:uid="{6D56CF39-FB78-401F-BE76-6EEE24DE0377}"/>
    <cellStyle name="Calculation 17 3 3 2" xfId="16048" xr:uid="{643F1CF9-AA75-4935-A972-316E5C380685}"/>
    <cellStyle name="Calculation 17 3 3 3" xfId="17008" xr:uid="{5B17CB03-0604-4CC5-A5D7-AEEF8D40B19E}"/>
    <cellStyle name="Calculation 17 3 3 4" xfId="17960" xr:uid="{6D11ADE5-F8F1-435C-A0CC-ED38C90E433A}"/>
    <cellStyle name="Calculation 17 3 3 5" xfId="18834" xr:uid="{A4D054FF-5F57-4D04-8E67-10116ADCC739}"/>
    <cellStyle name="Calculation 17 3 3 6" xfId="19699" xr:uid="{AE41F047-74EC-4C27-85B8-C105644FDC93}"/>
    <cellStyle name="Calculation 17 3 3 7" xfId="20475" xr:uid="{BF2D9784-0222-42BA-87D5-B38E89BE7F2B}"/>
    <cellStyle name="Calculation 17 3 3 8" xfId="21232" xr:uid="{1E3444E8-D7F0-48E3-BFA3-0822C54007B0}"/>
    <cellStyle name="Calculation 17 3 4" xfId="14359" xr:uid="{5A0C6090-D168-4F36-ACBB-CA5D4DB78942}"/>
    <cellStyle name="Calculation 17 3 5" xfId="12609" xr:uid="{496F429F-B1C4-4D5A-9F04-5CF06F455243}"/>
    <cellStyle name="Calculation 17 3 6" xfId="15176" xr:uid="{E3890E63-C5C0-42FB-892D-E1D994104960}"/>
    <cellStyle name="Calculation 17 3 7" xfId="11949" xr:uid="{E578D5E8-805F-4892-88E6-789BC5634C00}"/>
    <cellStyle name="Calculation 17 3 8" xfId="13887" xr:uid="{393BD058-1351-4974-8DFE-39F16030C6D2}"/>
    <cellStyle name="Calculation 17 3 9" xfId="13023" xr:uid="{4233CDD9-4286-4063-B881-1C6049109D2B}"/>
    <cellStyle name="Calculation 17 4" xfId="9923" xr:uid="{A29C05BA-7B57-4B5B-B677-96FFE94CC6A3}"/>
    <cellStyle name="Calculation 17 4 2" xfId="14853" xr:uid="{726127AC-0B7D-4161-9B45-B5CD84E07A86}"/>
    <cellStyle name="Calculation 17 4 3" xfId="12218" xr:uid="{43C67A40-EB6D-47EC-A99F-F4B9249CDA29}"/>
    <cellStyle name="Calculation 17 4 4" xfId="15737" xr:uid="{5AA959FD-5A23-4CED-9A4C-F103BE5585C1}"/>
    <cellStyle name="Calculation 17 4 5" xfId="16705" xr:uid="{1A3185EF-81B2-4B89-8B80-32BC0E7A2EA5}"/>
    <cellStyle name="Calculation 17 4 6" xfId="17657" xr:uid="{995F31B1-0C20-475D-9794-73134A0D390F}"/>
    <cellStyle name="Calculation 17 4 7" xfId="18542" xr:uid="{C5BFE6A3-8801-43A3-B645-DBD22F98FD61}"/>
    <cellStyle name="Calculation 17 4 8" xfId="19410" xr:uid="{4E519AA7-1E46-480F-B391-DD0CC741D929}"/>
    <cellStyle name="Calculation 17 5" xfId="10050" xr:uid="{1B4A7F2A-8B68-4656-807A-FCFDFF60AD1B}"/>
    <cellStyle name="Calculation 17 5 2" xfId="14946" xr:uid="{9D059492-CB5D-4855-B1E6-66570304C338}"/>
    <cellStyle name="Calculation 17 5 3" xfId="12133" xr:uid="{90019120-44F6-45EE-8DB4-124B7A833832}"/>
    <cellStyle name="Calculation 17 5 4" xfId="15748" xr:uid="{FC3E8E49-0542-4D1C-A6E4-BB008A5E816C}"/>
    <cellStyle name="Calculation 17 5 5" xfId="16714" xr:uid="{7C6129A1-E8ED-4983-B8A7-7DB22C67EBB1}"/>
    <cellStyle name="Calculation 17 5 6" xfId="17666" xr:uid="{234FBAF3-7F44-4D63-9A88-358231453D48}"/>
    <cellStyle name="Calculation 17 5 7" xfId="18551" xr:uid="{A2E987DA-297D-4FCA-8425-06E7F08E814A}"/>
    <cellStyle name="Calculation 17 5 8" xfId="19419" xr:uid="{D0DEC49D-3A90-48AC-8DF4-E416EC1F0F6C}"/>
    <cellStyle name="Calculation 17 6" xfId="12238" xr:uid="{C9491602-08F4-4B17-BCAF-936E80EF5177}"/>
    <cellStyle name="Calculation 17 7" xfId="14982" xr:uid="{55A3FD98-70F2-4DCC-BA14-656604467F24}"/>
    <cellStyle name="Calculation 17 8" xfId="12104" xr:uid="{3F8DA8BD-879D-493C-B321-B3B58D490D6D}"/>
    <cellStyle name="Calculation 17 9" xfId="14202" xr:uid="{85774ABA-C55E-4D08-A8D1-22F69EC2AFD3}"/>
    <cellStyle name="Calculation 18" xfId="3097" xr:uid="{8A15624D-BA4C-4DE2-8F5D-C667911F679D}"/>
    <cellStyle name="Calculation 18 10" xfId="17435" xr:uid="{80FC5BCE-DAE6-4874-AF05-F11F71358E4D}"/>
    <cellStyle name="Calculation 18 11" xfId="18362" xr:uid="{2FF6317A-A557-4D53-A5DC-2B61076E59D1}"/>
    <cellStyle name="Calculation 18 12" xfId="19233" xr:uid="{F94CCB9C-F35A-421D-8EC1-998516418F5B}"/>
    <cellStyle name="Calculation 18 13" xfId="20083" xr:uid="{2722CC36-9F47-4F5E-BC64-264C73FBFD6B}"/>
    <cellStyle name="Calculation 18 2" xfId="3098" xr:uid="{B6A5D299-D6CA-4FBF-B914-7F5BC84DFEB0}"/>
    <cellStyle name="Calculation 18 2 10" xfId="12794" xr:uid="{B2FACD04-6D05-4B66-89F0-980B33364749}"/>
    <cellStyle name="Calculation 18 2 11" xfId="15155" xr:uid="{855ED74B-D755-48E7-BE29-A926994C2694}"/>
    <cellStyle name="Calculation 18 2 12" xfId="11966" xr:uid="{2208638E-9A19-4FC0-A923-068799CFE19D}"/>
    <cellStyle name="Calculation 18 2 2" xfId="9082" xr:uid="{1F9DAB99-BCDF-4C8D-B4B8-A754547A07CC}"/>
    <cellStyle name="Calculation 18 2 2 10" xfId="18497" xr:uid="{376155FC-1C60-40DA-B34E-F29CAF0BD31E}"/>
    <cellStyle name="Calculation 18 2 2 11" xfId="19368" xr:uid="{BC220E90-ACBC-4252-88BE-FEA09BE88C1E}"/>
    <cellStyle name="Calculation 18 2 2 2" xfId="9417" xr:uid="{732431E3-CF91-4AB3-B010-72A648CEA702}"/>
    <cellStyle name="Calculation 18 2 2 2 10" xfId="17668" xr:uid="{60A77FBF-0405-45C5-8639-AD63DFC53636}"/>
    <cellStyle name="Calculation 18 2 2 2 2" xfId="10944" xr:uid="{3C840F24-AE03-4F52-A317-D0749A018B84}"/>
    <cellStyle name="Calculation 18 2 2 2 2 2" xfId="15564" xr:uid="{9CEB97E9-1964-4DE7-890D-E2038CCECD43}"/>
    <cellStyle name="Calculation 18 2 2 2 2 3" xfId="16568" xr:uid="{6F3A8F28-3795-4CDD-A057-F495FE3407F9}"/>
    <cellStyle name="Calculation 18 2 2 2 2 4" xfId="17526" xr:uid="{E8AF0D33-8DCA-4702-835E-74CA986F5A30}"/>
    <cellStyle name="Calculation 18 2 2 2 2 5" xfId="18451" xr:uid="{1469C6A4-3999-4BBA-8D69-D34120435981}"/>
    <cellStyle name="Calculation 18 2 2 2 2 6" xfId="19322" xr:uid="{A0E78B5F-13C8-4C87-8154-AE04D59ED9F4}"/>
    <cellStyle name="Calculation 18 2 2 2 2 7" xfId="20168" xr:uid="{6B8D9CB4-EBA8-40DF-AC0A-8EFBC924E891}"/>
    <cellStyle name="Calculation 18 2 2 2 2 8" xfId="20932" xr:uid="{15631522-0E8D-44DA-8B99-7B0912B5FE7D}"/>
    <cellStyle name="Calculation 18 2 2 2 3" xfId="11759" xr:uid="{46815920-D43F-4D4A-927C-BCD56366140A}"/>
    <cellStyle name="Calculation 18 2 2 2 3 2" xfId="16163" xr:uid="{A6DED3B2-68FA-4E83-9FBA-C29B1707F5E3}"/>
    <cellStyle name="Calculation 18 2 2 2 3 3" xfId="17123" xr:uid="{53BE110C-FF01-4A54-AD54-733FBF60DEF6}"/>
    <cellStyle name="Calculation 18 2 2 2 3 4" xfId="18075" xr:uid="{74BE8B11-0EA3-4B79-AC3E-12F9ACC6B60B}"/>
    <cellStyle name="Calculation 18 2 2 2 3 5" xfId="18949" xr:uid="{E40D6759-4982-4D52-B040-A1E92154B641}"/>
    <cellStyle name="Calculation 18 2 2 2 3 6" xfId="19814" xr:uid="{011BFAED-C384-407B-A7FA-441B6A1392C5}"/>
    <cellStyle name="Calculation 18 2 2 2 3 7" xfId="20590" xr:uid="{542CC466-1F5C-43B3-BB4E-F902DB0EA150}"/>
    <cellStyle name="Calculation 18 2 2 2 3 8" xfId="21347" xr:uid="{52DF39AF-1A3A-4284-9760-3993358B9928}"/>
    <cellStyle name="Calculation 18 2 2 2 4" xfId="14536" xr:uid="{DE0886DE-E5C7-441C-B909-759AF692FC74}"/>
    <cellStyle name="Calculation 18 2 2 2 5" xfId="12443" xr:uid="{C33A5B62-7D94-4A94-926A-16AB6032FC9A}"/>
    <cellStyle name="Calculation 18 2 2 2 6" xfId="14971" xr:uid="{FD9616A8-D30F-439D-98E8-16F9C2B7EF4C}"/>
    <cellStyle name="Calculation 18 2 2 2 7" xfId="12111" xr:uid="{F0DE48EA-A279-445F-9126-A51CC8D01BCB}"/>
    <cellStyle name="Calculation 18 2 2 2 8" xfId="15751" xr:uid="{3C8FEE90-A376-45C4-9E6B-B44E832A033D}"/>
    <cellStyle name="Calculation 18 2 2 2 9" xfId="16716" xr:uid="{BA040685-C0E0-4441-815B-5726C8F1F9FF}"/>
    <cellStyle name="Calculation 18 2 2 3" xfId="10607" xr:uid="{D9E6ED47-F3BA-4831-B50E-C7B2CA2D608E}"/>
    <cellStyle name="Calculation 18 2 2 3 2" xfId="15303" xr:uid="{34912E2E-8381-4B52-9F62-414A40D23598}"/>
    <cellStyle name="Calculation 18 2 2 3 3" xfId="16323" xr:uid="{D6ADDD49-8BEE-4C28-860B-DCC95627B45E}"/>
    <cellStyle name="Calculation 18 2 2 3 4" xfId="17283" xr:uid="{7C840AD4-BF7F-4640-AE6A-96BBAE9DCBDC}"/>
    <cellStyle name="Calculation 18 2 2 3 5" xfId="18232" xr:uid="{44E27BF3-111B-4AAB-BE80-1223AF672707}"/>
    <cellStyle name="Calculation 18 2 2 3 6" xfId="19105" xr:uid="{BEFDC7D5-A98F-4872-B093-0181DEA62CF9}"/>
    <cellStyle name="Calculation 18 2 2 3 7" xfId="19970" xr:uid="{1C716535-8D16-4B72-8878-7C351DEE1A73}"/>
    <cellStyle name="Calculation 18 2 2 3 8" xfId="20746" xr:uid="{36E92323-A1A6-40C9-90FF-F0AC3F49B9FD}"/>
    <cellStyle name="Calculation 18 2 2 4" xfId="11573" xr:uid="{1D059EA8-701B-43E0-BEDC-7F7344FC6BB0}"/>
    <cellStyle name="Calculation 18 2 2 4 2" xfId="15977" xr:uid="{890B8EE0-BCDE-43EB-A698-052E24A0AE33}"/>
    <cellStyle name="Calculation 18 2 2 4 3" xfId="16937" xr:uid="{713E605B-13EA-4C8F-813E-425AD1D3B3BE}"/>
    <cellStyle name="Calculation 18 2 2 4 4" xfId="17889" xr:uid="{5889AC05-6D38-40A8-AA60-D4064C55D7C1}"/>
    <cellStyle name="Calculation 18 2 2 4 5" xfId="18763" xr:uid="{1D9F3D67-D777-411E-96F4-2CDA836E7B09}"/>
    <cellStyle name="Calculation 18 2 2 4 6" xfId="19628" xr:uid="{C798318A-BFA7-42BF-B78D-F51CD181C386}"/>
    <cellStyle name="Calculation 18 2 2 4 7" xfId="20404" xr:uid="{1BCC5F0F-8964-410F-9DBA-A634FFFFAC9C}"/>
    <cellStyle name="Calculation 18 2 2 4 8" xfId="21161" xr:uid="{193BAAA9-2870-426F-9170-8242C8381C6A}"/>
    <cellStyle name="Calculation 18 2 2 5" xfId="14274" xr:uid="{48B2E675-F40F-4B9C-B65F-93B892071A88}"/>
    <cellStyle name="Calculation 18 2 2 6" xfId="12689" xr:uid="{D04B6EBF-ABBC-4BFB-8AB3-C4139646F75E}"/>
    <cellStyle name="Calculation 18 2 2 7" xfId="15667" xr:uid="{5129F1DF-1553-4A0E-A4C0-3B2A5820AC11}"/>
    <cellStyle name="Calculation 18 2 2 8" xfId="16645" xr:uid="{CACF7BCA-EB13-4BDB-A55B-D6E3C1F58D2E}"/>
    <cellStyle name="Calculation 18 2 2 9" xfId="17598" xr:uid="{6D956CDC-974B-4C62-A571-F9B43644A9F8}"/>
    <cellStyle name="Calculation 18 2 3" xfId="9184" xr:uid="{A71A1725-FED5-49D2-9BF8-7D8B4B9F3E20}"/>
    <cellStyle name="Calculation 18 2 3 10" xfId="14797" xr:uid="{508A3AAC-38E3-4253-BCFE-86480A9F797A}"/>
    <cellStyle name="Calculation 18 2 3 2" xfId="10707" xr:uid="{C5C0B765-5B07-455B-9A41-D15482F58CF2}"/>
    <cellStyle name="Calculation 18 2 3 2 2" xfId="15388" xr:uid="{0DFFFA6B-CF0A-4B25-837F-160F3C92A327}"/>
    <cellStyle name="Calculation 18 2 3 2 3" xfId="16402" xr:uid="{651FF405-C87D-4D6B-9997-D83EA0145D48}"/>
    <cellStyle name="Calculation 18 2 3 2 4" xfId="17362" xr:uid="{D224762E-ABA0-4AC2-AD55-87B4E893920C}"/>
    <cellStyle name="Calculation 18 2 3 2 5" xfId="18306" xr:uid="{579E5CF2-4BFC-4F68-BF13-C95D89DE3DF5}"/>
    <cellStyle name="Calculation 18 2 3 2 6" xfId="19179" xr:uid="{AB2E2BF8-952D-425E-A108-F5C9161A7D84}"/>
    <cellStyle name="Calculation 18 2 3 2 7" xfId="20044" xr:uid="{8F928DEC-62EB-46B2-8F0A-4607777A1EC8}"/>
    <cellStyle name="Calculation 18 2 3 2 8" xfId="20819" xr:uid="{2A3C05C8-BD31-449D-A42D-0C7D5619ED0D}"/>
    <cellStyle name="Calculation 18 2 3 3" xfId="11646" xr:uid="{5D23EFE0-A629-4AE6-BCB1-8D4C16882645}"/>
    <cellStyle name="Calculation 18 2 3 3 2" xfId="16050" xr:uid="{931D2EB1-3EAF-435A-9C3B-55A721EC7F2F}"/>
    <cellStyle name="Calculation 18 2 3 3 3" xfId="17010" xr:uid="{DE2F184C-D32A-46D1-8EE1-9C9124F06AC0}"/>
    <cellStyle name="Calculation 18 2 3 3 4" xfId="17962" xr:uid="{E3A1FAF6-29C8-46EC-9A10-116AD0441FDA}"/>
    <cellStyle name="Calculation 18 2 3 3 5" xfId="18836" xr:uid="{0CFEC06C-4205-460D-B1CA-7B3FC5AA1FCC}"/>
    <cellStyle name="Calculation 18 2 3 3 6" xfId="19701" xr:uid="{04D3C1C8-EBE9-4DD7-B775-91EBD5E86F97}"/>
    <cellStyle name="Calculation 18 2 3 3 7" xfId="20477" xr:uid="{928C8F65-97D8-4A1A-9693-088893A4F423}"/>
    <cellStyle name="Calculation 18 2 3 3 8" xfId="21234" xr:uid="{5C52A980-7B2D-40E6-A6EE-DD015AB1C4F0}"/>
    <cellStyle name="Calculation 18 2 3 4" xfId="14361" xr:uid="{BC8808AF-94B4-4146-9DCE-6F6FD646DA31}"/>
    <cellStyle name="Calculation 18 2 3 5" xfId="12607" xr:uid="{C03171AE-157C-4AE9-BEE1-D26A5F3A7FFA}"/>
    <cellStyle name="Calculation 18 2 3 6" xfId="14660" xr:uid="{302CDBF3-7142-4481-9C0E-324458105409}"/>
    <cellStyle name="Calculation 18 2 3 7" xfId="12343" xr:uid="{0043C6A4-5DF5-4604-9B75-08D32DCB7186}"/>
    <cellStyle name="Calculation 18 2 3 8" xfId="15204" xr:uid="{25AE2D3E-C791-4527-A622-738702E68376}"/>
    <cellStyle name="Calculation 18 2 3 9" xfId="11928" xr:uid="{20137E30-2B4C-4736-B71D-ECC0297630DA}"/>
    <cellStyle name="Calculation 18 2 4" xfId="9925" xr:uid="{E796014F-8DCC-4118-82C7-9C99C6C5D079}"/>
    <cellStyle name="Calculation 18 2 4 2" xfId="14855" xr:uid="{7821134F-E61C-4CC4-B101-07B4898C54F2}"/>
    <cellStyle name="Calculation 18 2 4 3" xfId="14066" xr:uid="{8D7565D4-A51A-42B3-AD6D-5CDEA8FB6151}"/>
    <cellStyle name="Calculation 18 2 4 4" xfId="12865" xr:uid="{DD0620F9-FBAD-4D59-809E-45401F9BAD04}"/>
    <cellStyle name="Calculation 18 2 4 5" xfId="13653" xr:uid="{B0CD6757-A042-406D-B1B2-DC847EA752A6}"/>
    <cellStyle name="Calculation 18 2 4 6" xfId="13204" xr:uid="{D0581171-B193-4B5B-A0F1-9F14E022EB6F}"/>
    <cellStyle name="Calculation 18 2 4 7" xfId="15071" xr:uid="{566B8287-9B48-4652-9497-92B699CB449C}"/>
    <cellStyle name="Calculation 18 2 4 8" xfId="12022" xr:uid="{51508B67-BDBF-4FD3-8978-79054AB96226}"/>
    <cellStyle name="Calculation 18 2 5" xfId="10048" xr:uid="{4D5B54BC-BF02-4B6C-AE45-11D7CBACF91F}"/>
    <cellStyle name="Calculation 18 2 5 2" xfId="14944" xr:uid="{0B0BD18A-B985-43C8-8387-9913D3D6A8AF}"/>
    <cellStyle name="Calculation 18 2 5 3" xfId="12135" xr:uid="{1BD1756B-45B4-45BC-A2D7-CF7626421D58}"/>
    <cellStyle name="Calculation 18 2 5 4" xfId="14193" xr:uid="{BE42547E-5702-4B03-B969-5C1F2C47B9E4}"/>
    <cellStyle name="Calculation 18 2 5 5" xfId="12763" xr:uid="{B6CFCFE0-7183-495D-B705-00C1BB7D8211}"/>
    <cellStyle name="Calculation 18 2 5 6" xfId="15447" xr:uid="{F37A7807-4B40-44DC-AD41-71EB78864CB5}"/>
    <cellStyle name="Calculation 18 2 5 7" xfId="16456" xr:uid="{7EC95518-D7EA-4F5B-B6E5-3EFF9D1707FC}"/>
    <cellStyle name="Calculation 18 2 5 8" xfId="17414" xr:uid="{7500D83C-E570-4AEA-B607-E0B5907C0480}"/>
    <cellStyle name="Calculation 18 2 6" xfId="12240" xr:uid="{1B753F3A-F864-4818-8EFA-DDD7220455F4}"/>
    <cellStyle name="Calculation 18 2 7" xfId="14439" xr:uid="{D36AF500-3129-48A2-92DC-8B12AE8555B6}"/>
    <cellStyle name="Calculation 18 2 8" xfId="12536" xr:uid="{20C5EEF5-C810-4877-85C0-534E212DB665}"/>
    <cellStyle name="Calculation 18 2 9" xfId="14156" xr:uid="{99A21812-E5AD-401A-AFD4-41289D6C330B}"/>
    <cellStyle name="Calculation 18 3" xfId="9083" xr:uid="{E3A42E94-FF87-43C0-9245-70F50A0659AE}"/>
    <cellStyle name="Calculation 18 3 10" xfId="12620" xr:uid="{BCB87591-B589-4D13-B57D-9C0D04AA281C}"/>
    <cellStyle name="Calculation 18 3 11" xfId="14657" xr:uid="{A2548D66-029C-407E-A5D0-38CB1124F1C6}"/>
    <cellStyle name="Calculation 18 3 2" xfId="9418" xr:uid="{EABB04A9-FF0E-447E-9ECE-644828BF3094}"/>
    <cellStyle name="Calculation 18 3 2 10" xfId="14670" xr:uid="{FC85B280-F546-493A-86BA-F73D4EAF6E50}"/>
    <cellStyle name="Calculation 18 3 2 2" xfId="10945" xr:uid="{CAE07822-EC08-4D5C-81C5-D941F74D63C4}"/>
    <cellStyle name="Calculation 18 3 2 2 2" xfId="15565" xr:uid="{16C1BC80-5759-4A45-906C-0BDF9D6757AB}"/>
    <cellStyle name="Calculation 18 3 2 2 3" xfId="16569" xr:uid="{09115DDB-5308-4017-BFCB-22CB34CB9F9C}"/>
    <cellStyle name="Calculation 18 3 2 2 4" xfId="17527" xr:uid="{E883A075-B018-4BFD-B795-C66BF9410D62}"/>
    <cellStyle name="Calculation 18 3 2 2 5" xfId="18452" xr:uid="{E0C1CCE7-0BB4-42E1-8F90-25B427E683BD}"/>
    <cellStyle name="Calculation 18 3 2 2 6" xfId="19323" xr:uid="{33E0C2FF-DFAE-490C-8F94-BD7DF6B727FE}"/>
    <cellStyle name="Calculation 18 3 2 2 7" xfId="20169" xr:uid="{47274DD8-04D8-4718-9F65-92E8B9FB21AE}"/>
    <cellStyle name="Calculation 18 3 2 2 8" xfId="20933" xr:uid="{CE4880D5-39C2-4BBD-A8A2-6AC699C22D4C}"/>
    <cellStyle name="Calculation 18 3 2 3" xfId="11760" xr:uid="{015FB31B-E60B-4E99-B663-AAD06C80A12B}"/>
    <cellStyle name="Calculation 18 3 2 3 2" xfId="16164" xr:uid="{6E8F0C8D-C430-4EE8-A906-840D23D23BC7}"/>
    <cellStyle name="Calculation 18 3 2 3 3" xfId="17124" xr:uid="{93A16202-4022-4C71-BE81-A78AE7D657DB}"/>
    <cellStyle name="Calculation 18 3 2 3 4" xfId="18076" xr:uid="{D63BCE4F-01E1-4185-A17E-37D1C79DA0E6}"/>
    <cellStyle name="Calculation 18 3 2 3 5" xfId="18950" xr:uid="{017B66EC-B9F9-41FE-ACEE-7956574F61A6}"/>
    <cellStyle name="Calculation 18 3 2 3 6" xfId="19815" xr:uid="{B2345F70-4861-40A1-B2CF-B7282BE64DF1}"/>
    <cellStyle name="Calculation 18 3 2 3 7" xfId="20591" xr:uid="{9BEAEF87-8F07-4EB2-8F7C-B525DDE9AF68}"/>
    <cellStyle name="Calculation 18 3 2 3 8" xfId="21348" xr:uid="{489F2843-C823-47F8-9C22-F96473B88242}"/>
    <cellStyle name="Calculation 18 3 2 4" xfId="14537" xr:uid="{39BD1BB6-BD2D-4F1E-8AC7-CA4118A313FF}"/>
    <cellStyle name="Calculation 18 3 2 5" xfId="12442" xr:uid="{08B72D6C-C5D7-4B71-8BFB-DA2353689D22}"/>
    <cellStyle name="Calculation 18 3 2 6" xfId="13780" xr:uid="{D77517B9-7C8B-4173-8B6A-66227325DE1C}"/>
    <cellStyle name="Calculation 18 3 2 7" xfId="13105" xr:uid="{A7A75C7A-2734-428E-A8FC-2E64F3CD9A38}"/>
    <cellStyle name="Calculation 18 3 2 8" xfId="14407" xr:uid="{1CEEC785-1472-47C5-8588-66403ECCC582}"/>
    <cellStyle name="Calculation 18 3 2 9" xfId="12563" xr:uid="{42D47C60-255B-420B-BE51-65E2B874AD5E}"/>
    <cellStyle name="Calculation 18 3 3" xfId="10608" xr:uid="{D5DF48E1-AE48-40CE-98B6-396FAD5EBFD7}"/>
    <cellStyle name="Calculation 18 3 3 2" xfId="15304" xr:uid="{0ACC1A45-9F69-47C0-862E-1D87724F7040}"/>
    <cellStyle name="Calculation 18 3 3 3" xfId="16324" xr:uid="{AD461409-6514-4A95-AA7E-9DA257CF927C}"/>
    <cellStyle name="Calculation 18 3 3 4" xfId="17284" xr:uid="{8FE02B59-BCFE-4FB1-B9DF-6A7139A1A9A9}"/>
    <cellStyle name="Calculation 18 3 3 5" xfId="18233" xr:uid="{8112D60B-5680-439B-AD09-AC6D2BF941C7}"/>
    <cellStyle name="Calculation 18 3 3 6" xfId="19106" xr:uid="{F089C12A-4882-4060-A543-5DEFCF2595FA}"/>
    <cellStyle name="Calculation 18 3 3 7" xfId="19971" xr:uid="{DEA15C5A-045D-46E5-9D08-3049510E2433}"/>
    <cellStyle name="Calculation 18 3 3 8" xfId="20747" xr:uid="{F2B81C04-E66B-48A4-9B35-253BCD1C2E02}"/>
    <cellStyle name="Calculation 18 3 4" xfId="11574" xr:uid="{B3F0C3F2-82F3-4704-8C1B-EDDD1486A357}"/>
    <cellStyle name="Calculation 18 3 4 2" xfId="15978" xr:uid="{7D9AF8F2-964A-40F9-82E9-ADCE44C2B690}"/>
    <cellStyle name="Calculation 18 3 4 3" xfId="16938" xr:uid="{773C6CB1-6DF8-4988-8288-6908CBAEFF60}"/>
    <cellStyle name="Calculation 18 3 4 4" xfId="17890" xr:uid="{C5611436-CC49-4C89-8828-4E05B868756B}"/>
    <cellStyle name="Calculation 18 3 4 5" xfId="18764" xr:uid="{77A1F022-8822-4B69-A874-833544B82242}"/>
    <cellStyle name="Calculation 18 3 4 6" xfId="19629" xr:uid="{655D4A6B-A463-40FA-A09F-73AD963787D9}"/>
    <cellStyle name="Calculation 18 3 4 7" xfId="20405" xr:uid="{C8C9B59C-7B0C-4D23-80F6-3C141E061CCD}"/>
    <cellStyle name="Calculation 18 3 4 8" xfId="21162" xr:uid="{ECE2BE32-AFEF-4BE8-8DA5-92DD1ED4B2B0}"/>
    <cellStyle name="Calculation 18 3 5" xfId="14275" xr:uid="{99F2082F-1436-44E3-A661-1FB7DB73553A}"/>
    <cellStyle name="Calculation 18 3 6" xfId="12688" xr:uid="{7B253C31-7823-46A4-B21C-DDECDD4213ED}"/>
    <cellStyle name="Calculation 18 3 7" xfId="15165" xr:uid="{E3738482-A664-4011-A217-E588012937DF}"/>
    <cellStyle name="Calculation 18 3 8" xfId="11959" xr:uid="{F3963DE4-0770-4940-A8F3-CD8693F694FB}"/>
    <cellStyle name="Calculation 18 3 9" xfId="14345" xr:uid="{9F661F14-B99C-4C97-ADF9-FF217C92A9ED}"/>
    <cellStyle name="Calculation 18 4" xfId="9183" xr:uid="{69AF3F0A-5380-4341-8DD4-D5585D2F1017}"/>
    <cellStyle name="Calculation 18 4 10" xfId="15138" xr:uid="{2999A1CA-DABB-4230-BB72-923C7D4C853B}"/>
    <cellStyle name="Calculation 18 4 2" xfId="10706" xr:uid="{7067C00C-2F49-4C43-950F-ACB3A615095D}"/>
    <cellStyle name="Calculation 18 4 2 2" xfId="15387" xr:uid="{2D58C978-3A74-4F99-9DF8-EE6BECE8F437}"/>
    <cellStyle name="Calculation 18 4 2 3" xfId="16401" xr:uid="{77A0ED39-3D3D-4F71-B489-7D8C87873C03}"/>
    <cellStyle name="Calculation 18 4 2 4" xfId="17361" xr:uid="{5D6542E5-E9DC-4B80-929D-02A0A3B22114}"/>
    <cellStyle name="Calculation 18 4 2 5" xfId="18305" xr:uid="{CC4237B1-7793-4409-8A5C-77E8BDFBCDFE}"/>
    <cellStyle name="Calculation 18 4 2 6" xfId="19178" xr:uid="{02A44A7A-6290-4CF1-A77C-8D80AFBD8326}"/>
    <cellStyle name="Calculation 18 4 2 7" xfId="20043" xr:uid="{7EA4233E-17AC-48A4-A43C-2FD8BD082F87}"/>
    <cellStyle name="Calculation 18 4 2 8" xfId="20818" xr:uid="{43CCF51D-BCBF-491A-820A-CA39EC9F3BD4}"/>
    <cellStyle name="Calculation 18 4 3" xfId="11645" xr:uid="{274BAF12-2CDF-42C9-9280-98EDDABD71BB}"/>
    <cellStyle name="Calculation 18 4 3 2" xfId="16049" xr:uid="{AE666955-0DF2-471D-94D0-348341CB1568}"/>
    <cellStyle name="Calculation 18 4 3 3" xfId="17009" xr:uid="{91A2C956-F4CE-457A-8592-EFCB5A88DE68}"/>
    <cellStyle name="Calculation 18 4 3 4" xfId="17961" xr:uid="{19B1D0E9-BA5B-4B66-BB46-95EADDF6A2CB}"/>
    <cellStyle name="Calculation 18 4 3 5" xfId="18835" xr:uid="{021C6DA9-C74B-415C-87F0-7B1362CA2AE0}"/>
    <cellStyle name="Calculation 18 4 3 6" xfId="19700" xr:uid="{CA567854-030C-4DC8-93E6-868691389563}"/>
    <cellStyle name="Calculation 18 4 3 7" xfId="20476" xr:uid="{BA35F6E5-B264-4A08-B952-BD98FC43A47C}"/>
    <cellStyle name="Calculation 18 4 3 8" xfId="21233" xr:uid="{02723764-EB1E-4F86-B48B-0FD255A58F77}"/>
    <cellStyle name="Calculation 18 4 4" xfId="14360" xr:uid="{9E463C83-C6BF-499E-9225-99C663DAF914}"/>
    <cellStyle name="Calculation 18 4 5" xfId="12608" xr:uid="{E70335EA-2A7F-474D-B406-4BF472348F50}"/>
    <cellStyle name="Calculation 18 4 6" xfId="14145" xr:uid="{B6AB8CAF-1D7C-4BF1-A8ED-3EA9891959E9}"/>
    <cellStyle name="Calculation 18 4 7" xfId="12805" xr:uid="{7D406EAC-469A-4DBA-AF91-7B269391F1C0}"/>
    <cellStyle name="Calculation 18 4 8" xfId="13707" xr:uid="{0515F779-5194-4E25-ADD5-9E76D3194402}"/>
    <cellStyle name="Calculation 18 4 9" xfId="13169" xr:uid="{04C0B3A2-0C70-469D-80C3-32AE38859F9B}"/>
    <cellStyle name="Calculation 18 5" xfId="9924" xr:uid="{CD4F83BA-DA15-4048-9A1E-C4DB7B34521D}"/>
    <cellStyle name="Calculation 18 5 2" xfId="14854" xr:uid="{D08A2345-BA03-4219-ADF4-DB08A4039CD4}"/>
    <cellStyle name="Calculation 18 5 3" xfId="12217" xr:uid="{2A2D3222-B4C0-4B72-8CAC-0A0504CC4613}"/>
    <cellStyle name="Calculation 18 5 4" xfId="15105" xr:uid="{616E6120-72C3-422F-9985-1A07C71531EE}"/>
    <cellStyle name="Calculation 18 5 5" xfId="11996" xr:uid="{67F57FE0-5039-4323-8E95-65542BE189FE}"/>
    <cellStyle name="Calculation 18 5 6" xfId="15767" xr:uid="{7FDD4E79-CA6F-4125-9B9B-B43A07437BF7}"/>
    <cellStyle name="Calculation 18 5 7" xfId="16730" xr:uid="{FEA84875-41E6-43F3-887D-4455837C7C32}"/>
    <cellStyle name="Calculation 18 5 8" xfId="17682" xr:uid="{F54B032F-E59B-4720-8626-5EDB280668EF}"/>
    <cellStyle name="Calculation 18 6" xfId="10049" xr:uid="{07DDC9C9-5CDD-4857-BAA4-DB4F000091DB}"/>
    <cellStyle name="Calculation 18 6 2" xfId="14945" xr:uid="{EC868D31-0100-4EC5-9CBC-DE22E3C9927A}"/>
    <cellStyle name="Calculation 18 6 3" xfId="12134" xr:uid="{1A828802-7BE2-41D1-888F-8B5F93BEAF08}"/>
    <cellStyle name="Calculation 18 6 4" xfId="14729" xr:uid="{BC6E0B31-51E8-48FA-8666-4D0F92746F02}"/>
    <cellStyle name="Calculation 18 6 5" xfId="12289" xr:uid="{A4071B34-B2E5-4E2D-84D6-6B99EC7DCFDF}"/>
    <cellStyle name="Calculation 18 6 6" xfId="15727" xr:uid="{10944943-6CAD-445B-B6BB-F2C9D3238D64}"/>
    <cellStyle name="Calculation 18 6 7" xfId="16696" xr:uid="{DF39212E-ED12-443B-939C-061E1BAF79BC}"/>
    <cellStyle name="Calculation 18 6 8" xfId="17648" xr:uid="{22A105D8-1D9D-4288-9299-B3A8D7DD42BE}"/>
    <cellStyle name="Calculation 18 7" xfId="12239" xr:uid="{AAEEA42D-F8E4-49C3-9299-09FCB9AA84CF}"/>
    <cellStyle name="Calculation 18 8" xfId="15470" xr:uid="{97CA68E0-55A8-4167-BC79-D001330AA487}"/>
    <cellStyle name="Calculation 18 9" xfId="16477" xr:uid="{568A0B7B-BBB9-4E4A-AF82-D5D9D0B75BA5}"/>
    <cellStyle name="Calculation 19" xfId="3099" xr:uid="{4CA96BF5-229F-46AD-957E-13D82F0F72A5}"/>
    <cellStyle name="Calculation 19 10" xfId="14751" xr:uid="{C6321377-3C98-41A5-A68E-D520883D4027}"/>
    <cellStyle name="Calculation 19 11" xfId="12271" xr:uid="{4CB1D0B8-9345-44F7-9992-5C242F312717}"/>
    <cellStyle name="Calculation 19 12" xfId="14178" xr:uid="{0862842E-495E-4851-8DD7-BEC6A8BEFB2B}"/>
    <cellStyle name="Calculation 19 13" xfId="12775" xr:uid="{79188F1A-FCDF-444D-903A-AD6EC8A39C6F}"/>
    <cellStyle name="Calculation 19 2" xfId="3100" xr:uid="{2EA59416-1B01-4C14-9898-BA4C434BAD7D}"/>
    <cellStyle name="Calculation 19 2 10" xfId="18541" xr:uid="{87776963-BF72-4706-9A15-1379DC42FC80}"/>
    <cellStyle name="Calculation 19 2 11" xfId="19409" xr:uid="{58866476-B67B-4E92-B2FA-33931462CE80}"/>
    <cellStyle name="Calculation 19 2 12" xfId="20207" xr:uid="{E934DE96-184D-440E-A85F-4E1B6E66E148}"/>
    <cellStyle name="Calculation 19 2 2" xfId="9080" xr:uid="{2B0B4D39-11D7-4D53-94EF-94B0EB70FAFA}"/>
    <cellStyle name="Calculation 19 2 2 10" xfId="13179" xr:uid="{5A5CFD10-139C-4F0A-97C4-0E5163E257FD}"/>
    <cellStyle name="Calculation 19 2 2 11" xfId="15137" xr:uid="{D4F52607-0BE2-48D3-80B9-DC385B70F7EE}"/>
    <cellStyle name="Calculation 19 2 2 2" xfId="9419" xr:uid="{3CA470E7-1589-432A-A627-08AEA0A64E38}"/>
    <cellStyle name="Calculation 19 2 2 2 10" xfId="17412" xr:uid="{F9A1DC38-7ABB-4E0E-89B3-1204DD306163}"/>
    <cellStyle name="Calculation 19 2 2 2 2" xfId="10946" xr:uid="{377B2B71-5CDB-46BD-A11B-2AB197C29BF7}"/>
    <cellStyle name="Calculation 19 2 2 2 2 2" xfId="15566" xr:uid="{2E943F7F-FE88-4749-A45E-1E993AFFF1D8}"/>
    <cellStyle name="Calculation 19 2 2 2 2 3" xfId="16570" xr:uid="{BD4DAB6A-5826-4723-8747-0FADF657BE04}"/>
    <cellStyle name="Calculation 19 2 2 2 2 4" xfId="17528" xr:uid="{512BF2F2-C3B5-43BD-9F8F-E2FCA1AF7274}"/>
    <cellStyle name="Calculation 19 2 2 2 2 5" xfId="18453" xr:uid="{790FCDD1-CAEA-4B02-89D6-C007A02E50B5}"/>
    <cellStyle name="Calculation 19 2 2 2 2 6" xfId="19324" xr:uid="{11F8E017-27D3-40A3-9923-EF1BF16289F3}"/>
    <cellStyle name="Calculation 19 2 2 2 2 7" xfId="20170" xr:uid="{CA7C5A8A-4940-4358-A571-E5E648F1A6D2}"/>
    <cellStyle name="Calculation 19 2 2 2 2 8" xfId="20934" xr:uid="{79E65CDF-B721-496B-A47B-724FCDE698A9}"/>
    <cellStyle name="Calculation 19 2 2 2 3" xfId="11761" xr:uid="{52CCC44E-6802-4668-A18E-CA92FB7CFA85}"/>
    <cellStyle name="Calculation 19 2 2 2 3 2" xfId="16165" xr:uid="{9585AE47-C4C1-461E-BB99-9FB15205480A}"/>
    <cellStyle name="Calculation 19 2 2 2 3 3" xfId="17125" xr:uid="{EC009512-D327-4FFE-B506-8CE875791643}"/>
    <cellStyle name="Calculation 19 2 2 2 3 4" xfId="18077" xr:uid="{9E44C7D1-8FA1-4005-B5F4-5921790D1956}"/>
    <cellStyle name="Calculation 19 2 2 2 3 5" xfId="18951" xr:uid="{31A2CF55-00C8-4BE5-8567-AFF6CE9C58C9}"/>
    <cellStyle name="Calculation 19 2 2 2 3 6" xfId="19816" xr:uid="{C7868EB5-46D4-44AB-BCA8-9F55EEEEFF7E}"/>
    <cellStyle name="Calculation 19 2 2 2 3 7" xfId="20592" xr:uid="{25556F03-8ADF-4205-B724-D67C1DEE0159}"/>
    <cellStyle name="Calculation 19 2 2 2 3 8" xfId="21349" xr:uid="{43925353-A66C-4F9B-87C6-4FF10FBC81B1}"/>
    <cellStyle name="Calculation 19 2 2 2 4" xfId="14538" xr:uid="{3B24F3F2-B383-4674-BF1C-F62997615789}"/>
    <cellStyle name="Calculation 19 2 2 2 5" xfId="12441" xr:uid="{63798820-E6A4-4ED7-B56F-4548E33F0F2B}"/>
    <cellStyle name="Calculation 19 2 2 2 6" xfId="14164" xr:uid="{1356E3E7-EC42-4D1E-B2DA-C207EDBFA47C}"/>
    <cellStyle name="Calculation 19 2 2 2 7" xfId="12786" xr:uid="{F0C19432-318E-455C-B256-F3E6945FC1C0}"/>
    <cellStyle name="Calculation 19 2 2 2 8" xfId="15445" xr:uid="{855D569B-A1A4-4F6C-85C3-B7CF7A55CCE7}"/>
    <cellStyle name="Calculation 19 2 2 2 9" xfId="16454" xr:uid="{D148B297-171C-4249-88C7-D23B3E5DCCD7}"/>
    <cellStyle name="Calculation 19 2 2 3" xfId="10605" xr:uid="{80F84B32-5BAD-4E8D-9DD8-76A7FE664931}"/>
    <cellStyle name="Calculation 19 2 2 3 2" xfId="15301" xr:uid="{E8FA7E88-69DE-47EF-A531-8EA6DA54EB71}"/>
    <cellStyle name="Calculation 19 2 2 3 3" xfId="16321" xr:uid="{BD7E8A20-17D9-4D6C-A333-52A7FBFC57AD}"/>
    <cellStyle name="Calculation 19 2 2 3 4" xfId="17281" xr:uid="{7FEE83E7-3101-4A71-81A1-1C301CF7510E}"/>
    <cellStyle name="Calculation 19 2 2 3 5" xfId="18230" xr:uid="{A0389BE0-60B0-477F-BB0F-E8B7E36E387F}"/>
    <cellStyle name="Calculation 19 2 2 3 6" xfId="19103" xr:uid="{D1CC4F35-1FE9-4CBC-A9B6-67BB18CD56F1}"/>
    <cellStyle name="Calculation 19 2 2 3 7" xfId="19968" xr:uid="{F5470033-3A97-4592-9B1B-0519E5546882}"/>
    <cellStyle name="Calculation 19 2 2 3 8" xfId="20744" xr:uid="{439D134C-A923-44AE-AC75-C2A9FC5D2CE6}"/>
    <cellStyle name="Calculation 19 2 2 4" xfId="11571" xr:uid="{C3AEABAD-BC5C-4D01-9B86-0253456C3379}"/>
    <cellStyle name="Calculation 19 2 2 4 2" xfId="15975" xr:uid="{6B7879A8-565D-46AB-9B8B-E0B5E9641122}"/>
    <cellStyle name="Calculation 19 2 2 4 3" xfId="16935" xr:uid="{A3E5AFFC-A0D6-4553-90A6-F2C61B46F152}"/>
    <cellStyle name="Calculation 19 2 2 4 4" xfId="17887" xr:uid="{4F8B414C-609B-4605-86CE-00E39EC44AEC}"/>
    <cellStyle name="Calculation 19 2 2 4 5" xfId="18761" xr:uid="{26C26259-2040-45C5-82A3-DB5DA38D3382}"/>
    <cellStyle name="Calculation 19 2 2 4 6" xfId="19626" xr:uid="{282B198A-8D8F-4A4A-9CD9-3AFC06FD94B8}"/>
    <cellStyle name="Calculation 19 2 2 4 7" xfId="20402" xr:uid="{2FE49831-2328-492C-AFBC-862AC036228D}"/>
    <cellStyle name="Calculation 19 2 2 4 8" xfId="21159" xr:uid="{DFF1877A-B431-403F-97E8-A56F388C3CDC}"/>
    <cellStyle name="Calculation 19 2 2 5" xfId="14272" xr:uid="{A9EC8731-23B5-4002-9F48-A3DA00ABA2EF}"/>
    <cellStyle name="Calculation 19 2 2 6" xfId="12691" xr:uid="{CB751822-AA2B-4C86-9E58-46C68185BCE8}"/>
    <cellStyle name="Calculation 19 2 2 7" xfId="14132" xr:uid="{8DF9C638-84DB-470C-8A9D-D536303E68C2}"/>
    <cellStyle name="Calculation 19 2 2 8" xfId="12816" xr:uid="{76D16CFF-AA83-4EDE-B717-6C667490C8B9}"/>
    <cellStyle name="Calculation 19 2 2 9" xfId="13696" xr:uid="{84168BF4-F43D-4228-9AD5-88028ED45255}"/>
    <cellStyle name="Calculation 19 2 3" xfId="9186" xr:uid="{D565F6C2-032B-4AD7-B5E3-6DBEBAB0C39C}"/>
    <cellStyle name="Calculation 19 2 3 10" xfId="15152" xr:uid="{222AD0D2-741A-49D5-A170-17B183E6212E}"/>
    <cellStyle name="Calculation 19 2 3 2" xfId="10709" xr:uid="{6265485A-759E-4FE5-8163-416D4E46ABF3}"/>
    <cellStyle name="Calculation 19 2 3 2 2" xfId="15390" xr:uid="{B55A13D6-F708-4183-8D38-7211E632121D}"/>
    <cellStyle name="Calculation 19 2 3 2 3" xfId="16404" xr:uid="{1D4F5EC8-426C-4C0C-B672-80E767A16871}"/>
    <cellStyle name="Calculation 19 2 3 2 4" xfId="17364" xr:uid="{6ECB44E6-CDC4-40FB-926D-5341AE3B853E}"/>
    <cellStyle name="Calculation 19 2 3 2 5" xfId="18308" xr:uid="{1FE34A3C-839B-458A-8D96-5ADDDBDCCED6}"/>
    <cellStyle name="Calculation 19 2 3 2 6" xfId="19181" xr:uid="{D3E071C8-CF20-4445-BE02-5AB33DA6324C}"/>
    <cellStyle name="Calculation 19 2 3 2 7" xfId="20046" xr:uid="{9373004F-D2D4-4704-A7F1-A1C7229B3FB0}"/>
    <cellStyle name="Calculation 19 2 3 2 8" xfId="20821" xr:uid="{534B287B-0AE8-4623-8BF8-603FD44CA1EE}"/>
    <cellStyle name="Calculation 19 2 3 3" xfId="11648" xr:uid="{B99F2238-9EBF-4F8D-9DFF-8E01FDC5A0D2}"/>
    <cellStyle name="Calculation 19 2 3 3 2" xfId="16052" xr:uid="{C1B9ACF8-03E3-4FF1-80DD-D5478DD0C942}"/>
    <cellStyle name="Calculation 19 2 3 3 3" xfId="17012" xr:uid="{DC51ED4D-0FF2-4B48-AC3D-8AD732BEFAC0}"/>
    <cellStyle name="Calculation 19 2 3 3 4" xfId="17964" xr:uid="{C16C0EE5-A1EE-4C0C-9DAB-ADFAA79CBD24}"/>
    <cellStyle name="Calculation 19 2 3 3 5" xfId="18838" xr:uid="{BC4D12F8-B8C1-40AC-AC81-CC7378FAF7C0}"/>
    <cellStyle name="Calculation 19 2 3 3 6" xfId="19703" xr:uid="{239B9A78-528F-4931-94AC-B66DE4F74CEB}"/>
    <cellStyle name="Calculation 19 2 3 3 7" xfId="20479" xr:uid="{300FFB6B-74CC-4C3D-A46B-84EFECA977D6}"/>
    <cellStyle name="Calculation 19 2 3 3 8" xfId="21236" xr:uid="{9F329747-93F2-46A9-87B0-B178EA5EFCBB}"/>
    <cellStyle name="Calculation 19 2 3 4" xfId="14363" xr:uid="{B5E443B7-6750-4B2B-BAA8-E55EEC0F05A0}"/>
    <cellStyle name="Calculation 19 2 3 5" xfId="12605" xr:uid="{7DEBA8F3-F8CE-4BE2-AB89-E75B63BF3FE7}"/>
    <cellStyle name="Calculation 19 2 3 6" xfId="15177" xr:uid="{A437EC43-53FE-42E5-8BB1-ECCD4C148275}"/>
    <cellStyle name="Calculation 19 2 3 7" xfId="11948" xr:uid="{AE2C0C43-DCE2-4621-B849-DA400A4C5CE0}"/>
    <cellStyle name="Calculation 19 2 3 8" xfId="13888" xr:uid="{37683B2B-5D24-4CFF-AD55-3645AB29FB19}"/>
    <cellStyle name="Calculation 19 2 3 9" xfId="13022" xr:uid="{8FBEF16C-EE9D-43AF-9A92-324493AA8430}"/>
    <cellStyle name="Calculation 19 2 4" xfId="9927" xr:uid="{628C64E6-141F-490B-A905-7F033A147505}"/>
    <cellStyle name="Calculation 19 2 4 2" xfId="14857" xr:uid="{5563B694-5339-42A7-8021-45CD6BC7809D}"/>
    <cellStyle name="Calculation 19 2 4 3" xfId="12215" xr:uid="{4393D13F-2E81-4BA8-9075-81B9EA3B4680}"/>
    <cellStyle name="Calculation 19 2 4 4" xfId="15471" xr:uid="{6E482E1E-2E30-427B-BBBB-C1D141E18C44}"/>
    <cellStyle name="Calculation 19 2 4 5" xfId="16478" xr:uid="{3025C147-2B2A-4D38-A37A-30A1D5FC6504}"/>
    <cellStyle name="Calculation 19 2 4 6" xfId="17436" xr:uid="{D39BFE82-4D8C-4E55-9123-D2047218B957}"/>
    <cellStyle name="Calculation 19 2 4 7" xfId="18363" xr:uid="{3ED0A9AF-8AF0-403A-9C83-6B6704EF1DFF}"/>
    <cellStyle name="Calculation 19 2 4 8" xfId="19234" xr:uid="{44829FF7-0C19-47F7-B0C9-B1468A80395A}"/>
    <cellStyle name="Calculation 19 2 5" xfId="10046" xr:uid="{A539CB49-4E0D-4BCF-A62F-AB3AD21F0684}"/>
    <cellStyle name="Calculation 19 2 5 2" xfId="14942" xr:uid="{AD90D815-E232-4014-A91A-2360BBE2207F}"/>
    <cellStyle name="Calculation 19 2 5 3" xfId="12137" xr:uid="{86513936-B90F-4B58-B8C2-8D28AC2DA911}"/>
    <cellStyle name="Calculation 19 2 5 4" xfId="14984" xr:uid="{8E8552B0-5C27-49CC-AAC6-1416BE9EB182}"/>
    <cellStyle name="Calculation 19 2 5 5" xfId="12102" xr:uid="{6F31DBA6-6584-4674-82EC-CF72A2F6BDAE}"/>
    <cellStyle name="Calculation 19 2 5 6" xfId="15229" xr:uid="{4EB67FC8-39C3-4598-B548-E0FF3E98B106}"/>
    <cellStyle name="Calculation 19 2 5 7" xfId="11907" xr:uid="{C5F0DDB7-7A93-40F5-B592-75CCDB404EC0}"/>
    <cellStyle name="Calculation 19 2 5 8" xfId="14799" xr:uid="{2E44BCC3-6908-4BE9-8331-CD435258A77A}"/>
    <cellStyle name="Calculation 19 2 6" xfId="12242" xr:uid="{8F75BEFF-B928-4D60-BB79-75FD3B1EC26A}"/>
    <cellStyle name="Calculation 19 2 7" xfId="15736" xr:uid="{E7B3402F-A8C7-4FE4-A6CF-9D373B560831}"/>
    <cellStyle name="Calculation 19 2 8" xfId="16704" xr:uid="{FF4E9F1C-BD9B-4186-AC3C-034FDF844EF8}"/>
    <cellStyle name="Calculation 19 2 9" xfId="17656" xr:uid="{F1A5CE88-A504-4016-BD0E-9FCC4A438B89}"/>
    <cellStyle name="Calculation 19 3" xfId="9081" xr:uid="{4D03C404-E3B7-4FD5-AFB7-48B435A2C7E1}"/>
    <cellStyle name="Calculation 19 3 10" xfId="13092" xr:uid="{64C63FF5-3C7B-4834-844C-E302F6AD8284}"/>
    <cellStyle name="Calculation 19 3 11" xfId="15438" xr:uid="{811EA340-3DAA-4F8F-89F2-6EFE34A1CBEA}"/>
    <cellStyle name="Calculation 19 3 2" xfId="9420" xr:uid="{8AA7EB26-A1E3-4836-AFFF-3D7AF7962BBD}"/>
    <cellStyle name="Calculation 19 3 2 10" xfId="15089" xr:uid="{9463F6B2-FCC8-4CBA-9709-171742DA2C54}"/>
    <cellStyle name="Calculation 19 3 2 2" xfId="10947" xr:uid="{FAA809EE-37F9-4BD2-A516-475B718DBA69}"/>
    <cellStyle name="Calculation 19 3 2 2 2" xfId="15567" xr:uid="{9C845742-1B40-4228-807E-1D94E35B8C28}"/>
    <cellStyle name="Calculation 19 3 2 2 3" xfId="16571" xr:uid="{5E286389-96D3-49F0-AC4F-F742F667EED2}"/>
    <cellStyle name="Calculation 19 3 2 2 4" xfId="17529" xr:uid="{6C77041C-3067-442D-9EFA-B7D3E4F22BC0}"/>
    <cellStyle name="Calculation 19 3 2 2 5" xfId="18454" xr:uid="{0CD0BB52-1608-40FE-870C-51BBA8713715}"/>
    <cellStyle name="Calculation 19 3 2 2 6" xfId="19325" xr:uid="{230E8CBE-3A9C-46D2-B428-7E22ED6CB4C8}"/>
    <cellStyle name="Calculation 19 3 2 2 7" xfId="20171" xr:uid="{26F35E40-C3D9-4F76-85D9-E2C4194EAA54}"/>
    <cellStyle name="Calculation 19 3 2 2 8" xfId="20935" xr:uid="{E27BA2EB-F4CE-4A12-91CA-C916890C55BC}"/>
    <cellStyle name="Calculation 19 3 2 3" xfId="11762" xr:uid="{C5167070-2EF3-4851-8A85-DE5B8B2D1F94}"/>
    <cellStyle name="Calculation 19 3 2 3 2" xfId="16166" xr:uid="{42F2CA5B-38F9-4828-AACA-F4CCAEE79209}"/>
    <cellStyle name="Calculation 19 3 2 3 3" xfId="17126" xr:uid="{0EEB9B45-0FCA-4D05-A2A8-802262744F5C}"/>
    <cellStyle name="Calculation 19 3 2 3 4" xfId="18078" xr:uid="{AA8B0D5D-0D8B-4081-BCF9-F23B22B12EF2}"/>
    <cellStyle name="Calculation 19 3 2 3 5" xfId="18952" xr:uid="{8D4A7297-3457-4635-BC44-481AD6F2A8A1}"/>
    <cellStyle name="Calculation 19 3 2 3 6" xfId="19817" xr:uid="{A2D2323B-D480-4AA6-BFC3-986A49BFE9E6}"/>
    <cellStyle name="Calculation 19 3 2 3 7" xfId="20593" xr:uid="{88ED99CA-EAA4-499B-B403-730417662D6E}"/>
    <cellStyle name="Calculation 19 3 2 3 8" xfId="21350" xr:uid="{6C42544A-2A5F-4BA9-823D-E94BC94372A9}"/>
    <cellStyle name="Calculation 19 3 2 4" xfId="14539" xr:uid="{D24A213F-77E1-4CF3-A3F8-5C791E1BCA1E}"/>
    <cellStyle name="Calculation 19 3 2 5" xfId="12440" xr:uid="{06B65598-FD6F-4898-AD95-C16202355477}"/>
    <cellStyle name="Calculation 19 3 2 6" xfId="14687" xr:uid="{A0E7AF68-E1BC-4FD4-BD83-24068B71AA75}"/>
    <cellStyle name="Calculation 19 3 2 7" xfId="12322" xr:uid="{E2410599-C039-4413-BE21-E81A019469D1}"/>
    <cellStyle name="Calculation 19 3 2 8" xfId="14433" xr:uid="{421B1038-C097-4DFC-9AB5-AEE2CC224981}"/>
    <cellStyle name="Calculation 19 3 2 9" xfId="12540" xr:uid="{97494865-F132-4D45-85D9-315BB94C7198}"/>
    <cellStyle name="Calculation 19 3 3" xfId="10606" xr:uid="{C505C158-33AA-46A7-B549-7BC584F26DA6}"/>
    <cellStyle name="Calculation 19 3 3 2" xfId="15302" xr:uid="{CB0ED208-9A47-4359-97F6-33426FE0ED45}"/>
    <cellStyle name="Calculation 19 3 3 3" xfId="16322" xr:uid="{B2FF42B9-52F3-444D-84E8-B091394A2763}"/>
    <cellStyle name="Calculation 19 3 3 4" xfId="17282" xr:uid="{7DAF4F76-A0B4-4EEC-8704-A3455A990494}"/>
    <cellStyle name="Calculation 19 3 3 5" xfId="18231" xr:uid="{1D9DF9B5-E11C-4759-B2A4-3BED8E3F95BB}"/>
    <cellStyle name="Calculation 19 3 3 6" xfId="19104" xr:uid="{FD299BB0-7D31-4EB7-9ABE-3565998E1F26}"/>
    <cellStyle name="Calculation 19 3 3 7" xfId="19969" xr:uid="{0E991AC5-8D7D-47E9-9C02-CF1F79D5C4E1}"/>
    <cellStyle name="Calculation 19 3 3 8" xfId="20745" xr:uid="{D652E3A4-FD55-4858-94B0-A3815DF537E0}"/>
    <cellStyle name="Calculation 19 3 4" xfId="11572" xr:uid="{44C51B29-5AB7-4BE6-A58B-42E66106257E}"/>
    <cellStyle name="Calculation 19 3 4 2" xfId="15976" xr:uid="{8866D01C-93F9-42E7-8C55-0763C82E8973}"/>
    <cellStyle name="Calculation 19 3 4 3" xfId="16936" xr:uid="{45B9160F-FF67-45D3-B07B-8CCC0AE6FE10}"/>
    <cellStyle name="Calculation 19 3 4 4" xfId="17888" xr:uid="{9C011B12-E47C-460A-8288-D5514FAC3004}"/>
    <cellStyle name="Calculation 19 3 4 5" xfId="18762" xr:uid="{D2B84FA4-869E-4A2D-8727-74465936605D}"/>
    <cellStyle name="Calculation 19 3 4 6" xfId="19627" xr:uid="{49AD0836-552F-4785-8BFB-E1E7AF9DC533}"/>
    <cellStyle name="Calculation 19 3 4 7" xfId="20403" xr:uid="{7B6E73DF-6E47-4F40-AFE6-D5D6103E4500}"/>
    <cellStyle name="Calculation 19 3 4 8" xfId="21160" xr:uid="{1F4DB08C-4FF6-4EE5-BA53-E3DA4E516086}"/>
    <cellStyle name="Calculation 19 3 5" xfId="14273" xr:uid="{204B6EF0-DABE-4BD0-9D89-1DC607E8C753}"/>
    <cellStyle name="Calculation 19 3 6" xfId="12690" xr:uid="{DB37086A-52C7-4244-B8E4-D3D80A8B4AB8}"/>
    <cellStyle name="Calculation 19 3 7" xfId="14645" xr:uid="{0A0758FD-A390-4A0D-AAD5-44652CD0D03D}"/>
    <cellStyle name="Calculation 19 3 8" xfId="12357" xr:uid="{75CBB471-10F5-4A18-BB47-36EE8D81E355}"/>
    <cellStyle name="Calculation 19 3 9" xfId="13803" xr:uid="{DED9F4D8-31C3-48E2-8559-2E680939A42E}"/>
    <cellStyle name="Calculation 19 4" xfId="9185" xr:uid="{838B40BD-3F7E-47E1-9546-E4D9F00F7EAE}"/>
    <cellStyle name="Calculation 19 4 10" xfId="19382" xr:uid="{49AD4F78-FC4F-4AE8-8194-D1AA6384C2DC}"/>
    <cellStyle name="Calculation 19 4 2" xfId="10708" xr:uid="{5CBF785A-E292-49E0-AC4A-D57644E4180F}"/>
    <cellStyle name="Calculation 19 4 2 2" xfId="15389" xr:uid="{91D0997C-317D-47B7-8F70-8B3E37878A1C}"/>
    <cellStyle name="Calculation 19 4 2 3" xfId="16403" xr:uid="{4CE4350A-F9E8-4E96-B44B-7FC69946B7A9}"/>
    <cellStyle name="Calculation 19 4 2 4" xfId="17363" xr:uid="{5D66B786-E52C-4475-93D6-0FA23C436F09}"/>
    <cellStyle name="Calculation 19 4 2 5" xfId="18307" xr:uid="{BBA61AE8-9938-4897-A063-2A86395970BE}"/>
    <cellStyle name="Calculation 19 4 2 6" xfId="19180" xr:uid="{AFED7C55-D037-4905-85F0-07F867859141}"/>
    <cellStyle name="Calculation 19 4 2 7" xfId="20045" xr:uid="{FA77E337-6549-49F1-BEAA-AC541C04CC86}"/>
    <cellStyle name="Calculation 19 4 2 8" xfId="20820" xr:uid="{2A7DF11F-A536-42FF-9E94-BB84ADDE8ED3}"/>
    <cellStyle name="Calculation 19 4 3" xfId="11647" xr:uid="{208C1E97-D950-47F6-BEE5-AD9620A52AB9}"/>
    <cellStyle name="Calculation 19 4 3 2" xfId="16051" xr:uid="{7C6ED29D-A61D-4E06-BC70-D3BE8EA43034}"/>
    <cellStyle name="Calculation 19 4 3 3" xfId="17011" xr:uid="{EDE7CCA5-7C37-49F3-A708-1A9756207B90}"/>
    <cellStyle name="Calculation 19 4 3 4" xfId="17963" xr:uid="{805839E0-D29C-4F70-8C28-DD32680AB2EB}"/>
    <cellStyle name="Calculation 19 4 3 5" xfId="18837" xr:uid="{F0590BA5-9C69-4B3F-B9C7-295DCCAE092C}"/>
    <cellStyle name="Calculation 19 4 3 6" xfId="19702" xr:uid="{1B40DBCB-3B2C-402F-A3BC-C7DB37A906B8}"/>
    <cellStyle name="Calculation 19 4 3 7" xfId="20478" xr:uid="{6C33D4BB-03B2-45CB-B7DA-6801118092C1}"/>
    <cellStyle name="Calculation 19 4 3 8" xfId="21235" xr:uid="{77DF0A36-094E-453E-97C8-968B014E1848}"/>
    <cellStyle name="Calculation 19 4 4" xfId="14362" xr:uid="{36898518-1989-4032-8C0A-C9111B1E701B}"/>
    <cellStyle name="Calculation 19 4 5" xfId="12606" xr:uid="{5DC50DB7-3A22-4982-A5E1-09EF86F7F5D3}"/>
    <cellStyle name="Calculation 19 4 6" xfId="15681" xr:uid="{5E738D2C-D5BE-4608-8F31-26B41AB1DEE2}"/>
    <cellStyle name="Calculation 19 4 7" xfId="16659" xr:uid="{42E56F2A-462C-4D35-9285-441FE7B9F03B}"/>
    <cellStyle name="Calculation 19 4 8" xfId="17612" xr:uid="{31828B6A-8986-4856-9EDC-128314F06FDD}"/>
    <cellStyle name="Calculation 19 4 9" xfId="18511" xr:uid="{ECE20709-89E9-4371-AB01-413A8E0CEEC1}"/>
    <cellStyle name="Calculation 19 5" xfId="9926" xr:uid="{C16984D5-58EB-43AA-8A3A-DDFB687995EF}"/>
    <cellStyle name="Calculation 19 5 2" xfId="14856" xr:uid="{74774B57-EE68-46CC-B3B7-D7D3DEAC8496}"/>
    <cellStyle name="Calculation 19 5 3" xfId="12216" xr:uid="{7EBECACB-9BDD-4ABF-A2B4-7A7D4E893FF0}"/>
    <cellStyle name="Calculation 19 5 4" xfId="14440" xr:uid="{E6F87268-788F-4632-82CC-ED28BA7362C9}"/>
    <cellStyle name="Calculation 19 5 5" xfId="12535" xr:uid="{20B19054-2E35-4BE3-B4B0-78594A6FBC92}"/>
    <cellStyle name="Calculation 19 5 6" xfId="14674" xr:uid="{C7A2E858-CAB8-461B-BEA6-14DBD057D7B1}"/>
    <cellStyle name="Calculation 19 5 7" xfId="12333" xr:uid="{F4B71E0E-76E7-41F4-8D27-6B45EE24DFCF}"/>
    <cellStyle name="Calculation 19 5 8" xfId="13814" xr:uid="{B1EA4D21-0E3B-42E7-B3A6-2EA286BCCF26}"/>
    <cellStyle name="Calculation 19 6" xfId="10047" xr:uid="{F2613EB7-9A47-4857-BE8E-465BE2730619}"/>
    <cellStyle name="Calculation 19 6 2" xfId="14943" xr:uid="{797514BC-C262-4A3A-AD05-F554C0D9AE23}"/>
    <cellStyle name="Calculation 19 6 3" xfId="12136" xr:uid="{205BF9F2-93F0-42EF-92DA-3943FBE0F53B}"/>
    <cellStyle name="Calculation 19 6 4" xfId="14192" xr:uid="{8332AB80-EE6F-4F3E-BD19-66565A514CE3}"/>
    <cellStyle name="Calculation 19 6 5" xfId="12764" xr:uid="{A497D5FE-4649-4276-97C6-B5A8EF484379}"/>
    <cellStyle name="Calculation 19 6 6" xfId="14414" xr:uid="{D1C1EB10-F071-4537-BDD4-3E9E77D7257C}"/>
    <cellStyle name="Calculation 19 6 7" xfId="12558" xr:uid="{C28FB66B-9D65-41B8-9581-C9465DD6C8B1}"/>
    <cellStyle name="Calculation 19 6 8" xfId="13741" xr:uid="{1C50BCF1-F8E4-4234-B84F-F78EBDD01358}"/>
    <cellStyle name="Calculation 19 7" xfId="12241" xr:uid="{C953D7AE-441C-4195-B477-69B2371BA9F4}"/>
    <cellStyle name="Calculation 19 8" xfId="15104" xr:uid="{78395E5E-DDF2-4F35-BE06-C4EB74B8F760}"/>
    <cellStyle name="Calculation 19 9" xfId="11997" xr:uid="{4C2573EB-42A6-4153-ABE4-7066C6C2C674}"/>
    <cellStyle name="Calculation 2" xfId="3101" xr:uid="{C464471E-9E40-4383-9E79-641B73CB2060}"/>
    <cellStyle name="Calculation 2 10" xfId="15209" xr:uid="{DA2AB190-D87B-4CF4-A36F-F7799C340C59}"/>
    <cellStyle name="Calculation 2 11" xfId="11924" xr:uid="{04FBDA55-5C76-486F-8595-6B16FEBFC5D1}"/>
    <cellStyle name="Calculation 2 12" xfId="13936" xr:uid="{4B1F5AF9-3480-4C3D-939A-4FFB4E039AF4}"/>
    <cellStyle name="Calculation 2 13" xfId="12975" xr:uid="{0EB24720-67B8-485D-957F-3536EC2EF761}"/>
    <cellStyle name="Calculation 2 2" xfId="3102" xr:uid="{82BF7811-EA9C-4C81-93B4-D512781D09A2}"/>
    <cellStyle name="Calculation 2 2 10" xfId="13635" xr:uid="{90E45721-5BE3-4BE5-ACB8-1D8F08ADFCD8}"/>
    <cellStyle name="Calculation 2 2 11" xfId="13220" xr:uid="{92B8B1B2-1E34-404A-8296-3E2BC41EDD8B}"/>
    <cellStyle name="Calculation 2 2 12" xfId="14592" xr:uid="{FA236399-9D57-40B2-9CA0-D57399098EF6}"/>
    <cellStyle name="Calculation 2 2 13" xfId="12393" xr:uid="{04844E77-4B0E-4E9A-B90C-227AFD83CB03}"/>
    <cellStyle name="Calculation 2 2 2" xfId="8738" xr:uid="{C71B6130-683B-46D4-A2E1-41365391726A}"/>
    <cellStyle name="Calculation 2 2 3" xfId="9078" xr:uid="{18ED1911-B8B0-46F4-B38C-9466CCFD10DB}"/>
    <cellStyle name="Calculation 2 2 3 10" xfId="18496" xr:uid="{53D4F71D-E8E9-4CF3-9884-B67AEBD99669}"/>
    <cellStyle name="Calculation 2 2 3 11" xfId="19367" xr:uid="{8BC87CA6-535E-4D52-BD4F-3685C52119F9}"/>
    <cellStyle name="Calculation 2 2 3 2" xfId="9421" xr:uid="{2A818608-56F4-4B88-9AEE-E7E972AAAE7A}"/>
    <cellStyle name="Calculation 2 2 3 2 10" xfId="19398" xr:uid="{473B8762-F542-442D-B558-84DA093115E5}"/>
    <cellStyle name="Calculation 2 2 3 2 2" xfId="10948" xr:uid="{A660C3F7-8DB3-417E-B23D-6B6F1F66BF61}"/>
    <cellStyle name="Calculation 2 2 3 2 2 2" xfId="15568" xr:uid="{B424FE98-A88D-4AE7-9B84-40787713D3D7}"/>
    <cellStyle name="Calculation 2 2 3 2 2 3" xfId="16572" xr:uid="{D5E6E215-AEFC-433F-847D-50E8E31D250C}"/>
    <cellStyle name="Calculation 2 2 3 2 2 4" xfId="17530" xr:uid="{DDAFD33A-FFE7-4E12-BEBE-6A09A1195167}"/>
    <cellStyle name="Calculation 2 2 3 2 2 5" xfId="18455" xr:uid="{1C0EB0ED-E939-4651-9CB1-FEF4551A5AFC}"/>
    <cellStyle name="Calculation 2 2 3 2 2 6" xfId="19326" xr:uid="{573F54F6-C712-46DA-8C5F-4ED1FDF4463F}"/>
    <cellStyle name="Calculation 2 2 3 2 2 7" xfId="20172" xr:uid="{CEBE0F30-03FC-4740-9094-FA9E9A700D60}"/>
    <cellStyle name="Calculation 2 2 3 2 2 8" xfId="20936" xr:uid="{CE5E2F26-4C99-4A75-8EBF-0C5A480A2F4E}"/>
    <cellStyle name="Calculation 2 2 3 2 3" xfId="11763" xr:uid="{8A90D38F-7F4B-4BE6-9B6D-FA3DE936BEED}"/>
    <cellStyle name="Calculation 2 2 3 2 3 2" xfId="16167" xr:uid="{26DA2153-AF68-429C-9A0E-3435DC035282}"/>
    <cellStyle name="Calculation 2 2 3 2 3 3" xfId="17127" xr:uid="{6EB18818-0746-49B7-B5D0-C8C205F68317}"/>
    <cellStyle name="Calculation 2 2 3 2 3 4" xfId="18079" xr:uid="{AA458E0D-150D-4613-899D-67E9719D90DA}"/>
    <cellStyle name="Calculation 2 2 3 2 3 5" xfId="18953" xr:uid="{040A8EE5-9607-4F58-B88A-4673CF0C34A2}"/>
    <cellStyle name="Calculation 2 2 3 2 3 6" xfId="19818" xr:uid="{C59B450B-8699-422E-BE9B-477815D1229F}"/>
    <cellStyle name="Calculation 2 2 3 2 3 7" xfId="20594" xr:uid="{7032AD81-E17F-4E4B-B90D-690CA7EF0BC9}"/>
    <cellStyle name="Calculation 2 2 3 2 3 8" xfId="21351" xr:uid="{65D305B9-C2AB-42F7-B538-57957D7AC006}"/>
    <cellStyle name="Calculation 2 2 3 2 4" xfId="14540" xr:uid="{BC438B10-B134-42BF-BDF2-E1D3016A7BD8}"/>
    <cellStyle name="Calculation 2 2 3 2 5" xfId="12439" xr:uid="{F71A6E80-C3E1-4238-8D1B-64C0978112B5}"/>
    <cellStyle name="Calculation 2 2 3 2 6" xfId="15706" xr:uid="{008F6385-2340-429E-85F8-63A3BD3DE817}"/>
    <cellStyle name="Calculation 2 2 3 2 7" xfId="16682" xr:uid="{8AAE24DA-9303-4BEF-97CC-AEE7F68C2A79}"/>
    <cellStyle name="Calculation 2 2 3 2 8" xfId="17634" xr:uid="{9C771C69-B4D4-424A-A205-8832B9884D39}"/>
    <cellStyle name="Calculation 2 2 3 2 9" xfId="18529" xr:uid="{195FBA3E-4B3C-452D-A44B-62DE6E207F5F}"/>
    <cellStyle name="Calculation 2 2 3 3" xfId="10603" xr:uid="{B5AFE38F-D289-4923-846E-DDE7E109479C}"/>
    <cellStyle name="Calculation 2 2 3 3 2" xfId="15299" xr:uid="{2509415C-F844-4971-96AF-46814EA73228}"/>
    <cellStyle name="Calculation 2 2 3 3 3" xfId="16319" xr:uid="{1EC9FB1A-A672-414E-984D-D2D9DE6339A4}"/>
    <cellStyle name="Calculation 2 2 3 3 4" xfId="17279" xr:uid="{5188C218-3F57-42EF-B113-20AC636DC04D}"/>
    <cellStyle name="Calculation 2 2 3 3 5" xfId="18228" xr:uid="{E7C7BDE7-43FC-4A5C-93FD-66ED893BC2FD}"/>
    <cellStyle name="Calculation 2 2 3 3 6" xfId="19101" xr:uid="{53FDA368-72AD-4F99-8FB0-299926EB09A0}"/>
    <cellStyle name="Calculation 2 2 3 3 7" xfId="19966" xr:uid="{FAA7B9DE-0CA5-41F3-A0D5-D26991805F4B}"/>
    <cellStyle name="Calculation 2 2 3 3 8" xfId="20742" xr:uid="{6912EF38-500B-4D6C-A761-F6DE7C99F8B1}"/>
    <cellStyle name="Calculation 2 2 3 4" xfId="11569" xr:uid="{429D8483-377D-4DBB-A699-5F51274F4FB6}"/>
    <cellStyle name="Calculation 2 2 3 4 2" xfId="15973" xr:uid="{8E3188DE-4D28-4688-8C94-50573F5136F2}"/>
    <cellStyle name="Calculation 2 2 3 4 3" xfId="16933" xr:uid="{445F1108-447E-46D5-AF55-2CB405CCE2DF}"/>
    <cellStyle name="Calculation 2 2 3 4 4" xfId="17885" xr:uid="{443A14BB-AD73-4AC6-A201-62CD45E5BE00}"/>
    <cellStyle name="Calculation 2 2 3 4 5" xfId="18759" xr:uid="{1213A6E5-AFB3-4E51-915F-2B406B229C98}"/>
    <cellStyle name="Calculation 2 2 3 4 6" xfId="19624" xr:uid="{C012D586-036F-4C1C-A2D1-7DD9D90AF58D}"/>
    <cellStyle name="Calculation 2 2 3 4 7" xfId="20400" xr:uid="{E0B50AA8-8E81-4FD0-AE86-E7246DC65B26}"/>
    <cellStyle name="Calculation 2 2 3 4 8" xfId="21157" xr:uid="{B022251C-1AA4-4568-99CC-F1114C9E3D25}"/>
    <cellStyle name="Calculation 2 2 3 5" xfId="14270" xr:uid="{CBE00171-A5E1-4E0E-995B-226AD2247A24}"/>
    <cellStyle name="Calculation 2 2 3 6" xfId="12693" xr:uid="{3B0903DE-7758-4AB5-A59A-AF840D56B532}"/>
    <cellStyle name="Calculation 2 2 3 7" xfId="15666" xr:uid="{26F050FF-41FF-47D0-8E1A-B6E8BA57C92B}"/>
    <cellStyle name="Calculation 2 2 3 8" xfId="16644" xr:uid="{32FCC4C1-0A62-47F4-8847-B4A710D12534}"/>
    <cellStyle name="Calculation 2 2 3 9" xfId="17597" xr:uid="{15703BCA-5DF1-4DF9-B8D1-94B86043702E}"/>
    <cellStyle name="Calculation 2 2 4" xfId="9188" xr:uid="{46963957-C541-4C82-AE11-B539A99B918C}"/>
    <cellStyle name="Calculation 2 2 4 10" xfId="19379" xr:uid="{3F594221-EF5B-4EBE-815F-633E105840DC}"/>
    <cellStyle name="Calculation 2 2 4 2" xfId="10711" xr:uid="{2594DE77-7BBE-4AA3-A6B9-B9B617D016E4}"/>
    <cellStyle name="Calculation 2 2 4 2 2" xfId="15392" xr:uid="{1CD6C815-9817-4AE7-A7D2-2B06A6B92825}"/>
    <cellStyle name="Calculation 2 2 4 2 3" xfId="16406" xr:uid="{C8FE66E9-DE5D-4A17-8322-A89C504D96EC}"/>
    <cellStyle name="Calculation 2 2 4 2 4" xfId="17366" xr:uid="{A7E07A3E-3CC3-44C6-85DE-33F0874EBED9}"/>
    <cellStyle name="Calculation 2 2 4 2 5" xfId="18310" xr:uid="{F217B254-C1EA-406F-91B4-665DDDFCD308}"/>
    <cellStyle name="Calculation 2 2 4 2 6" xfId="19183" xr:uid="{A4061774-46C1-47D2-BC9B-4BFB71FE07C1}"/>
    <cellStyle name="Calculation 2 2 4 2 7" xfId="20048" xr:uid="{D4D1A373-9140-417F-8E18-63A227D650C5}"/>
    <cellStyle name="Calculation 2 2 4 2 8" xfId="20823" xr:uid="{67A90494-52EE-4E22-B1C4-85CE92C41D34}"/>
    <cellStyle name="Calculation 2 2 4 3" xfId="11650" xr:uid="{394A58A7-5C8D-4369-B489-8FC1F9759EEB}"/>
    <cellStyle name="Calculation 2 2 4 3 2" xfId="16054" xr:uid="{57731AB0-AC54-4C44-B6FC-AA993D3BC407}"/>
    <cellStyle name="Calculation 2 2 4 3 3" xfId="17014" xr:uid="{A5703F44-1C0F-4109-9325-94913D1F86CF}"/>
    <cellStyle name="Calculation 2 2 4 3 4" xfId="17966" xr:uid="{18906362-CB96-47C5-AA25-68F29E8A453E}"/>
    <cellStyle name="Calculation 2 2 4 3 5" xfId="18840" xr:uid="{456A203F-E821-464D-B55C-11FA994D7A94}"/>
    <cellStyle name="Calculation 2 2 4 3 6" xfId="19705" xr:uid="{0270009D-E746-4325-BCA8-8AFC6884938E}"/>
    <cellStyle name="Calculation 2 2 4 3 7" xfId="20481" xr:uid="{8FD03F4A-EFD8-4D8C-8893-2AEB5D85BE9B}"/>
    <cellStyle name="Calculation 2 2 4 3 8" xfId="21238" xr:uid="{D18750C5-0560-49B0-A5C8-6FF13F304408}"/>
    <cellStyle name="Calculation 2 2 4 4" xfId="14365" xr:uid="{4EDD185A-DF00-4DA8-83D6-0FEF66BA8818}"/>
    <cellStyle name="Calculation 2 2 4 5" xfId="12603" xr:uid="{CF623635-4E0C-4A65-888C-C599DA61BE81}"/>
    <cellStyle name="Calculation 2 2 4 6" xfId="15678" xr:uid="{203D3371-8A53-45E5-A121-08BCC296C7FF}"/>
    <cellStyle name="Calculation 2 2 4 7" xfId="16656" xr:uid="{A0D585D8-BC22-4F5A-A69F-56C4CBBF161D}"/>
    <cellStyle name="Calculation 2 2 4 8" xfId="17609" xr:uid="{80ED781A-7C4E-4439-BF6C-B8D80FA15159}"/>
    <cellStyle name="Calculation 2 2 4 9" xfId="18508" xr:uid="{3882E244-42B0-41CA-9E74-DBCA9D3D8971}"/>
    <cellStyle name="Calculation 2 2 5" xfId="9929" xr:uid="{24D9B722-57AE-410D-A16B-F6D030066E80}"/>
    <cellStyle name="Calculation 2 2 5 2" xfId="14859" xr:uid="{21940F9D-503E-434F-80DB-C43D07713ADA}"/>
    <cellStyle name="Calculation 2 2 5 3" xfId="12213" xr:uid="{6851EED7-50B0-493F-9252-DD63544483B5}"/>
    <cellStyle name="Calculation 2 2 5 4" xfId="13835" xr:uid="{1CB880B9-7F15-4F26-82BC-748C389E63C8}"/>
    <cellStyle name="Calculation 2 2 5 5" xfId="13067" xr:uid="{A5BA7F68-7C75-4BE1-8185-B8E9A2B6C35C}"/>
    <cellStyle name="Calculation 2 2 5 6" xfId="14617" xr:uid="{9FFA0DDC-0AA6-4E3E-8604-6DA55FAF4673}"/>
    <cellStyle name="Calculation 2 2 5 7" xfId="12380" xr:uid="{7AB244B4-2787-4397-8D07-C6A45E8D9A5F}"/>
    <cellStyle name="Calculation 2 2 5 8" xfId="13786" xr:uid="{FAFCC003-1F22-4632-9701-0E6CFBF0F0BD}"/>
    <cellStyle name="Calculation 2 2 6" xfId="10044" xr:uid="{B122899B-2C7D-4095-8A43-F082460A325B}"/>
    <cellStyle name="Calculation 2 2 6 2" xfId="14940" xr:uid="{CCD1E2C4-E15F-4CB7-84D3-F3BC859F6A37}"/>
    <cellStyle name="Calculation 2 2 6 3" xfId="12139" xr:uid="{967DC65A-B18E-43F2-87AD-786254F6D571}"/>
    <cellStyle name="Calculation 2 2 6 4" xfId="14441" xr:uid="{0C105089-9E7B-4096-938E-F5832598CC0B}"/>
    <cellStyle name="Calculation 2 2 6 5" xfId="12534" xr:uid="{5AF7D854-B771-42FE-A4CC-4CB57DAB4882}"/>
    <cellStyle name="Calculation 2 2 6 6" xfId="14026" xr:uid="{4C0A1EE9-CA8B-46FA-B070-571A5731EE27}"/>
    <cellStyle name="Calculation 2 2 6 7" xfId="12900" xr:uid="{5B6DF680-6E69-4BD7-A12B-D439124D334F}"/>
    <cellStyle name="Calculation 2 2 6 8" xfId="13620" xr:uid="{685559B1-E81E-45E9-941A-3DBBA69D7CC2}"/>
    <cellStyle name="Calculation 2 2 7" xfId="12244" xr:uid="{9FF2B355-AC66-4C05-834F-D43452977EC1}"/>
    <cellStyle name="Calculation 2 2 8" xfId="14042" xr:uid="{32D5BB54-D1A5-4348-94CA-5550FDFA6E0D}"/>
    <cellStyle name="Calculation 2 2 9" xfId="12885" xr:uid="{F3C19077-17C3-4EA4-AF86-725F71E8CB83}"/>
    <cellStyle name="Calculation 2 3" xfId="9079" xr:uid="{3C685E9D-DCBA-4251-8C91-6D5FCBFA1BC9}"/>
    <cellStyle name="Calculation 2 3 10" xfId="12625" xr:uid="{94AA2E04-E38A-414F-845C-336699ED3B16}"/>
    <cellStyle name="Calculation 2 3 11" xfId="13738" xr:uid="{82DF9FA4-F56F-4C8E-8AB7-88D56AF49E51}"/>
    <cellStyle name="Calculation 2 3 2" xfId="9422" xr:uid="{4AF8D387-981A-43F7-B0D0-48A1FFE87A20}"/>
    <cellStyle name="Calculation 2 3 2 10" xfId="15658" xr:uid="{C7C3A4DE-B7CF-4EC7-963A-D14E301C90B2}"/>
    <cellStyle name="Calculation 2 3 2 2" xfId="10949" xr:uid="{4CC0E9E9-3D1B-4DA6-A0B8-0C1DCE874B06}"/>
    <cellStyle name="Calculation 2 3 2 2 2" xfId="15569" xr:uid="{27F627BF-F996-42D1-B9A7-774D131919A2}"/>
    <cellStyle name="Calculation 2 3 2 2 3" xfId="16573" xr:uid="{E56E5F45-BB16-4A4C-A951-1982A041BEC2}"/>
    <cellStyle name="Calculation 2 3 2 2 4" xfId="17531" xr:uid="{3CCC90E9-88CB-46DD-A84A-6EC22EDFC803}"/>
    <cellStyle name="Calculation 2 3 2 2 5" xfId="18456" xr:uid="{83D86C64-D5A6-4A1E-9381-4A344A471F8E}"/>
    <cellStyle name="Calculation 2 3 2 2 6" xfId="19327" xr:uid="{22A2A244-2654-40A8-A9A1-AC62D41E94FB}"/>
    <cellStyle name="Calculation 2 3 2 2 7" xfId="20173" xr:uid="{1FC4C277-A5F0-4F02-A91B-BDF3339C4826}"/>
    <cellStyle name="Calculation 2 3 2 2 8" xfId="20937" xr:uid="{84349E26-0ACC-4E01-B0AB-3BF09A804AC0}"/>
    <cellStyle name="Calculation 2 3 2 3" xfId="11764" xr:uid="{B4E43AFC-3D74-4D0C-89CB-4EC9708C6064}"/>
    <cellStyle name="Calculation 2 3 2 3 2" xfId="16168" xr:uid="{71D5BD9D-C56A-48EC-A8D9-ECA9DCD923AC}"/>
    <cellStyle name="Calculation 2 3 2 3 3" xfId="17128" xr:uid="{8608FC33-2A5F-4F0B-866C-0913E102278F}"/>
    <cellStyle name="Calculation 2 3 2 3 4" xfId="18080" xr:uid="{0ACC2774-BD52-40D4-AB69-B72D344DAE95}"/>
    <cellStyle name="Calculation 2 3 2 3 5" xfId="18954" xr:uid="{9C9C959D-FBF0-4BBE-934C-E282FEEF940B}"/>
    <cellStyle name="Calculation 2 3 2 3 6" xfId="19819" xr:uid="{EBCA25B9-93C9-4632-BA25-154B9E7066BC}"/>
    <cellStyle name="Calculation 2 3 2 3 7" xfId="20595" xr:uid="{29448607-17D1-4209-84C3-2790C8B5D37C}"/>
    <cellStyle name="Calculation 2 3 2 3 8" xfId="21352" xr:uid="{E9A7FCDC-7F22-4EA0-9E6B-F45768DE480C}"/>
    <cellStyle name="Calculation 2 3 2 4" xfId="14541" xr:uid="{C5DD6159-3360-44BB-84EA-D8A219A0A5E9}"/>
    <cellStyle name="Calculation 2 3 2 5" xfId="12438" xr:uid="{32311D1F-EE60-41B0-A522-E6BA43E2AB85}"/>
    <cellStyle name="Calculation 2 3 2 6" xfId="15196" xr:uid="{7D949BF3-EDC7-4AA0-9B57-161C20340295}"/>
    <cellStyle name="Calculation 2 3 2 7" xfId="11932" xr:uid="{37BBB157-115A-4DA2-B090-0CE87D67091A}"/>
    <cellStyle name="Calculation 2 3 2 8" xfId="14217" xr:uid="{759E234C-61A7-499F-BDCB-08D10F0FEF16}"/>
    <cellStyle name="Calculation 2 3 2 9" xfId="12744" xr:uid="{6AFC2745-6791-4BB9-B105-1603F09E2F91}"/>
    <cellStyle name="Calculation 2 3 3" xfId="10604" xr:uid="{62357F49-260D-44F4-95C2-DE1CBA99D7E1}"/>
    <cellStyle name="Calculation 2 3 3 2" xfId="15300" xr:uid="{E6D27FDD-C31D-4DFF-85E3-7C7A65FCC3C1}"/>
    <cellStyle name="Calculation 2 3 3 3" xfId="16320" xr:uid="{6EAAB793-19C3-4D83-AEA6-5FB12B817B56}"/>
    <cellStyle name="Calculation 2 3 3 4" xfId="17280" xr:uid="{992661DB-6891-4ED0-9BEB-0434976730BB}"/>
    <cellStyle name="Calculation 2 3 3 5" xfId="18229" xr:uid="{7E54B54E-5543-4CF1-9442-3E2022B400C5}"/>
    <cellStyle name="Calculation 2 3 3 6" xfId="19102" xr:uid="{54E72042-B8AB-4748-BA36-78B9A01EC122}"/>
    <cellStyle name="Calculation 2 3 3 7" xfId="19967" xr:uid="{22030754-281E-4669-A756-F00A083C752C}"/>
    <cellStyle name="Calculation 2 3 3 8" xfId="20743" xr:uid="{E911B2DA-8519-41A8-BFD8-A531B581C943}"/>
    <cellStyle name="Calculation 2 3 4" xfId="11570" xr:uid="{71E7D9A6-D39F-4FCB-B21A-3B0B3410FDE3}"/>
    <cellStyle name="Calculation 2 3 4 2" xfId="15974" xr:uid="{642D5B62-2906-4D76-9683-0AC4C3BB0D37}"/>
    <cellStyle name="Calculation 2 3 4 3" xfId="16934" xr:uid="{7A151395-CAD4-4905-81B4-A2034EEB07B6}"/>
    <cellStyle name="Calculation 2 3 4 4" xfId="17886" xr:uid="{6BEBAA1E-6A83-41C1-8D49-388708398515}"/>
    <cellStyle name="Calculation 2 3 4 5" xfId="18760" xr:uid="{A31E10A7-773D-4A7E-8FB8-6B48A5FEBCAC}"/>
    <cellStyle name="Calculation 2 3 4 6" xfId="19625" xr:uid="{E3446273-D1C8-4385-AA51-FF7621BDE436}"/>
    <cellStyle name="Calculation 2 3 4 7" xfId="20401" xr:uid="{12E46967-09FC-440D-9927-79613F5C1831}"/>
    <cellStyle name="Calculation 2 3 4 8" xfId="21158" xr:uid="{4A0C4010-D686-4DD2-B03E-72E9DE996A80}"/>
    <cellStyle name="Calculation 2 3 5" xfId="14271" xr:uid="{FFF998B7-3860-4D0C-8B3D-1F865854DC8C}"/>
    <cellStyle name="Calculation 2 3 6" xfId="12692" xr:uid="{F59E70BC-D01A-4F6A-B2DE-2663C7F11479}"/>
    <cellStyle name="Calculation 2 3 7" xfId="15164" xr:uid="{1CA4B2DA-E6FB-4BC2-B9A6-18EE9AECD28A}"/>
    <cellStyle name="Calculation 2 3 8" xfId="11960" xr:uid="{92C48F35-001E-4040-8189-C086AC57C42A}"/>
    <cellStyle name="Calculation 2 3 9" xfId="14339" xr:uid="{0C3337DF-CFAE-458F-A7B1-4674C7F1A0F6}"/>
    <cellStyle name="Calculation 2 4" xfId="9187" xr:uid="{1F7D6CBC-BA3D-4A6A-BC75-1FDCB416B615}"/>
    <cellStyle name="Calculation 2 4 10" xfId="13712" xr:uid="{C981D1E9-342F-41D4-BB1D-E8EAC899CBC4}"/>
    <cellStyle name="Calculation 2 4 2" xfId="10710" xr:uid="{B63832F1-96B7-4739-95C1-3554A16F05FC}"/>
    <cellStyle name="Calculation 2 4 2 2" xfId="15391" xr:uid="{407D8383-B1C0-497E-87C2-BDB4D9B7FF4F}"/>
    <cellStyle name="Calculation 2 4 2 3" xfId="16405" xr:uid="{FA84CB84-9B3A-466C-BD6E-BC966AB6B0D8}"/>
    <cellStyle name="Calculation 2 4 2 4" xfId="17365" xr:uid="{885E45EF-6E4B-4DAC-A5B2-C4F5E2D46C3A}"/>
    <cellStyle name="Calculation 2 4 2 5" xfId="18309" xr:uid="{587F9D47-B27F-4DFF-A0A4-B7EBB2E10640}"/>
    <cellStyle name="Calculation 2 4 2 6" xfId="19182" xr:uid="{99370BAF-2C6A-4EF5-8C74-BC32FC01FCEE}"/>
    <cellStyle name="Calculation 2 4 2 7" xfId="20047" xr:uid="{445E5F11-707E-4B4F-AFE8-36BB6FE0C632}"/>
    <cellStyle name="Calculation 2 4 2 8" xfId="20822" xr:uid="{EE033B76-1645-444A-81FD-D3428F29E558}"/>
    <cellStyle name="Calculation 2 4 3" xfId="11649" xr:uid="{CEE352E1-7EBC-4330-A5CC-39AE8360BB86}"/>
    <cellStyle name="Calculation 2 4 3 2" xfId="16053" xr:uid="{DD8945A8-C007-425F-A87C-9EF28E55FA90}"/>
    <cellStyle name="Calculation 2 4 3 3" xfId="17013" xr:uid="{D5FCA150-B0D0-4BC5-A71D-A6E490F13BA4}"/>
    <cellStyle name="Calculation 2 4 3 4" xfId="17965" xr:uid="{923793A2-13D5-485D-AEE9-F4EB7C36B807}"/>
    <cellStyle name="Calculation 2 4 3 5" xfId="18839" xr:uid="{A9A28815-5C87-4991-A3D6-E014D6E0BC02}"/>
    <cellStyle name="Calculation 2 4 3 6" xfId="19704" xr:uid="{0817F1E7-D01E-43AD-933C-750DE6493CE1}"/>
    <cellStyle name="Calculation 2 4 3 7" xfId="20480" xr:uid="{DD68FE19-086D-403D-BAD3-87796C1A9C3B}"/>
    <cellStyle name="Calculation 2 4 3 8" xfId="21237" xr:uid="{3AF76767-EEBC-45F5-BA35-22492DFD6341}"/>
    <cellStyle name="Calculation 2 4 4" xfId="14364" xr:uid="{2EA1B82A-ADD8-4839-89C7-452B5F380593}"/>
    <cellStyle name="Calculation 2 4 5" xfId="12604" xr:uid="{B43B66A4-24A8-4558-BB52-CC80FFB23265}"/>
    <cellStyle name="Calculation 2 4 6" xfId="14656" xr:uid="{22404B0E-571C-4BD7-BF84-D4AF34688D34}"/>
    <cellStyle name="Calculation 2 4 7" xfId="12346" xr:uid="{68D85DF4-C9AD-4D84-9279-2E2604546EBC}"/>
    <cellStyle name="Calculation 2 4 8" xfId="14172" xr:uid="{433C707F-8725-4082-9698-0FB5FA84D832}"/>
    <cellStyle name="Calculation 2 4 9" xfId="12781" xr:uid="{FA923502-4AE3-49FE-8A86-A481EC714179}"/>
    <cellStyle name="Calculation 2 5" xfId="9928" xr:uid="{CCFA24DF-C1E1-4A0A-AB56-CDF84C1EEE04}"/>
    <cellStyle name="Calculation 2 5 2" xfId="14858" xr:uid="{527BF3E0-78FD-478C-924F-59049A205D37}"/>
    <cellStyle name="Calculation 2 5 3" xfId="12214" xr:uid="{FF5084F6-0738-4D4F-AE4E-4576FB75716F}"/>
    <cellStyle name="Calculation 2 5 4" xfId="14842" xr:uid="{55DC846E-26A8-4F9F-9566-7957961C5340}"/>
    <cellStyle name="Calculation 2 5 5" xfId="12226" xr:uid="{650EC6B5-105D-4D87-AA06-6AD40EAE42DC}"/>
    <cellStyle name="Calculation 2 5 6" xfId="13831" xr:uid="{8820911B-F8BC-483B-82DB-4F75B6929400}"/>
    <cellStyle name="Calculation 2 5 7" xfId="13071" xr:uid="{CB08EE74-CEBB-40E8-9C33-BE86DA741986}"/>
    <cellStyle name="Calculation 2 5 8" xfId="14112" xr:uid="{AFC34837-86F0-4470-9167-04A62A3F8A89}"/>
    <cellStyle name="Calculation 2 6" xfId="10045" xr:uid="{1D2524D6-7E60-4336-859F-8EFAF2922A43}"/>
    <cellStyle name="Calculation 2 6 2" xfId="14941" xr:uid="{88DF96A9-1FFC-43DC-BC99-BB2839AEE142}"/>
    <cellStyle name="Calculation 2 6 3" xfId="12138" xr:uid="{4844CF53-0076-44DD-ABE4-CEADF479002D}"/>
    <cellStyle name="Calculation 2 6 4" xfId="15472" xr:uid="{7901A17D-F2B8-4060-8ED4-79AD1C058BC2}"/>
    <cellStyle name="Calculation 2 6 5" xfId="16479" xr:uid="{442CF7EA-09CD-4410-9BE1-070A6259DDDB}"/>
    <cellStyle name="Calculation 2 6 6" xfId="17437" xr:uid="{1180719F-74B2-4C35-89FC-8B7C41F23373}"/>
    <cellStyle name="Calculation 2 6 7" xfId="18364" xr:uid="{769AE159-662F-4E83-92BC-D78175453F8A}"/>
    <cellStyle name="Calculation 2 6 8" xfId="19235" xr:uid="{0BD77854-19CE-43EE-B9F5-DABF703D3465}"/>
    <cellStyle name="Calculation 2 7" xfId="12243" xr:uid="{1EB4126C-E7FC-4FFA-9BE7-23652B609D83}"/>
    <cellStyle name="Calculation 2 8" xfId="14716" xr:uid="{B25245EB-DF7F-4175-80D1-4C16B27C9CB8}"/>
    <cellStyle name="Calculation 2 9" xfId="12299" xr:uid="{31F3DA25-5D54-459B-8905-D00184C7E5B8}"/>
    <cellStyle name="Calculation 3" xfId="3103" xr:uid="{BD2899D4-DEA6-424A-92A4-ADA4C2B49753}"/>
    <cellStyle name="Calculation 3 10" xfId="16271" xr:uid="{6969B66C-FFE9-4721-8BB6-482CD297E60F}"/>
    <cellStyle name="Calculation 3 11" xfId="17231" xr:uid="{A84A7D5E-DA37-4DB8-A7EA-E6B3757F1F99}"/>
    <cellStyle name="Calculation 3 12" xfId="18181" xr:uid="{8914CD40-1FDA-420C-88D3-AAE306D0596A}"/>
    <cellStyle name="Calculation 3 2" xfId="9077" xr:uid="{2C324B84-5AA6-454E-A768-D518DC7390F5}"/>
    <cellStyle name="Calculation 3 2 10" xfId="13093" xr:uid="{0BDC1769-7963-4514-96F6-6F16A96EB5A8}"/>
    <cellStyle name="Calculation 3 2 11" xfId="14408" xr:uid="{94A32797-3A0A-4DD7-A119-3CC87452CB4D}"/>
    <cellStyle name="Calculation 3 2 2" xfId="9423" xr:uid="{B0556489-E8E6-475F-8BE9-C871ED6EB8CC}"/>
    <cellStyle name="Calculation 3 2 2 10" xfId="15750" xr:uid="{B7671ED5-0C61-489B-94EE-50B001B8FF13}"/>
    <cellStyle name="Calculation 3 2 2 2" xfId="10950" xr:uid="{6A7C9421-3DED-4186-8B25-CD41329F0AE6}"/>
    <cellStyle name="Calculation 3 2 2 2 2" xfId="15570" xr:uid="{745EA1A8-429F-4428-AC5A-1E3A33674C0C}"/>
    <cellStyle name="Calculation 3 2 2 2 3" xfId="16574" xr:uid="{5B7845A6-5719-44F5-9753-491A641EE1DD}"/>
    <cellStyle name="Calculation 3 2 2 2 4" xfId="17532" xr:uid="{9934E4C1-D103-434D-B6B9-71877AD35D50}"/>
    <cellStyle name="Calculation 3 2 2 2 5" xfId="18457" xr:uid="{2278C328-E374-4014-9602-9255C427EB4B}"/>
    <cellStyle name="Calculation 3 2 2 2 6" xfId="19328" xr:uid="{254AFE4D-A410-44F7-8821-5F1202DC7664}"/>
    <cellStyle name="Calculation 3 2 2 2 7" xfId="20174" xr:uid="{EC862388-52B9-4656-A862-F3FE905FA832}"/>
    <cellStyle name="Calculation 3 2 2 2 8" xfId="20938" xr:uid="{0175FD44-EDF5-476B-8056-8D916612CF7E}"/>
    <cellStyle name="Calculation 3 2 2 3" xfId="11765" xr:uid="{C8FD1EAC-9D2A-49D7-B0BC-D4AC86ED0F06}"/>
    <cellStyle name="Calculation 3 2 2 3 2" xfId="16169" xr:uid="{53F9E8FB-3903-4BD0-94CF-0241DF3626D9}"/>
    <cellStyle name="Calculation 3 2 2 3 3" xfId="17129" xr:uid="{52049A59-A331-439D-9C9C-53D3D7B51199}"/>
    <cellStyle name="Calculation 3 2 2 3 4" xfId="18081" xr:uid="{A5B8B104-8ACF-43CF-AA13-D14A147B6D5D}"/>
    <cellStyle name="Calculation 3 2 2 3 5" xfId="18955" xr:uid="{841EE172-5BB6-4E04-B02C-85131D4AF310}"/>
    <cellStyle name="Calculation 3 2 2 3 6" xfId="19820" xr:uid="{E20010D4-C52B-4A36-B85F-F50453AF53A4}"/>
    <cellStyle name="Calculation 3 2 2 3 7" xfId="20596" xr:uid="{C38C8129-A84B-4274-9DCC-8B4E06ED0FBC}"/>
    <cellStyle name="Calculation 3 2 2 3 8" xfId="21353" xr:uid="{863F0259-DBDD-4972-A662-26254C51A893}"/>
    <cellStyle name="Calculation 3 2 2 4" xfId="14542" xr:uid="{7FFCCFCB-E46F-4C65-A070-151E2307328B}"/>
    <cellStyle name="Calculation 3 2 2 5" xfId="12437" xr:uid="{87D24D0A-6D65-4E12-828F-14B453050215}"/>
    <cellStyle name="Calculation 3 2 2 6" xfId="14165" xr:uid="{A9FE47F2-07CE-4444-9A66-996D8F69A1D5}"/>
    <cellStyle name="Calculation 3 2 2 7" xfId="12785" xr:uid="{E5217291-F4C7-4CF3-A08F-1422DEDA1940}"/>
    <cellStyle name="Calculation 3 2 2 8" xfId="14955" xr:uid="{3104EE5B-8114-4547-BBBC-1D3DF966144A}"/>
    <cellStyle name="Calculation 3 2 2 9" xfId="12126" xr:uid="{3A304CE2-EFD8-477E-9F3B-BCAD4B4F4FF5}"/>
    <cellStyle name="Calculation 3 2 3" xfId="10602" xr:uid="{C0FB3D62-0AB4-456C-8D66-34706F616184}"/>
    <cellStyle name="Calculation 3 2 3 2" xfId="15298" xr:uid="{D71DC1BB-568A-40FB-9A77-C5ED34AF609D}"/>
    <cellStyle name="Calculation 3 2 3 3" xfId="16318" xr:uid="{79FC156E-B82E-4020-BB94-280C641457C5}"/>
    <cellStyle name="Calculation 3 2 3 4" xfId="17278" xr:uid="{F2F0A343-7C0D-4102-90CF-6E2B0342E687}"/>
    <cellStyle name="Calculation 3 2 3 5" xfId="18227" xr:uid="{31F13DBA-AD40-42F8-905E-38BFCE282A5B}"/>
    <cellStyle name="Calculation 3 2 3 6" xfId="19100" xr:uid="{544503F5-6429-4C94-8024-A445E82A199F}"/>
    <cellStyle name="Calculation 3 2 3 7" xfId="19965" xr:uid="{E6A1E204-A40C-4BEF-ACDD-A8137A42CCBA}"/>
    <cellStyle name="Calculation 3 2 3 8" xfId="20741" xr:uid="{B485F609-C79F-40C4-9D35-3767550209A3}"/>
    <cellStyle name="Calculation 3 2 4" xfId="11568" xr:uid="{A05CA581-F851-44AF-A097-C1721C7D40EB}"/>
    <cellStyle name="Calculation 3 2 4 2" xfId="15972" xr:uid="{A03AEDDC-0603-4D84-B0FE-0BCFEF6CE687}"/>
    <cellStyle name="Calculation 3 2 4 3" xfId="16932" xr:uid="{CF3F7B22-0C1E-4ECC-89A5-6D9A873072F5}"/>
    <cellStyle name="Calculation 3 2 4 4" xfId="17884" xr:uid="{5B2E795A-C88C-44CF-938B-D90E33B6E076}"/>
    <cellStyle name="Calculation 3 2 4 5" xfId="18758" xr:uid="{29598F71-4C59-440B-91F1-3CC551BDE8E2}"/>
    <cellStyle name="Calculation 3 2 4 6" xfId="19623" xr:uid="{C1B19CFF-3EDE-45CE-B523-2BA9A928C0C5}"/>
    <cellStyle name="Calculation 3 2 4 7" xfId="20399" xr:uid="{6A430E83-C43E-46B7-ABCD-89BAAC8F0CBE}"/>
    <cellStyle name="Calculation 3 2 4 8" xfId="21156" xr:uid="{34E9C601-C817-4E54-9801-4DD504F498D0}"/>
    <cellStyle name="Calculation 3 2 5" xfId="14269" xr:uid="{4336D019-2467-49CB-B5DC-D088F2CDFD2D}"/>
    <cellStyle name="Calculation 3 2 6" xfId="12694" xr:uid="{58922EDF-A979-4129-AE6F-3F7412F49819}"/>
    <cellStyle name="Calculation 3 2 7" xfId="14644" xr:uid="{513D694D-759E-45AA-A604-ED55C3DB0F93}"/>
    <cellStyle name="Calculation 3 2 8" xfId="12358" xr:uid="{3D27CFC8-1D9B-4EB5-88E8-74211B82933D}"/>
    <cellStyle name="Calculation 3 2 9" xfId="13802" xr:uid="{F5DB8A43-BE18-4236-82AB-D73307505D20}"/>
    <cellStyle name="Calculation 3 3" xfId="9189" xr:uid="{23D6DE0F-9D3D-4E07-9C86-E678D71D596E}"/>
    <cellStyle name="Calculation 3 3 10" xfId="14013" xr:uid="{029803B8-1196-4C15-840C-EF24F0E12DDB}"/>
    <cellStyle name="Calculation 3 3 2" xfId="10712" xr:uid="{2EBC3BC0-2C00-4B14-AC3A-E91AA28C862A}"/>
    <cellStyle name="Calculation 3 3 2 2" xfId="15393" xr:uid="{79C2DB40-6473-470E-944D-029383B504FF}"/>
    <cellStyle name="Calculation 3 3 2 3" xfId="16407" xr:uid="{DF800664-6099-4141-B8A1-903DC686AD49}"/>
    <cellStyle name="Calculation 3 3 2 4" xfId="17367" xr:uid="{102143A8-F0B9-4DFB-9F22-6F942472AC73}"/>
    <cellStyle name="Calculation 3 3 2 5" xfId="18311" xr:uid="{1D39E3D7-87F7-401B-8745-309251D8F33D}"/>
    <cellStyle name="Calculation 3 3 2 6" xfId="19184" xr:uid="{FDE6FF99-BCDB-4019-A1A5-73B774F29224}"/>
    <cellStyle name="Calculation 3 3 2 7" xfId="20049" xr:uid="{A32253E2-C2C5-446D-8198-25EFFA9F7C5C}"/>
    <cellStyle name="Calculation 3 3 2 8" xfId="20824" xr:uid="{7BA95B6F-349A-4752-A555-8EC58791A862}"/>
    <cellStyle name="Calculation 3 3 3" xfId="11651" xr:uid="{DB014716-E963-40A4-9848-1E9567941A6B}"/>
    <cellStyle name="Calculation 3 3 3 2" xfId="16055" xr:uid="{056A5FEB-BEF1-4CEC-9E9C-453715E8C8A5}"/>
    <cellStyle name="Calculation 3 3 3 3" xfId="17015" xr:uid="{1B993406-00C4-4ADA-B3E4-5D55039AC07D}"/>
    <cellStyle name="Calculation 3 3 3 4" xfId="17967" xr:uid="{FA677AF5-2242-4682-BDBB-1ADEC96DBDB0}"/>
    <cellStyle name="Calculation 3 3 3 5" xfId="18841" xr:uid="{389DB04C-FE39-4E49-83FB-BF49DD4B2314}"/>
    <cellStyle name="Calculation 3 3 3 6" xfId="19706" xr:uid="{1378620D-7A80-4925-BA6F-8C103FD60C51}"/>
    <cellStyle name="Calculation 3 3 3 7" xfId="20482" xr:uid="{D5DF98AA-0783-4AEA-85BE-9BCA11302796}"/>
    <cellStyle name="Calculation 3 3 3 8" xfId="21239" xr:uid="{7FF41199-1B04-40E8-AE8A-BD02ACD39812}"/>
    <cellStyle name="Calculation 3 3 4" xfId="14366" xr:uid="{5A210F1F-3582-4800-9485-FCCF4B8FA726}"/>
    <cellStyle name="Calculation 3 3 5" xfId="12602" xr:uid="{E2F881D9-083A-4F3B-B9EA-E4953A0E3F49}"/>
    <cellStyle name="Calculation 3 3 6" xfId="14146" xr:uid="{2A47DE44-C774-458A-BA64-0D801A17001A}"/>
    <cellStyle name="Calculation 3 3 7" xfId="12804" xr:uid="{CEC1F7BD-1921-4C7F-B575-286207E6ECAC}"/>
    <cellStyle name="Calculation 3 3 8" xfId="13708" xr:uid="{441E2D3A-0C89-4283-8FB0-7B94DB71D48D}"/>
    <cellStyle name="Calculation 3 3 9" xfId="13168" xr:uid="{C16BBD0F-2535-413F-B2B7-4F93476621E8}"/>
    <cellStyle name="Calculation 3 4" xfId="9930" xr:uid="{076AD97C-702E-4E48-8E37-70E3C8B5902B}"/>
    <cellStyle name="Calculation 3 4 2" xfId="14860" xr:uid="{47F561C1-E27D-4C8E-87E6-9E8A1A7DA0C3}"/>
    <cellStyle name="Calculation 3 4 3" xfId="12212" xr:uid="{A2ABE39F-DD70-4238-92E9-3ED2F788274C}"/>
    <cellStyle name="Calculation 3 4 4" xfId="13836" xr:uid="{9246F34D-C27B-448D-86FB-A4E637BE231F}"/>
    <cellStyle name="Calculation 3 4 5" xfId="13066" xr:uid="{56D8306F-1B1A-4AB7-8075-E9E0BB493D50}"/>
    <cellStyle name="Calculation 3 4 6" xfId="15644" xr:uid="{DE68FD94-BED4-496C-95F2-047D2FE8CE2A}"/>
    <cellStyle name="Calculation 3 4 7" xfId="16626" xr:uid="{51F318BC-7A90-4B54-9FFB-B732EF95B84D}"/>
    <cellStyle name="Calculation 3 4 8" xfId="17581" xr:uid="{0D627D41-4D79-4397-9D10-11F246915E62}"/>
    <cellStyle name="Calculation 3 5" xfId="10043" xr:uid="{E08380F3-8E27-49A9-824C-D3462065AA90}"/>
    <cellStyle name="Calculation 3 5 2" xfId="14939" xr:uid="{406229EB-BE0C-465D-A7BE-27F5248B2F3E}"/>
    <cellStyle name="Calculation 3 5 3" xfId="12140" xr:uid="{46589BB3-8B55-4628-B8FD-A54743B692F7}"/>
    <cellStyle name="Calculation 3 5 4" xfId="15107" xr:uid="{E7E655C4-2724-4C14-9FB0-3C60DA8E0335}"/>
    <cellStyle name="Calculation 3 5 5" xfId="11994" xr:uid="{C11983ED-017B-4D7D-8A0A-7E57C2468091}"/>
    <cellStyle name="Calculation 3 5 6" xfId="15768" xr:uid="{F9FE88A6-7DE6-44F3-BA4C-BD708BF59C64}"/>
    <cellStyle name="Calculation 3 5 7" xfId="16731" xr:uid="{DA943C55-F9A5-4AF8-B3F2-19236FD65FA0}"/>
    <cellStyle name="Calculation 3 5 8" xfId="17683" xr:uid="{51DE8397-EEA2-4505-8371-6730F6B026B4}"/>
    <cellStyle name="Calculation 3 6" xfId="12245" xr:uid="{57D08B26-21FB-4043-BDBC-01C254EEC837}"/>
    <cellStyle name="Calculation 3 7" xfId="15214" xr:uid="{5A98895D-7800-4B82-AC0A-4E320906612A}"/>
    <cellStyle name="Calculation 3 8" xfId="11919" xr:uid="{FF363BD3-5135-4E79-A7DA-4F585F1C2719}"/>
    <cellStyle name="Calculation 3 9" xfId="15250" xr:uid="{8F5F1DA1-87F4-4B0A-9D09-568106A58E8C}"/>
    <cellStyle name="Calculation 4" xfId="3104" xr:uid="{78A6F3FF-7117-4F2C-8732-12FBE9EED3D8}"/>
    <cellStyle name="Calculation 4 10" xfId="18540" xr:uid="{72884EEC-0BD5-4930-A646-F7D9478EDF1F}"/>
    <cellStyle name="Calculation 4 11" xfId="19408" xr:uid="{D5728494-6D3B-4FBB-BF97-125E06CFD2D5}"/>
    <cellStyle name="Calculation 4 12" xfId="20206" xr:uid="{23BB158D-613F-40AB-B498-86F8AC102E27}"/>
    <cellStyle name="Calculation 4 2" xfId="9076" xr:uid="{B8A8365A-4341-424C-B978-138A4AF15A28}"/>
    <cellStyle name="Calculation 4 2 10" xfId="13180" xr:uid="{E2F77004-7B93-4B61-AE5E-0A9E4CACAEDF}"/>
    <cellStyle name="Calculation 4 2 11" xfId="15625" xr:uid="{C100E63A-CCED-479D-959E-5853AF150581}"/>
    <cellStyle name="Calculation 4 2 2" xfId="9424" xr:uid="{283EBDED-1B4C-421E-B56E-2DD6C7486D64}"/>
    <cellStyle name="Calculation 4 2 2 10" xfId="17431" xr:uid="{E33477FC-2F18-47D2-ADDF-B193AA85F898}"/>
    <cellStyle name="Calculation 4 2 2 2" xfId="10951" xr:uid="{BAC262A6-9282-4BB7-9522-7FE140197FF8}"/>
    <cellStyle name="Calculation 4 2 2 2 2" xfId="15571" xr:uid="{3EAFAEF0-6FFD-41C2-A154-36488D192099}"/>
    <cellStyle name="Calculation 4 2 2 2 3" xfId="16575" xr:uid="{BE41AA51-2398-4C0E-B0BE-E312DA22D3A4}"/>
    <cellStyle name="Calculation 4 2 2 2 4" xfId="17533" xr:uid="{833DA974-37D4-443C-9F53-15BD391FC179}"/>
    <cellStyle name="Calculation 4 2 2 2 5" xfId="18458" xr:uid="{0DF78B3B-F371-4B08-B0C5-31A12C720935}"/>
    <cellStyle name="Calculation 4 2 2 2 6" xfId="19329" xr:uid="{46BCB605-A8D9-4EB3-9F41-62ED1AEC5121}"/>
    <cellStyle name="Calculation 4 2 2 2 7" xfId="20175" xr:uid="{CC484621-4E44-441D-BD9F-1BCC84465CD4}"/>
    <cellStyle name="Calculation 4 2 2 2 8" xfId="20939" xr:uid="{C89AF2F9-8903-4678-BFE0-72BA984986A1}"/>
    <cellStyle name="Calculation 4 2 2 3" xfId="11766" xr:uid="{EF4F251E-CC4D-47E7-AF5B-EEA2647DC653}"/>
    <cellStyle name="Calculation 4 2 2 3 2" xfId="16170" xr:uid="{BBB5F57B-DBE2-4B30-BB14-EC614D189094}"/>
    <cellStyle name="Calculation 4 2 2 3 3" xfId="17130" xr:uid="{96C11433-DA25-493E-80CA-A78422C872A9}"/>
    <cellStyle name="Calculation 4 2 2 3 4" xfId="18082" xr:uid="{B9E818DA-D761-42C3-8307-40974CC4A382}"/>
    <cellStyle name="Calculation 4 2 2 3 5" xfId="18956" xr:uid="{54165A67-63DF-4716-A7DB-795585949180}"/>
    <cellStyle name="Calculation 4 2 2 3 6" xfId="19821" xr:uid="{754D3EA7-D9EB-43E7-9CD8-2299112C905F}"/>
    <cellStyle name="Calculation 4 2 2 3 7" xfId="20597" xr:uid="{85E3690D-D004-4D45-ABCB-E100AF1ADE6E}"/>
    <cellStyle name="Calculation 4 2 2 3 8" xfId="21354" xr:uid="{228C6818-3A76-441D-A518-D207945134AF}"/>
    <cellStyle name="Calculation 4 2 2 4" xfId="14543" xr:uid="{9FDF467F-A198-4283-9AE6-24413A327F02}"/>
    <cellStyle name="Calculation 4 2 2 5" xfId="12436" xr:uid="{7DC46FA0-F1BC-43B9-B306-A0F68A9DA4F5}"/>
    <cellStyle name="Calculation 4 2 2 6" xfId="14688" xr:uid="{5051F91C-515F-41E6-A87F-79FABE714DD1}"/>
    <cellStyle name="Calculation 4 2 2 7" xfId="12321" xr:uid="{3BE03F01-723B-4161-87CB-D6A04982DF21}"/>
    <cellStyle name="Calculation 4 2 2 8" xfId="15465" xr:uid="{25F653AB-D108-4D22-B67C-939A1560C3A8}"/>
    <cellStyle name="Calculation 4 2 2 9" xfId="16473" xr:uid="{80A6F966-419D-43DE-AEAF-D287FFDE889B}"/>
    <cellStyle name="Calculation 4 2 3" xfId="10601" xr:uid="{22EAE301-2525-4A3C-8AAC-0C44944F4C46}"/>
    <cellStyle name="Calculation 4 2 3 2" xfId="15297" xr:uid="{9CAEEABA-16D3-49B8-A903-F52C34C21FAA}"/>
    <cellStyle name="Calculation 4 2 3 3" xfId="16317" xr:uid="{0CA94CF8-1346-4D55-8757-30F9439C5AFF}"/>
    <cellStyle name="Calculation 4 2 3 4" xfId="17277" xr:uid="{06AD925E-FF9C-42EA-949C-C8F8D1AE33CC}"/>
    <cellStyle name="Calculation 4 2 3 5" xfId="18226" xr:uid="{822C6F0E-37C4-4A44-ABA7-6748FA9B96F9}"/>
    <cellStyle name="Calculation 4 2 3 6" xfId="19099" xr:uid="{1CCE537E-10B9-45BA-A6B9-8C5166F0BB1D}"/>
    <cellStyle name="Calculation 4 2 3 7" xfId="19964" xr:uid="{55F23726-315C-4016-A730-DAA8E32CF40B}"/>
    <cellStyle name="Calculation 4 2 3 8" xfId="20740" xr:uid="{E691FCBD-ACFA-4964-9F6F-6889B041B4D1}"/>
    <cellStyle name="Calculation 4 2 4" xfId="11567" xr:uid="{182B702F-46B1-4127-B0D9-A14B0267F486}"/>
    <cellStyle name="Calculation 4 2 4 2" xfId="15971" xr:uid="{A5E3B3C5-67F9-4CC4-B36F-DD9B563F45A8}"/>
    <cellStyle name="Calculation 4 2 4 3" xfId="16931" xr:uid="{761E1D02-8CBA-4911-843C-72EB3E58F5DD}"/>
    <cellStyle name="Calculation 4 2 4 4" xfId="17883" xr:uid="{AB8463B9-1120-48BA-9747-081FE0F65071}"/>
    <cellStyle name="Calculation 4 2 4 5" xfId="18757" xr:uid="{3FD2F75E-36EA-4503-9264-F42A0782DDE5}"/>
    <cellStyle name="Calculation 4 2 4 6" xfId="19622" xr:uid="{D7370F80-A8FF-4CFC-B601-58CB1F86E458}"/>
    <cellStyle name="Calculation 4 2 4 7" xfId="20398" xr:uid="{2D464349-493D-43CD-93C1-391C3EE3C301}"/>
    <cellStyle name="Calculation 4 2 4 8" xfId="21155" xr:uid="{3E5007E1-56E8-4AEC-9129-57B7060AB257}"/>
    <cellStyle name="Calculation 4 2 5" xfId="14268" xr:uid="{E87B1F47-81DB-44C6-BB1A-52C626CF2A8E}"/>
    <cellStyle name="Calculation 4 2 6" xfId="12695" xr:uid="{F71298DA-B308-4677-9612-C02CBB4ECD85}"/>
    <cellStyle name="Calculation 4 2 7" xfId="14131" xr:uid="{9C3D1EB1-C4E9-4791-9522-64B078E245D7}"/>
    <cellStyle name="Calculation 4 2 8" xfId="12817" xr:uid="{A4643598-0A1B-4456-BD87-B13BE9B29719}"/>
    <cellStyle name="Calculation 4 2 9" xfId="13695" xr:uid="{F5DD6490-4FA8-447F-9822-093CB31D2B08}"/>
    <cellStyle name="Calculation 4 3" xfId="9190" xr:uid="{3036266D-BED5-472D-9CE8-E39A9B947810}"/>
    <cellStyle name="Calculation 4 3 10" xfId="13685" xr:uid="{2C043385-1397-4311-BA4C-EA8C807D5B60}"/>
    <cellStyle name="Calculation 4 3 2" xfId="10713" xr:uid="{00CC41C2-A3F3-4EF3-B0BC-9D04DAD7C021}"/>
    <cellStyle name="Calculation 4 3 2 2" xfId="15394" xr:uid="{71B89B80-2CC4-49CE-99CA-C7DAD6157AEB}"/>
    <cellStyle name="Calculation 4 3 2 3" xfId="16408" xr:uid="{364881EB-8747-4CF0-87AF-B2666E5128D7}"/>
    <cellStyle name="Calculation 4 3 2 4" xfId="17368" xr:uid="{5AA7845C-1A12-4034-910E-C777CF6D5351}"/>
    <cellStyle name="Calculation 4 3 2 5" xfId="18312" xr:uid="{E31F6AD5-E00C-43E6-8A83-756FCF640866}"/>
    <cellStyle name="Calculation 4 3 2 6" xfId="19185" xr:uid="{5274CB64-0F3C-42DD-93AA-E345DED1E74A}"/>
    <cellStyle name="Calculation 4 3 2 7" xfId="20050" xr:uid="{1477C824-2407-4629-B525-CB71D122F081}"/>
    <cellStyle name="Calculation 4 3 2 8" xfId="20825" xr:uid="{37B38CBF-9064-4C1E-86CE-57B7F0D10D20}"/>
    <cellStyle name="Calculation 4 3 3" xfId="11652" xr:uid="{0D611FD2-0D1F-4218-8058-FF138F5A23C1}"/>
    <cellStyle name="Calculation 4 3 3 2" xfId="16056" xr:uid="{3200CCD2-9B79-4511-BB85-9EB504D204D0}"/>
    <cellStyle name="Calculation 4 3 3 3" xfId="17016" xr:uid="{1E38509A-8E56-4199-B2FB-7666884C0958}"/>
    <cellStyle name="Calculation 4 3 3 4" xfId="17968" xr:uid="{2EED1727-4132-47B5-A619-5775EB4C0BBB}"/>
    <cellStyle name="Calculation 4 3 3 5" xfId="18842" xr:uid="{55817C0C-5CBA-4B71-948C-4296C4E79097}"/>
    <cellStyle name="Calculation 4 3 3 6" xfId="19707" xr:uid="{BA5D2F6E-1766-40C7-A7B4-44F27DFEC130}"/>
    <cellStyle name="Calculation 4 3 3 7" xfId="20483" xr:uid="{3F032A24-60F6-474C-8A63-57EECD006A64}"/>
    <cellStyle name="Calculation 4 3 3 8" xfId="21240" xr:uid="{38D223E6-B988-481A-A41A-039904D84EDD}"/>
    <cellStyle name="Calculation 4 3 4" xfId="14367" xr:uid="{4082D831-6F4E-4E4A-9B52-61E0EAC90367}"/>
    <cellStyle name="Calculation 4 3 5" xfId="12601" xr:uid="{91D75114-BD33-4DF7-9B91-1FA0EC46F4AC}"/>
    <cellStyle name="Calculation 4 3 6" xfId="14147" xr:uid="{8107C614-8FA0-403E-8D2F-032A22D60D65}"/>
    <cellStyle name="Calculation 4 3 7" xfId="12803" xr:uid="{89A1BD44-B6CE-4187-944F-7D402C95639C}"/>
    <cellStyle name="Calculation 4 3 8" xfId="14119" xr:uid="{871CC687-03F9-490E-BCC3-6B583D863006}"/>
    <cellStyle name="Calculation 4 3 9" xfId="12827" xr:uid="{EC177336-2F4C-4F50-BE7F-5FA6D1FE2DBD}"/>
    <cellStyle name="Calculation 4 4" xfId="9931" xr:uid="{FCC9AA41-CD97-49D6-8278-8BEF4F777886}"/>
    <cellStyle name="Calculation 4 4 2" xfId="14861" xr:uid="{297D8F85-9948-4FB8-888A-72179E18472A}"/>
    <cellStyle name="Calculation 4 4 3" xfId="12211" xr:uid="{D2E615DC-85B1-462D-854A-19AA7F03A554}"/>
    <cellStyle name="Calculation 4 4 4" xfId="13837" xr:uid="{7E98D345-13A7-4C82-8BDD-9CD7218FC834}"/>
    <cellStyle name="Calculation 4 4 5" xfId="13065" xr:uid="{01644524-512E-4367-B98C-D2144CAED4A4}"/>
    <cellStyle name="Calculation 4 4 6" xfId="15077" xr:uid="{E296013B-318F-44FA-8F33-E4954770A8A3}"/>
    <cellStyle name="Calculation 4 4 7" xfId="12019" xr:uid="{647FF7B5-6596-4D13-BCA3-92D69ACA5A75}"/>
    <cellStyle name="Calculation 4 4 8" xfId="14745" xr:uid="{EBE33AB3-28D8-4889-89CE-74BE5F2D08AB}"/>
    <cellStyle name="Calculation 4 5" xfId="10042" xr:uid="{2E4A5091-1A0A-4E28-A28F-4C4F3130A197}"/>
    <cellStyle name="Calculation 4 5 2" xfId="14938" xr:uid="{968EC4BB-EE1D-4006-84F5-1ADF8B5A914A}"/>
    <cellStyle name="Calculation 4 5 3" xfId="12141" xr:uid="{B667FCB9-86B3-4E8E-AD53-4D1306A54DE4}"/>
    <cellStyle name="Calculation 4 5 4" xfId="15747" xr:uid="{683CE882-C78A-4005-934D-027187947F5B}"/>
    <cellStyle name="Calculation 4 5 5" xfId="16713" xr:uid="{B2C392F4-CC17-4879-AF90-8B7C1696A06D}"/>
    <cellStyle name="Calculation 4 5 6" xfId="17665" xr:uid="{FC65C2BE-6663-408E-A2C9-68BA72270784}"/>
    <cellStyle name="Calculation 4 5 7" xfId="18550" xr:uid="{651E11F7-4720-4CA6-94AD-287710863172}"/>
    <cellStyle name="Calculation 4 5 8" xfId="19418" xr:uid="{A5F8ECA8-4C6A-4B14-BF91-2A3462CA2F8F}"/>
    <cellStyle name="Calculation 4 6" xfId="12246" xr:uid="{157563A1-17FF-4C40-B30A-8DDB6F99BAFA}"/>
    <cellStyle name="Calculation 4 7" xfId="15735" xr:uid="{C2FC742D-F4B9-43F0-B933-25B5E02FB2A0}"/>
    <cellStyle name="Calculation 4 8" xfId="16703" xr:uid="{4A7C1952-008C-4A4A-B5EC-DBCE0D5507FE}"/>
    <cellStyle name="Calculation 4 9" xfId="17655" xr:uid="{4D6B298C-D9E9-46A6-9F08-778324B6B264}"/>
    <cellStyle name="Calculation 5" xfId="3105" xr:uid="{F26AACCB-8717-42F9-A064-EC8C26BE61EB}"/>
    <cellStyle name="Calculation 5 10" xfId="16694" xr:uid="{99444BF4-FD1B-40AC-BBC8-7517AD445CBB}"/>
    <cellStyle name="Calculation 5 11" xfId="17646" xr:uid="{163EBE8B-F922-49A7-BA9D-566F6C0644AB}"/>
    <cellStyle name="Calculation 5 12" xfId="18535" xr:uid="{EBEDED3D-8A59-4515-9E04-4B7D13A8B86E}"/>
    <cellStyle name="Calculation 5 2" xfId="9075" xr:uid="{D4E789B7-3D1C-4685-8B34-236E6527CC82}"/>
    <cellStyle name="Calculation 5 2 10" xfId="13335" xr:uid="{4B06FCCE-6FE8-49D7-B7A5-3B1D82B5F041}"/>
    <cellStyle name="Calculation 5 2 11" xfId="13997" xr:uid="{2D31666C-551E-4BC1-BB60-C4F9984FFE2E}"/>
    <cellStyle name="Calculation 5 2 2" xfId="9425" xr:uid="{D0D5D46B-677E-4297-9D56-7EA4E9DDAF63}"/>
    <cellStyle name="Calculation 5 2 2 10" xfId="19399" xr:uid="{A8007027-E3AB-4949-ADD6-DB0399E7C660}"/>
    <cellStyle name="Calculation 5 2 2 2" xfId="10952" xr:uid="{BACC68F9-F977-46B9-B925-FFBF610970C4}"/>
    <cellStyle name="Calculation 5 2 2 2 2" xfId="15572" xr:uid="{656C28F1-18F8-4D1C-B8B8-73D1C9E759C8}"/>
    <cellStyle name="Calculation 5 2 2 2 3" xfId="16576" xr:uid="{041FB08D-55BD-4CAB-A36A-8DD0A5724527}"/>
    <cellStyle name="Calculation 5 2 2 2 4" xfId="17534" xr:uid="{B5E7F898-F60C-41FF-ACB6-FD27937DC14C}"/>
    <cellStyle name="Calculation 5 2 2 2 5" xfId="18459" xr:uid="{4C6A418F-261F-4AD8-A35A-9592530D0056}"/>
    <cellStyle name="Calculation 5 2 2 2 6" xfId="19330" xr:uid="{3CB36C08-E6AF-428C-BEE7-32FBA49BFE12}"/>
    <cellStyle name="Calculation 5 2 2 2 7" xfId="20176" xr:uid="{054E4F3F-54D0-4AA5-BEC8-C4AEA30C9043}"/>
    <cellStyle name="Calculation 5 2 2 2 8" xfId="20940" xr:uid="{70199C2D-62A8-4BEB-9C68-E534A1B00DCD}"/>
    <cellStyle name="Calculation 5 2 2 3" xfId="11767" xr:uid="{88DDAA97-4F14-4E19-8F9B-888409A11955}"/>
    <cellStyle name="Calculation 5 2 2 3 2" xfId="16171" xr:uid="{DC087621-F794-42EB-991B-2E1326156279}"/>
    <cellStyle name="Calculation 5 2 2 3 3" xfId="17131" xr:uid="{570F86E6-2EE7-47D7-8972-86FD05FBD932}"/>
    <cellStyle name="Calculation 5 2 2 3 4" xfId="18083" xr:uid="{87BA91D8-386F-4AD9-9A34-BEFD02AEEE9C}"/>
    <cellStyle name="Calculation 5 2 2 3 5" xfId="18957" xr:uid="{B05BFF3E-7F0D-41E9-B143-1FE60CEF1A9A}"/>
    <cellStyle name="Calculation 5 2 2 3 6" xfId="19822" xr:uid="{BB1FBECF-5B3A-4A10-8810-4B6B6E7E3F3C}"/>
    <cellStyle name="Calculation 5 2 2 3 7" xfId="20598" xr:uid="{4B5061E3-089B-4858-810C-810BC33D497F}"/>
    <cellStyle name="Calculation 5 2 2 3 8" xfId="21355" xr:uid="{0DA78FC2-7DB1-4DAC-9302-3898A791C06C}"/>
    <cellStyle name="Calculation 5 2 2 4" xfId="14544" xr:uid="{E258CEE8-02A0-4F1B-9450-B19F4681097C}"/>
    <cellStyle name="Calculation 5 2 2 5" xfId="12435" xr:uid="{F25CAB01-0AEB-4C6D-9FC0-D74EF584A555}"/>
    <cellStyle name="Calculation 5 2 2 6" xfId="15707" xr:uid="{01C2079F-0FC6-4B6D-9833-E8C883277DB2}"/>
    <cellStyle name="Calculation 5 2 2 7" xfId="16683" xr:uid="{9650C84F-D806-4CE0-BCBF-9D9BB8DED8B6}"/>
    <cellStyle name="Calculation 5 2 2 8" xfId="17635" xr:uid="{FF04C8AA-FE7E-4A48-9939-B7F6593B3669}"/>
    <cellStyle name="Calculation 5 2 2 9" xfId="18530" xr:uid="{F90B973F-D2FA-4DC8-A795-4EBB4BA31629}"/>
    <cellStyle name="Calculation 5 2 3" xfId="10600" xr:uid="{6C81A185-4FEA-45B2-BC6C-24691D7969CF}"/>
    <cellStyle name="Calculation 5 2 3 2" xfId="15296" xr:uid="{8FA826A0-CEE7-4918-9028-735F32E78C7D}"/>
    <cellStyle name="Calculation 5 2 3 3" xfId="16316" xr:uid="{1414A1E9-9443-41F5-9F05-02C974CE29D7}"/>
    <cellStyle name="Calculation 5 2 3 4" xfId="17276" xr:uid="{55FCEEB5-7386-4D60-AA6B-B702340095EF}"/>
    <cellStyle name="Calculation 5 2 3 5" xfId="18225" xr:uid="{366528DD-9B51-44AA-BF9D-C1100C1A0890}"/>
    <cellStyle name="Calculation 5 2 3 6" xfId="19098" xr:uid="{42280230-2AFC-4EE8-BE74-002BA0FDFDFF}"/>
    <cellStyle name="Calculation 5 2 3 7" xfId="19963" xr:uid="{9ED8B3E8-86BF-454B-A646-5CE9DDCCC4EF}"/>
    <cellStyle name="Calculation 5 2 3 8" xfId="20739" xr:uid="{DD655FAF-B9B1-41A2-8C8F-0A65097122BA}"/>
    <cellStyle name="Calculation 5 2 4" xfId="11566" xr:uid="{7A978E1A-75F5-48A0-858E-5DFB3E8C9601}"/>
    <cellStyle name="Calculation 5 2 4 2" xfId="15970" xr:uid="{2DBB086E-A246-4D8B-9F2E-680C6F900678}"/>
    <cellStyle name="Calculation 5 2 4 3" xfId="16930" xr:uid="{84D2D18F-5465-4AA1-A4A8-A8DF29132CB7}"/>
    <cellStyle name="Calculation 5 2 4 4" xfId="17882" xr:uid="{280E043C-96BF-4E2D-9D48-83E4AF6F5457}"/>
    <cellStyle name="Calculation 5 2 4 5" xfId="18756" xr:uid="{CF7D442F-4896-4F0D-9FE7-D5B5147D7003}"/>
    <cellStyle name="Calculation 5 2 4 6" xfId="19621" xr:uid="{61875CAB-513C-48AE-A98D-45FACD6C08DD}"/>
    <cellStyle name="Calculation 5 2 4 7" xfId="20397" xr:uid="{C2E5D211-2CC1-47CF-89D2-7E383D92F61A}"/>
    <cellStyle name="Calculation 5 2 4 8" xfId="21154" xr:uid="{BF339D45-EBE4-4B9B-897F-93C881D55281}"/>
    <cellStyle name="Calculation 5 2 5" xfId="14267" xr:uid="{6C508555-9DDF-4E8A-8701-B37D7B7029B0}"/>
    <cellStyle name="Calculation 5 2 6" xfId="12696" xr:uid="{BE6C8D36-500C-417B-BA16-FF2FA69FA3C1}"/>
    <cellStyle name="Calculation 5 2 7" xfId="13728" xr:uid="{30D2037C-9A33-40A4-ACD4-887014B03D8B}"/>
    <cellStyle name="Calculation 5 2 8" xfId="13151" xr:uid="{EE9E395E-850E-45C0-B933-55A93BD69BAD}"/>
    <cellStyle name="Calculation 5 2 9" xfId="13491" xr:uid="{FE737954-4C10-413D-B1CC-FC55DE4E4275}"/>
    <cellStyle name="Calculation 5 3" xfId="9191" xr:uid="{0D87A599-83F8-459C-BD80-04BA01CF6AC7}"/>
    <cellStyle name="Calculation 5 3 10" xfId="15722" xr:uid="{A90B09A0-4ECF-4918-9F6A-4CD82D60C264}"/>
    <cellStyle name="Calculation 5 3 2" xfId="10714" xr:uid="{F7BD2417-45B5-48F3-96D2-84D66E66FC20}"/>
    <cellStyle name="Calculation 5 3 2 2" xfId="15395" xr:uid="{987A33DD-B6ED-41AC-AF63-AF2DD1F5211C}"/>
    <cellStyle name="Calculation 5 3 2 3" xfId="16409" xr:uid="{F7707084-D885-4617-A0BD-1A58BEA6BAAA}"/>
    <cellStyle name="Calculation 5 3 2 4" xfId="17369" xr:uid="{BEDE0834-EDE5-404D-AAC4-2A19E8F7748B}"/>
    <cellStyle name="Calculation 5 3 2 5" xfId="18313" xr:uid="{2BCAA2C6-EDD1-438E-A55B-17F1A6A21572}"/>
    <cellStyle name="Calculation 5 3 2 6" xfId="19186" xr:uid="{517DF978-94DA-48F6-B1B0-255F58DB12F1}"/>
    <cellStyle name="Calculation 5 3 2 7" xfId="20051" xr:uid="{979B5169-10D1-4619-B5BB-9CBC60B9D225}"/>
    <cellStyle name="Calculation 5 3 2 8" xfId="20826" xr:uid="{1DAB4D87-6601-4070-9849-A9D0FEFF8F39}"/>
    <cellStyle name="Calculation 5 3 3" xfId="11653" xr:uid="{E5272EF3-F5E5-4EF3-B72D-B8F281897F62}"/>
    <cellStyle name="Calculation 5 3 3 2" xfId="16057" xr:uid="{710E943A-83FF-485C-859F-3567280B717B}"/>
    <cellStyle name="Calculation 5 3 3 3" xfId="17017" xr:uid="{00BDE769-50A3-41CF-801F-A267CC2BFA81}"/>
    <cellStyle name="Calculation 5 3 3 4" xfId="17969" xr:uid="{933131C8-5065-4520-A4AE-CFD2C8712D14}"/>
    <cellStyle name="Calculation 5 3 3 5" xfId="18843" xr:uid="{AD34A2D8-8F2C-4AF9-AB37-A5A72283DC20}"/>
    <cellStyle name="Calculation 5 3 3 6" xfId="19708" xr:uid="{34DB9DE9-FA42-447D-AFEE-7A36BE5360E7}"/>
    <cellStyle name="Calculation 5 3 3 7" xfId="20484" xr:uid="{9A9D5F9A-78A6-4775-8359-ABB00E13478C}"/>
    <cellStyle name="Calculation 5 3 3 8" xfId="21241" xr:uid="{75F66B8C-B944-492C-871E-66A6E30F67BA}"/>
    <cellStyle name="Calculation 5 3 4" xfId="14368" xr:uid="{DE7AC49B-F02F-443D-B65E-E4F2ADF00DBE}"/>
    <cellStyle name="Calculation 5 3 5" xfId="12600" xr:uid="{6D3D773F-5F8D-4ABD-9679-0B64942FE6D5}"/>
    <cellStyle name="Calculation 5 3 6" xfId="14661" xr:uid="{AB38531A-CF04-4C72-9C04-38AA8B3C1F45}"/>
    <cellStyle name="Calculation 5 3 7" xfId="12342" xr:uid="{CD2D7EC1-BE34-4309-AB8D-FAF24E5AE638}"/>
    <cellStyle name="Calculation 5 3 8" xfId="14699" xr:uid="{0B204417-FA25-4C7C-8DC7-9349A8690044}"/>
    <cellStyle name="Calculation 5 3 9" xfId="12313" xr:uid="{A38763C3-88BB-43A3-9458-9E59191D8A26}"/>
    <cellStyle name="Calculation 5 4" xfId="9932" xr:uid="{666AD98C-FF69-4E47-BF7F-CD56D9E6F13D}"/>
    <cellStyle name="Calculation 5 4 2" xfId="14862" xr:uid="{A2209E18-0E08-4A16-B0DC-9C4A872F9DFA}"/>
    <cellStyle name="Calculation 5 4 3" xfId="12210" xr:uid="{0620B062-E857-46E5-9095-2AC81E7C2577}"/>
    <cellStyle name="Calculation 5 4 4" xfId="13838" xr:uid="{BEB37CE9-AE04-47A7-9038-2810B26579EA}"/>
    <cellStyle name="Calculation 5 4 5" xfId="13064" xr:uid="{C0DE9C24-9A87-4D91-8760-819D1DA0E8D2}"/>
    <cellStyle name="Calculation 5 4 6" xfId="14410" xr:uid="{77FFD9C2-28BA-468F-9BF6-1D9A258BE8AF}"/>
    <cellStyle name="Calculation 5 4 7" xfId="12561" xr:uid="{DB4A48EF-600E-49B5-A719-785BB1416855}"/>
    <cellStyle name="Calculation 5 4 8" xfId="14671" xr:uid="{40257B4A-A702-411A-980E-F1949F55A6DB}"/>
    <cellStyle name="Calculation 5 5" xfId="10041" xr:uid="{F25101FC-3605-419F-A9A4-40C2C2A3BBE4}"/>
    <cellStyle name="Calculation 5 5 2" xfId="14937" xr:uid="{AB833426-9569-428B-B860-DFBBB5C30C6B}"/>
    <cellStyle name="Calculation 5 5 3" xfId="12142" xr:uid="{9A5D8C52-081D-44D9-B684-DBB22D24D21F}"/>
    <cellStyle name="Calculation 5 5 4" xfId="14727" xr:uid="{A0838D6D-7E22-499B-A9D0-28C192C5C066}"/>
    <cellStyle name="Calculation 5 5 5" xfId="12290" xr:uid="{8F3C04F4-FE2B-4389-A3AA-AD08265CF2A4}"/>
    <cellStyle name="Calculation 5 5 6" xfId="14041" xr:uid="{086E037C-5215-4BFD-AB6F-35CE23FCCD50}"/>
    <cellStyle name="Calculation 5 5 7" xfId="12886" xr:uid="{91C25C88-2D76-47D9-B6CC-2A2087ED9DF5}"/>
    <cellStyle name="Calculation 5 5 8" xfId="13634" xr:uid="{912546C7-66C3-45D1-B309-1580D61801CE}"/>
    <cellStyle name="Calculation 5 6" xfId="12247" xr:uid="{865CBBE7-F519-4FEF-98F5-3BB44296B41D}"/>
    <cellStyle name="Calculation 5 7" xfId="14715" xr:uid="{50652D5D-4048-44B1-806E-EDA09DD321B8}"/>
    <cellStyle name="Calculation 5 8" xfId="12300" xr:uid="{791AA96B-8B7B-4626-941B-3272AFA2918A}"/>
    <cellStyle name="Calculation 5 9" xfId="15725" xr:uid="{7B4A4865-CDF1-4E2A-BE51-0F5EFD351186}"/>
    <cellStyle name="Calculation 6" xfId="3106" xr:uid="{065EE19A-554F-4E78-98F2-1BD40930E6F1}"/>
    <cellStyle name="Calculation 6 10" xfId="13165" xr:uid="{BE7F8DD4-2163-4BB2-ACC1-D47DA4F4A77C}"/>
    <cellStyle name="Calculation 6 11" xfId="13486" xr:uid="{325CFE6F-7187-448D-966E-0CF1310987B7}"/>
    <cellStyle name="Calculation 6 12" xfId="13340" xr:uid="{E748638C-74EF-4F3F-83C0-EB46B53F88B6}"/>
    <cellStyle name="Calculation 6 2" xfId="9074" xr:uid="{0EC46EA5-BDAA-48A0-8C1B-98F46E2334D1}"/>
    <cellStyle name="Calculation 6 2 10" xfId="13336" xr:uid="{986C382B-8708-4979-A9DC-095AAD9579AD}"/>
    <cellStyle name="Calculation 6 2 11" xfId="11890" xr:uid="{745DAD14-D2C0-4E94-9834-243C5F22A386}"/>
    <cellStyle name="Calculation 6 2 2" xfId="9426" xr:uid="{6194150E-9926-4186-8ED3-0A685AF34EB7}"/>
    <cellStyle name="Calculation 6 2 2 10" xfId="13644" xr:uid="{833866D6-9A80-4CCA-A2DA-35CCF2384E26}"/>
    <cellStyle name="Calculation 6 2 2 2" xfId="10953" xr:uid="{91B3E5B5-100F-4FA8-B911-F5C8C9C2E3A4}"/>
    <cellStyle name="Calculation 6 2 2 2 2" xfId="15573" xr:uid="{6AD0FEA3-4AA1-4024-8AC7-5FBB63062B43}"/>
    <cellStyle name="Calculation 6 2 2 2 3" xfId="16577" xr:uid="{A34A84FC-5839-4D93-A91E-D0A6B4A267E6}"/>
    <cellStyle name="Calculation 6 2 2 2 4" xfId="17535" xr:uid="{BEB68EDF-03A9-46D0-A9B5-A707E28ADFDE}"/>
    <cellStyle name="Calculation 6 2 2 2 5" xfId="18460" xr:uid="{93EA7EEA-9E7F-4D27-B917-1B7BCD52F044}"/>
    <cellStyle name="Calculation 6 2 2 2 6" xfId="19331" xr:uid="{F291B5F4-ADE5-4D07-AA9E-6AA7AD744CD3}"/>
    <cellStyle name="Calculation 6 2 2 2 7" xfId="20177" xr:uid="{0C92F715-A3C7-46A3-8F53-E46DECEF7540}"/>
    <cellStyle name="Calculation 6 2 2 2 8" xfId="20941" xr:uid="{DEE2F706-CDBC-4423-9983-E939AC77A7E5}"/>
    <cellStyle name="Calculation 6 2 2 3" xfId="11768" xr:uid="{CAB3F184-1AAA-4688-9278-055E2BBDD1E6}"/>
    <cellStyle name="Calculation 6 2 2 3 2" xfId="16172" xr:uid="{A6D4ED0C-C66C-49C2-94A4-28D8A7F8799F}"/>
    <cellStyle name="Calculation 6 2 2 3 3" xfId="17132" xr:uid="{0A1472BB-F19C-462C-B0B8-37B5B77CEC10}"/>
    <cellStyle name="Calculation 6 2 2 3 4" xfId="18084" xr:uid="{05F352A1-A557-46EA-8569-47258CC2D8AD}"/>
    <cellStyle name="Calculation 6 2 2 3 5" xfId="18958" xr:uid="{817D424A-3479-4463-9B24-B7EE96E0B409}"/>
    <cellStyle name="Calculation 6 2 2 3 6" xfId="19823" xr:uid="{3E1B8E54-5EA4-4EF1-8D34-14E364674663}"/>
    <cellStyle name="Calculation 6 2 2 3 7" xfId="20599" xr:uid="{CF97D49C-322B-4B4E-8692-2BDEC5B0F46E}"/>
    <cellStyle name="Calculation 6 2 2 3 8" xfId="21356" xr:uid="{F7BA32A0-030C-4037-A007-EC7FD81DBBB3}"/>
    <cellStyle name="Calculation 6 2 2 4" xfId="14545" xr:uid="{1F8EB6BF-31BC-49FC-9FF2-5F5E24F06D73}"/>
    <cellStyle name="Calculation 6 2 2 5" xfId="12434" xr:uid="{E0653A00-82FF-4002-A282-3C76B477314B}"/>
    <cellStyle name="Calculation 6 2 2 6" xfId="15197" xr:uid="{049F5621-1664-4AC4-A659-06D31D16365F}"/>
    <cellStyle name="Calculation 6 2 2 7" xfId="11931" xr:uid="{824E3734-BDCB-411A-9F22-852B00DF3C60}"/>
    <cellStyle name="Calculation 6 2 2 8" xfId="14054" xr:uid="{049C2012-B59D-4D88-A332-A596DE6FB7BB}"/>
    <cellStyle name="Calculation 6 2 2 9" xfId="12876" xr:uid="{D3679D79-4CEF-4144-87E9-C16B62FCF8EB}"/>
    <cellStyle name="Calculation 6 2 3" xfId="10599" xr:uid="{14464D62-BD0F-4664-BF42-EB6CAEB9209D}"/>
    <cellStyle name="Calculation 6 2 3 2" xfId="15295" xr:uid="{CFD1CCD3-0431-41A8-A7C2-E97E86BA20DC}"/>
    <cellStyle name="Calculation 6 2 3 3" xfId="16315" xr:uid="{EA60D14A-E68A-4096-A854-889FC2214DCE}"/>
    <cellStyle name="Calculation 6 2 3 4" xfId="17275" xr:uid="{F0F74E6C-6D4B-449A-A8A1-19540FA87F77}"/>
    <cellStyle name="Calculation 6 2 3 5" xfId="18224" xr:uid="{FFF82BAD-99E0-4E04-A013-A75098FF2404}"/>
    <cellStyle name="Calculation 6 2 3 6" xfId="19097" xr:uid="{B2122737-63CE-404D-86D1-6EA9C8FCAE54}"/>
    <cellStyle name="Calculation 6 2 3 7" xfId="19962" xr:uid="{2BC1AEF6-6AEB-4FED-9C7D-5D9EAFF98761}"/>
    <cellStyle name="Calculation 6 2 3 8" xfId="20738" xr:uid="{D0033DF8-6AEA-49F4-B8DD-9C846404E16E}"/>
    <cellStyle name="Calculation 6 2 4" xfId="11565" xr:uid="{0068BF04-6E3F-45A2-AE1E-81A45D93A33A}"/>
    <cellStyle name="Calculation 6 2 4 2" xfId="15969" xr:uid="{739EBE73-BF9E-4C44-B1C6-4F880D6D8D7D}"/>
    <cellStyle name="Calculation 6 2 4 3" xfId="16929" xr:uid="{D0679042-15E2-4A03-B29E-ED5A852FAA74}"/>
    <cellStyle name="Calculation 6 2 4 4" xfId="17881" xr:uid="{7FD634DC-EB47-4611-B0F3-79F2562E4123}"/>
    <cellStyle name="Calculation 6 2 4 5" xfId="18755" xr:uid="{DFE97564-ECF3-43F2-A061-44AFB042CFDD}"/>
    <cellStyle name="Calculation 6 2 4 6" xfId="19620" xr:uid="{3BAC021E-CE66-4D1E-90CD-B8BF894452A1}"/>
    <cellStyle name="Calculation 6 2 4 7" xfId="20396" xr:uid="{4FF91B65-8E28-44F3-8920-BDC97B3A874F}"/>
    <cellStyle name="Calculation 6 2 4 8" xfId="21153" xr:uid="{2C62D261-795B-4938-A88D-D45AC4CE9AB3}"/>
    <cellStyle name="Calculation 6 2 5" xfId="14266" xr:uid="{4CAEA16F-045A-4D4B-BEA4-18D00BC3051D}"/>
    <cellStyle name="Calculation 6 2 6" xfId="12697" xr:uid="{20B43A54-C34C-43C5-ADF8-8627D7281B5B}"/>
    <cellStyle name="Calculation 6 2 7" xfId="13727" xr:uid="{B1608EC1-21A2-4C00-A977-CFCE7611922E}"/>
    <cellStyle name="Calculation 6 2 8" xfId="13152" xr:uid="{3F9B3983-41DD-4E5E-8F07-1F3CC8426971}"/>
    <cellStyle name="Calculation 6 2 9" xfId="13490" xr:uid="{2C623C47-C2C0-4F83-A37C-4D4E2B6D8DEF}"/>
    <cellStyle name="Calculation 6 3" xfId="9192" xr:uid="{23040109-DF07-477C-B034-CF7A9A91B69A}"/>
    <cellStyle name="Calculation 6 3 10" xfId="19383" xr:uid="{C57A53D5-784D-4521-A89F-F07AB2584368}"/>
    <cellStyle name="Calculation 6 3 2" xfId="10715" xr:uid="{DFD41885-E61E-4BA6-8532-02D61E9448B7}"/>
    <cellStyle name="Calculation 6 3 2 2" xfId="15396" xr:uid="{853BA212-A058-482F-907F-8276B61A705B}"/>
    <cellStyle name="Calculation 6 3 2 3" xfId="16410" xr:uid="{2B1900FB-5732-45B0-A475-94BCE24A4336}"/>
    <cellStyle name="Calculation 6 3 2 4" xfId="17370" xr:uid="{9645E24D-5CFC-44FE-991C-54D0A48F0D7F}"/>
    <cellStyle name="Calculation 6 3 2 5" xfId="18314" xr:uid="{2AB951FE-BBD6-4B6B-BCB0-A395333B07B1}"/>
    <cellStyle name="Calculation 6 3 2 6" xfId="19187" xr:uid="{206151AC-4AB0-41C3-8991-777B40CE976F}"/>
    <cellStyle name="Calculation 6 3 2 7" xfId="20052" xr:uid="{177269DC-2363-4966-9B7E-E32E582DF38E}"/>
    <cellStyle name="Calculation 6 3 2 8" xfId="20827" xr:uid="{E8A77BC9-90DB-4C99-A34D-3B0A7E801EBF}"/>
    <cellStyle name="Calculation 6 3 3" xfId="11654" xr:uid="{B69E3F69-7BC5-4DF1-84F4-FEBD13C75006}"/>
    <cellStyle name="Calculation 6 3 3 2" xfId="16058" xr:uid="{DEF9C70A-F7D6-4892-8F1B-70780A6866B3}"/>
    <cellStyle name="Calculation 6 3 3 3" xfId="17018" xr:uid="{5C4F89D4-092C-4F11-A063-5402E50EEA3F}"/>
    <cellStyle name="Calculation 6 3 3 4" xfId="17970" xr:uid="{5F96F28D-0A63-4E67-A5F5-23794550985C}"/>
    <cellStyle name="Calculation 6 3 3 5" xfId="18844" xr:uid="{0CB21C10-A9A3-4F5F-9F88-12B99FCF4191}"/>
    <cellStyle name="Calculation 6 3 3 6" xfId="19709" xr:uid="{267F57A7-2F6F-47CE-9CE3-50E12DB97462}"/>
    <cellStyle name="Calculation 6 3 3 7" xfId="20485" xr:uid="{897532E8-D055-4F44-9312-4E8EF74C4CFA}"/>
    <cellStyle name="Calculation 6 3 3 8" xfId="21242" xr:uid="{0933B35C-3E4D-4C0F-BAD8-54CC857208CB}"/>
    <cellStyle name="Calculation 6 3 4" xfId="14369" xr:uid="{E4C2F6FA-C892-4E30-A0B3-0F61C5D7F3D9}"/>
    <cellStyle name="Calculation 6 3 5" xfId="12599" xr:uid="{CCDD36EF-1339-4B24-925A-3D4E8BA973E1}"/>
    <cellStyle name="Calculation 6 3 6" xfId="15682" xr:uid="{21B116F3-1BFE-4514-B17D-6E6831211103}"/>
    <cellStyle name="Calculation 6 3 7" xfId="16660" xr:uid="{B6FC9A47-020E-4B49-92E6-5D80BD4103BB}"/>
    <cellStyle name="Calculation 6 3 8" xfId="17613" xr:uid="{C345333A-5B5F-4868-BB94-9579618E16BF}"/>
    <cellStyle name="Calculation 6 3 9" xfId="18512" xr:uid="{50D7D123-F2C3-485A-BA1B-D7DFAAEC3C17}"/>
    <cellStyle name="Calculation 6 4" xfId="9933" xr:uid="{E6FC21EB-93F6-4015-8158-83F26A9CF568}"/>
    <cellStyle name="Calculation 6 4 2" xfId="14863" xr:uid="{6B68766E-54A1-48EB-9858-3A1885669E7F}"/>
    <cellStyle name="Calculation 6 4 3" xfId="12209" xr:uid="{69A31CE4-0DC4-4E34-98B0-BC25F6E2DD93}"/>
    <cellStyle name="Calculation 6 4 4" xfId="13839" xr:uid="{E13C8FA0-C7A9-421C-AF65-10E602F3D75F}"/>
    <cellStyle name="Calculation 6 4 5" xfId="13063" xr:uid="{EEF2764B-2843-4CCE-86C3-FB4B09947F45}"/>
    <cellStyle name="Calculation 6 4 6" xfId="15441" xr:uid="{9AB3CDDD-2FDA-4616-9D22-27DA8F0CFD61}"/>
    <cellStyle name="Calculation 6 4 7" xfId="16450" xr:uid="{9876E43A-C57A-466D-B965-AF7766C56DEE}"/>
    <cellStyle name="Calculation 6 4 8" xfId="17408" xr:uid="{370B01B8-E584-4275-ABA9-61A46D576984}"/>
    <cellStyle name="Calculation 6 5" xfId="10040" xr:uid="{CC788957-3317-4D2D-8C85-2DF2F6249723}"/>
    <cellStyle name="Calculation 6 5 2" xfId="14936" xr:uid="{E68B3B88-3D7A-4863-AE9B-B86132012F31}"/>
    <cellStyle name="Calculation 6 5 3" xfId="12143" xr:uid="{CB8195AF-CAB7-4AF4-A65D-716E20A2110E}"/>
    <cellStyle name="Calculation 6 5 4" xfId="14046" xr:uid="{8D7AAA99-A3A2-44FC-927E-36A1C0637AEA}"/>
    <cellStyle name="Calculation 6 5 5" xfId="12882" xr:uid="{087A683F-5E75-44E8-9456-BF4A5FB75855}"/>
    <cellStyle name="Calculation 6 5 6" xfId="13638" xr:uid="{8CD8C64E-903B-4286-AB8E-8121D798B32C}"/>
    <cellStyle name="Calculation 6 5 7" xfId="13217" xr:uid="{01A85FAC-6D3F-4DCF-9D22-A724868256C3}"/>
    <cellStyle name="Calculation 6 5 8" xfId="14918" xr:uid="{8353A0C6-067B-42C3-A380-193522964C53}"/>
    <cellStyle name="Calculation 6 6" xfId="12248" xr:uid="{597CA852-FE68-4A8C-A356-B03E7BCEB027}"/>
    <cellStyle name="Calculation 6 7" xfId="14181" xr:uid="{639F99DE-D18B-4844-B06B-23FABE3FAA60}"/>
    <cellStyle name="Calculation 6 8" xfId="12772" xr:uid="{65D278CC-2C15-4E86-ACBD-0453BCAFC10F}"/>
    <cellStyle name="Calculation 6 9" xfId="13713" xr:uid="{11FBBAB4-2131-4A96-BE77-3172C6F0024D}"/>
    <cellStyle name="Calculation 7" xfId="3107" xr:uid="{7418671F-7264-475D-BEBE-94CF6D84E823}"/>
    <cellStyle name="Calculation 7 10" xfId="16774" xr:uid="{D904269B-9E31-4DF0-9848-180C8AC4CC19}"/>
    <cellStyle name="Calculation 7 11" xfId="17726" xr:uid="{C2BDE942-B713-45CA-9633-0730EF3C03FC}"/>
    <cellStyle name="Calculation 7 12" xfId="18606" xr:uid="{1EC0CB35-D7D5-47F7-BBF4-E09DF4A6B6F3}"/>
    <cellStyle name="Calculation 7 2" xfId="9073" xr:uid="{DE8FB9BD-B0EA-40C0-8367-69D2280C767C}"/>
    <cellStyle name="Calculation 7 2 10" xfId="13337" xr:uid="{774AF837-C98F-4751-BE14-EE0C4B4832D8}"/>
    <cellStyle name="Calculation 7 2 11" xfId="14843" xr:uid="{502BA258-888E-43A3-B86F-C7F2A4F5DD0F}"/>
    <cellStyle name="Calculation 7 2 2" xfId="9427" xr:uid="{445F8D07-C089-463C-8D9F-9356DB749413}"/>
    <cellStyle name="Calculation 7 2 2 10" xfId="15619" xr:uid="{139A06C0-DFD9-45F1-920C-FEBDF9169D67}"/>
    <cellStyle name="Calculation 7 2 2 2" xfId="10954" xr:uid="{A8712E3B-CD9F-49FA-A9B1-34C679B3A487}"/>
    <cellStyle name="Calculation 7 2 2 2 2" xfId="15574" xr:uid="{10E71012-4A3D-4329-A916-B80D8F11B01B}"/>
    <cellStyle name="Calculation 7 2 2 2 3" xfId="16578" xr:uid="{AA677E50-9C89-4F94-A8C7-8CCAE78B3F6F}"/>
    <cellStyle name="Calculation 7 2 2 2 4" xfId="17536" xr:uid="{9EB720F9-1367-4EEF-9BB2-ACFC3A8DC923}"/>
    <cellStyle name="Calculation 7 2 2 2 5" xfId="18461" xr:uid="{96230171-B70F-42D1-8E17-E95DE3A09F13}"/>
    <cellStyle name="Calculation 7 2 2 2 6" xfId="19332" xr:uid="{5624157C-F19B-456C-8E60-3701992CCA71}"/>
    <cellStyle name="Calculation 7 2 2 2 7" xfId="20178" xr:uid="{615CBEA1-F12F-431F-B376-7C264BB6D6D1}"/>
    <cellStyle name="Calculation 7 2 2 2 8" xfId="20942" xr:uid="{F8FF98E9-BA03-4708-9017-F7779ABF17E4}"/>
    <cellStyle name="Calculation 7 2 2 3" xfId="11769" xr:uid="{A3C1E799-1697-49AA-90F4-B2813DA214BD}"/>
    <cellStyle name="Calculation 7 2 2 3 2" xfId="16173" xr:uid="{C2DE3347-CB90-4BDB-8C65-6EC4E7CF125D}"/>
    <cellStyle name="Calculation 7 2 2 3 3" xfId="17133" xr:uid="{46369AB5-1E04-41F2-B684-37B56D7A2AE2}"/>
    <cellStyle name="Calculation 7 2 2 3 4" xfId="18085" xr:uid="{57F755EE-CE87-450D-9679-2469C8D35452}"/>
    <cellStyle name="Calculation 7 2 2 3 5" xfId="18959" xr:uid="{7B777CD9-E4FA-44D6-AF7D-9F7941091E6B}"/>
    <cellStyle name="Calculation 7 2 2 3 6" xfId="19824" xr:uid="{73BE5CD1-7BB8-4718-850C-4726F10BBA5C}"/>
    <cellStyle name="Calculation 7 2 2 3 7" xfId="20600" xr:uid="{61120776-43D1-4278-B5E6-21A4965BC4D8}"/>
    <cellStyle name="Calculation 7 2 2 3 8" xfId="21357" xr:uid="{44510C6C-CA56-4BAC-8DC5-DBCC120BF965}"/>
    <cellStyle name="Calculation 7 2 2 4" xfId="14546" xr:uid="{FD7EAE95-DAFA-489F-9017-B18544687EB8}"/>
    <cellStyle name="Calculation 7 2 2 5" xfId="12433" xr:uid="{2A3E2674-5217-42EB-8101-B64378539061}"/>
    <cellStyle name="Calculation 7 2 2 6" xfId="14037" xr:uid="{457A82A7-9108-45E2-8B59-E3707A9C8B85}"/>
    <cellStyle name="Calculation 7 2 2 7" xfId="12890" xr:uid="{8E9DE3D3-88FF-4499-B6A9-06CD6B869E19}"/>
    <cellStyle name="Calculation 7 2 2 8" xfId="13630" xr:uid="{16F6ECCF-2773-4BD0-9EFE-8ABC4F942E64}"/>
    <cellStyle name="Calculation 7 2 2 9" xfId="13222" xr:uid="{ED023DDB-B5B3-4E18-994C-DA37B557FF4F}"/>
    <cellStyle name="Calculation 7 2 3" xfId="10598" xr:uid="{C5476C86-A5A2-4255-A2B4-4EFC3E2F39F1}"/>
    <cellStyle name="Calculation 7 2 3 2" xfId="15294" xr:uid="{7FB111E7-4ACE-4D9B-BFA0-7E170E819402}"/>
    <cellStyle name="Calculation 7 2 3 3" xfId="16314" xr:uid="{B1BDA9F4-AFA4-4B8A-9439-88AE0B127F0B}"/>
    <cellStyle name="Calculation 7 2 3 4" xfId="17274" xr:uid="{7FF13A33-E0E5-4009-B4FC-A704C321AD6E}"/>
    <cellStyle name="Calculation 7 2 3 5" xfId="18223" xr:uid="{CF9991FF-DD7F-4B70-B4CE-A62B19266DE6}"/>
    <cellStyle name="Calculation 7 2 3 6" xfId="19096" xr:uid="{22A5B182-3B3A-49CC-8BB6-EB78B64A8DC0}"/>
    <cellStyle name="Calculation 7 2 3 7" xfId="19961" xr:uid="{A6D6D463-3120-48D2-8C34-7F859B089CDE}"/>
    <cellStyle name="Calculation 7 2 3 8" xfId="20737" xr:uid="{EF9DE545-5D7D-466A-9919-37AB9ABA8BFE}"/>
    <cellStyle name="Calculation 7 2 4" xfId="11564" xr:uid="{522DD223-2592-49B5-919D-CE29D2098108}"/>
    <cellStyle name="Calculation 7 2 4 2" xfId="15968" xr:uid="{B06D6356-FC56-45BE-8BDC-0C7BB62276BE}"/>
    <cellStyle name="Calculation 7 2 4 3" xfId="16928" xr:uid="{FE235C3C-984F-4C4A-B537-6E1F03D7074F}"/>
    <cellStyle name="Calculation 7 2 4 4" xfId="17880" xr:uid="{1AD4D7B8-87D9-4408-81C9-D08C32643B54}"/>
    <cellStyle name="Calculation 7 2 4 5" xfId="18754" xr:uid="{242FD92B-05DD-42E6-A57F-823C966046A8}"/>
    <cellStyle name="Calculation 7 2 4 6" xfId="19619" xr:uid="{68F1BB03-8F79-4A7D-A538-4AD9C28317FD}"/>
    <cellStyle name="Calculation 7 2 4 7" xfId="20395" xr:uid="{EE9AB814-6E7C-4068-86C6-2222A03CF6B3}"/>
    <cellStyle name="Calculation 7 2 4 8" xfId="21152" xr:uid="{9C0A5013-B257-4725-80BB-299E57C3ED07}"/>
    <cellStyle name="Calculation 7 2 5" xfId="14265" xr:uid="{1B4BECF2-91B5-4D38-B6D7-61ABC5F3F3C6}"/>
    <cellStyle name="Calculation 7 2 6" xfId="12698" xr:uid="{9DF5624C-5386-4BFB-A7F9-33BADFD8A886}"/>
    <cellStyle name="Calculation 7 2 7" xfId="13726" xr:uid="{70F5F1A5-3857-4D38-90E2-5736E4E58057}"/>
    <cellStyle name="Calculation 7 2 8" xfId="13153" xr:uid="{CA705156-2355-48E1-8D5D-96C7C9E58644}"/>
    <cellStyle name="Calculation 7 2 9" xfId="13489" xr:uid="{E904BAC9-4B15-455C-A502-2F01D24A54CA}"/>
    <cellStyle name="Calculation 7 3" xfId="9193" xr:uid="{11D7097E-ECC6-4406-8868-A2FCDDEBC42F}"/>
    <cellStyle name="Calculation 7 3 10" xfId="13779" xr:uid="{8DF79839-88E6-4C6D-9F0D-0EE42CE76DD4}"/>
    <cellStyle name="Calculation 7 3 2" xfId="10716" xr:uid="{E8BADA1F-1044-49DC-9671-6346CA393E96}"/>
    <cellStyle name="Calculation 7 3 2 2" xfId="15397" xr:uid="{72831345-2731-4B86-84E1-9C9F43D3D9F3}"/>
    <cellStyle name="Calculation 7 3 2 3" xfId="16411" xr:uid="{10583C77-8E58-41D2-9769-C08B2D0C3620}"/>
    <cellStyle name="Calculation 7 3 2 4" xfId="17371" xr:uid="{018C7D94-5DCC-48D2-AFD8-26BBC6380A67}"/>
    <cellStyle name="Calculation 7 3 2 5" xfId="18315" xr:uid="{87AA5967-126A-4122-A1CB-4AC734F8C71C}"/>
    <cellStyle name="Calculation 7 3 2 6" xfId="19188" xr:uid="{F24B94D7-1837-490D-8CA3-5CBE595856FC}"/>
    <cellStyle name="Calculation 7 3 2 7" xfId="20053" xr:uid="{3AE5E660-83BD-4A3A-9504-D12127AD7E74}"/>
    <cellStyle name="Calculation 7 3 2 8" xfId="20828" xr:uid="{7C9FE3AF-514C-44D7-8D55-6EBC241E73B0}"/>
    <cellStyle name="Calculation 7 3 3" xfId="11655" xr:uid="{B68D099E-6B2E-493E-BC60-AEFFEC356A5B}"/>
    <cellStyle name="Calculation 7 3 3 2" xfId="16059" xr:uid="{08586503-1427-4026-AB81-E03608A35B04}"/>
    <cellStyle name="Calculation 7 3 3 3" xfId="17019" xr:uid="{F79A57BE-BC5A-4405-8232-775846A34422}"/>
    <cellStyle name="Calculation 7 3 3 4" xfId="17971" xr:uid="{CA8A0026-F36B-403B-87A7-6FE0E0CD125D}"/>
    <cellStyle name="Calculation 7 3 3 5" xfId="18845" xr:uid="{9BB6E2CC-40AF-41FF-AF38-44E988EAB4CC}"/>
    <cellStyle name="Calculation 7 3 3 6" xfId="19710" xr:uid="{8600B10D-C489-4C5F-B844-CD3D87489BEB}"/>
    <cellStyle name="Calculation 7 3 3 7" xfId="20486" xr:uid="{A3AEAF98-95D5-41EE-AFDE-3A1F4D715E6C}"/>
    <cellStyle name="Calculation 7 3 3 8" xfId="21243" xr:uid="{F59D0842-D18C-4F74-9CE7-B1E4BFA7EF4F}"/>
    <cellStyle name="Calculation 7 3 4" xfId="14370" xr:uid="{BA937ECC-8E40-47C0-8D67-28980B42C5B8}"/>
    <cellStyle name="Calculation 7 3 5" xfId="12598" xr:uid="{6D28B1E7-8FD4-4F0E-B75C-E621AB857664}"/>
    <cellStyle name="Calculation 7 3 6" xfId="15179" xr:uid="{270B4095-4B6A-4E4A-808A-C0DD153C1DC3}"/>
    <cellStyle name="Calculation 7 3 7" xfId="11946" xr:uid="{3D447BA1-1AD3-4CAC-9168-3352D20BA1BE}"/>
    <cellStyle name="Calculation 7 3 8" xfId="14525" xr:uid="{18908A2C-1C40-44B2-9F94-A76B3FD14D1C}"/>
    <cellStyle name="Calculation 7 3 9" xfId="12453" xr:uid="{A1CC58DD-B570-4B79-A52B-5002CC372221}"/>
    <cellStyle name="Calculation 7 4" xfId="9934" xr:uid="{71CA2EAA-C005-4E9A-940E-DB9FD64A95C9}"/>
    <cellStyle name="Calculation 7 4 2" xfId="14864" xr:uid="{ABAF9ED7-8D02-43DA-94C5-931DA032D480}"/>
    <cellStyle name="Calculation 7 4 3" xfId="12208" xr:uid="{ADCB55C8-296B-46E0-ADC5-EA0C4DD5A10A}"/>
    <cellStyle name="Calculation 7 4 4" xfId="13840" xr:uid="{0A1ED783-E761-4988-960E-7E9C0BEF7955}"/>
    <cellStyle name="Calculation 7 4 5" xfId="13062" xr:uid="{73C1407A-4D82-4F22-AE23-D3A2924DCF7B}"/>
    <cellStyle name="Calculation 7 4 6" xfId="14928" xr:uid="{F63266A2-4207-4A7C-B186-7C49C2FA475E}"/>
    <cellStyle name="Calculation 7 4 7" xfId="12150" xr:uid="{E88A3EE8-46FE-42BD-9AB7-E48799893786}"/>
    <cellStyle name="Calculation 7 4 8" xfId="14190" xr:uid="{2363A947-65E1-4E8C-81D7-C57E13242772}"/>
    <cellStyle name="Calculation 7 5" xfId="10039" xr:uid="{9FCF7BFB-316C-41BC-9155-970ADCB48D64}"/>
    <cellStyle name="Calculation 7 5 2" xfId="14935" xr:uid="{99457CAB-176A-4311-AD9A-0F21D7386C48}"/>
    <cellStyle name="Calculation 7 5 3" xfId="12144" xr:uid="{22F51FFF-F941-4AFA-84DF-04D2119732EC}"/>
    <cellStyle name="Calculation 7 5 4" xfId="15220" xr:uid="{5FEC9B8F-6B9F-451E-B95E-E761EE744F7C}"/>
    <cellStyle name="Calculation 7 5 5" xfId="11914" xr:uid="{2D8FB8DA-D79A-4F4B-BB0C-2CC77D130BD6}"/>
    <cellStyle name="Calculation 7 5 6" xfId="15251" xr:uid="{E5D90CFB-5E00-4D22-BA07-271BBF29FFB3}"/>
    <cellStyle name="Calculation 7 5 7" xfId="16272" xr:uid="{E9AA9D48-D002-4961-A106-B63B37BAF22E}"/>
    <cellStyle name="Calculation 7 5 8" xfId="17232" xr:uid="{1537E0D9-5DD3-4A69-B515-77823B6EC5CC}"/>
    <cellStyle name="Calculation 7 6" xfId="12249" xr:uid="{DECD0E99-1BAC-47A3-9148-EF4E1FEF49B4}"/>
    <cellStyle name="Calculation 7 7" xfId="15213" xr:uid="{5B3E3912-C92D-4438-AFAF-6535844CF182}"/>
    <cellStyle name="Calculation 7 8" xfId="11920" xr:uid="{430E5926-E440-403A-B401-5B373EFADA00}"/>
    <cellStyle name="Calculation 7 9" xfId="15812" xr:uid="{8BB086DB-21A7-4608-9A4B-FD9ED8C98C42}"/>
    <cellStyle name="Calculation 8" xfId="3108" xr:uid="{B7B1AD68-F980-498A-9D27-E2DA597876E4}"/>
    <cellStyle name="Calculation 8 10" xfId="18539" xr:uid="{EFD62684-F4A5-4A10-A779-83A0675B49A3}"/>
    <cellStyle name="Calculation 8 11" xfId="19407" xr:uid="{73FC8148-3A42-4A12-9EBF-64D4A98932E5}"/>
    <cellStyle name="Calculation 8 12" xfId="20205" xr:uid="{4DEC7B70-E130-43AA-833B-017A98294AC4}"/>
    <cellStyle name="Calculation 8 2" xfId="9072" xr:uid="{951DF6A7-A99A-4227-B8C4-A42E6D672F05}"/>
    <cellStyle name="Calculation 8 2 10" xfId="13338" xr:uid="{BC1C56C1-D8C1-4CD3-ADC4-FA32B9FECEEC}"/>
    <cellStyle name="Calculation 8 2 11" xfId="15376" xr:uid="{FB30FF8D-2DB3-4922-AE99-0EF4E969D79F}"/>
    <cellStyle name="Calculation 8 2 2" xfId="9428" xr:uid="{AF1405DA-2505-40B9-844A-EE3D06AF0718}"/>
    <cellStyle name="Calculation 8 2 2 10" xfId="15228" xr:uid="{3CBDDC45-294E-4652-A7B2-98504B68109F}"/>
    <cellStyle name="Calculation 8 2 2 2" xfId="10955" xr:uid="{E0DF6712-ED94-485B-99C6-B3DEA2690D6C}"/>
    <cellStyle name="Calculation 8 2 2 2 2" xfId="15575" xr:uid="{AE7CDA3D-F262-45B0-88AC-CF81991DBB1C}"/>
    <cellStyle name="Calculation 8 2 2 2 3" xfId="16579" xr:uid="{FF41F289-05E1-4592-A2D6-C67EA4E73512}"/>
    <cellStyle name="Calculation 8 2 2 2 4" xfId="17537" xr:uid="{68D3435B-6242-473C-9DB1-5325949D744C}"/>
    <cellStyle name="Calculation 8 2 2 2 5" xfId="18462" xr:uid="{76B3294C-AA29-4EBA-A287-BE39D09E7EC7}"/>
    <cellStyle name="Calculation 8 2 2 2 6" xfId="19333" xr:uid="{B3106C67-1360-4DD2-9A0D-68F2A3738219}"/>
    <cellStyle name="Calculation 8 2 2 2 7" xfId="20179" xr:uid="{91256EE0-1FF3-4ECA-937B-737627FE6F8C}"/>
    <cellStyle name="Calculation 8 2 2 2 8" xfId="20943" xr:uid="{CE8DE587-1119-4CFC-8DB7-383132AE6B99}"/>
    <cellStyle name="Calculation 8 2 2 3" xfId="11770" xr:uid="{E88AF6DA-ABD6-4E18-88EE-1375292AA86F}"/>
    <cellStyle name="Calculation 8 2 2 3 2" xfId="16174" xr:uid="{6AC6824C-095C-41D4-9774-04D5571DD759}"/>
    <cellStyle name="Calculation 8 2 2 3 3" xfId="17134" xr:uid="{B8BB576C-5C78-4690-A8C5-986CD0B883CB}"/>
    <cellStyle name="Calculation 8 2 2 3 4" xfId="18086" xr:uid="{A2F80578-3484-46DB-8EBD-ED5024375643}"/>
    <cellStyle name="Calculation 8 2 2 3 5" xfId="18960" xr:uid="{C1FFFB30-27EA-4BE4-A986-769689461AE1}"/>
    <cellStyle name="Calculation 8 2 2 3 6" xfId="19825" xr:uid="{BB5369AC-F640-461F-BF24-0FFAE6922C8C}"/>
    <cellStyle name="Calculation 8 2 2 3 7" xfId="20601" xr:uid="{A84C1887-50D4-40F1-B971-53A65E4F88A4}"/>
    <cellStyle name="Calculation 8 2 2 3 8" xfId="21358" xr:uid="{9B4D1349-00B4-409B-9FD9-7C789B77CA48}"/>
    <cellStyle name="Calculation 8 2 2 4" xfId="14547" xr:uid="{76D1C25D-7D42-4CC6-80C1-4B2DCCDB6C80}"/>
    <cellStyle name="Calculation 8 2 2 5" xfId="12432" xr:uid="{56FC93C9-83F7-4BE6-84DF-73A2A7BBD11F}"/>
    <cellStyle name="Calculation 8 2 2 6" xfId="14689" xr:uid="{B1F18DBA-D1DB-47B2-AA2C-C4EABE0747EF}"/>
    <cellStyle name="Calculation 8 2 2 7" xfId="12320" xr:uid="{09BB1528-846B-463F-A42B-7E509DAB7E97}"/>
    <cellStyle name="Calculation 8 2 2 8" xfId="14976" xr:uid="{4684B763-1CA0-4502-B7E1-17E450AAFC3C}"/>
    <cellStyle name="Calculation 8 2 2 9" xfId="12107" xr:uid="{D23DA8CE-BB8F-4995-81FE-1536127BA8FF}"/>
    <cellStyle name="Calculation 8 2 3" xfId="10597" xr:uid="{5BA97A7F-18D6-4F04-83CC-F09C126CFA57}"/>
    <cellStyle name="Calculation 8 2 3 2" xfId="15293" xr:uid="{47719095-65AD-4C6B-B4B0-D2DBC10087AF}"/>
    <cellStyle name="Calculation 8 2 3 3" xfId="16313" xr:uid="{8018F0BE-3861-47C7-A403-BD3D9A1A4DE5}"/>
    <cellStyle name="Calculation 8 2 3 4" xfId="17273" xr:uid="{5C2A1B71-C2A4-4F8C-A331-1000AF6F0512}"/>
    <cellStyle name="Calculation 8 2 3 5" xfId="18222" xr:uid="{B8C1C4EB-AC2B-4804-9CA8-22B1585096E8}"/>
    <cellStyle name="Calculation 8 2 3 6" xfId="19095" xr:uid="{9FEB968E-BBB9-42C7-B1CD-6D5D6A5B7BDD}"/>
    <cellStyle name="Calculation 8 2 3 7" xfId="19960" xr:uid="{E36698D3-7191-4640-8132-A76E5488ADEA}"/>
    <cellStyle name="Calculation 8 2 3 8" xfId="20736" xr:uid="{B3CB6DA4-1BEE-40EF-A7B7-48977AAFCD81}"/>
    <cellStyle name="Calculation 8 2 4" xfId="11563" xr:uid="{5AB2CDD9-4964-473A-80A2-049AF23F0087}"/>
    <cellStyle name="Calculation 8 2 4 2" xfId="15967" xr:uid="{83A5A64A-9E9D-4285-89A8-F237C9C27DA5}"/>
    <cellStyle name="Calculation 8 2 4 3" xfId="16927" xr:uid="{B01B47A2-BD95-4D82-8806-96F1F849417D}"/>
    <cellStyle name="Calculation 8 2 4 4" xfId="17879" xr:uid="{0F3FE6BB-8D77-4261-9C42-4ABAD95CDFD1}"/>
    <cellStyle name="Calculation 8 2 4 5" xfId="18753" xr:uid="{BBB449FE-2021-44B5-9FB6-C3BC3DB7281B}"/>
    <cellStyle name="Calculation 8 2 4 6" xfId="19618" xr:uid="{8D4AF8A2-D369-4C74-A245-5A1ABE817B39}"/>
    <cellStyle name="Calculation 8 2 4 7" xfId="20394" xr:uid="{1DCC9FB9-EE23-4F5C-897A-E2D7D5A246B6}"/>
    <cellStyle name="Calculation 8 2 4 8" xfId="21151" xr:uid="{18880473-89E3-4A19-B304-C51034F948B5}"/>
    <cellStyle name="Calculation 8 2 5" xfId="14264" xr:uid="{77E5E8F8-39C3-471C-904D-FAA077D0CD1E}"/>
    <cellStyle name="Calculation 8 2 6" xfId="12699" xr:uid="{B12676C4-BD66-4B27-9BFE-64BA07505508}"/>
    <cellStyle name="Calculation 8 2 7" xfId="13725" xr:uid="{A5713BA4-E3E4-4BC4-ADE5-CF88A0C7BC21}"/>
    <cellStyle name="Calculation 8 2 8" xfId="13154" xr:uid="{08AB6A47-5406-42BA-B23F-BEF28DC16B9E}"/>
    <cellStyle name="Calculation 8 2 9" xfId="13488" xr:uid="{D557D363-EEE3-478C-9FC9-489462D13601}"/>
    <cellStyle name="Calculation 8 3" xfId="9194" xr:uid="{23504DB4-C8ED-4833-931B-A9876E14BD20}"/>
    <cellStyle name="Calculation 8 3 10" xfId="14602" xr:uid="{7BA14CD8-979B-4954-85E6-BFDF4EE0C23D}"/>
    <cellStyle name="Calculation 8 3 2" xfId="10717" xr:uid="{F9111A8F-E84E-4D7D-B6EC-B024F92EEBB0}"/>
    <cellStyle name="Calculation 8 3 2 2" xfId="15398" xr:uid="{B255F684-1F58-4390-8CF5-06D8BC6A1336}"/>
    <cellStyle name="Calculation 8 3 2 3" xfId="16412" xr:uid="{DCD37561-F108-439B-B32D-3867E3E0C63E}"/>
    <cellStyle name="Calculation 8 3 2 4" xfId="17372" xr:uid="{EBAB2FC6-3E3E-4796-A498-96675AE73ADC}"/>
    <cellStyle name="Calculation 8 3 2 5" xfId="18316" xr:uid="{64215DEF-F818-4123-938A-65E358008D88}"/>
    <cellStyle name="Calculation 8 3 2 6" xfId="19189" xr:uid="{F136A062-1D76-41CE-8532-41B76C9234AD}"/>
    <cellStyle name="Calculation 8 3 2 7" xfId="20054" xr:uid="{A9A2378C-88EC-4BAE-AA7C-79F67DD3278C}"/>
    <cellStyle name="Calculation 8 3 2 8" xfId="20829" xr:uid="{68D2F1AE-A1D1-48E5-91BE-A9FB7316F10C}"/>
    <cellStyle name="Calculation 8 3 3" xfId="11656" xr:uid="{72DB6F5B-0882-4EE6-A8C4-E164C84F8671}"/>
    <cellStyle name="Calculation 8 3 3 2" xfId="16060" xr:uid="{EE4CE52F-536E-4B9A-ADC2-44B9CEDEEB12}"/>
    <cellStyle name="Calculation 8 3 3 3" xfId="17020" xr:uid="{243171B9-B04B-4447-A8C9-7C052E9470E3}"/>
    <cellStyle name="Calculation 8 3 3 4" xfId="17972" xr:uid="{8454F9D3-B841-4000-BA81-11A0A4C16446}"/>
    <cellStyle name="Calculation 8 3 3 5" xfId="18846" xr:uid="{5AFB37C1-F1C6-4AEE-BB61-2335E941F6D8}"/>
    <cellStyle name="Calculation 8 3 3 6" xfId="19711" xr:uid="{5680D7A0-3B55-48DE-8EC2-0FEBC5B0BBDF}"/>
    <cellStyle name="Calculation 8 3 3 7" xfId="20487" xr:uid="{E062B213-316D-4AC1-A6F1-D7B733CE6890}"/>
    <cellStyle name="Calculation 8 3 3 8" xfId="21244" xr:uid="{C01905BA-F95B-4680-AE5D-E68B32F14994}"/>
    <cellStyle name="Calculation 8 3 4" xfId="14371" xr:uid="{3F533CAA-7858-4258-9C97-DB9099351283}"/>
    <cellStyle name="Calculation 8 3 5" xfId="12597" xr:uid="{6969EDC3-1BF0-4275-B004-63EB273A9E9A}"/>
    <cellStyle name="Calculation 8 3 6" xfId="14148" xr:uid="{91BDA0DA-31E7-4DCA-9266-4542030777C8}"/>
    <cellStyle name="Calculation 8 3 7" xfId="12802" xr:uid="{A4CFC37C-1446-48EC-A8FA-04466EB3B124}"/>
    <cellStyle name="Calculation 8 3 8" xfId="13709" xr:uid="{98A0AB7C-BBE7-428D-B872-2614F5464374}"/>
    <cellStyle name="Calculation 8 3 9" xfId="13167" xr:uid="{2A21CAC2-1523-46E2-938B-6FD9C989D15F}"/>
    <cellStyle name="Calculation 8 4" xfId="9935" xr:uid="{A85C74C4-6779-48D1-9DC5-F904285D1265}"/>
    <cellStyle name="Calculation 8 4 2" xfId="14865" xr:uid="{F4998BD3-86DB-4780-BFFC-8D5C06FAF008}"/>
    <cellStyle name="Calculation 8 4 3" xfId="12207" xr:uid="{6DC83D04-C456-4AD4-92E2-8F0214E33E1D}"/>
    <cellStyle name="Calculation 8 4 4" xfId="14182" xr:uid="{7BBE3EB5-E11D-4635-BEC4-46C2F867A6D8}"/>
    <cellStyle name="Calculation 8 4 5" xfId="12771" xr:uid="{D194471F-DF57-4EA0-AE85-16A7BD2626D3}"/>
    <cellStyle name="Calculation 8 4 6" xfId="13714" xr:uid="{86BE056F-D7FA-4CC7-9DF9-9C84B927C188}"/>
    <cellStyle name="Calculation 8 4 7" xfId="13164" xr:uid="{0B6C7E05-5E81-4A4B-B219-776F6BA53643}"/>
    <cellStyle name="Calculation 8 4 8" xfId="14101" xr:uid="{1725B878-5584-420B-8FE6-DCDDDEAED88D}"/>
    <cellStyle name="Calculation 8 5" xfId="10038" xr:uid="{294839DE-8459-47B4-B637-35F5B29CDDE2}"/>
    <cellStyle name="Calculation 8 5 2" xfId="14934" xr:uid="{CC993C9B-26E9-4F06-900E-404C29B4B148}"/>
    <cellStyle name="Calculation 8 5 3" xfId="12145" xr:uid="{1D6868EB-5AA8-4956-A060-D9F0F99F5D3B}"/>
    <cellStyle name="Calculation 8 5 4" xfId="15746" xr:uid="{C1972F0A-75CD-46EC-9ADC-FEDD76347C35}"/>
    <cellStyle name="Calculation 8 5 5" xfId="16712" xr:uid="{5292CF02-DE6A-41BE-B7A1-F3F6801BDF2E}"/>
    <cellStyle name="Calculation 8 5 6" xfId="17664" xr:uid="{8A7E1D64-F183-493A-8DFA-2AF4E8F6CDB8}"/>
    <cellStyle name="Calculation 8 5 7" xfId="18549" xr:uid="{4F8C955A-08A3-4B0C-AE8A-C3B74D32FABE}"/>
    <cellStyle name="Calculation 8 5 8" xfId="19417" xr:uid="{C460991F-ACFB-4EFF-8D16-DC241B723560}"/>
    <cellStyle name="Calculation 8 6" xfId="12250" xr:uid="{CEB1E257-9F7D-4DA5-A79F-27C3C95BBE3E}"/>
    <cellStyle name="Calculation 8 7" xfId="15734" xr:uid="{18278D0E-BC3E-42E4-A536-FE7EFFE501BC}"/>
    <cellStyle name="Calculation 8 8" xfId="16702" xr:uid="{3D403BA5-BA2F-4F46-8963-B9AD3F8522AF}"/>
    <cellStyle name="Calculation 8 9" xfId="17654" xr:uid="{A49912EB-7D53-4CBB-A30A-9A6CC48971F4}"/>
    <cellStyle name="Calculation 9" xfId="3109" xr:uid="{869023DD-A5FB-424E-BE7B-7CDCC92B2BB5}"/>
    <cellStyle name="Calculation 9 10" xfId="12308" xr:uid="{29FC4EE6-D328-4C9F-8FB1-DB217A15E299}"/>
    <cellStyle name="Calculation 9 11" xfId="15099" xr:uid="{536FADAC-68E2-4C36-977C-5E7DC9D1B9E5}"/>
    <cellStyle name="Calculation 9 12" xfId="12002" xr:uid="{937049B1-795C-4FC0-9E4A-7DD032CF8AEA}"/>
    <cellStyle name="Calculation 9 2" xfId="9071" xr:uid="{A4CD32C9-BE5F-4560-BAEF-B5C834F6A03B}"/>
    <cellStyle name="Calculation 9 2 10" xfId="13339" xr:uid="{53EA6FC4-D5F9-4429-B06F-6C20EE92B4FE}"/>
    <cellStyle name="Calculation 9 2 11" xfId="14347" xr:uid="{52846DF1-4B16-4F49-8994-F0F585B3F34B}"/>
    <cellStyle name="Calculation 9 2 2" xfId="9429" xr:uid="{B87EA026-9251-4311-9217-18D1CCE32931}"/>
    <cellStyle name="Calculation 9 2 2 10" xfId="19400" xr:uid="{ECBA7911-3107-471A-9EE8-E925544D020B}"/>
    <cellStyle name="Calculation 9 2 2 2" xfId="10956" xr:uid="{69C90707-54E6-4953-A0B9-D957399DBE3A}"/>
    <cellStyle name="Calculation 9 2 2 2 2" xfId="15576" xr:uid="{76FBBBCA-142B-4E00-BA90-BA11A52A6F7D}"/>
    <cellStyle name="Calculation 9 2 2 2 3" xfId="16580" xr:uid="{819166E4-A68A-45F3-BCA0-8AEA453F7755}"/>
    <cellStyle name="Calculation 9 2 2 2 4" xfId="17538" xr:uid="{FE2D6373-254F-4F22-9AE3-0E985A2C3A58}"/>
    <cellStyle name="Calculation 9 2 2 2 5" xfId="18463" xr:uid="{3C6C9C28-7E06-4B0E-BF9C-0486F9A40446}"/>
    <cellStyle name="Calculation 9 2 2 2 6" xfId="19334" xr:uid="{08379E8B-1474-426A-842F-46EC164C66E0}"/>
    <cellStyle name="Calculation 9 2 2 2 7" xfId="20180" xr:uid="{A3933CC0-D8CD-4F4C-B47C-A887637A8877}"/>
    <cellStyle name="Calculation 9 2 2 2 8" xfId="20944" xr:uid="{31496381-F719-48F5-8045-E78B93F307EE}"/>
    <cellStyle name="Calculation 9 2 2 3" xfId="11771" xr:uid="{7056B4D4-EAA5-4396-8ADA-B50DA7932323}"/>
    <cellStyle name="Calculation 9 2 2 3 2" xfId="16175" xr:uid="{D7414727-B8A7-4BC3-A1AE-C4B645B7D1AC}"/>
    <cellStyle name="Calculation 9 2 2 3 3" xfId="17135" xr:uid="{ED15F455-CECD-40D0-B41A-C70278FF6E91}"/>
    <cellStyle name="Calculation 9 2 2 3 4" xfId="18087" xr:uid="{9F13A038-BCFE-4685-9FAD-0C17B8275D9F}"/>
    <cellStyle name="Calculation 9 2 2 3 5" xfId="18961" xr:uid="{6A536821-2B48-4005-94C9-45685267A990}"/>
    <cellStyle name="Calculation 9 2 2 3 6" xfId="19826" xr:uid="{031D6DFB-3174-4813-ACFC-CADD418DF608}"/>
    <cellStyle name="Calculation 9 2 2 3 7" xfId="20602" xr:uid="{E4A56FF6-DB67-4B9B-B024-CC2A0AE16906}"/>
    <cellStyle name="Calculation 9 2 2 3 8" xfId="21359" xr:uid="{DDE0F7B1-CB75-4208-AF86-15CD569B7E38}"/>
    <cellStyle name="Calculation 9 2 2 4" xfId="14548" xr:uid="{648D17F2-D4D6-4E65-B35B-D9774FE385E8}"/>
    <cellStyle name="Calculation 9 2 2 5" xfId="12431" xr:uid="{8752852F-F166-46E7-B1F9-17F5B6C171EC}"/>
    <cellStyle name="Calculation 9 2 2 6" xfId="15708" xr:uid="{FF76FEE5-05E4-408A-BE6D-219774D39449}"/>
    <cellStyle name="Calculation 9 2 2 7" xfId="16684" xr:uid="{2FAF3756-FCCA-4CD5-A6C3-DB72EF760CE4}"/>
    <cellStyle name="Calculation 9 2 2 8" xfId="17636" xr:uid="{23FBA1FA-88BF-47F3-B952-B4B685697FC1}"/>
    <cellStyle name="Calculation 9 2 2 9" xfId="18531" xr:uid="{6394B305-09F2-4BE2-8810-E784E41E8266}"/>
    <cellStyle name="Calculation 9 2 3" xfId="10596" xr:uid="{B9B78925-486A-4087-B622-B94F9E5A34FB}"/>
    <cellStyle name="Calculation 9 2 3 2" xfId="15292" xr:uid="{B8968133-D072-4AC5-B9B6-34C8E095A0DE}"/>
    <cellStyle name="Calculation 9 2 3 3" xfId="16312" xr:uid="{D0C962A0-4079-429D-94CC-E2AE83C5F3F9}"/>
    <cellStyle name="Calculation 9 2 3 4" xfId="17272" xr:uid="{74BF4F3C-FA3F-4C12-AB37-BB20CAB12848}"/>
    <cellStyle name="Calculation 9 2 3 5" xfId="18221" xr:uid="{51A5AAA0-36E1-4D79-AC77-6122CD76B3C2}"/>
    <cellStyle name="Calculation 9 2 3 6" xfId="19094" xr:uid="{F41E09F4-58C2-40D8-9F3D-78E67EA446B1}"/>
    <cellStyle name="Calculation 9 2 3 7" xfId="19959" xr:uid="{B72CD390-97D3-4ED2-A255-7FF9F5DBBA8C}"/>
    <cellStyle name="Calculation 9 2 3 8" xfId="20735" xr:uid="{13CBC6FA-5A37-4DFB-9311-B37BBD9C8469}"/>
    <cellStyle name="Calculation 9 2 4" xfId="11562" xr:uid="{7504EA16-481F-4A02-B152-DCDCA8375D49}"/>
    <cellStyle name="Calculation 9 2 4 2" xfId="15966" xr:uid="{D40967B3-98BF-4E4B-A726-D5ED0299B653}"/>
    <cellStyle name="Calculation 9 2 4 3" xfId="16926" xr:uid="{BB51C8DD-FFD0-4425-AE2C-233EA5D735B0}"/>
    <cellStyle name="Calculation 9 2 4 4" xfId="17878" xr:uid="{B0B7BBE5-EA5B-4F29-9C88-6AA46BA8C7C8}"/>
    <cellStyle name="Calculation 9 2 4 5" xfId="18752" xr:uid="{1F2CEF49-BCAC-473A-9AA5-FCA3F47D8276}"/>
    <cellStyle name="Calculation 9 2 4 6" xfId="19617" xr:uid="{3BCAA3C1-0543-44FB-8F38-84EB8A24F7CA}"/>
    <cellStyle name="Calculation 9 2 4 7" xfId="20393" xr:uid="{7B35B84A-AE30-43EF-9B55-E8671CA8D8C3}"/>
    <cellStyle name="Calculation 9 2 4 8" xfId="21150" xr:uid="{BA9708B4-C84F-44B4-A61D-B3377D07A214}"/>
    <cellStyle name="Calculation 9 2 5" xfId="14263" xr:uid="{763A8AD0-8181-4BD4-B8BA-90C8504ED0CB}"/>
    <cellStyle name="Calculation 9 2 6" xfId="12700" xr:uid="{BB272CEC-5E8D-4A1E-9D17-E3969479C387}"/>
    <cellStyle name="Calculation 9 2 7" xfId="13724" xr:uid="{602DB05A-10B1-4D9D-AAD9-530012195388}"/>
    <cellStyle name="Calculation 9 2 8" xfId="13155" xr:uid="{5FC3436A-34D0-4A6D-A939-11D9B4AA2FF0}"/>
    <cellStyle name="Calculation 9 2 9" xfId="13487" xr:uid="{49E40021-C147-47AF-BC4D-81535B71A690}"/>
    <cellStyle name="Calculation 9 3" xfId="9195" xr:uid="{353BAF26-2562-4912-A1F8-D0CD03CDFEE6}"/>
    <cellStyle name="Calculation 9 3 10" xfId="17641" xr:uid="{79AB2BB9-3607-4D59-9EC0-40BFF92584F2}"/>
    <cellStyle name="Calculation 9 3 2" xfId="10718" xr:uid="{FD7086FE-4DA1-4529-BEC3-66694718FB2C}"/>
    <cellStyle name="Calculation 9 3 2 2" xfId="15399" xr:uid="{71ADCC89-9FEB-4AEE-9C9E-533873D6ECC3}"/>
    <cellStyle name="Calculation 9 3 2 3" xfId="16413" xr:uid="{4EAB66B6-7D36-4DF7-848F-3D10E3EBE779}"/>
    <cellStyle name="Calculation 9 3 2 4" xfId="17373" xr:uid="{5EDE32DE-731C-4B72-B054-EB8477CD1429}"/>
    <cellStyle name="Calculation 9 3 2 5" xfId="18317" xr:uid="{767DEF1B-5271-4146-B90A-BE49B1666746}"/>
    <cellStyle name="Calculation 9 3 2 6" xfId="19190" xr:uid="{F9912020-21CA-4B7E-B4A1-52757BBCE8D2}"/>
    <cellStyle name="Calculation 9 3 2 7" xfId="20055" xr:uid="{DA01D45D-B214-49FA-8201-2020FA7D626F}"/>
    <cellStyle name="Calculation 9 3 2 8" xfId="20830" xr:uid="{9500D636-3BAA-49CF-B6EC-B8FAACAF1143}"/>
    <cellStyle name="Calculation 9 3 3" xfId="11657" xr:uid="{205EEEA4-9A7D-4F83-BECA-2AE6668E78DA}"/>
    <cellStyle name="Calculation 9 3 3 2" xfId="16061" xr:uid="{D6E8049A-A76F-4332-AAAC-3C8632429E14}"/>
    <cellStyle name="Calculation 9 3 3 3" xfId="17021" xr:uid="{F75DD9A8-B5DA-40C9-9330-9E94EE1570C7}"/>
    <cellStyle name="Calculation 9 3 3 4" xfId="17973" xr:uid="{194100EA-4E5B-48B2-A4F2-444591BD150D}"/>
    <cellStyle name="Calculation 9 3 3 5" xfId="18847" xr:uid="{A017860D-868D-4362-BD77-672EB9677BBB}"/>
    <cellStyle name="Calculation 9 3 3 6" xfId="19712" xr:uid="{70D877BE-2F00-4379-9D06-21E6A43B7079}"/>
    <cellStyle name="Calculation 9 3 3 7" xfId="20488" xr:uid="{1FC9ADD9-E382-4D43-8738-983810880B6B}"/>
    <cellStyle name="Calculation 9 3 3 8" xfId="21245" xr:uid="{23A09DAC-13A3-4C0F-B47E-3EDC7D55C2D3}"/>
    <cellStyle name="Calculation 9 3 4" xfId="14372" xr:uid="{03B14029-28C0-45F4-BEFC-54EE9077AE9E}"/>
    <cellStyle name="Calculation 9 3 5" xfId="12596" xr:uid="{F6672AEB-9013-41EA-88E2-E5EE4D3C6155}"/>
    <cellStyle name="Calculation 9 3 6" xfId="14662" xr:uid="{98663D12-24D7-41F5-8EC5-7EF7F2FE37FD}"/>
    <cellStyle name="Calculation 9 3 7" xfId="12341" xr:uid="{745C0EF1-5ECD-4A15-9FBB-99EDBA7ECB99}"/>
    <cellStyle name="Calculation 9 3 8" xfId="15718" xr:uid="{5A286C19-4D67-40AC-882F-6FFD553176BC}"/>
    <cellStyle name="Calculation 9 3 9" xfId="16689" xr:uid="{49CDDDCF-703C-45D2-948F-21F08C24CF62}"/>
    <cellStyle name="Calculation 9 4" xfId="9936" xr:uid="{C0F1118C-D13E-4B59-B14D-29B77409617D}"/>
    <cellStyle name="Calculation 9 4 2" xfId="14866" xr:uid="{FD2D0B91-3D10-46CF-8703-7504678A13EC}"/>
    <cellStyle name="Calculation 9 4 3" xfId="12206" xr:uid="{7CEBFC02-761F-454B-918C-21B5C45B207F}"/>
    <cellStyle name="Calculation 9 4 4" xfId="14349" xr:uid="{A68CC734-F67D-4FAE-9ECB-3841F9B98825}"/>
    <cellStyle name="Calculation 9 4 5" xfId="12618" xr:uid="{89B387D1-4AC1-42AD-934F-5CD56E8BEB06}"/>
    <cellStyle name="Calculation 9 4 6" xfId="14142" xr:uid="{40815633-000D-49BC-AE84-9ABD7EDC1226}"/>
    <cellStyle name="Calculation 9 4 7" xfId="12808" xr:uid="{1E262715-E188-4C46-9BAF-377FB072DE4A}"/>
    <cellStyle name="Calculation 9 4 8" xfId="13704" xr:uid="{74035CA6-B0D2-4BAE-A47B-366A1333B818}"/>
    <cellStyle name="Calculation 9 5" xfId="10037" xr:uid="{5C6BB249-EEA1-4FDC-8734-0FFAA73E2273}"/>
    <cellStyle name="Calculation 9 5 2" xfId="14933" xr:uid="{012F856B-FAB2-4956-BAE0-1D1447092714}"/>
    <cellStyle name="Calculation 9 5 3" xfId="12146" xr:uid="{28FC3084-1343-40F7-A68C-68E79FF0D8F8}"/>
    <cellStyle name="Calculation 9 5 4" xfId="14726" xr:uid="{7E3C9F82-078B-4886-BC69-770604C6271D}"/>
    <cellStyle name="Calculation 9 5 5" xfId="12291" xr:uid="{4C13FEF7-B12F-4D19-B6DD-D194F37D60FB}"/>
    <cellStyle name="Calculation 9 5 6" xfId="15210" xr:uid="{DB31B472-6E67-4B1C-AAEF-8F19ED9F0C58}"/>
    <cellStyle name="Calculation 9 5 7" xfId="11923" xr:uid="{1FA6A0CC-DB2F-446C-958F-3E70458F282B}"/>
    <cellStyle name="Calculation 9 5 8" xfId="13937" xr:uid="{333C9FA1-ADAC-49A2-9567-FD2692C3675C}"/>
    <cellStyle name="Calculation 9 6" xfId="12251" xr:uid="{1606A6AF-A248-4FE0-82DD-181CF2623057}"/>
    <cellStyle name="Calculation 9 7" xfId="14714" xr:uid="{F1255CA1-E28F-4C16-9DCC-B25A83E2B5AA}"/>
    <cellStyle name="Calculation 9 8" xfId="12301" xr:uid="{BAF47A37-8692-454F-86AD-8C1566665237}"/>
    <cellStyle name="Calculation 9 9" xfId="14706" xr:uid="{37DB8961-ED21-4E72-BB09-61E32CDF3D6D}"/>
    <cellStyle name="Check Cell 10" xfId="3110" xr:uid="{467F6535-9ABC-4E2F-981E-546BD52322B4}"/>
    <cellStyle name="Check Cell 11" xfId="3111" xr:uid="{DEF64465-1EFD-44C5-B02E-0E80F23F246D}"/>
    <cellStyle name="Check Cell 12" xfId="3112" xr:uid="{53565815-714C-4616-8026-53236AB8F28D}"/>
    <cellStyle name="Check Cell 13" xfId="3113" xr:uid="{E922898D-7C02-47F0-90D5-C5F4996A73EE}"/>
    <cellStyle name="Check Cell 14" xfId="3114" xr:uid="{9AABF73B-059D-4081-8A04-21F38C3095A7}"/>
    <cellStyle name="Check Cell 15" xfId="3115" xr:uid="{5E3D0548-BDA0-46DC-BE93-1E38F9E89B24}"/>
    <cellStyle name="Check Cell 16" xfId="3116" xr:uid="{434910B1-EB32-401E-813E-9223FBB2EE75}"/>
    <cellStyle name="Check Cell 17" xfId="3117" xr:uid="{AE7CBC22-2E60-4C03-8B4C-7D4235A18DD4}"/>
    <cellStyle name="Check Cell 18" xfId="3118" xr:uid="{B103858E-F66D-4226-90D5-B2CC8DE7FE37}"/>
    <cellStyle name="Check Cell 18 2" xfId="3119" xr:uid="{81BA9643-CA25-4953-8761-4810D011133A}"/>
    <cellStyle name="Check Cell 19" xfId="3120" xr:uid="{C325BE32-BD0A-4FA4-8054-0EDBF827A142}"/>
    <cellStyle name="Check Cell 19 2" xfId="3121" xr:uid="{A6469896-BD3B-4EB1-B61A-7A6CFB6BB682}"/>
    <cellStyle name="Check Cell 2" xfId="3122" xr:uid="{20C77C4D-59B6-45C2-8707-FA8E78FBB928}"/>
    <cellStyle name="Check Cell 2 2" xfId="3123" xr:uid="{A0265648-7DA5-4883-AC38-374C5485766B}"/>
    <cellStyle name="Check Cell 2 2 2" xfId="8739" xr:uid="{F70E3FD6-216D-4ED5-A4C8-2C861C3108A7}"/>
    <cellStyle name="Check Cell 3" xfId="3124" xr:uid="{26125084-E47D-485E-861B-07B8882A3B8E}"/>
    <cellStyle name="Check Cell 4" xfId="3125" xr:uid="{5A8BBFA1-1425-4309-9A03-BF9D3777D0CF}"/>
    <cellStyle name="Check Cell 5" xfId="3126" xr:uid="{16A91BEC-63FE-477D-83B1-EB0715D67721}"/>
    <cellStyle name="Check Cell 6" xfId="3127" xr:uid="{8050D1E8-7503-42F6-A093-7DA6642D7199}"/>
    <cellStyle name="Check Cell 7" xfId="3128" xr:uid="{C6E1620A-D77F-495C-B44C-EA62D1314E64}"/>
    <cellStyle name="Check Cell 8" xfId="3129" xr:uid="{A903FAEC-5750-4DD3-98C6-566C56F20702}"/>
    <cellStyle name="Check Cell 9" xfId="3130" xr:uid="{67E40AA7-0213-4EDD-A230-F5EB5B35EC8D}"/>
    <cellStyle name="Comma" xfId="2333" builtinId="3"/>
    <cellStyle name="Comma 10" xfId="2423" xr:uid="{8F29ACF4-03AE-41C2-831A-49D931328F65}"/>
    <cellStyle name="Comma 10 2" xfId="21573" xr:uid="{962A4439-CFD5-47F6-AAB0-9EAC95C864E9}"/>
    <cellStyle name="Comma 10 3" xfId="21669" xr:uid="{B4B9FEA5-F5C3-4653-A69F-EA719299D67F}"/>
    <cellStyle name="Comma 11" xfId="21462" xr:uid="{D91EEF69-1D92-4AB0-B6E5-162ABEC3D20F}"/>
    <cellStyle name="Comma 11 2" xfId="21646" xr:uid="{A92613BC-01CF-4E33-B034-113D6BD8F9A3}"/>
    <cellStyle name="Comma 11 3" xfId="21742" xr:uid="{06428D4C-2F93-4E77-B2DF-929A159007D5}"/>
    <cellStyle name="Comma 12" xfId="21463" xr:uid="{EB4C8C94-3E32-4643-8E7E-FF0873850E00}"/>
    <cellStyle name="Comma 13" xfId="21548" xr:uid="{7C07A688-E8FF-4BF6-BF34-B88BE2E208FC}"/>
    <cellStyle name="Comma 14" xfId="21558" xr:uid="{E1E3AB01-179E-4207-9B38-16F6C91FC252}"/>
    <cellStyle name="Comma 15" xfId="21654" xr:uid="{E9CDFA33-A9CD-4FB8-826A-2ED78EBE35E6}"/>
    <cellStyle name="Comma 16" xfId="2360" xr:uid="{7BCEE8EC-6C3B-44B0-8EF7-730F48F1D9EB}"/>
    <cellStyle name="Comma 17" xfId="21753" xr:uid="{72776A31-4CF0-4839-91C4-823E03FBA437}"/>
    <cellStyle name="Comma 2" xfId="13" xr:uid="{A3E9C06E-02D4-4FDB-BE7F-84A8F0E79A3D}"/>
    <cellStyle name="Comma 2 10" xfId="294" xr:uid="{82C2E85D-B830-4697-84EA-A6648D2DE9F3}"/>
    <cellStyle name="Comma 2 10 2" xfId="1060" xr:uid="{4EFC8730-34E9-446C-9D2E-098B525A24F8}"/>
    <cellStyle name="Comma 2 10 3" xfId="1840" xr:uid="{DBB22499-618A-4339-890D-89E499BA2EDC}"/>
    <cellStyle name="Comma 2 11" xfId="812" xr:uid="{77A27CAF-24E2-4E14-B520-8192DB00D8BF}"/>
    <cellStyle name="Comma 2 11 2" xfId="1593" xr:uid="{57935EC8-6FCA-40D0-86CE-24AEBA6AA699}"/>
    <cellStyle name="Comma 2 12" xfId="1584" xr:uid="{B12728C0-1D3B-4787-91B2-D450CCBB870D}"/>
    <cellStyle name="Comma 2 13" xfId="2339" xr:uid="{EA2DA4A8-B063-49C5-B19B-79C1A2D547D0}"/>
    <cellStyle name="Comma 2 14" xfId="2344" xr:uid="{5838025F-A695-4FF5-B3B4-15F18B8158EB}"/>
    <cellStyle name="Comma 2 2" xfId="45" xr:uid="{B4FD733E-4907-4530-818F-5351B37B716B}"/>
    <cellStyle name="Comma 2 2 2" xfId="89" xr:uid="{02AA8647-1940-4ACA-8BA1-0EF8DAF58083}"/>
    <cellStyle name="Comma 2 2 2 2" xfId="174" xr:uid="{8F79181A-9BCC-41F7-9E54-16A382FAC938}"/>
    <cellStyle name="Comma 2 2 2 2 2" xfId="676" xr:uid="{114F08B5-D8B9-4651-885B-D219C852581E}"/>
    <cellStyle name="Comma 2 2 2 2 2 2" xfId="1442" xr:uid="{585D37C0-86B7-42C3-B446-D12C8DA688D2}"/>
    <cellStyle name="Comma 2 2 2 2 2 2 2" xfId="21534" xr:uid="{290F242F-F0B2-46CD-8EC7-74D1B2B235CF}"/>
    <cellStyle name="Comma 2 2 2 2 2 3" xfId="2222" xr:uid="{08072F3C-C872-4CB2-AA66-3A123C9335E6}"/>
    <cellStyle name="Comma 2 2 2 2 2 3 2" xfId="21640" xr:uid="{9FA4C854-5845-43E6-953E-A86CA9581DAB}"/>
    <cellStyle name="Comma 2 2 2 2 2 4" xfId="21736" xr:uid="{0DF68715-7B91-4B63-A496-54E2BF341A07}"/>
    <cellStyle name="Comma 2 2 2 2 2 5" xfId="10923" xr:uid="{F848CC10-7213-4AFB-92C8-D97D58577074}"/>
    <cellStyle name="Comma 2 2 2 2 3" xfId="428" xr:uid="{991CF4D3-97D1-4B49-AA69-5DB3E6B5BEFF}"/>
    <cellStyle name="Comma 2 2 2 2 3 2" xfId="1194" xr:uid="{3B93DF6B-28A5-4DF4-9365-58FD62EAF91F}"/>
    <cellStyle name="Comma 2 2 2 2 3 3" xfId="1974" xr:uid="{7A1FEE47-E4A6-4C4A-BACE-608551A60D50}"/>
    <cellStyle name="Comma 2 2 2 2 3 4" xfId="21497" xr:uid="{B404FDEF-7656-4B4C-BF38-E9C178EC48BC}"/>
    <cellStyle name="Comma 2 2 2 2 4" xfId="946" xr:uid="{4F489CA1-4888-47AE-95FE-F3FD22CF61F8}"/>
    <cellStyle name="Comma 2 2 2 2 4 2" xfId="21605" xr:uid="{B8239835-446A-4681-BF18-15F60CCAA814}"/>
    <cellStyle name="Comma 2 2 2 2 5" xfId="1726" xr:uid="{3116DAD9-931E-468E-83E8-ADCFAF155A8B}"/>
    <cellStyle name="Comma 2 2 2 2 5 2" xfId="21701" xr:uid="{DE75DB2F-B6BA-485E-86BA-68FC0966E23E}"/>
    <cellStyle name="Comma 2 2 2 2 6" xfId="9396" xr:uid="{2FB909D0-36AA-4048-93A5-068EA61EB70A}"/>
    <cellStyle name="Comma 2 2 2 3" xfId="233" xr:uid="{9DA40A75-AE89-4B7A-9F80-F75278490ABC}"/>
    <cellStyle name="Comma 2 2 2 3 2" xfId="734" xr:uid="{FA16EA77-05E6-47D3-9747-6F2071651E85}"/>
    <cellStyle name="Comma 2 2 2 3 2 2" xfId="1500" xr:uid="{BFF4D62E-56EA-40A2-A8DA-43233A49176F}"/>
    <cellStyle name="Comma 2 2 2 3 2 3" xfId="2280" xr:uid="{94648934-522D-4BB3-94BB-AE080ACBEB41}"/>
    <cellStyle name="Comma 2 2 2 3 2 4" xfId="21516" xr:uid="{3B5BF798-72EA-4331-BC61-E52E46A8EE9B}"/>
    <cellStyle name="Comma 2 2 2 3 3" xfId="486" xr:uid="{B71C79FC-2FEA-42FC-98DD-C084A25ACCE8}"/>
    <cellStyle name="Comma 2 2 2 3 3 2" xfId="1252" xr:uid="{2B0D62C0-1568-402D-AE05-43F126762B70}"/>
    <cellStyle name="Comma 2 2 2 3 3 3" xfId="2032" xr:uid="{3D170AED-59A8-467B-9F71-9D2F410C12B1}"/>
    <cellStyle name="Comma 2 2 2 3 3 4" xfId="21623" xr:uid="{5CE3494A-9709-4CF6-B1AE-0162EC12B907}"/>
    <cellStyle name="Comma 2 2 2 3 4" xfId="1004" xr:uid="{146585A5-A90E-4B3A-A965-EE338A28AE1B}"/>
    <cellStyle name="Comma 2 2 2 3 4 2" xfId="21719" xr:uid="{0E346F1C-6777-4C91-AA61-5039E404F2E1}"/>
    <cellStyle name="Comma 2 2 2 3 5" xfId="1783" xr:uid="{AB7D308C-0A4C-4AC8-9112-2991D15B499D}"/>
    <cellStyle name="Comma 2 2 2 3 6" xfId="10294" xr:uid="{9D93DE7A-73B4-4EF4-81F6-79A441F048B3}"/>
    <cellStyle name="Comma 2 2 2 4" xfId="593" xr:uid="{59D148C6-3CC4-45BE-BA31-948D0FA37502}"/>
    <cellStyle name="Comma 2 2 2 4 2" xfId="1359" xr:uid="{D6B5B21F-886B-49FC-AD3C-F3A3276E853A}"/>
    <cellStyle name="Comma 2 2 2 4 2 2" xfId="21590" xr:uid="{9494D511-E617-4CA4-9348-A4D3E8FFCC61}"/>
    <cellStyle name="Comma 2 2 2 4 3" xfId="2139" xr:uid="{E65CDC24-CC39-4373-806E-9F0288C0678D}"/>
    <cellStyle name="Comma 2 2 2 4 3 2" xfId="21686" xr:uid="{E532CFF3-AE86-4CBB-B526-F01FC5994D63}"/>
    <cellStyle name="Comma 2 2 2 4 4" xfId="8741" xr:uid="{2BCCB6DF-7CD7-4269-BCD8-492EE1D6B576}"/>
    <cellStyle name="Comma 2 2 2 5" xfId="345" xr:uid="{AE7E22F5-F25A-4D1A-A0EB-FF9EBED50E09}"/>
    <cellStyle name="Comma 2 2 2 5 2" xfId="1111" xr:uid="{F0C6A5AA-075C-47F0-BB09-9BDED38605FD}"/>
    <cellStyle name="Comma 2 2 2 5 3" xfId="1891" xr:uid="{A3E277B6-1E8F-4681-B45C-BF423964218C}"/>
    <cellStyle name="Comma 2 2 2 5 4" xfId="21479" xr:uid="{B20D6E06-ECBB-4139-9215-D70774130F38}"/>
    <cellStyle name="Comma 2 2 2 6" xfId="863" xr:uid="{01FBB323-0E48-4CA9-A2D5-1AD2E0851592}"/>
    <cellStyle name="Comma 2 2 2 6 2" xfId="21567" xr:uid="{33517443-5DB2-4D00-B730-513123F57819}"/>
    <cellStyle name="Comma 2 2 2 7" xfId="1642" xr:uid="{793184F5-A6D1-46A9-B948-0D2D12A3D35A}"/>
    <cellStyle name="Comma 2 2 2 7 2" xfId="21663" xr:uid="{72236A90-5BF6-4642-A036-D27AFE92AADC}"/>
    <cellStyle name="Comma 2 2 2 8" xfId="2406" xr:uid="{010D786B-0151-4A0F-AB42-A4471BC7B778}"/>
    <cellStyle name="Comma 2 2 3" xfId="170" xr:uid="{C5B1101D-3333-4DC3-A6DA-D0137AFFD107}"/>
    <cellStyle name="Comma 2 2 3 2" xfId="267" xr:uid="{283D6C34-3863-458F-B5A9-17494C94C22A}"/>
    <cellStyle name="Comma 2 2 3 2 2" xfId="768" xr:uid="{540A6BAD-A471-48DC-BC22-6C24BB9013AD}"/>
    <cellStyle name="Comma 2 2 3 2 2 2" xfId="1534" xr:uid="{C10CC7CF-4C94-4B1D-8B96-399A93AD5CE7}"/>
    <cellStyle name="Comma 2 2 3 2 2 3" xfId="2314" xr:uid="{ACA324E2-C071-4424-9072-013A9F4F95B2}"/>
    <cellStyle name="Comma 2 2 3 2 2 4" xfId="21523" xr:uid="{14335AD7-FF45-472C-9CBD-5A422E39899B}"/>
    <cellStyle name="Comma 2 2 3 2 3" xfId="520" xr:uid="{F2257710-6992-4A83-8296-B67472281E6A}"/>
    <cellStyle name="Comma 2 2 3 2 3 2" xfId="1286" xr:uid="{B18D8CBE-78F6-427E-8950-396164E8F5D7}"/>
    <cellStyle name="Comma 2 2 3 2 3 3" xfId="2066" xr:uid="{6C6F1CE2-BB25-4A1E-94C1-2E6C49091FB2}"/>
    <cellStyle name="Comma 2 2 3 2 3 4" xfId="21629" xr:uid="{A2347F8C-CEBB-468D-90D9-02BBCDC1CE45}"/>
    <cellStyle name="Comma 2 2 3 2 4" xfId="1038" xr:uid="{A8A110E6-0627-47B8-A6E0-D986FB0C6413}"/>
    <cellStyle name="Comma 2 2 3 2 4 2" xfId="21725" xr:uid="{4FE097F9-BD42-4CFF-9EE6-9D82FF5BF889}"/>
    <cellStyle name="Comma 2 2 3 2 5" xfId="1817" xr:uid="{3A0D6F63-819B-493B-B0E8-062F8C935BE0}"/>
    <cellStyle name="Comma 2 2 3 2 6" xfId="10719" xr:uid="{F8C57659-EB53-4AAE-9144-1BA274D761B4}"/>
    <cellStyle name="Comma 2 2 3 3" xfId="672" xr:uid="{21A51BE5-72D7-48CB-989E-8A8166432D3F}"/>
    <cellStyle name="Comma 2 2 3 3 2" xfId="1438" xr:uid="{70997D7A-A936-43A2-B0F0-44B03A3B72F3}"/>
    <cellStyle name="Comma 2 2 3 3 3" xfId="2218" xr:uid="{00D9782A-B735-4F51-9DBF-AA4F1849A29A}"/>
    <cellStyle name="Comma 2 2 3 3 4" xfId="21486" xr:uid="{C6AB92C2-054D-42F2-BD39-3E673BAA16D3}"/>
    <cellStyle name="Comma 2 2 3 4" xfId="424" xr:uid="{87B79B42-E116-465A-BAF0-98E1ECF7F961}"/>
    <cellStyle name="Comma 2 2 3 4 2" xfId="1190" xr:uid="{88C78066-EDAD-43D9-93BC-62226A858CE3}"/>
    <cellStyle name="Comma 2 2 3 4 3" xfId="1970" xr:uid="{9AD48EE6-62B3-43DF-A5D5-7AC0F9332638}"/>
    <cellStyle name="Comma 2 2 3 4 4" xfId="21595" xr:uid="{9B4EEC02-4205-4E44-BC81-3AC823981518}"/>
    <cellStyle name="Comma 2 2 3 5" xfId="942" xr:uid="{B3195CB4-C6B7-484D-BD20-2651D6699984}"/>
    <cellStyle name="Comma 2 2 3 5 2" xfId="21691" xr:uid="{7CCD8BC1-C429-4EDC-9F11-5449B19B72CB}"/>
    <cellStyle name="Comma 2 2 3 6" xfId="1722" xr:uid="{F0807A06-EF26-447C-8FA0-616680D616C0}"/>
    <cellStyle name="Comma 2 2 3 7" xfId="9196" xr:uid="{D44C2569-3967-4EEB-AA7E-B5BE19FE1AAD}"/>
    <cellStyle name="Comma 2 2 4" xfId="198" xr:uid="{50ED95FF-D283-474F-A5D2-69BD98ED67CF}"/>
    <cellStyle name="Comma 2 2 4 2" xfId="700" xr:uid="{A29A778C-0984-4C2E-A380-4D75C40C0654}"/>
    <cellStyle name="Comma 2 2 4 2 2" xfId="1466" xr:uid="{71712082-90D8-4805-881B-39E631D7305B}"/>
    <cellStyle name="Comma 2 2 4 2 3" xfId="2246" xr:uid="{1F18F4F0-E485-4947-AA3F-9DBBE7D72B87}"/>
    <cellStyle name="Comma 2 2 4 2 4" xfId="21504" xr:uid="{F1E69845-5196-4C67-9391-91F67AEA5078}"/>
    <cellStyle name="Comma 2 2 4 3" xfId="452" xr:uid="{1FEA7DBA-63F5-4D9A-A5CD-ACFD5640197E}"/>
    <cellStyle name="Comma 2 2 4 3 2" xfId="1218" xr:uid="{B6AABA46-13FA-4799-A572-96B180D37C96}"/>
    <cellStyle name="Comma 2 2 4 3 3" xfId="1998" xr:uid="{6EF945E8-9613-44B9-AC8B-F79D6E3218C9}"/>
    <cellStyle name="Comma 2 2 4 3 4" xfId="21611" xr:uid="{9621EDAA-7206-4626-B860-11429F02B526}"/>
    <cellStyle name="Comma 2 2 4 4" xfId="970" xr:uid="{77910A55-E92B-4BEF-A7D4-54B702D5770B}"/>
    <cellStyle name="Comma 2 2 4 4 2" xfId="21707" xr:uid="{8E091BEF-B5DA-4AFC-8F32-A5C8BD4F76B4}"/>
    <cellStyle name="Comma 2 2 4 5" xfId="1749" xr:uid="{6B97DDA4-B54D-4F7D-AC1D-3921953EFC79}"/>
    <cellStyle name="Comma 2 2 4 6" xfId="9914" xr:uid="{0E753D46-1319-41D8-B5B0-A53E74B3E587}"/>
    <cellStyle name="Comma 2 2 5" xfId="559" xr:uid="{C1C13794-281B-4F8A-8F58-BA41BCE605D1}"/>
    <cellStyle name="Comma 2 2 5 2" xfId="1325" xr:uid="{6FD734B2-604A-4A75-B3B3-443B17B06B67}"/>
    <cellStyle name="Comma 2 2 5 2 2" xfId="21572" xr:uid="{DA27AA8D-1E81-4514-B4CD-74349C066C44}"/>
    <cellStyle name="Comma 2 2 5 3" xfId="2105" xr:uid="{24C73C9A-317C-4D5C-BDED-9E82D619801F}"/>
    <cellStyle name="Comma 2 2 5 3 2" xfId="21668" xr:uid="{77E66F29-2CFB-49F5-8E04-C3429C3DFE92}"/>
    <cellStyle name="Comma 2 2 5 4" xfId="2422" xr:uid="{7FEDADFB-CB4B-4224-A872-70857F97441B}"/>
    <cellStyle name="Comma 2 2 6" xfId="311" xr:uid="{9052DC1F-9446-4C8F-A7E6-A41EC081F73F}"/>
    <cellStyle name="Comma 2 2 6 2" xfId="1077" xr:uid="{12368E4A-041D-4212-9EB2-29733C4B3C9A}"/>
    <cellStyle name="Comma 2 2 6 3" xfId="1857" xr:uid="{49718B6C-72F5-4536-8FC4-1C64E8B2217E}"/>
    <cellStyle name="Comma 2 2 6 4" xfId="21465" xr:uid="{E61F0EF0-0288-4256-86EC-9DFD7B683481}"/>
    <cellStyle name="Comma 2 2 7" xfId="829" xr:uid="{461E1D8B-187D-4C52-BBC9-C34E7B573CA7}"/>
    <cellStyle name="Comma 2 2 7 2" xfId="21553" xr:uid="{F2FF2056-D5CE-41C7-9E6D-148D13E121EA}"/>
    <cellStyle name="Comma 2 2 8" xfId="1609" xr:uid="{EDD4AD1B-B5B3-4E01-BD37-C741735FC6F3}"/>
    <cellStyle name="Comma 2 2 8 2" xfId="21649" xr:uid="{784A0F99-ECE1-4BA2-A3BE-B92B49546646}"/>
    <cellStyle name="Comma 2 2 9" xfId="2348" xr:uid="{4C3A8539-3B66-4031-8C29-58ADC1B4FA14}"/>
    <cellStyle name="Comma 2 3" xfId="60" xr:uid="{2D20D65C-0DE8-4EC5-994E-1733912821DA}"/>
    <cellStyle name="Comma 2 3 10" xfId="2351" xr:uid="{1FD0433F-C55D-4D1D-A8BF-D1EAC8A8CEF0}"/>
    <cellStyle name="Comma 2 3 2" xfId="98" xr:uid="{B07A3C2B-3219-4BDF-8AF0-A77607A13332}"/>
    <cellStyle name="Comma 2 3 2 2" xfId="162" xr:uid="{17DD9224-23EB-4797-A1BA-1E971D24F746}"/>
    <cellStyle name="Comma 2 3 2 2 2" xfId="665" xr:uid="{1FDAE7A1-ABE1-4E7A-9A38-45B6EB635FC3}"/>
    <cellStyle name="Comma 2 3 2 2 2 2" xfId="1431" xr:uid="{E9029F71-8FA4-4FE1-8AC7-F77E8103DAB6}"/>
    <cellStyle name="Comma 2 3 2 2 2 3" xfId="2211" xr:uid="{B476B96C-B36E-4291-8463-80FB83596F70}"/>
    <cellStyle name="Comma 2 3 2 2 2 4" xfId="21535" xr:uid="{F18C0067-18CF-48BA-9B79-E246DECBD205}"/>
    <cellStyle name="Comma 2 3 2 2 3" xfId="417" xr:uid="{F17777E8-F7F9-4662-9101-355BF25D9E9B}"/>
    <cellStyle name="Comma 2 3 2 2 3 2" xfId="1183" xr:uid="{8B370371-FD6C-48EE-976A-4073B878E846}"/>
    <cellStyle name="Comma 2 3 2 2 3 3" xfId="1963" xr:uid="{9FE6CE0E-B571-4D65-B938-28FFBB7D1E3E}"/>
    <cellStyle name="Comma 2 3 2 2 3 4" xfId="21641" xr:uid="{3EE01B3A-C913-47C3-AB85-39F135F6B9BC}"/>
    <cellStyle name="Comma 2 3 2 2 4" xfId="935" xr:uid="{8AAD5A0F-37E4-4E13-B7F3-E5B6922F69BA}"/>
    <cellStyle name="Comma 2 3 2 2 4 2" xfId="21737" xr:uid="{239F4B5A-E26B-4842-A72E-CBEEB58096CC}"/>
    <cellStyle name="Comma 2 3 2 2 5" xfId="1714" xr:uid="{B00FD67A-78BB-4E5B-9C8B-4B025A1BC7F2}"/>
    <cellStyle name="Comma 2 3 2 2 6" xfId="10924" xr:uid="{3D13CFB5-BF62-43D0-AD43-4D1BA5CD222F}"/>
    <cellStyle name="Comma 2 3 2 3" xfId="176" xr:uid="{AF474224-316B-4A94-B1E9-97C664933A52}"/>
    <cellStyle name="Comma 2 3 2 3 2" xfId="678" xr:uid="{66AED861-58BA-41FB-A744-C17F4E829660}"/>
    <cellStyle name="Comma 2 3 2 3 2 2" xfId="1444" xr:uid="{2C7B445A-64AE-48F5-9DD3-F7FC6D9E6E85}"/>
    <cellStyle name="Comma 2 3 2 3 2 3" xfId="2224" xr:uid="{1845D4E8-6340-49D7-B84E-8CAEF35B4592}"/>
    <cellStyle name="Comma 2 3 2 3 2 4" xfId="21606" xr:uid="{659DF840-2BC8-41E6-BEB0-29ADF4A852C3}"/>
    <cellStyle name="Comma 2 3 2 3 3" xfId="430" xr:uid="{5518B695-6C5A-41C8-9C80-F34110CB2668}"/>
    <cellStyle name="Comma 2 3 2 3 3 2" xfId="1196" xr:uid="{B9FB8B79-F101-41A3-BA61-D4604B034E19}"/>
    <cellStyle name="Comma 2 3 2 3 3 3" xfId="1976" xr:uid="{96D28906-B883-4B82-B5A0-ACB8717F0E52}"/>
    <cellStyle name="Comma 2 3 2 3 3 4" xfId="21702" xr:uid="{E75396F5-88FC-4733-ACDE-71B165B5DD8C}"/>
    <cellStyle name="Comma 2 3 2 3 4" xfId="948" xr:uid="{275196C1-B464-46CD-9135-4B5A6B2EC2B8}"/>
    <cellStyle name="Comma 2 3 2 3 5" xfId="1728" xr:uid="{8EA4E7D4-EFF6-45A8-B16E-18DBCC526C4A}"/>
    <cellStyle name="Comma 2 3 2 3 6" xfId="9397" xr:uid="{80EC5EAC-FAE4-4521-A5B0-D852CE5C0262}"/>
    <cellStyle name="Comma 2 3 2 4" xfId="242" xr:uid="{7EEAC8F8-6A35-42EE-AF87-9491D0C17CB4}"/>
    <cellStyle name="Comma 2 3 2 4 2" xfId="743" xr:uid="{F15FDDE1-0954-462C-A05E-50D7264CD8B5}"/>
    <cellStyle name="Comma 2 3 2 4 2 2" xfId="1509" xr:uid="{7A4D6528-4806-4AD0-A947-17164856E910}"/>
    <cellStyle name="Comma 2 3 2 4 2 3" xfId="2289" xr:uid="{52E2CB5B-502C-4043-9FE8-0047C6A484A6}"/>
    <cellStyle name="Comma 2 3 2 4 3" xfId="495" xr:uid="{8B128913-3D32-4DF7-96B0-FFEF4D92B361}"/>
    <cellStyle name="Comma 2 3 2 4 3 2" xfId="1261" xr:uid="{36CEFDF3-93D3-40E9-920D-0CF4603ED041}"/>
    <cellStyle name="Comma 2 3 2 4 3 3" xfId="2041" xr:uid="{F0E93107-8098-4B38-9C8C-1CB84F9F0762}"/>
    <cellStyle name="Comma 2 3 2 4 4" xfId="1013" xr:uid="{B8638BB0-E69A-4CD0-9D94-956F11823679}"/>
    <cellStyle name="Comma 2 3 2 4 5" xfId="1792" xr:uid="{CB30BCC5-77E5-4846-AB70-3541A5FB1381}"/>
    <cellStyle name="Comma 2 3 2 4 6" xfId="21498" xr:uid="{D4CDF970-6FB7-428A-BD72-F7110F876D29}"/>
    <cellStyle name="Comma 2 3 2 5" xfId="602" xr:uid="{D25E1240-E9B5-41B4-AF41-DD33F9D3CD25}"/>
    <cellStyle name="Comma 2 3 2 5 2" xfId="1368" xr:uid="{142D9AB7-0A02-4495-B52E-02AB2B530F71}"/>
    <cellStyle name="Comma 2 3 2 5 3" xfId="2148" xr:uid="{C1524DB1-E3AD-4604-B3DC-83A33D272B3D}"/>
    <cellStyle name="Comma 2 3 2 5 4" xfId="21570" xr:uid="{5D47700B-5578-4E5E-9D5B-F3C5C500A783}"/>
    <cellStyle name="Comma 2 3 2 6" xfId="354" xr:uid="{47AB6174-E0D1-4F60-A8B5-C1724B03C02B}"/>
    <cellStyle name="Comma 2 3 2 6 2" xfId="1120" xr:uid="{9AAB1023-1C1F-4B0A-8FD9-89D1326C1883}"/>
    <cellStyle name="Comma 2 3 2 6 3" xfId="1900" xr:uid="{3151BC44-E23B-4C13-AC4E-8218F9F47D5E}"/>
    <cellStyle name="Comma 2 3 2 6 4" xfId="21666" xr:uid="{3F7C39B9-4EE5-4780-B170-790FF8E22C88}"/>
    <cellStyle name="Comma 2 3 2 7" xfId="872" xr:uid="{7977A5F8-F7B4-42D4-A865-813E288FDB5C}"/>
    <cellStyle name="Comma 2 3 2 8" xfId="1651" xr:uid="{8ECBCDA1-8887-4084-B75F-40B45F635CD9}"/>
    <cellStyle name="Comma 2 3 2 9" xfId="2411" xr:uid="{F0378CED-ED98-47BD-AC04-1CD1AC21A258}"/>
    <cellStyle name="Comma 2 3 3" xfId="130" xr:uid="{68110039-DAA8-4689-BC83-E75ED89BCF09}"/>
    <cellStyle name="Comma 2 3 3 2" xfId="276" xr:uid="{5778641F-BFAC-4B8A-B3E5-763A2D220F7D}"/>
    <cellStyle name="Comma 2 3 3 2 2" xfId="777" xr:uid="{DD351068-0FA3-4C0D-BBC1-4FF6D691B29A}"/>
    <cellStyle name="Comma 2 3 3 2 2 2" xfId="1543" xr:uid="{4C0A05E5-5DD1-4C4E-B36F-D7878B56466D}"/>
    <cellStyle name="Comma 2 3 3 2 2 3" xfId="2323" xr:uid="{CBB60001-6C1F-46F8-AEE6-00049C1BABE5}"/>
    <cellStyle name="Comma 2 3 3 2 3" xfId="529" xr:uid="{4BCA269F-427C-4F2C-91EB-B5BEE74100B3}"/>
    <cellStyle name="Comma 2 3 3 2 3 2" xfId="1295" xr:uid="{6CD1830F-B913-4DE1-9F5E-1E6497BD7D90}"/>
    <cellStyle name="Comma 2 3 3 2 3 3" xfId="2075" xr:uid="{6B8EB4D3-3CC5-4AF5-8D98-E38232CE3B41}"/>
    <cellStyle name="Comma 2 3 3 2 4" xfId="1047" xr:uid="{413C551A-7A29-400A-AEB2-11A16EB3DB07}"/>
    <cellStyle name="Comma 2 3 3 2 5" xfId="1826" xr:uid="{2BD695E4-4975-4B7D-827B-8F18BA54C697}"/>
    <cellStyle name="Comma 2 3 3 2 6" xfId="21515" xr:uid="{1C4A420A-E135-4240-B037-D27537E66838}"/>
    <cellStyle name="Comma 2 3 3 3" xfId="633" xr:uid="{B38ABF9D-E7B3-446D-AFFC-62EAEBFF646C}"/>
    <cellStyle name="Comma 2 3 3 3 2" xfId="1399" xr:uid="{D86F2948-BB70-4C88-9ED8-E3127E4EB361}"/>
    <cellStyle name="Comma 2 3 3 3 3" xfId="2179" xr:uid="{65499F60-F0B3-4AB6-92E5-A451C0B8B05A}"/>
    <cellStyle name="Comma 2 3 3 3 4" xfId="21622" xr:uid="{C70C6DBD-1552-458F-925E-868043A5CD31}"/>
    <cellStyle name="Comma 2 3 3 4" xfId="385" xr:uid="{9B0B2198-0E76-472C-93CE-C786A0888647}"/>
    <cellStyle name="Comma 2 3 3 4 2" xfId="1151" xr:uid="{ECDFE28A-9E11-4998-8648-3ED8244DD849}"/>
    <cellStyle name="Comma 2 3 3 4 3" xfId="1931" xr:uid="{A4C9BAA3-BE49-486B-8F6B-F44593C4AA94}"/>
    <cellStyle name="Comma 2 3 3 4 4" xfId="21718" xr:uid="{4597B0B6-BFF0-4D85-96AC-980E2E7EDC92}"/>
    <cellStyle name="Comma 2 3 3 5" xfId="903" xr:uid="{BC1A023C-2B3D-47F4-930E-FD12A67795C6}"/>
    <cellStyle name="Comma 2 3 3 6" xfId="1682" xr:uid="{252C1E8E-E724-4B1A-9920-332B77693BFC}"/>
    <cellStyle name="Comma 2 3 3 7" xfId="10293" xr:uid="{F03C2A6D-B9CE-4CA1-AC7F-FA8621EDE9D7}"/>
    <cellStyle name="Comma 2 3 4" xfId="171" xr:uid="{11826262-D9CA-4396-9695-6037C3869E3D}"/>
    <cellStyle name="Comma 2 3 4 2" xfId="673" xr:uid="{9611FDFF-54F0-4E19-BE6C-2EA463F5DDFA}"/>
    <cellStyle name="Comma 2 3 4 2 2" xfId="1439" xr:uid="{0C877050-8295-4F47-ABF6-70CFB833B0D1}"/>
    <cellStyle name="Comma 2 3 4 2 3" xfId="2219" xr:uid="{C80676F4-4215-4DB4-B722-E3640BB2039D}"/>
    <cellStyle name="Comma 2 3 4 2 4" xfId="21589" xr:uid="{A9ADA52A-F61C-4410-AB06-841DA551D9CF}"/>
    <cellStyle name="Comma 2 3 4 3" xfId="425" xr:uid="{B7DED272-6EBC-42F6-836B-FFB0C5F96B35}"/>
    <cellStyle name="Comma 2 3 4 3 2" xfId="1191" xr:uid="{D6BF5D0F-8DB5-4FD6-B0AD-5C04B38B04D8}"/>
    <cellStyle name="Comma 2 3 4 3 3" xfId="1971" xr:uid="{0F13F204-0CD0-4943-BBFB-8FE5348FE651}"/>
    <cellStyle name="Comma 2 3 4 3 4" xfId="21685" xr:uid="{685D7A07-BF7C-4B9A-8E8A-7A327D37AABA}"/>
    <cellStyle name="Comma 2 3 4 4" xfId="943" xr:uid="{D861CEBF-B259-4354-95D8-C9303072B039}"/>
    <cellStyle name="Comma 2 3 4 5" xfId="1723" xr:uid="{FB8A5193-CF4C-45CA-95D3-73E3FE96D6EA}"/>
    <cellStyle name="Comma 2 3 4 6" xfId="8740" xr:uid="{C4760951-6668-436B-8A4B-10A3EB3BAAD7}"/>
    <cellStyle name="Comma 2 3 5" xfId="208" xr:uid="{990CDFAC-76DE-4C81-A258-DAAFAA2EBA98}"/>
    <cellStyle name="Comma 2 3 5 2" xfId="709" xr:uid="{93C33846-BA17-4CDA-A525-5C37A7F1320D}"/>
    <cellStyle name="Comma 2 3 5 2 2" xfId="1475" xr:uid="{B176FE64-6AA0-4535-9B88-4BEE7BE24528}"/>
    <cellStyle name="Comma 2 3 5 2 3" xfId="2255" xr:uid="{12EBDDFE-8623-4F95-A7C7-EA21033205D7}"/>
    <cellStyle name="Comma 2 3 5 3" xfId="461" xr:uid="{673731B8-40BB-449C-A076-783C2C5B241B}"/>
    <cellStyle name="Comma 2 3 5 3 2" xfId="1227" xr:uid="{9C435F0F-56DF-49C4-8F82-9A0F83680ED1}"/>
    <cellStyle name="Comma 2 3 5 3 3" xfId="2007" xr:uid="{DE72E1C1-058E-41B0-8410-0F36A17617F8}"/>
    <cellStyle name="Comma 2 3 5 4" xfId="979" xr:uid="{41C8ECD1-37EF-4258-B7D2-C0EE23CE9E8B}"/>
    <cellStyle name="Comma 2 3 5 5" xfId="1758" xr:uid="{CA5CB93B-E12B-4D5A-87D8-7F1874471808}"/>
    <cellStyle name="Comma 2 3 5 6" xfId="21478" xr:uid="{DFBC9BF3-DEFA-42D7-9C1E-587612144CCE}"/>
    <cellStyle name="Comma 2 3 6" xfId="568" xr:uid="{96BB96FE-7A41-46FE-8C83-740733C9D2EF}"/>
    <cellStyle name="Comma 2 3 6 2" xfId="1334" xr:uid="{8703F5CE-208C-4B58-979C-769759C77010}"/>
    <cellStyle name="Comma 2 3 6 3" xfId="2114" xr:uid="{2EBE5E98-7135-4FE7-BFEB-9D5A95ECD0AE}"/>
    <cellStyle name="Comma 2 3 6 4" xfId="21556" xr:uid="{442727A2-D54E-4524-B620-522EF2E82163}"/>
    <cellStyle name="Comma 2 3 7" xfId="320" xr:uid="{828E1D87-4638-471C-A4DD-B06AEAC964E2}"/>
    <cellStyle name="Comma 2 3 7 2" xfId="1086" xr:uid="{96BF7CEC-F039-4440-A2B4-9E8705F7F9DD}"/>
    <cellStyle name="Comma 2 3 7 3" xfId="1866" xr:uid="{743B8AF0-594C-462E-AB64-EB42E15BF7A8}"/>
    <cellStyle name="Comma 2 3 7 4" xfId="21652" xr:uid="{FF727B91-BCBB-466C-8CE9-ABC7B7647BE3}"/>
    <cellStyle name="Comma 2 3 8" xfId="838" xr:uid="{42CF1126-C5E9-430E-8E0F-85E0CB56C221}"/>
    <cellStyle name="Comma 2 3 9" xfId="1617" xr:uid="{79948D27-1D2F-4470-83FB-D66A26A10981}"/>
    <cellStyle name="Comma 2 4" xfId="72" xr:uid="{F51AB018-1AED-4D6C-A161-736660520A3F}"/>
    <cellStyle name="Comma 2 4 2" xfId="138" xr:uid="{F4986066-D42E-4CAC-A07B-BDD7D4ADB1B6}"/>
    <cellStyle name="Comma 2 4 2 2" xfId="641" xr:uid="{E683764E-92D1-47C1-9188-E6E0B7C4C80F}"/>
    <cellStyle name="Comma 2 4 2 2 2" xfId="1407" xr:uid="{E32CF959-6FF4-48AE-942E-B4E674030BAC}"/>
    <cellStyle name="Comma 2 4 2 2 3" xfId="2187" xr:uid="{3590EB7C-40B1-49B0-8C17-A5E52ADCB75F}"/>
    <cellStyle name="Comma 2 4 2 2 4" xfId="21521" xr:uid="{4F87E11F-A395-42DC-A47D-13415559C13F}"/>
    <cellStyle name="Comma 2 4 2 3" xfId="393" xr:uid="{1FD835A8-5771-4717-8AC2-92B25F456B0A}"/>
    <cellStyle name="Comma 2 4 2 3 2" xfId="1159" xr:uid="{5B54903A-9E9E-4A7A-9CB6-C1058BE2549B}"/>
    <cellStyle name="Comma 2 4 2 3 3" xfId="1939" xr:uid="{4F4CF3AA-A338-419A-B910-82FA547A6AA6}"/>
    <cellStyle name="Comma 2 4 2 3 4" xfId="21579" xr:uid="{C4A7284C-45ED-4142-B868-974BE3119F79}"/>
    <cellStyle name="Comma 2 4 2 4" xfId="911" xr:uid="{795B100E-A011-4827-9266-D585DE1B18B9}"/>
    <cellStyle name="Comma 2 4 2 4 2" xfId="21675" xr:uid="{E32B07DA-FD32-414C-9C69-D3D258ECBAB2}"/>
    <cellStyle name="Comma 2 4 2 5" xfId="1690" xr:uid="{D178BC48-0B14-42E5-A581-E4AA94D65062}"/>
    <cellStyle name="Comma 2 4 2 6" xfId="2436" xr:uid="{6DF33AE9-A88B-435D-8925-EFC38F857914}"/>
    <cellStyle name="Comma 2 4 3" xfId="172" xr:uid="{BF90B2D4-8AED-4B64-8C71-46AE93821642}"/>
    <cellStyle name="Comma 2 4 3 2" xfId="674" xr:uid="{32AEB57B-3624-4059-A8C7-E6372D8982AA}"/>
    <cellStyle name="Comma 2 4 3 2 2" xfId="1440" xr:uid="{075FE09C-05CF-42BD-9B17-5886FBD92D62}"/>
    <cellStyle name="Comma 2 4 3 2 3" xfId="2220" xr:uid="{A4B2156F-0EF4-4CE6-8743-07AE9D73800F}"/>
    <cellStyle name="Comma 2 4 3 3" xfId="426" xr:uid="{77DB72C2-3B9B-4432-BAC8-D06CDF9C2C9D}"/>
    <cellStyle name="Comma 2 4 3 3 2" xfId="1192" xr:uid="{ADA978A3-2C72-4E1F-9E33-CC05128A6A96}"/>
    <cellStyle name="Comma 2 4 3 3 3" xfId="1972" xr:uid="{8922A087-6577-48E8-A25D-647DABD0C865}"/>
    <cellStyle name="Comma 2 4 3 4" xfId="944" xr:uid="{92C3279F-BC95-4077-A6D5-74D76773B898}"/>
    <cellStyle name="Comma 2 4 3 5" xfId="1724" xr:uid="{AA2F857D-2C54-40F9-A564-1B98C49048D1}"/>
    <cellStyle name="Comma 2 4 3 6" xfId="21484" xr:uid="{C854ADA9-1A4C-41A2-911B-5F20199B854D}"/>
    <cellStyle name="Comma 2 4 4" xfId="216" xr:uid="{2EEA09CF-7ADD-4ED8-80EA-110C193A3E80}"/>
    <cellStyle name="Comma 2 4 4 2" xfId="717" xr:uid="{ECC2978C-6DB5-45D7-8A3F-4E09220789D3}"/>
    <cellStyle name="Comma 2 4 4 2 2" xfId="1483" xr:uid="{B99531D5-D34B-4E31-A598-9E8FA6160268}"/>
    <cellStyle name="Comma 2 4 4 2 3" xfId="2263" xr:uid="{9EBC08C4-D4AF-4C86-951D-44C24435D108}"/>
    <cellStyle name="Comma 2 4 4 3" xfId="469" xr:uid="{85C79482-1560-46A7-8A76-AE4F1ACCC922}"/>
    <cellStyle name="Comma 2 4 4 3 2" xfId="1235" xr:uid="{65815545-11DC-4B5A-8B46-7F9044F6F36E}"/>
    <cellStyle name="Comma 2 4 4 3 3" xfId="2015" xr:uid="{92790711-8FE2-4B9F-8970-911CE65ACB80}"/>
    <cellStyle name="Comma 2 4 4 4" xfId="987" xr:uid="{1D0EF4F3-22F1-4CAF-BD6C-AFDF45D1C6C3}"/>
    <cellStyle name="Comma 2 4 4 5" xfId="1766" xr:uid="{0457B039-2572-4429-9079-1A46D0657C03}"/>
    <cellStyle name="Comma 2 4 4 6" xfId="21563" xr:uid="{F9510641-8872-41EB-A5AB-C8091CB528FB}"/>
    <cellStyle name="Comma 2 4 5" xfId="576" xr:uid="{43973AD4-1CEC-4E8F-9AF8-66F3CBAB800A}"/>
    <cellStyle name="Comma 2 4 5 2" xfId="1342" xr:uid="{9BB7190E-D870-49DC-8611-E7097A44DD52}"/>
    <cellStyle name="Comma 2 4 5 3" xfId="2122" xr:uid="{D2EE23D9-2263-456C-89BC-D62EE84CB44F}"/>
    <cellStyle name="Comma 2 4 5 4" xfId="21659" xr:uid="{9C67A642-40CF-4C35-956B-7BA43E83B3B6}"/>
    <cellStyle name="Comma 2 4 6" xfId="328" xr:uid="{79F824EB-6590-4C01-9FAC-03310DFDD5FD}"/>
    <cellStyle name="Comma 2 4 6 2" xfId="1094" xr:uid="{FA08A243-8FBD-4D99-B195-B02A3991F347}"/>
    <cellStyle name="Comma 2 4 6 3" xfId="1874" xr:uid="{44B3F5AC-EF86-4874-9FD7-45DCBC70550E}"/>
    <cellStyle name="Comma 2 4 7" xfId="846" xr:uid="{2818309D-144B-4B43-90C4-84AA0650CFDF}"/>
    <cellStyle name="Comma 2 4 8" xfId="1625" xr:uid="{40304BFE-5B84-4F37-AC48-596E28E83D29}"/>
    <cellStyle name="Comma 2 4 9" xfId="2366" xr:uid="{7A76E77B-EE09-4B9B-8036-8A879FA9E66A}"/>
    <cellStyle name="Comma 2 5" xfId="106" xr:uid="{A0F6A627-C232-488B-A36E-25EDE4E2AA5E}"/>
    <cellStyle name="Comma 2 5 2" xfId="250" xr:uid="{DB4C2DAA-052F-4AC3-B640-25E5806628F4}"/>
    <cellStyle name="Comma 2 5 2 2" xfId="751" xr:uid="{36318741-1D52-4D90-A1C8-9D8FBF815EC9}"/>
    <cellStyle name="Comma 2 5 2 2 2" xfId="1517" xr:uid="{223DE278-BDA4-4403-921E-E48AE06820A7}"/>
    <cellStyle name="Comma 2 5 2 2 3" xfId="2297" xr:uid="{9E2AAE45-75E5-4C2F-B57B-958309DD2644}"/>
    <cellStyle name="Comma 2 5 2 3" xfId="503" xr:uid="{559E4529-1FB6-4C35-A094-998F351D9808}"/>
    <cellStyle name="Comma 2 5 2 3 2" xfId="1269" xr:uid="{98072369-114B-47D2-A70E-3728C03A3B3A}"/>
    <cellStyle name="Comma 2 5 2 3 3" xfId="2049" xr:uid="{589049A3-31AB-4C42-857A-90AF436EA396}"/>
    <cellStyle name="Comma 2 5 2 4" xfId="1021" xr:uid="{B172B3D6-5822-475D-AE55-025F34804544}"/>
    <cellStyle name="Comma 2 5 2 5" xfId="1800" xr:uid="{F03ED172-EBA1-4943-8BBA-EE5304C6E815}"/>
    <cellStyle name="Comma 2 5 2 6" xfId="21503" xr:uid="{891132B2-CB4E-4770-80F4-B93ECEFDC5E1}"/>
    <cellStyle name="Comma 2 5 3" xfId="609" xr:uid="{DEF47485-0917-402A-B673-A85B93173572}"/>
    <cellStyle name="Comma 2 5 3 2" xfId="1375" xr:uid="{6C459EF3-A0DC-4CFB-9D87-021DD7E2E44B}"/>
    <cellStyle name="Comma 2 5 3 3" xfId="2155" xr:uid="{C3BB7733-9C25-4FA7-B395-48788572F665}"/>
    <cellStyle name="Comma 2 5 3 4" xfId="21566" xr:uid="{E0AA7F56-9907-4F3A-A706-79ABBE97ED02}"/>
    <cellStyle name="Comma 2 5 4" xfId="361" xr:uid="{65A419C1-9476-4AF2-86C8-5C183C34E6A6}"/>
    <cellStyle name="Comma 2 5 4 2" xfId="1127" xr:uid="{BE5A2F1E-4C8C-44A0-A686-3B75BF4FC11B}"/>
    <cellStyle name="Comma 2 5 4 3" xfId="1907" xr:uid="{6F91E7D1-AD14-422B-BB8B-BEF6F6B09D32}"/>
    <cellStyle name="Comma 2 5 4 4" xfId="21662" xr:uid="{ECAB9F6B-15A4-49B6-BAC6-BA2E7BB81055}"/>
    <cellStyle name="Comma 2 5 5" xfId="879" xr:uid="{C36CF9DE-F45C-446F-AE11-79CFB77C12AA}"/>
    <cellStyle name="Comma 2 5 6" xfId="1658" xr:uid="{E222B517-84FE-48EB-B2F0-64030223F60B}"/>
    <cellStyle name="Comma 2 5 7" xfId="2388" xr:uid="{99A0BE65-C6A2-4343-B185-75C9157D4366}"/>
    <cellStyle name="Comma 2 6" xfId="167" xr:uid="{81726589-9E3F-4F61-A3B4-A46FA23F5629}"/>
    <cellStyle name="Comma 2 6 2" xfId="670" xr:uid="{1C034870-51D9-45DF-AA32-9DF0F9FC7B82}"/>
    <cellStyle name="Comma 2 6 2 2" xfId="1436" xr:uid="{CDADAEE4-FC20-4081-B450-D4A84CA4A0E0}"/>
    <cellStyle name="Comma 2 6 2 3" xfId="2216" xr:uid="{2F9E6953-DBB5-4B2F-B8CC-22BEC11F5DF3}"/>
    <cellStyle name="Comma 2 6 3" xfId="422" xr:uid="{02D984F5-D41F-423C-A490-7FDBAB3E3E5F}"/>
    <cellStyle name="Comma 2 6 3 2" xfId="1188" xr:uid="{9981A596-4314-4BF6-9D3C-5F29B21B369B}"/>
    <cellStyle name="Comma 2 6 3 3" xfId="1968" xr:uid="{B1896C42-9495-437C-937C-A9D17B17BD97}"/>
    <cellStyle name="Comma 2 6 4" xfId="940" xr:uid="{0742EC2B-49E6-477C-B8CB-908A0CA5EB94}"/>
    <cellStyle name="Comma 2 6 5" xfId="1719" xr:uid="{44998A9F-56C5-49B5-BC25-AB6BE13AED16}"/>
    <cellStyle name="Comma 2 6 6" xfId="21464" xr:uid="{A611C98E-1661-4D07-882D-95F05A9FCA92}"/>
    <cellStyle name="Comma 2 7" xfId="180" xr:uid="{BBDEB52B-D675-4137-B97D-44BEE5D84003}"/>
    <cellStyle name="Comma 2 7 2" xfId="682" xr:uid="{53347D1B-A008-45D7-A1E1-1445B74D1393}"/>
    <cellStyle name="Comma 2 7 2 2" xfId="1448" xr:uid="{3AA8F5E7-1409-428A-BD8F-0DC8BFB54BC2}"/>
    <cellStyle name="Comma 2 7 2 3" xfId="2228" xr:uid="{B23B34D0-217F-4AE0-913F-061BDC6E4165}"/>
    <cellStyle name="Comma 2 7 3" xfId="434" xr:uid="{2731B9CC-EDD7-4EE7-B433-474B8D9140BC}"/>
    <cellStyle name="Comma 2 7 3 2" xfId="1200" xr:uid="{5B119FBF-D0B6-483C-B920-2BEA6ACECDB0}"/>
    <cellStyle name="Comma 2 7 3 3" xfId="1980" xr:uid="{03A7F9A9-C00A-427F-B0AC-6B1B2F01BC3F}"/>
    <cellStyle name="Comma 2 7 4" xfId="952" xr:uid="{87EB3211-1AE7-44D1-A929-2B415D95D9DC}"/>
    <cellStyle name="Comma 2 7 5" xfId="1731" xr:uid="{FD44B0FE-3DE0-4647-A076-70CB09D9F5CD}"/>
    <cellStyle name="Comma 2 7 6" xfId="21552" xr:uid="{777782CF-1A0D-4964-87C7-E650B960ADEB}"/>
    <cellStyle name="Comma 2 8" xfId="285" xr:uid="{F8605510-0761-49C7-9B32-DF5A16D40446}"/>
    <cellStyle name="Comma 2 8 2" xfId="782" xr:uid="{53FB3ECF-F4AE-48D6-A698-DDD65E611C2B}"/>
    <cellStyle name="Comma 2 8 2 2" xfId="1548" xr:uid="{ED819FB9-E838-4A76-9655-84D694B4DF64}"/>
    <cellStyle name="Comma 2 8 2 3" xfId="2328" xr:uid="{CD156FA8-4CC5-47AC-9DD5-A05F87452EE4}"/>
    <cellStyle name="Comma 2 8 3" xfId="534" xr:uid="{9B24BD4D-0927-4060-8BA5-47562BA74518}"/>
    <cellStyle name="Comma 2 8 3 2" xfId="1300" xr:uid="{655EDBFA-B671-4393-BBBB-5C54D54417C3}"/>
    <cellStyle name="Comma 2 8 3 3" xfId="2080" xr:uid="{FFD567D6-D0C8-46AA-9E2C-8E8B92C94F2B}"/>
    <cellStyle name="Comma 2 8 4" xfId="1052" xr:uid="{9A361992-EE1F-4413-AAAD-9B6AB8792CA7}"/>
    <cellStyle name="Comma 2 8 5" xfId="1832" xr:uid="{EF89CE29-41B2-4FB4-872D-064511E0D5AA}"/>
    <cellStyle name="Comma 2 8 6" xfId="21648" xr:uid="{D808BD11-F0DB-4E38-89E4-02F9F6189FE6}"/>
    <cellStyle name="Comma 2 9" xfId="542" xr:uid="{202D6010-3EE0-43B1-AB2E-D8EF0F110F35}"/>
    <cellStyle name="Comma 2 9 2" xfId="1308" xr:uid="{4EF11456-B3CE-4C37-B385-AC400E9AD403}"/>
    <cellStyle name="Comma 2 9 3" xfId="2088" xr:uid="{8345A018-D5AC-4BD5-A307-CBC847E010AE}"/>
    <cellStyle name="Comma 3" xfId="39" xr:uid="{81E332DD-0E92-4756-AE4F-2BCB506B5398}"/>
    <cellStyle name="Comma 3 10" xfId="2343" xr:uid="{6F9656DD-2BFD-4CFA-970F-9FB2BF482935}"/>
    <cellStyle name="Comma 3 2" xfId="85" xr:uid="{E82B8513-19B0-4B2E-9C0C-982EF0889679}"/>
    <cellStyle name="Comma 3 2 2" xfId="173" xr:uid="{8AA87524-9350-4A15-B4F8-4A967F5223E4}"/>
    <cellStyle name="Comma 3 2 2 2" xfId="675" xr:uid="{2A263360-25E8-4B8E-85FB-4299B277C3F6}"/>
    <cellStyle name="Comma 3 2 2 2 2" xfId="1441" xr:uid="{2AB08C38-0BF7-41B1-A25E-9381D859AC3A}"/>
    <cellStyle name="Comma 3 2 2 2 2 2" xfId="21537" xr:uid="{434DA5A7-7905-460F-B1BC-9CB990F08B7A}"/>
    <cellStyle name="Comma 3 2 2 2 2 3" xfId="21643" xr:uid="{0DFC049A-4898-42D6-BB63-FBF16CD86258}"/>
    <cellStyle name="Comma 3 2 2 2 2 4" xfId="21739" xr:uid="{5B0DD02D-40F5-4087-A6CF-FAE5C261D2F1}"/>
    <cellStyle name="Comma 3 2 2 2 2 5" xfId="10957" xr:uid="{E7184ACE-3356-47E6-8178-8D5C2CA3350B}"/>
    <cellStyle name="Comma 3 2 2 2 3" xfId="2221" xr:uid="{4C0A5F7C-2C3C-44D4-999E-AD5B6DE62360}"/>
    <cellStyle name="Comma 3 2 2 2 3 2" xfId="21500" xr:uid="{037FB7F1-8249-4E10-8B05-7B63A1A19285}"/>
    <cellStyle name="Comma 3 2 2 2 4" xfId="21608" xr:uid="{D98D0E77-71AE-4390-B0D8-AAD3AF4ADE61}"/>
    <cellStyle name="Comma 3 2 2 2 5" xfId="21704" xr:uid="{FF961257-0935-4486-AB98-E0E8F46F3E5C}"/>
    <cellStyle name="Comma 3 2 2 2 6" xfId="9430" xr:uid="{A90B53FB-6ADF-41FF-97F8-E2EED2B60A16}"/>
    <cellStyle name="Comma 3 2 2 3" xfId="427" xr:uid="{C4AFDC51-8ED7-4176-AB61-4B35B76BC1BF}"/>
    <cellStyle name="Comma 3 2 2 3 2" xfId="1193" xr:uid="{73FB9FCE-C2AD-40EC-AFC1-9FED65C0A3B4}"/>
    <cellStyle name="Comma 3 2 2 3 2 2" xfId="21518" xr:uid="{6B2B7F6B-535E-4A60-80C9-9B4864D4222F}"/>
    <cellStyle name="Comma 3 2 2 3 3" xfId="1973" xr:uid="{8AA34B76-5264-4310-89CD-CC37B4E0F995}"/>
    <cellStyle name="Comma 3 2 2 3 3 2" xfId="21625" xr:uid="{164D011C-88B4-4A9F-AEE9-C260EC2FEC65}"/>
    <cellStyle name="Comma 3 2 2 3 4" xfId="21721" xr:uid="{B1FBF9A7-74CC-432D-8E6D-D3F66CDE23B7}"/>
    <cellStyle name="Comma 3 2 2 3 5" xfId="10300" xr:uid="{358E45B4-8CAA-48DB-AE6E-4B86C9613EB3}"/>
    <cellStyle name="Comma 3 2 2 4" xfId="945" xr:uid="{902071F1-B551-4EDE-90D5-BF12D9D3CC51}"/>
    <cellStyle name="Comma 3 2 2 4 2" xfId="21481" xr:uid="{DB548C77-CFDC-4B33-8E36-23561EA9BEF8}"/>
    <cellStyle name="Comma 3 2 2 5" xfId="1725" xr:uid="{AB12CAFF-E6D5-424A-B499-E6F4271CB8EF}"/>
    <cellStyle name="Comma 3 2 2 5 2" xfId="21569" xr:uid="{472293C1-7A66-4B20-857F-575891F96BF0}"/>
    <cellStyle name="Comma 3 2 2 6" xfId="21665" xr:uid="{619D0A73-7035-44CD-AD7E-429FE8F47F21}"/>
    <cellStyle name="Comma 3 2 2 7" xfId="2410" xr:uid="{5C8A564F-071A-4C11-A596-86527DC529B9}"/>
    <cellStyle name="Comma 3 2 3" xfId="229" xr:uid="{B16A4079-4F80-488B-829B-ECC832968A62}"/>
    <cellStyle name="Comma 3 2 3 2" xfId="730" xr:uid="{C53D252D-CA13-4D20-AF77-D510456AB8AC}"/>
    <cellStyle name="Comma 3 2 3 2 2" xfId="1496" xr:uid="{53F0A50C-0890-43B6-8E61-AA46C7A0AF0E}"/>
    <cellStyle name="Comma 3 2 3 2 2 2" xfId="21525" xr:uid="{E7B7587A-E6C4-4493-BA58-94E737F1291F}"/>
    <cellStyle name="Comma 3 2 3 2 3" xfId="2276" xr:uid="{E179205C-EC38-42DB-A748-84D5CB0EB322}"/>
    <cellStyle name="Comma 3 2 3 2 3 2" xfId="21631" xr:uid="{6EAD5A7C-83DF-4374-AAC4-9EA9F73AC8EE}"/>
    <cellStyle name="Comma 3 2 3 2 4" xfId="21727" xr:uid="{3849E8D3-1362-4B2B-9190-B1DE20125BA6}"/>
    <cellStyle name="Comma 3 2 3 2 5" xfId="10721" xr:uid="{F2C98434-FA56-44A5-B909-F0ADDAF66B32}"/>
    <cellStyle name="Comma 3 2 3 3" xfId="482" xr:uid="{63C568A2-6AAF-4C48-AB68-8727058EA04C}"/>
    <cellStyle name="Comma 3 2 3 3 2" xfId="1248" xr:uid="{B15C0466-D958-4925-8085-884D56170AAB}"/>
    <cellStyle name="Comma 3 2 3 3 3" xfId="2028" xr:uid="{F85316BF-611E-4543-9620-764BA5971C46}"/>
    <cellStyle name="Comma 3 2 3 3 4" xfId="21488" xr:uid="{B7003729-2041-45D9-9A60-EC4ED0858CFA}"/>
    <cellStyle name="Comma 3 2 3 4" xfId="1000" xr:uid="{0FEC4D9C-0E10-4EEF-867B-EB11948DADC5}"/>
    <cellStyle name="Comma 3 2 3 4 2" xfId="21597" xr:uid="{9559CACE-F377-4E4D-B558-3BA4A2C16C4D}"/>
    <cellStyle name="Comma 3 2 3 5" xfId="1779" xr:uid="{58278DE5-88F4-4C08-B22B-AB4A84BD1775}"/>
    <cellStyle name="Comma 3 2 3 5 2" xfId="21693" xr:uid="{1B3B1F1A-385E-4425-AFCE-3A6FDCE77D73}"/>
    <cellStyle name="Comma 3 2 3 6" xfId="9198" xr:uid="{2E020016-34EA-4837-A59E-A13F57244243}"/>
    <cellStyle name="Comma 3 2 4" xfId="589" xr:uid="{99FA0C3C-4AAF-4A5A-90A8-0DFB9BF12662}"/>
    <cellStyle name="Comma 3 2 4 2" xfId="1355" xr:uid="{CDCEFEDE-DFF9-433E-8987-9515833D62B5}"/>
    <cellStyle name="Comma 3 2 4 2 2" xfId="21506" xr:uid="{128FD212-0785-45A6-AE05-4A948A34C82F}"/>
    <cellStyle name="Comma 3 2 4 3" xfId="2135" xr:uid="{7535F749-45DF-469F-B0BD-F458E38C0D0A}"/>
    <cellStyle name="Comma 3 2 4 3 2" xfId="21613" xr:uid="{EB71F3C3-6A1E-4832-A08F-07803DF0C90C}"/>
    <cellStyle name="Comma 3 2 4 4" xfId="21709" xr:uid="{3F0D3C83-D0B7-412E-8A1F-F155E49D344D}"/>
    <cellStyle name="Comma 3 2 4 5" xfId="9938" xr:uid="{85D069ED-D756-474F-A7FB-37BB1B0BAB0E}"/>
    <cellStyle name="Comma 3 2 5" xfId="341" xr:uid="{3E9C3736-DC48-40EE-A9F8-95EC29002631}"/>
    <cellStyle name="Comma 3 2 5 2" xfId="1107" xr:uid="{36CF4ADA-B439-4EC3-A647-27627EEB6453}"/>
    <cellStyle name="Comma 3 2 5 3" xfId="1887" xr:uid="{6400CA86-86CF-4CBE-997A-84B96ED22153}"/>
    <cellStyle name="Comma 3 2 5 4" xfId="21468" xr:uid="{A2209F87-5541-4943-8A1B-7E2EEE5A587F}"/>
    <cellStyle name="Comma 3 2 6" xfId="859" xr:uid="{42BD8F05-71EA-462C-9411-797BD3348363}"/>
    <cellStyle name="Comma 3 2 6 2" xfId="21555" xr:uid="{A9656B8A-0866-4072-9FF7-EEC074BE2CE9}"/>
    <cellStyle name="Comma 3 2 7" xfId="1638" xr:uid="{84B080AB-8005-4472-92FB-F2B914A48B38}"/>
    <cellStyle name="Comma 3 2 7 2" xfId="21651" xr:uid="{8CD83E16-54BB-4075-AD12-6938E187527B}"/>
    <cellStyle name="Comma 3 2 8" xfId="2350" xr:uid="{89359A51-00DF-4805-B734-E4EFCDD6609F}"/>
    <cellStyle name="Comma 3 3" xfId="168" xr:uid="{7ADDCA58-730E-47D6-9D1E-4D0D3E6FF655}"/>
    <cellStyle name="Comma 3 3 2" xfId="263" xr:uid="{E288C7EB-15A6-44DF-994C-108D3D6FF1FB}"/>
    <cellStyle name="Comma 3 3 2 2" xfId="764" xr:uid="{D715EA1B-29ED-4FD5-9C1F-435EFC6F4019}"/>
    <cellStyle name="Comma 3 3 2 2 2" xfId="1530" xr:uid="{18208F85-97C3-4950-B021-5EE07D67FFA0}"/>
    <cellStyle name="Comma 3 3 2 2 2 2" xfId="21526" xr:uid="{9A2E11B8-C14B-44FF-BAD0-EAD07FA77624}"/>
    <cellStyle name="Comma 3 3 2 2 3" xfId="2310" xr:uid="{1B25DC61-4232-4BA1-ABD4-5DA2689DFB13}"/>
    <cellStyle name="Comma 3 3 2 2 3 2" xfId="21632" xr:uid="{C9688164-0CAD-493F-B9B7-26EB793C5C65}"/>
    <cellStyle name="Comma 3 3 2 2 4" xfId="21728" xr:uid="{FAB01C0D-2F69-445B-8EA4-A2764338A3EE}"/>
    <cellStyle name="Comma 3 3 2 2 5" xfId="10722" xr:uid="{AA870A88-080C-4754-BC13-1E563A5D60BE}"/>
    <cellStyle name="Comma 3 3 2 3" xfId="516" xr:uid="{B19AAD78-DC84-459F-9E3E-3FC16657EAEA}"/>
    <cellStyle name="Comma 3 3 2 3 2" xfId="1282" xr:uid="{78C21B68-3B97-482C-916B-01EC430083FC}"/>
    <cellStyle name="Comma 3 3 2 3 3" xfId="2062" xr:uid="{B14649A6-474B-4A4B-B289-09338F35A8AE}"/>
    <cellStyle name="Comma 3 3 2 3 4" xfId="21489" xr:uid="{A78F39AA-BBDA-4DB3-BA8F-CB7DDFD5F04E}"/>
    <cellStyle name="Comma 3 3 2 4" xfId="1034" xr:uid="{EEFEC15B-8F0B-4540-B488-15CA39390F84}"/>
    <cellStyle name="Comma 3 3 2 4 2" xfId="21578" xr:uid="{AEAC909E-23E7-4AB9-9C96-FF984EFAEC36}"/>
    <cellStyle name="Comma 3 3 2 5" xfId="1813" xr:uid="{FB15EBC1-674E-49EC-8C97-0353A7E55B12}"/>
    <cellStyle name="Comma 3 3 2 5 2" xfId="21674" xr:uid="{75597997-786A-4B7D-A819-AB01A369EB78}"/>
    <cellStyle name="Comma 3 3 2 6" xfId="2435" xr:uid="{A9842892-1306-4546-B85E-915A8EE6A96C}"/>
    <cellStyle name="Comma 3 3 3" xfId="671" xr:uid="{C7B0E775-3F70-4A7F-B1D5-3B71F2CC10D7}"/>
    <cellStyle name="Comma 3 3 3 2" xfId="1437" xr:uid="{9164FAD9-DB11-4C86-8899-D6D2C03E9FF3}"/>
    <cellStyle name="Comma 3 3 3 2 2" xfId="21507" xr:uid="{FACB63DA-4B76-4A25-9C11-67E259AB8842}"/>
    <cellStyle name="Comma 3 3 3 3" xfId="2217" xr:uid="{80789127-0BE1-4264-A9F7-EF328DD5929C}"/>
    <cellStyle name="Comma 3 3 3 3 2" xfId="21614" xr:uid="{1E45FF25-695C-44A2-B472-3B910F0E87E8}"/>
    <cellStyle name="Comma 3 3 3 4" xfId="21710" xr:uid="{B837CE99-DFE8-40C4-AD36-7A831234089D}"/>
    <cellStyle name="Comma 3 3 3 5" xfId="9939" xr:uid="{8A2792A3-9AC0-48C5-8E79-28D93E53D57F}"/>
    <cellStyle name="Comma 3 3 4" xfId="423" xr:uid="{C98DC15F-C0C7-41B0-A8CD-2188C79E8DB6}"/>
    <cellStyle name="Comma 3 3 4 2" xfId="1189" xr:uid="{4BBC4FFE-C3CF-41CC-9CB0-12E5C8EE818A}"/>
    <cellStyle name="Comma 3 3 4 3" xfId="1969" xr:uid="{E635501C-0A17-4BFE-A17F-81EC56E33F5E}"/>
    <cellStyle name="Comma 3 3 4 4" xfId="21469" xr:uid="{8AF48EC1-6EC9-4272-B4FC-DF756DA2A162}"/>
    <cellStyle name="Comma 3 3 5" xfId="941" xr:uid="{17BC3685-44BB-454B-972C-34C3F485EE9A}"/>
    <cellStyle name="Comma 3 3 5 2" xfId="21562" xr:uid="{C708987B-6F2B-4C71-B29C-FFFA8DAB4A69}"/>
    <cellStyle name="Comma 3 3 6" xfId="1720" xr:uid="{91CF5E1F-DB91-418C-8C24-DB14819A94C0}"/>
    <cellStyle name="Comma 3 3 6 2" xfId="21658" xr:uid="{5079B230-2834-42B8-A8CA-2CBBF205F746}"/>
    <cellStyle name="Comma 3 3 7" xfId="2365" xr:uid="{8AE04753-A7D8-4D8D-8C20-635B25755741}"/>
    <cellStyle name="Comma 3 4" xfId="194" xr:uid="{06602CAA-7E3D-4875-8A6F-D7270C953629}"/>
    <cellStyle name="Comma 3 4 2" xfId="696" xr:uid="{2A08A616-8E5F-4161-8D4B-1A320DCE1548}"/>
    <cellStyle name="Comma 3 4 2 2" xfId="1462" xr:uid="{00A40919-88EA-41AB-8028-0C0956D55587}"/>
    <cellStyle name="Comma 3 4 2 3" xfId="2242" xr:uid="{976C39D6-C2DA-4E15-A6FC-DD9DF42030FD}"/>
    <cellStyle name="Comma 3 4 2 4" xfId="8766" xr:uid="{E44657C3-AF1B-476E-91B0-7D291DCD2257}"/>
    <cellStyle name="Comma 3 4 3" xfId="448" xr:uid="{96F561FD-0A3E-4D80-8998-144F36932372}"/>
    <cellStyle name="Comma 3 4 3 2" xfId="1214" xr:uid="{6662E644-D72F-427F-9877-722358989B8A}"/>
    <cellStyle name="Comma 3 4 3 3" xfId="1994" xr:uid="{07EDB022-0A4B-41BC-986E-E49A2032486F}"/>
    <cellStyle name="Comma 3 4 3 4" xfId="21565" xr:uid="{E16975C3-251A-4FAE-951A-494741D6F50D}"/>
    <cellStyle name="Comma 3 4 4" xfId="966" xr:uid="{5BA6DD41-1098-4B5F-B4C0-AB7D3FE5522E}"/>
    <cellStyle name="Comma 3 4 4 2" xfId="21661" xr:uid="{4D1FD36B-192C-481D-AE91-FFF7211EA567}"/>
    <cellStyle name="Comma 3 4 5" xfId="1745" xr:uid="{C336A9DF-6F6B-4F5F-AEC5-2D4BE9EDAFF6}"/>
    <cellStyle name="Comma 3 4 6" xfId="2380" xr:uid="{6C430922-E494-445E-A339-A3ABCEA04B3F}"/>
    <cellStyle name="Comma 3 5" xfId="555" xr:uid="{5B1294F3-7C2C-44E0-A69E-6BCC976D5472}"/>
    <cellStyle name="Comma 3 5 2" xfId="1321" xr:uid="{3FAA380A-2EA5-4006-97BA-6DBD2B7F2910}"/>
    <cellStyle name="Comma 3 5 2 2" xfId="21524" xr:uid="{4DA2A8E8-00F1-4EBB-88A3-9C195A4D1E46}"/>
    <cellStyle name="Comma 3 5 2 3" xfId="21630" xr:uid="{D19E2292-9FDF-466F-8146-EDD82411B576}"/>
    <cellStyle name="Comma 3 5 2 4" xfId="21726" xr:uid="{A36BF40E-E383-488F-BB93-3A60E904E276}"/>
    <cellStyle name="Comma 3 5 2 5" xfId="10720" xr:uid="{9C6628FC-C09C-4DEA-B938-83C0977C2DA1}"/>
    <cellStyle name="Comma 3 5 3" xfId="2101" xr:uid="{021F8A80-F5BD-42DE-A284-22AF655E0CA7}"/>
    <cellStyle name="Comma 3 5 3 2" xfId="21487" xr:uid="{5CE66CED-752E-4941-93A7-866A10189506}"/>
    <cellStyle name="Comma 3 5 4" xfId="21596" xr:uid="{87A704AF-7E7C-4BE1-B753-4480E7B115D8}"/>
    <cellStyle name="Comma 3 5 5" xfId="21692" xr:uid="{BADBE8C9-8CC8-4EB1-8793-679A96EE0A50}"/>
    <cellStyle name="Comma 3 5 6" xfId="9197" xr:uid="{0DE51F3B-8B7C-4DC3-AFD1-E99528551E4C}"/>
    <cellStyle name="Comma 3 6" xfId="307" xr:uid="{70AA7937-CA21-4A9A-88F1-BD519543FAB0}"/>
    <cellStyle name="Comma 3 6 2" xfId="1073" xr:uid="{4DE24DCE-0769-466C-963A-06A05EB929CF}"/>
    <cellStyle name="Comma 3 6 2 2" xfId="21505" xr:uid="{9604144B-0800-4BC2-A228-DEC41EE04A1D}"/>
    <cellStyle name="Comma 3 6 3" xfId="1853" xr:uid="{0F3B83A4-0E70-4B76-B74B-B1B0258491B8}"/>
    <cellStyle name="Comma 3 6 3 2" xfId="21612" xr:uid="{97E2F4A3-E3AC-45B4-882E-1D2CE717CD87}"/>
    <cellStyle name="Comma 3 6 4" xfId="21708" xr:uid="{65EA69E0-051F-43E9-AE0B-FEB67163B782}"/>
    <cellStyle name="Comma 3 6 5" xfId="9937" xr:uid="{21B881F1-652D-4513-9EAC-3D08ECC433D1}"/>
    <cellStyle name="Comma 3 7" xfId="825" xr:uid="{9F01650C-D5B6-4755-9637-03AAC2A6C405}"/>
    <cellStyle name="Comma 3 7 2" xfId="21467" xr:uid="{29200EA8-7723-4FDC-B4A8-23CAFBEBECCE}"/>
    <cellStyle name="Comma 3 8" xfId="1605" xr:uid="{9B96B972-E7D3-4D3A-B606-2AF86C7D3CC7}"/>
    <cellStyle name="Comma 3 8 2" xfId="21551" xr:uid="{3F1FAD67-ED51-4A57-9195-2FB09222972B}"/>
    <cellStyle name="Comma 3 9" xfId="21647" xr:uid="{F16CEDBC-8BF2-48E8-AC46-1C94F1281F9C}"/>
    <cellStyle name="Comma 4" xfId="55" xr:uid="{0C5C02AD-A15C-413E-933B-2C6A8C460ABB}"/>
    <cellStyle name="Comma 4 10" xfId="1615" xr:uid="{9DF5BC97-E884-431A-AEF2-719E6FB2CB42}"/>
    <cellStyle name="Comma 4 11" xfId="2349" xr:uid="{63E54057-585F-4445-BB9F-9717EE0FC943}"/>
    <cellStyle name="Comma 4 2" xfId="96" xr:uid="{2342970D-780C-4FE2-AD82-389D052BE58C}"/>
    <cellStyle name="Comma 4 2 2" xfId="160" xr:uid="{7D60A15E-5BC4-4720-8E29-F81A858FE1F4}"/>
    <cellStyle name="Comma 4 2 2 2" xfId="663" xr:uid="{0C42356A-C90E-4D3D-8FD0-04244138DA81}"/>
    <cellStyle name="Comma 4 2 2 2 2" xfId="1429" xr:uid="{2FF52361-40CC-48C3-94F7-B2A1746F7386}"/>
    <cellStyle name="Comma 4 2 2 2 2 2" xfId="21528" xr:uid="{E2DE6A63-20CA-43BD-9D6C-0439BB63E165}"/>
    <cellStyle name="Comma 4 2 2 2 3" xfId="2209" xr:uid="{86087167-8D8F-47B0-BA63-65E3640937ED}"/>
    <cellStyle name="Comma 4 2 2 2 3 2" xfId="21634" xr:uid="{96987F1B-2100-4196-A5D6-E8AECB87548C}"/>
    <cellStyle name="Comma 4 2 2 2 4" xfId="21730" xr:uid="{F4F18753-8BF7-4753-8A0D-D85BF19A29B4}"/>
    <cellStyle name="Comma 4 2 2 2 5" xfId="10724" xr:uid="{0739E605-5AE0-4E62-A367-CBD643B41552}"/>
    <cellStyle name="Comma 4 2 2 3" xfId="415" xr:uid="{BF0AC304-61B7-439F-8067-4DC91B9E63E5}"/>
    <cellStyle name="Comma 4 2 2 3 2" xfId="1181" xr:uid="{0AB038D7-28A4-4840-8749-3692794BDC86}"/>
    <cellStyle name="Comma 4 2 2 3 3" xfId="1961" xr:uid="{33B889C0-4B37-4694-BC02-CB70C819E86A}"/>
    <cellStyle name="Comma 4 2 2 3 4" xfId="21491" xr:uid="{76CEBEE8-F030-4AFB-8341-B9D24623ABE5}"/>
    <cellStyle name="Comma 4 2 2 4" xfId="933" xr:uid="{199C5D69-5EF9-4834-A5C3-9C0FCB54DF7B}"/>
    <cellStyle name="Comma 4 2 2 4 2" xfId="21599" xr:uid="{F2279F71-8BBB-458A-81C5-F00D7A620118}"/>
    <cellStyle name="Comma 4 2 2 5" xfId="1712" xr:uid="{D8486732-7F79-49CB-8C42-6207C4E86ABE}"/>
    <cellStyle name="Comma 4 2 2 5 2" xfId="21695" xr:uid="{5CA81269-0EB8-4C5C-A0AD-695D2CF0DFAD}"/>
    <cellStyle name="Comma 4 2 2 6" xfId="9200" xr:uid="{713417E4-F535-464A-8957-FFC0FFBB78AC}"/>
    <cellStyle name="Comma 4 2 3" xfId="175" xr:uid="{898DCB90-3489-4FEE-9636-C14B8F23785C}"/>
    <cellStyle name="Comma 4 2 3 2" xfId="677" xr:uid="{8AF4BD39-E035-475A-9B74-EF542784FDAF}"/>
    <cellStyle name="Comma 4 2 3 2 2" xfId="1443" xr:uid="{5DAA29EB-A941-4816-9A5C-F39711D16AA7}"/>
    <cellStyle name="Comma 4 2 3 2 3" xfId="2223" xr:uid="{FBA76198-59BE-4C8B-AACE-9579052D13D0}"/>
    <cellStyle name="Comma 4 2 3 2 4" xfId="21509" xr:uid="{CA48FA15-BF57-4C94-8873-4B95B80BAB8E}"/>
    <cellStyle name="Comma 4 2 3 3" xfId="429" xr:uid="{CBC9AD25-F733-4990-A936-8D9699328FC5}"/>
    <cellStyle name="Comma 4 2 3 3 2" xfId="1195" xr:uid="{6D28B38F-C948-4557-9639-1C2B9294F7F3}"/>
    <cellStyle name="Comma 4 2 3 3 3" xfId="1975" xr:uid="{34E88BD5-8DDA-4126-AD4A-BA99E5FA905B}"/>
    <cellStyle name="Comma 4 2 3 3 4" xfId="21616" xr:uid="{9AD8CAAC-5368-416E-9A3F-C3A727094169}"/>
    <cellStyle name="Comma 4 2 3 4" xfId="947" xr:uid="{C205E498-A485-4F53-95EA-E6E99818E81C}"/>
    <cellStyle name="Comma 4 2 3 4 2" xfId="21712" xr:uid="{59DE834B-42D1-40B1-8E0E-33A9CC1A9E2B}"/>
    <cellStyle name="Comma 4 2 3 5" xfId="1727" xr:uid="{20628DFF-AD8C-40FB-B2E2-100505216C3E}"/>
    <cellStyle name="Comma 4 2 3 6" xfId="9941" xr:uid="{85A82ACA-CDAF-4679-9019-CD4EEBFECE00}"/>
    <cellStyle name="Comma 4 2 4" xfId="240" xr:uid="{4DF05FCE-2C2A-4B80-A709-6C4BC47C2ED7}"/>
    <cellStyle name="Comma 4 2 4 2" xfId="741" xr:uid="{E981BE5F-7ADE-447A-9BDF-D45BFA62D3EF}"/>
    <cellStyle name="Comma 4 2 4 2 2" xfId="1507" xr:uid="{E52F2B89-20DC-4D70-A981-C5E2AF294BDB}"/>
    <cellStyle name="Comma 4 2 4 2 3" xfId="2287" xr:uid="{0A77B4A7-D158-4A19-AEEF-ABC16D23A64E}"/>
    <cellStyle name="Comma 4 2 4 2 4" xfId="21583" xr:uid="{C60ED155-0C32-44D6-AF9F-ED8D67FEFAF2}"/>
    <cellStyle name="Comma 4 2 4 3" xfId="493" xr:uid="{D4CDA84E-53AD-4EA6-9995-4B700B221A80}"/>
    <cellStyle name="Comma 4 2 4 3 2" xfId="1259" xr:uid="{E7592B04-40CE-4800-AA60-ADC885E12586}"/>
    <cellStyle name="Comma 4 2 4 3 3" xfId="2039" xr:uid="{C8BC0B00-6542-4EA0-8CCD-FA5F3789589A}"/>
    <cellStyle name="Comma 4 2 4 3 4" xfId="21679" xr:uid="{859D7D35-4634-4A24-8BA4-E543EE21FB59}"/>
    <cellStyle name="Comma 4 2 4 4" xfId="1011" xr:uid="{1DD86B93-5ADB-436C-A102-CA8C2BD973CB}"/>
    <cellStyle name="Comma 4 2 4 5" xfId="1790" xr:uid="{0B5C86E6-C52D-4601-AF45-550A5B878F0A}"/>
    <cellStyle name="Comma 4 2 4 6" xfId="3132" xr:uid="{52CF0101-8F47-456E-B66C-6BC4FE2BECCF}"/>
    <cellStyle name="Comma 4 2 5" xfId="600" xr:uid="{1EBE15E7-B31E-4CA7-BF8F-6D8D8C21A998}"/>
    <cellStyle name="Comma 4 2 5 2" xfId="1366" xr:uid="{93C5D1A3-A233-427E-817E-1C34DFF564C2}"/>
    <cellStyle name="Comma 4 2 5 3" xfId="2146" xr:uid="{9F1C92F5-632D-4BE2-B26D-69DD0D8239EC}"/>
    <cellStyle name="Comma 4 2 5 4" xfId="21471" xr:uid="{C51730CB-1CC8-4804-8E2B-06B9716FA83A}"/>
    <cellStyle name="Comma 4 2 6" xfId="352" xr:uid="{F68883BB-D0EC-4F30-901B-F6B2CBCC0456}"/>
    <cellStyle name="Comma 4 2 6 2" xfId="1118" xr:uid="{DE7728BE-D291-4107-90D2-577F3C002BAC}"/>
    <cellStyle name="Comma 4 2 6 3" xfId="1898" xr:uid="{45A6BB92-FB4D-4951-B4B6-B93AF37A8594}"/>
    <cellStyle name="Comma 4 2 6 4" xfId="21568" xr:uid="{9F1FAB8C-33E1-48D1-945C-E69FC9A204B7}"/>
    <cellStyle name="Comma 4 2 7" xfId="870" xr:uid="{DB2DF647-A0FB-4929-A7B9-B8740E42259A}"/>
    <cellStyle name="Comma 4 2 7 2" xfId="21664" xr:uid="{6C676614-F865-4C91-8EB7-369402958659}"/>
    <cellStyle name="Comma 4 2 8" xfId="1649" xr:uid="{C5AC11F6-A958-4848-A5DE-80242A04587C}"/>
    <cellStyle name="Comma 4 2 9" xfId="2408" xr:uid="{CAD8324C-1150-4079-8ED0-ACB69550DACB}"/>
    <cellStyle name="Comma 4 3" xfId="128" xr:uid="{830AD68D-D947-4606-84B1-B2BF03F774DA}"/>
    <cellStyle name="Comma 4 3 2" xfId="274" xr:uid="{6D7A283E-4BF9-4EC3-B54E-271C2D7A07A7}"/>
    <cellStyle name="Comma 4 3 2 2" xfId="775" xr:uid="{BFC6696B-FC62-4FB0-B528-7A38760B224F}"/>
    <cellStyle name="Comma 4 3 2 2 2" xfId="1541" xr:uid="{13CD4C4A-3641-4F1E-8995-ABCDA142E8A0}"/>
    <cellStyle name="Comma 4 3 2 2 3" xfId="2321" xr:uid="{FB4900AA-DFA2-4241-94A8-BBBBF26AE9B4}"/>
    <cellStyle name="Comma 4 3 2 2 4" xfId="21527" xr:uid="{2220F6D3-B231-420D-9EC0-3DFC2F4F60EB}"/>
    <cellStyle name="Comma 4 3 2 3" xfId="527" xr:uid="{BC436B6E-330C-4750-B21E-E5B5060EF629}"/>
    <cellStyle name="Comma 4 3 2 3 2" xfId="1293" xr:uid="{011DDF19-5F5D-4A16-A819-E7432C571CC9}"/>
    <cellStyle name="Comma 4 3 2 3 3" xfId="2073" xr:uid="{9A8434DD-3C6F-44FB-A4FF-D9BE8E90AED1}"/>
    <cellStyle name="Comma 4 3 2 3 4" xfId="21633" xr:uid="{4F37C11A-53F4-4F17-A633-5CA924E9DD13}"/>
    <cellStyle name="Comma 4 3 2 4" xfId="1045" xr:uid="{A6E2E72C-E241-46B7-AFA1-62DCBB7CAF63}"/>
    <cellStyle name="Comma 4 3 2 4 2" xfId="21729" xr:uid="{55F91FE7-18EC-4841-A13E-D555A513231F}"/>
    <cellStyle name="Comma 4 3 2 5" xfId="1824" xr:uid="{48E58F39-935C-4DBF-8A92-DE48D6BE9408}"/>
    <cellStyle name="Comma 4 3 2 6" xfId="10723" xr:uid="{3F12429A-EEDD-49F6-A96D-E573F6C7DF93}"/>
    <cellStyle name="Comma 4 3 3" xfId="631" xr:uid="{12B9ECDD-F488-49F7-91E9-CBBA5DF1519C}"/>
    <cellStyle name="Comma 4 3 3 2" xfId="1397" xr:uid="{74934A0E-AD17-4B9E-89AC-5FBACBE64062}"/>
    <cellStyle name="Comma 4 3 3 3" xfId="2177" xr:uid="{2931B58D-1039-4B0F-B41D-E546EF2ABA99}"/>
    <cellStyle name="Comma 4 3 3 4" xfId="21490" xr:uid="{EDD9A360-DB78-4EF4-9A54-CA125341836B}"/>
    <cellStyle name="Comma 4 3 4" xfId="383" xr:uid="{CEC12BE3-0E03-4CEC-A29A-3A7C23A2337D}"/>
    <cellStyle name="Comma 4 3 4 2" xfId="1149" xr:uid="{1429A39E-8A37-4676-A4AF-D96A8E8910E7}"/>
    <cellStyle name="Comma 4 3 4 3" xfId="1929" xr:uid="{7A4C182E-0EF8-485B-AE21-515BFF5B571C}"/>
    <cellStyle name="Comma 4 3 4 4" xfId="21598" xr:uid="{384304FE-BAE2-4164-9E6B-EE77A167653B}"/>
    <cellStyle name="Comma 4 3 5" xfId="901" xr:uid="{366F1BCA-0E45-4F6D-A15E-CC880AF9F708}"/>
    <cellStyle name="Comma 4 3 5 2" xfId="21694" xr:uid="{A70B5755-654B-4F05-8CDD-3D3B0746EA0D}"/>
    <cellStyle name="Comma 4 3 6" xfId="1680" xr:uid="{B331D163-374D-4AAB-8D1F-4F98D38CD491}"/>
    <cellStyle name="Comma 4 3 7" xfId="9199" xr:uid="{8E37601A-E296-415F-B276-D693F56B2E7A}"/>
    <cellStyle name="Comma 4 4" xfId="166" xr:uid="{887C3730-5FAC-4554-8A88-A0D65FC14FC8}"/>
    <cellStyle name="Comma 4 4 2" xfId="669" xr:uid="{53ADEA1A-F9D9-4F9E-A393-A2243D0D6E28}"/>
    <cellStyle name="Comma 4 4 2 2" xfId="1435" xr:uid="{C1DDB4C4-851F-4678-BF5C-80BE868F968A}"/>
    <cellStyle name="Comma 4 4 2 3" xfId="2215" xr:uid="{1CDA6F72-CE3F-448E-9218-782B93BC179A}"/>
    <cellStyle name="Comma 4 4 2 4" xfId="21508" xr:uid="{913F93DF-3A84-42ED-87B0-3216515FFA11}"/>
    <cellStyle name="Comma 4 4 3" xfId="421" xr:uid="{C2815F01-C3FF-43BB-B509-0DC0C7BD50E8}"/>
    <cellStyle name="Comma 4 4 3 2" xfId="1187" xr:uid="{A008CFAA-CF16-416B-8FC0-169219E9C81D}"/>
    <cellStyle name="Comma 4 4 3 3" xfId="1967" xr:uid="{2C0324BD-859A-4E48-A6B7-4FB5ABDBA4AE}"/>
    <cellStyle name="Comma 4 4 3 4" xfId="21615" xr:uid="{F19459DA-A7DA-4403-A6E6-02AE76D669BD}"/>
    <cellStyle name="Comma 4 4 4" xfId="939" xr:uid="{E32A4822-9195-420E-8DAF-7B871EAFA826}"/>
    <cellStyle name="Comma 4 4 4 2" xfId="21711" xr:uid="{C46DBCBC-2976-4699-8FDB-F33B68ED3596}"/>
    <cellStyle name="Comma 4 4 5" xfId="1718" xr:uid="{0C426EF9-304E-42EC-8AF7-A0A93FD3BEDC}"/>
    <cellStyle name="Comma 4 4 6" xfId="9940" xr:uid="{C9DC4762-6628-462A-B412-552B3F337619}"/>
    <cellStyle name="Comma 4 5" xfId="206" xr:uid="{249BBB21-5BFB-4715-8829-C694A10984BF}"/>
    <cellStyle name="Comma 4 5 2" xfId="707" xr:uid="{CD5C0D9B-5EF1-4AB9-8CE7-F3847326D67C}"/>
    <cellStyle name="Comma 4 5 2 2" xfId="1473" xr:uid="{5B9AE78D-28FC-48BC-9582-8BF4D6E9EB46}"/>
    <cellStyle name="Comma 4 5 2 3" xfId="2253" xr:uid="{16AD2B24-F6C1-464A-B13A-FC0A54A32088}"/>
    <cellStyle name="Comma 4 5 2 4" xfId="21582" xr:uid="{28F45A4C-CDDB-46BE-A38C-A8F106A8746F}"/>
    <cellStyle name="Comma 4 5 3" xfId="459" xr:uid="{1327808B-1F24-461E-930E-0DF2B01C9CC3}"/>
    <cellStyle name="Comma 4 5 3 2" xfId="1225" xr:uid="{AB6D111B-2DB6-4997-B172-7D86D8D2E990}"/>
    <cellStyle name="Comma 4 5 3 3" xfId="2005" xr:uid="{7296833E-C1CB-4E7F-AFF9-CBDF969212CD}"/>
    <cellStyle name="Comma 4 5 3 4" xfId="21678" xr:uid="{3FA8E5B5-8E75-4A6A-8644-0D37F55F60AB}"/>
    <cellStyle name="Comma 4 5 4" xfId="977" xr:uid="{E5054F54-DE87-46DF-B8F1-79D7892FDC60}"/>
    <cellStyle name="Comma 4 5 5" xfId="1756" xr:uid="{A6164C8D-F36F-4403-B838-3091ED0F77D3}"/>
    <cellStyle name="Comma 4 5 6" xfId="3131" xr:uid="{66E79240-4808-4758-B7BD-D43673692E1D}"/>
    <cellStyle name="Comma 4 6" xfId="289" xr:uid="{A28A8EAF-0AFA-4B60-BA40-50C5B3CF893C}"/>
    <cellStyle name="Comma 4 6 2" xfId="785" xr:uid="{41D51075-DB09-4875-91A6-E06701B0A854}"/>
    <cellStyle name="Comma 4 6 2 2" xfId="1551" xr:uid="{B276E8B8-2352-4A73-9B56-311CA7EF074B}"/>
    <cellStyle name="Comma 4 6 2 3" xfId="2331" xr:uid="{7C3CA710-C3FF-44B4-89EA-70D0D9A29C22}"/>
    <cellStyle name="Comma 4 6 3" xfId="537" xr:uid="{E7C60D59-B3DF-457D-8FD1-0AD9A03EC797}"/>
    <cellStyle name="Comma 4 6 3 2" xfId="1303" xr:uid="{88FBD80E-8878-40B7-9964-3AB9D547FEBD}"/>
    <cellStyle name="Comma 4 6 3 3" xfId="2083" xr:uid="{96719A59-0250-420E-945B-0D021E32FEDA}"/>
    <cellStyle name="Comma 4 6 4" xfId="1055" xr:uid="{2A20CB75-0054-4463-9E3B-2A45D820271A}"/>
    <cellStyle name="Comma 4 6 5" xfId="1835" xr:uid="{549E09E0-BCEB-463A-B308-B26F6567EAD9}"/>
    <cellStyle name="Comma 4 6 6" xfId="21470" xr:uid="{7611E825-1C60-4D81-8728-67746EC85EEC}"/>
    <cellStyle name="Comma 4 7" xfId="566" xr:uid="{D511E005-069D-4A4C-B274-A1CCD1930541}"/>
    <cellStyle name="Comma 4 7 2" xfId="1332" xr:uid="{1F570018-BB79-4AD6-B256-5D07C88C3446}"/>
    <cellStyle name="Comma 4 7 3" xfId="2112" xr:uid="{CCF6EDA3-52DB-4241-AB77-E5699DD1ED1E}"/>
    <cellStyle name="Comma 4 7 4" xfId="21554" xr:uid="{6C41DBEC-7D4F-43E7-B171-D7CE40910209}"/>
    <cellStyle name="Comma 4 8" xfId="318" xr:uid="{2F8EAF8A-8C7A-4A7B-9E79-4C2E4B5335D4}"/>
    <cellStyle name="Comma 4 8 2" xfId="1084" xr:uid="{70175263-CB8E-4D0A-AC8B-299C23758685}"/>
    <cellStyle name="Comma 4 8 3" xfId="1864" xr:uid="{BBCDDB46-6EDA-4CDA-9983-6D8FCDEFC2D6}"/>
    <cellStyle name="Comma 4 8 4" xfId="21650" xr:uid="{B3A22B63-79A9-40B9-AF9D-251D1943521D}"/>
    <cellStyle name="Comma 4 9" xfId="836" xr:uid="{C65574C8-3405-444C-B8DB-E1605F443146}"/>
    <cellStyle name="Comma 5" xfId="246" xr:uid="{525C31D2-71F4-41B0-8EAA-5BAFD0821F8B}"/>
    <cellStyle name="Comma 5 10" xfId="2355" xr:uid="{88226A2E-AB71-4A82-B720-B208725EF403}"/>
    <cellStyle name="Comma 5 2" xfId="747" xr:uid="{71F8B1BC-19BC-4174-888B-6802298349BF}"/>
    <cellStyle name="Comma 5 2 2" xfId="1513" xr:uid="{4968EBD5-3E06-4BAA-8A0F-F48A5413A0E2}"/>
    <cellStyle name="Comma 5 2 2 2" xfId="10726" xr:uid="{A1FE0599-1534-4BA9-A240-536514714267}"/>
    <cellStyle name="Comma 5 2 2 2 2" xfId="21530" xr:uid="{912FE1BB-9D79-4DEC-9B26-45E48B87024B}"/>
    <cellStyle name="Comma 5 2 2 2 3" xfId="21636" xr:uid="{016C7DB8-AE40-4599-AC4F-9B4918E74BEF}"/>
    <cellStyle name="Comma 5 2 2 2 4" xfId="21732" xr:uid="{B047432E-93BF-41BF-9CD2-C89AE244E7D6}"/>
    <cellStyle name="Comma 5 2 2 3" xfId="21493" xr:uid="{9BB57006-1893-469D-BC1F-5F19C096E177}"/>
    <cellStyle name="Comma 5 2 2 4" xfId="21601" xr:uid="{29683A5D-2A11-4B9A-9177-DDC1857DA4D1}"/>
    <cellStyle name="Comma 5 2 2 5" xfId="21697" xr:uid="{D456D440-87FF-47EC-857A-8D11E3C342A9}"/>
    <cellStyle name="Comma 5 2 2 6" xfId="9202" xr:uid="{3E419718-6C38-473C-A6B9-1398CCFA3E90}"/>
    <cellStyle name="Comma 5 2 3" xfId="2293" xr:uid="{8EEC6E65-AD50-428B-A394-DE1CA77B952E}"/>
    <cellStyle name="Comma 5 2 3 2" xfId="21511" xr:uid="{EFA83993-2033-4256-BCA6-58456859A9AD}"/>
    <cellStyle name="Comma 5 2 3 3" xfId="21618" xr:uid="{7ADEB535-CD1D-4844-ADAE-E4FBBFE0C826}"/>
    <cellStyle name="Comma 5 2 3 4" xfId="21714" xr:uid="{694F41BC-AC06-4587-8A14-091A37A0EB8A}"/>
    <cellStyle name="Comma 5 2 3 5" xfId="9943" xr:uid="{A1E9E00C-9063-47BF-9EAE-84A07E0BD0FE}"/>
    <cellStyle name="Comma 5 2 4" xfId="3134" xr:uid="{8F1B7EFA-56F5-4900-B748-7E243E5C4B1B}"/>
    <cellStyle name="Comma 5 2 4 2" xfId="21585" xr:uid="{DACB2B60-ABFC-44D8-AA39-4966436A9C69}"/>
    <cellStyle name="Comma 5 2 4 3" xfId="21681" xr:uid="{CDDAFE4A-131E-46A7-8379-40AFBB9C28C6}"/>
    <cellStyle name="Comma 5 2 5" xfId="21473" xr:uid="{2B8D3823-B074-4FB1-A02F-AC2BCA8E3F77}"/>
    <cellStyle name="Comma 5 2 6" xfId="21571" xr:uid="{9F3B7E93-A082-4D5F-9AF7-C2C68BC1C7DE}"/>
    <cellStyle name="Comma 5 2 7" xfId="21667" xr:uid="{A60311BD-F54B-452E-BA0B-C7C1EABC7E17}"/>
    <cellStyle name="Comma 5 2 8" xfId="2417" xr:uid="{FCB0FE5B-135E-4C7D-A788-BBB4C2D5F0B0}"/>
    <cellStyle name="Comma 5 3" xfId="499" xr:uid="{35937AD2-45BE-447C-A595-1F7997894160}"/>
    <cellStyle name="Comma 5 3 2" xfId="1265" xr:uid="{EAA6F753-786C-48FB-80C2-44BD2E9CA60D}"/>
    <cellStyle name="Comma 5 3 2 2" xfId="10958" xr:uid="{6B8CA5B5-50B6-4C22-935C-297459BA1195}"/>
    <cellStyle name="Comma 5 3 2 2 2" xfId="21538" xr:uid="{AB93BE4E-F527-4B2D-800C-D5E1F1D4C0D1}"/>
    <cellStyle name="Comma 5 3 2 2 3" xfId="21644" xr:uid="{2FF6B5A3-86EE-4DF6-AF88-5271D7E2AC20}"/>
    <cellStyle name="Comma 5 3 2 2 4" xfId="21740" xr:uid="{544F07D5-F952-4904-B461-5563336775D9}"/>
    <cellStyle name="Comma 5 3 2 3" xfId="21501" xr:uid="{B93C6570-4186-4B64-AF86-6A7DFA7D29F2}"/>
    <cellStyle name="Comma 5 3 2 4" xfId="21609" xr:uid="{AEB1C7EE-0DE7-42A2-9C5F-4B2A0B798931}"/>
    <cellStyle name="Comma 5 3 2 5" xfId="21705" xr:uid="{D35E6C6F-5BF5-449C-B464-F0A09BD3C6C3}"/>
    <cellStyle name="Comma 5 3 2 6" xfId="9431" xr:uid="{C076949C-B5A1-4B63-8EBE-431A883F7F40}"/>
    <cellStyle name="Comma 5 3 3" xfId="2045" xr:uid="{62372C59-8FCD-4D23-B92A-A1AE0D6BAA83}"/>
    <cellStyle name="Comma 5 3 3 2" xfId="21519" xr:uid="{8EF5B242-6BDB-489D-A24B-C124E443462C}"/>
    <cellStyle name="Comma 5 3 3 3" xfId="21626" xr:uid="{75DDF80D-1C41-4CCB-8C09-7EEB47E5F2A4}"/>
    <cellStyle name="Comma 5 3 3 4" xfId="21722" xr:uid="{9F6FB0EB-859A-4A41-BF2A-6C1D702261F7}"/>
    <cellStyle name="Comma 5 3 3 5" xfId="10301" xr:uid="{2D25C5AA-ED01-4FC3-B0B1-48419F0B5C09}"/>
    <cellStyle name="Comma 5 3 4" xfId="21482" xr:uid="{7E0F493B-0DDF-4739-9FAB-1BA2614B41A1}"/>
    <cellStyle name="Comma 5 3 5" xfId="21592" xr:uid="{7B8262ED-8E9F-4D58-9CB7-386B9AEB6FC0}"/>
    <cellStyle name="Comma 5 3 6" xfId="21688" xr:uid="{B674D74A-9772-40D3-9A38-BF239E94FC66}"/>
    <cellStyle name="Comma 5 3 7" xfId="8768" xr:uid="{E3B8C1AC-762C-4803-93B3-BC273F03343C}"/>
    <cellStyle name="Comma 5 4" xfId="1017" xr:uid="{C4207094-D999-4958-BB40-60B3AF87CA2F}"/>
    <cellStyle name="Comma 5 4 2" xfId="10725" xr:uid="{4BB6C053-CF9C-4334-B92D-2A25D2A4D506}"/>
    <cellStyle name="Comma 5 4 2 2" xfId="21529" xr:uid="{CA82B854-31A7-411F-802D-06673F4782E7}"/>
    <cellStyle name="Comma 5 4 2 3" xfId="21635" xr:uid="{CB9133B6-F2A1-4284-82E1-2D8734CCBBF8}"/>
    <cellStyle name="Comma 5 4 2 4" xfId="21731" xr:uid="{B6505549-F3B7-4B09-8231-BEAB23E82482}"/>
    <cellStyle name="Comma 5 4 3" xfId="21492" xr:uid="{3F16DA2A-003B-4670-852D-D16DF7EEB125}"/>
    <cellStyle name="Comma 5 4 4" xfId="21600" xr:uid="{99D9D488-EE3F-4B69-8789-187011B3EE06}"/>
    <cellStyle name="Comma 5 4 5" xfId="21696" xr:uid="{8AE7F8BC-7CB9-434E-A39A-0ECB7458A4EE}"/>
    <cellStyle name="Comma 5 4 6" xfId="9201" xr:uid="{54662294-E243-405A-AA23-3ABFDF0AD644}"/>
    <cellStyle name="Comma 5 5" xfId="1796" xr:uid="{31A48B28-E0F8-443A-8C3E-394F61FEED3A}"/>
    <cellStyle name="Comma 5 5 2" xfId="21510" xr:uid="{8B27439D-3728-465E-823B-318A69B30A41}"/>
    <cellStyle name="Comma 5 5 3" xfId="21617" xr:uid="{BCEE5D42-9F43-4C68-88CB-6A62D51758AF}"/>
    <cellStyle name="Comma 5 5 4" xfId="21713" xr:uid="{CE15BFFB-969F-472A-96CC-055800007A8B}"/>
    <cellStyle name="Comma 5 5 5" xfId="9942" xr:uid="{19CAED1A-723D-4771-81C7-3A693722E91C}"/>
    <cellStyle name="Comma 5 6" xfId="3133" xr:uid="{0E1255D2-06AC-465D-99CA-86230557BA6C}"/>
    <cellStyle name="Comma 5 6 2" xfId="21584" xr:uid="{442B3325-0CDF-42A9-A649-607EE312A4D6}"/>
    <cellStyle name="Comma 5 6 3" xfId="21680" xr:uid="{E9D1813B-3892-42CA-966B-973F68521D9C}"/>
    <cellStyle name="Comma 5 7" xfId="21472" xr:uid="{064857CF-BC70-4291-BE7A-E2945CCB23F5}"/>
    <cellStyle name="Comma 5 8" xfId="21557" xr:uid="{AD6862BC-3052-49F9-98D6-D8D9575C8CB6}"/>
    <cellStyle name="Comma 5 9" xfId="21653" xr:uid="{1CCD3EF5-F26F-4133-A91F-CAC3B557B1C2}"/>
    <cellStyle name="Comma 6" xfId="1553" xr:uid="{DADE3DAD-4B19-4E35-A67C-9C095B3445A4}"/>
    <cellStyle name="Comma 6 2" xfId="2424" xr:uid="{3B1BF024-2729-4069-896D-BA2CCE38C006}"/>
    <cellStyle name="Comma 6 2 2" xfId="9398" xr:uid="{45443D3E-ABD3-4A67-AB0B-F4EA47DAFCAE}"/>
    <cellStyle name="Comma 6 2 2 2" xfId="10925" xr:uid="{4A6F4A84-AE0F-4348-88F0-38DAE10E15DE}"/>
    <cellStyle name="Comma 6 2 2 2 2" xfId="21536" xr:uid="{F56BBD6D-43DD-4EF6-AFA8-C9D4FF776256}"/>
    <cellStyle name="Comma 6 2 2 2 3" xfId="21642" xr:uid="{1A40637E-01EF-452E-A69E-DAC5446294C6}"/>
    <cellStyle name="Comma 6 2 2 2 4" xfId="21738" xr:uid="{873DFB3D-EEC7-48EE-BAAF-3F69388778D2}"/>
    <cellStyle name="Comma 6 2 2 3" xfId="21499" xr:uid="{7E04C70B-1CB4-4C2A-B969-B9F2F291CDF7}"/>
    <cellStyle name="Comma 6 2 2 4" xfId="21607" xr:uid="{43D0E62A-5A66-49E6-B8DA-A6AA4F4BE14A}"/>
    <cellStyle name="Comma 6 2 2 5" xfId="21703" xr:uid="{32CE22A6-52B4-49A1-BCA7-E41647E47277}"/>
    <cellStyle name="Comma 6 2 3" xfId="10295" xr:uid="{82807C7D-A59C-4E3D-BFE7-D860B5E0C986}"/>
    <cellStyle name="Comma 6 2 3 2" xfId="21517" xr:uid="{9D03933E-B49B-46ED-B724-BC95CDF86F3B}"/>
    <cellStyle name="Comma 6 2 3 3" xfId="21624" xr:uid="{85928DC3-27E0-460E-BB8B-0FE7AE3EA815}"/>
    <cellStyle name="Comma 6 2 3 4" xfId="21720" xr:uid="{CDE63BBE-5913-4CE5-B28B-7EAA9AAC6765}"/>
    <cellStyle name="Comma 6 2 4" xfId="8742" xr:uid="{5100E1C5-AF17-4F38-BA6A-0306FC26EEFD}"/>
    <cellStyle name="Comma 6 2 4 2" xfId="21591" xr:uid="{22D6CC4A-290C-4621-B4E4-C06DAEF22DE1}"/>
    <cellStyle name="Comma 6 2 4 3" xfId="21687" xr:uid="{D7263CEF-52B6-42C7-8FE9-A364F8353FC3}"/>
    <cellStyle name="Comma 6 2 5" xfId="21480" xr:uid="{D267FBCE-2BE6-4955-B22B-7C91C306C0C5}"/>
    <cellStyle name="Comma 6 2 6" xfId="21574" xr:uid="{3B0F0871-E25A-4096-877E-2960C13762B9}"/>
    <cellStyle name="Comma 6 2 7" xfId="21670" xr:uid="{47564D92-107D-4565-A795-4331FFCB44C3}"/>
    <cellStyle name="Comma 6 3" xfId="9203" xr:uid="{1E43239E-0601-4007-8F0F-255BA94B3439}"/>
    <cellStyle name="Comma 6 3 2" xfId="10727" xr:uid="{8F213360-6D89-47C3-B739-5384A1F78E78}"/>
    <cellStyle name="Comma 6 3 2 2" xfId="21531" xr:uid="{1D72F081-88C4-4917-8145-9E37A15EE1C5}"/>
    <cellStyle name="Comma 6 3 2 3" xfId="21637" xr:uid="{8BCF75AB-A2C2-4080-A0D7-C35E22525F3B}"/>
    <cellStyle name="Comma 6 3 2 4" xfId="21733" xr:uid="{4BBD4B78-E248-4A11-9F67-1F2FA458C937}"/>
    <cellStyle name="Comma 6 3 3" xfId="21494" xr:uid="{0295BB9D-8E26-47DE-943A-188197D751B1}"/>
    <cellStyle name="Comma 6 3 4" xfId="21602" xr:uid="{0A5758F5-BDAD-4714-AB88-6E0DF3FD03C3}"/>
    <cellStyle name="Comma 6 3 5" xfId="21698" xr:uid="{8FDD1190-91C6-4C6B-BF52-B5D5C4C54813}"/>
    <cellStyle name="Comma 6 4" xfId="9944" xr:uid="{25DCACD9-2B96-4E44-8C1B-5902689A1FE0}"/>
    <cellStyle name="Comma 6 4 2" xfId="21512" xr:uid="{3AB66EDD-1F40-4A18-9C63-FDB5652A33E5}"/>
    <cellStyle name="Comma 6 4 3" xfId="21619" xr:uid="{2E365D20-5218-4CE3-946E-DB1DBE308235}"/>
    <cellStyle name="Comma 6 4 4" xfId="21715" xr:uid="{ACCDA50C-AA06-4E16-8F3D-925E730DCFDA}"/>
    <cellStyle name="Comma 6 5" xfId="3135" xr:uid="{6976883E-8429-4834-B035-92F9B7A9069F}"/>
    <cellStyle name="Comma 6 5 2" xfId="21586" xr:uid="{2627641E-ED87-4223-A3B8-52A848A02056}"/>
    <cellStyle name="Comma 6 5 3" xfId="21682" xr:uid="{DE55ABD9-886E-4835-964D-5990EFA0DF2B}"/>
    <cellStyle name="Comma 6 6" xfId="21474" xr:uid="{6161902E-5095-44D5-8E7D-6CE0F1C27451}"/>
    <cellStyle name="Comma 6 7" xfId="21559" xr:uid="{5D22AECB-3123-4D32-B4C8-DBA51B6FB6BD}"/>
    <cellStyle name="Comma 6 8" xfId="21655" xr:uid="{1B294261-4FA4-4812-990C-69EA365C6F57}"/>
    <cellStyle name="Comma 6 9" xfId="2361" xr:uid="{45BA3D00-B20B-41AD-83AC-090E1CFB9A77}"/>
    <cellStyle name="Comma 7" xfId="787" xr:uid="{02235887-B9E7-4E2E-9314-9967025E0423}"/>
    <cellStyle name="Comma 7 2" xfId="2426" xr:uid="{1FE87C6B-5717-426C-A3FD-9AD322BE25B8}"/>
    <cellStyle name="Comma 7 2 2" xfId="9205" xr:uid="{4BD19B96-0015-4308-B4EA-E7010F27DE6E}"/>
    <cellStyle name="Comma 7 2 2 2" xfId="10729" xr:uid="{56487AA1-F7E4-4C90-A507-46706426D25E}"/>
    <cellStyle name="Comma 7 2 2 2 2" xfId="21533" xr:uid="{8C8D7654-C856-4D86-A9C3-90852A845BC5}"/>
    <cellStyle name="Comma 7 2 2 2 3" xfId="21639" xr:uid="{DD7312DC-B673-4B65-AC81-0355A94B9B60}"/>
    <cellStyle name="Comma 7 2 2 2 4" xfId="21735" xr:uid="{2ADFEDBD-1301-4AE2-BD69-FDE9A6A41210}"/>
    <cellStyle name="Comma 7 2 2 3" xfId="21496" xr:uid="{5834FFEB-E566-41EE-83FB-3E39B7C208AC}"/>
    <cellStyle name="Comma 7 2 2 4" xfId="21604" xr:uid="{3464C451-F621-40F6-9AA1-064D2D715BF4}"/>
    <cellStyle name="Comma 7 2 2 5" xfId="21700" xr:uid="{E8A7DC27-3FD8-4DD4-A54C-FB28982A7E9D}"/>
    <cellStyle name="Comma 7 2 3" xfId="9946" xr:uid="{00D5D169-99BD-4DB1-B18B-56B8DC4510A2}"/>
    <cellStyle name="Comma 7 2 3 2" xfId="21514" xr:uid="{7AC28FCC-E11D-41A8-8198-9CA1EEFB296B}"/>
    <cellStyle name="Comma 7 2 3 3" xfId="21621" xr:uid="{4EAEDE1B-A628-499A-8D4D-5725B4D33A09}"/>
    <cellStyle name="Comma 7 2 3 4" xfId="21717" xr:uid="{E13A52AF-EAC5-4070-936C-0F726857A640}"/>
    <cellStyle name="Comma 7 2 4" xfId="3137" xr:uid="{744A3F02-3F42-498F-86D9-AE7A4F4D61F2}"/>
    <cellStyle name="Comma 7 2 4 2" xfId="21588" xr:uid="{4E9A2AE0-54E1-4CA7-8FE9-FA3CD5A0D279}"/>
    <cellStyle name="Comma 7 2 4 3" xfId="21684" xr:uid="{3AF60076-5AEE-4321-BFDC-431E20DEBBE3}"/>
    <cellStyle name="Comma 7 2 5" xfId="21476" xr:uid="{C28B259D-8676-4356-AF78-81FF8F16B837}"/>
    <cellStyle name="Comma 7 2 6" xfId="21575" xr:uid="{277FE7AB-4900-40AF-A019-967FBD5D05AA}"/>
    <cellStyle name="Comma 7 2 7" xfId="21671" xr:uid="{517D6758-AD36-4B4F-87F0-C80205A1363A}"/>
    <cellStyle name="Comma 7 3" xfId="9204" xr:uid="{E2577042-FB63-44C4-9D00-EBAACA25D2A3}"/>
    <cellStyle name="Comma 7 3 2" xfId="10728" xr:uid="{3CF009BC-9B71-47AD-9059-B846DF39C27C}"/>
    <cellStyle name="Comma 7 3 2 2" xfId="21532" xr:uid="{BA9DDD01-D96B-4703-BE81-C63608017A0F}"/>
    <cellStyle name="Comma 7 3 2 3" xfId="21638" xr:uid="{7E945E2F-EF46-4BB6-BE78-3D0039DCD049}"/>
    <cellStyle name="Comma 7 3 2 4" xfId="21734" xr:uid="{80616BE6-FB09-4586-B202-9C6E9C0D4914}"/>
    <cellStyle name="Comma 7 3 3" xfId="21495" xr:uid="{BC8ECB1F-F379-44DC-BDA7-CB8F80BA326D}"/>
    <cellStyle name="Comma 7 3 4" xfId="21603" xr:uid="{8602981E-1CEC-4126-B7A0-1C23F1E543DE}"/>
    <cellStyle name="Comma 7 3 5" xfId="21699" xr:uid="{CA01F810-F00B-459D-9F67-F7EF8B94703B}"/>
    <cellStyle name="Comma 7 4" xfId="9945" xr:uid="{1C15DF8B-55E4-4DE4-B53E-0BD9E0454866}"/>
    <cellStyle name="Comma 7 4 2" xfId="21513" xr:uid="{54E08365-F20A-4F80-A2F6-BE608FE4BE54}"/>
    <cellStyle name="Comma 7 4 3" xfId="21620" xr:uid="{BC9CA3EE-236C-46B4-98EB-7B8B80FB2793}"/>
    <cellStyle name="Comma 7 4 4" xfId="21716" xr:uid="{E5D5012B-7C96-4DA1-9A60-D33F089153B1}"/>
    <cellStyle name="Comma 7 5" xfId="3136" xr:uid="{E2C6C95D-E374-40C5-9DF3-C7B4336E08FB}"/>
    <cellStyle name="Comma 7 5 2" xfId="21587" xr:uid="{00E8C49E-07FD-4BA8-8980-B2D9F22CEE6F}"/>
    <cellStyle name="Comma 7 5 3" xfId="21683" xr:uid="{0D1D2E70-AA46-414E-BDED-3109F30B2A8C}"/>
    <cellStyle name="Comma 7 6" xfId="21475" xr:uid="{E7EF6C32-8880-4298-B1A0-A825E3B8E67E}"/>
    <cellStyle name="Comma 7 7" xfId="21560" xr:uid="{7B6C099C-E8AC-4AF8-9E55-27B7FE8619DA}"/>
    <cellStyle name="Comma 7 8" xfId="21656" xr:uid="{1BC4E523-8C1F-4973-86FD-DB178F7E3B62}"/>
    <cellStyle name="Comma 7 9" xfId="2362" xr:uid="{AEF6FE0B-30C1-4C29-87B2-4EE4E9D1F8CA}"/>
    <cellStyle name="Comma 8" xfId="2335" xr:uid="{1AE59EDE-8201-484F-BDFF-2509BFC27356}"/>
    <cellStyle name="Comma 8 2" xfId="2434" xr:uid="{1ED427A6-8F3A-483A-B4FC-4BB448B9833A}"/>
    <cellStyle name="Comma 8 2 2" xfId="10959" xr:uid="{197C2778-F9E7-4C6C-9494-59A4E403EAED}"/>
    <cellStyle name="Comma 8 2 2 2" xfId="21539" xr:uid="{F4BDFB38-B559-4C09-A654-E24CE7611D8C}"/>
    <cellStyle name="Comma 8 2 2 3" xfId="21645" xr:uid="{2DF22920-93B8-4458-B9F6-28D7BB11E8A1}"/>
    <cellStyle name="Comma 8 2 2 4" xfId="21741" xr:uid="{692F2AC5-73B3-4BF0-A9A6-F40859261609}"/>
    <cellStyle name="Comma 8 2 3" xfId="9432" xr:uid="{B7F7F617-5B93-433F-8587-116FD10804DE}"/>
    <cellStyle name="Comma 8 2 3 2" xfId="21610" xr:uid="{14306038-3861-4782-BEF9-6D20DCD819EA}"/>
    <cellStyle name="Comma 8 2 3 3" xfId="21706" xr:uid="{CC9C2FA1-C1E3-4547-929E-B291850C6062}"/>
    <cellStyle name="Comma 8 2 4" xfId="21502" xr:uid="{EE0ED52D-B230-456C-A236-5FED1E22FDD7}"/>
    <cellStyle name="Comma 8 2 5" xfId="21577" xr:uid="{A91E25BF-6F6C-48A7-8017-6FA8C139A67B}"/>
    <cellStyle name="Comma 8 2 6" xfId="21673" xr:uid="{EEB39254-DDD0-4FB5-8541-E37E83E523DD}"/>
    <cellStyle name="Comma 8 3" xfId="10302" xr:uid="{2668C5D6-FD71-4D1D-941A-1231CFC7867E}"/>
    <cellStyle name="Comma 8 3 2" xfId="21520" xr:uid="{8D01325B-A8CF-4060-8D24-223854D2F8C5}"/>
    <cellStyle name="Comma 8 3 3" xfId="21627" xr:uid="{657B4C13-75E2-47C6-A31D-4B366265BA69}"/>
    <cellStyle name="Comma 8 3 4" xfId="21723" xr:uid="{A2133011-6497-4163-BABC-3552727BDD15}"/>
    <cellStyle name="Comma 8 4" xfId="8769" xr:uid="{2A912653-A59F-459C-A27F-A7A0B88039D9}"/>
    <cellStyle name="Comma 8 4 2" xfId="21593" xr:uid="{25DC6A95-3699-4201-80EF-CD9F8E7E78FA}"/>
    <cellStyle name="Comma 8 4 3" xfId="21689" xr:uid="{617E3E25-A244-4517-92E1-03E834CED613}"/>
    <cellStyle name="Comma 8 5" xfId="21483" xr:uid="{4CF94821-FC96-477F-9B8F-CCF12A3215C7}"/>
    <cellStyle name="Comma 8 6" xfId="21561" xr:uid="{CF79F439-7530-4371-A950-F8C5151D6E1C}"/>
    <cellStyle name="Comma 8 7" xfId="21657" xr:uid="{B76C894B-F5FE-488E-B8CC-ECE5B72E6703}"/>
    <cellStyle name="Comma 8 8" xfId="2364" xr:uid="{A7A07EAE-9B72-4939-B07B-625461194F73}"/>
    <cellStyle name="Comma 9" xfId="2367" xr:uid="{03F83124-C76B-447B-88C8-2D728DC0A36F}"/>
    <cellStyle name="Comma 9 2" xfId="2437" xr:uid="{F1AEDB90-BC03-4623-82B7-A0AF08A8A0B9}"/>
    <cellStyle name="Comma 9 2 2" xfId="21580" xr:uid="{1BC683BD-E323-4336-B147-EA663BBA7293}"/>
    <cellStyle name="Comma 9 2 3" xfId="21676" xr:uid="{4DFF53AB-4BF1-43B5-AB88-17E6EB4BD164}"/>
    <cellStyle name="Comma 9 3" xfId="21564" xr:uid="{E70EDDFD-9944-4B2C-B40D-0D9EDD444812}"/>
    <cellStyle name="Comma 9 4" xfId="21660" xr:uid="{6B3E0728-576E-4A7A-B182-827D15F045B0}"/>
    <cellStyle name="Comma_R0001_veiktais_darbs_2009_UZŅEMŠANAS_NODAĻA" xfId="2337" xr:uid="{1CD4C080-8D69-4CFD-B730-F9EEDD4ECA69}"/>
    <cellStyle name="Comma_R0019_darbs_uznemsanas_nodaļa_2009" xfId="2338" xr:uid="{1CEA19B4-CD8E-4ECB-9BE9-FBCBF3C24CE1}"/>
    <cellStyle name="Currency 2" xfId="290" xr:uid="{3CA57BDE-1B8D-4B96-922E-42E5203DAACE}"/>
    <cellStyle name="Currency 2 2" xfId="786" xr:uid="{E8916BC3-4EF5-4B82-8BAF-1863B6A32C1D}"/>
    <cellStyle name="Currency 2 2 2" xfId="1552" xr:uid="{36B5E5DF-E276-4384-A906-02F442514FE0}"/>
    <cellStyle name="Currency 2 2 2 2" xfId="10960" xr:uid="{9E74C7CA-6BCD-4D37-AAB4-635684A33730}"/>
    <cellStyle name="Currency 2 2 2 3" xfId="9433" xr:uid="{654AE4C6-C318-4B80-B521-4DD70D637162}"/>
    <cellStyle name="Currency 2 2 3" xfId="2332" xr:uid="{29D6A4C6-E270-4C7A-97EA-E5F0D7723066}"/>
    <cellStyle name="Currency 2 2 3 2" xfId="10303" xr:uid="{A8686D4F-E88A-43A8-AFC7-ABC3FCFF53F1}"/>
    <cellStyle name="Currency 2 2 4" xfId="8770" xr:uid="{6E0C3A7B-FF4F-4AD4-8623-E91FF4FA6230}"/>
    <cellStyle name="Currency 2 3" xfId="538" xr:uid="{167A6BC7-37C7-431D-85B1-92B8CC7B6DB0}"/>
    <cellStyle name="Currency 2 3 2" xfId="1304" xr:uid="{130053CE-5CDC-4B3C-934D-B79E13CAC402}"/>
    <cellStyle name="Currency 2 3 3" xfId="2084" xr:uid="{529DC634-8205-48D9-828C-77C501CBA2EA}"/>
    <cellStyle name="Currency 2 3 4" xfId="8765" xr:uid="{EBE25F1E-6EE5-4423-AF92-938A41657012}"/>
    <cellStyle name="Currency 2 4" xfId="1056" xr:uid="{1828FF7D-B997-4349-B566-D9743832E213}"/>
    <cellStyle name="Currency 2 4 2" xfId="9947" xr:uid="{61010ACE-3167-41CB-97C1-2954D6EBA649}"/>
    <cellStyle name="Currency 2 5" xfId="1836" xr:uid="{9714BBDC-B85C-4BFA-BE9D-1C939F6DE359}"/>
    <cellStyle name="Currency 2 5 2" xfId="3138" xr:uid="{F1940CEA-4D9B-4890-B45B-D03AA13EF808}"/>
    <cellStyle name="Currency 2 6" xfId="21749" xr:uid="{4E2819A6-FAB3-4BD9-BB8D-09D1B765920F}"/>
    <cellStyle name="Currency 3" xfId="2427" xr:uid="{CDF20F07-4479-4461-A7A1-85E4ABC8F73E}"/>
    <cellStyle name="Currency 3 2" xfId="9170" xr:uid="{7086A189-A405-4A7C-B00B-097FC2934847}"/>
    <cellStyle name="Currency 3 2 2" xfId="10693" xr:uid="{27144A8D-6F40-41A5-86AB-30A9C2582474}"/>
    <cellStyle name="Currency 3 3" xfId="9948" xr:uid="{2A382C39-0828-41D3-B9A8-58BB8E99598B}"/>
    <cellStyle name="Currency 3 4" xfId="3139" xr:uid="{DAE69103-BCE7-4A36-9CAE-B344F8EBDA7B}"/>
    <cellStyle name="Currency 3 5" xfId="21576" xr:uid="{14C4CB7A-592E-4770-890C-20264892C1C7}"/>
    <cellStyle name="Currency 3 6" xfId="21672" xr:uid="{2B3B7CC4-AF05-4A01-A26A-FA670C4E9526}"/>
    <cellStyle name="Excel Built-in Normal" xfId="280" xr:uid="{69EB4F03-1F90-4EF6-B759-E820BBA79C2D}"/>
    <cellStyle name="exo" xfId="8771" xr:uid="{2D917C2B-70B5-489A-A841-8CE374B7F451}"/>
    <cellStyle name="Explanatory Text 10" xfId="3140" xr:uid="{4FD11DFC-5471-4A03-AE7E-388B9CC6647F}"/>
    <cellStyle name="Explanatory Text 11" xfId="3141" xr:uid="{1B7B73A0-5DEB-4F70-861F-8C1A02D117A5}"/>
    <cellStyle name="Explanatory Text 12" xfId="3142" xr:uid="{8D74613B-CBEA-4516-BAF1-A6835092B2E5}"/>
    <cellStyle name="Explanatory Text 13" xfId="3143" xr:uid="{E6FA2B3B-E6BD-4CBF-8FF4-84173EC2AD7A}"/>
    <cellStyle name="Explanatory Text 14" xfId="3144" xr:uid="{D612605E-BCC7-4B66-AD0B-02B04CD52CDB}"/>
    <cellStyle name="Explanatory Text 15" xfId="3145" xr:uid="{9DD7AE8A-8D65-49CF-8421-5ABF26ED90CC}"/>
    <cellStyle name="Explanatory Text 16" xfId="3146" xr:uid="{98227216-954C-42F0-AF8A-55CC3DB675B9}"/>
    <cellStyle name="Explanatory Text 17" xfId="3147" xr:uid="{F59286D5-C1A1-426F-9E2D-7DD32E129C42}"/>
    <cellStyle name="Explanatory Text 18" xfId="3148" xr:uid="{934EA7BB-156A-42F4-8B28-8AF9408BE9E1}"/>
    <cellStyle name="Explanatory Text 18 2" xfId="3149" xr:uid="{31350D47-844C-4F4A-91A6-6197F816ECAE}"/>
    <cellStyle name="Explanatory Text 19" xfId="3150" xr:uid="{FC00BF5B-7DEA-45D3-9AC6-0609BB2E7411}"/>
    <cellStyle name="Explanatory Text 19 2" xfId="3151" xr:uid="{9B73AB6F-7710-4C92-B44F-31E9E18355C8}"/>
    <cellStyle name="Explanatory Text 2" xfId="3152" xr:uid="{3ACE5E89-B9A6-4702-AB77-6889A711DD61}"/>
    <cellStyle name="Explanatory Text 2 2" xfId="3153" xr:uid="{013D5135-9E56-4480-BFAB-0A83B0449080}"/>
    <cellStyle name="Explanatory Text 2 2 2" xfId="8743" xr:uid="{D5EAB202-5BA9-4F67-86EE-2EC7183F0C34}"/>
    <cellStyle name="Explanatory Text 3" xfId="3154" xr:uid="{F8EFB77D-D1C2-4E47-B99B-F7C1F93CEC9A}"/>
    <cellStyle name="Explanatory Text 4" xfId="3155" xr:uid="{7F1A0320-C06F-4223-9D14-FECF22B5E846}"/>
    <cellStyle name="Explanatory Text 5" xfId="3156" xr:uid="{F8583ECD-E9E9-46F9-AC37-13B0F953F4D3}"/>
    <cellStyle name="Explanatory Text 6" xfId="3157" xr:uid="{D30E5F7E-2BDA-4AEB-9BB8-2A2C8A042A7D}"/>
    <cellStyle name="Explanatory Text 7" xfId="3158" xr:uid="{D806E351-4DC5-4641-9E8A-9A1BEEE53B9F}"/>
    <cellStyle name="Explanatory Text 8" xfId="3159" xr:uid="{FDE12949-63A0-40B0-9C73-901800B3B5DA}"/>
    <cellStyle name="Explanatory Text 9" xfId="3160" xr:uid="{97EA0857-D910-47C2-85D7-C9EABA5CE1F5}"/>
    <cellStyle name="Good 10" xfId="3161" xr:uid="{D70EFB32-4F09-47D7-8233-ECD3C2707436}"/>
    <cellStyle name="Good 11" xfId="3162" xr:uid="{24EBC022-B408-4F79-8F47-9E49D61213B9}"/>
    <cellStyle name="Good 12" xfId="3163" xr:uid="{EF28C698-0DA8-4355-A90B-4CF5B387816F}"/>
    <cellStyle name="Good 13" xfId="3164" xr:uid="{8DC6161E-CCDB-4F7B-8232-CD6E9545BE8E}"/>
    <cellStyle name="Good 14" xfId="3165" xr:uid="{677F9723-5F0D-4D36-BF71-6A72ABFBF79B}"/>
    <cellStyle name="Good 15" xfId="3166" xr:uid="{6EF16496-6C62-4A42-86A3-5D5299FC0474}"/>
    <cellStyle name="Good 16" xfId="3167" xr:uid="{6FDA9496-2F6A-4D6E-9F63-ABBE24C627ED}"/>
    <cellStyle name="Good 17" xfId="3168" xr:uid="{0B99AD9D-C58C-4935-B027-5DCF1B94358E}"/>
    <cellStyle name="Good 18" xfId="3169" xr:uid="{79571489-A0C9-409B-BB31-BD0B7B8A47D0}"/>
    <cellStyle name="Good 18 2" xfId="3170" xr:uid="{7864A1A9-727A-4525-B93B-BD1626457C38}"/>
    <cellStyle name="Good 19" xfId="3171" xr:uid="{39163024-240C-4515-BF3B-145C73F1CE88}"/>
    <cellStyle name="Good 19 2" xfId="3172" xr:uid="{A2E303F5-CE34-4850-ACBD-DACAC72AC794}"/>
    <cellStyle name="Good 2" xfId="3173" xr:uid="{3FECDCF6-0E7C-41E1-B4A9-470A05764869}"/>
    <cellStyle name="Good 2 2" xfId="3174" xr:uid="{54922DB8-77A1-4D80-B14D-498B4B28145E}"/>
    <cellStyle name="Good 2 2 2" xfId="8744" xr:uid="{ED590D66-82AF-4939-AC32-DB3E68790A81}"/>
    <cellStyle name="Good 3" xfId="3175" xr:uid="{5A794D82-C0FC-40B3-B28E-B034703F3C4A}"/>
    <cellStyle name="Good 4" xfId="3176" xr:uid="{24152CD2-C839-4196-90FC-6F08AB7D8705}"/>
    <cellStyle name="Good 5" xfId="3177" xr:uid="{C39F01DF-3734-4708-84FD-6F01EBA12577}"/>
    <cellStyle name="Good 6" xfId="3178" xr:uid="{05BB76AE-622B-44EA-AB22-DD3F57CD8155}"/>
    <cellStyle name="Good 7" xfId="3179" xr:uid="{B485F526-7151-4F6B-8DB8-0E15A3DDAA91}"/>
    <cellStyle name="Good 8" xfId="3180" xr:uid="{D9C839EA-5490-4EA2-9EBC-0CEF1523A1AF}"/>
    <cellStyle name="Good 9" xfId="3181" xr:uid="{69B31155-9CBA-43D3-8CA0-F73437BA74E8}"/>
    <cellStyle name="Heading 1 10" xfId="3182" xr:uid="{D016A5CE-D031-4E46-8B59-093F7CC4F695}"/>
    <cellStyle name="Heading 1 11" xfId="3183" xr:uid="{C25D7BC5-CE43-4C9E-9A95-22CB7D4140C5}"/>
    <cellStyle name="Heading 1 12" xfId="3184" xr:uid="{301B16F5-3AD8-4167-8C17-8A72DB98E8A6}"/>
    <cellStyle name="Heading 1 13" xfId="3185" xr:uid="{343E8931-8E62-49C9-A2CA-1784789EBAEC}"/>
    <cellStyle name="Heading 1 14" xfId="3186" xr:uid="{DD69D475-F21C-4599-91D7-9CB77619031B}"/>
    <cellStyle name="Heading 1 15" xfId="3187" xr:uid="{E09A5D71-481D-4FDF-B1E2-BD266DC7E35B}"/>
    <cellStyle name="Heading 1 16" xfId="3188" xr:uid="{B6189727-A5CA-4641-B447-34EBD577AA3E}"/>
    <cellStyle name="Heading 1 17" xfId="3189" xr:uid="{535F5B39-BBBB-4EDB-9B41-C7373201C79F}"/>
    <cellStyle name="Heading 1 18" xfId="3190" xr:uid="{F77D9751-76DA-445D-90BE-5DFA59E5D9BC}"/>
    <cellStyle name="Heading 1 18 2" xfId="3191" xr:uid="{F91BDE54-57FE-461B-83A4-40FE00B9745C}"/>
    <cellStyle name="Heading 1 19" xfId="3192" xr:uid="{51C8E82C-DD47-482B-A976-6EFC2A9BACD2}"/>
    <cellStyle name="Heading 1 19 2" xfId="3193" xr:uid="{680A6841-C77A-445B-B591-72AB0927DB53}"/>
    <cellStyle name="Heading 1 2" xfId="3194" xr:uid="{03318D84-9CB3-4AC0-9B47-DD0B7B3E87B8}"/>
    <cellStyle name="Heading 1 2 2" xfId="3195" xr:uid="{510C23AA-176B-45AD-9DB7-EB328F070AB4}"/>
    <cellStyle name="Heading 1 2 2 2" xfId="8745" xr:uid="{5806C4F2-C12B-4CEA-9095-B492FBAF4A32}"/>
    <cellStyle name="Heading 1 3" xfId="3196" xr:uid="{601967CA-6A0F-4B8B-9028-1E29AF4483DF}"/>
    <cellStyle name="Heading 1 4" xfId="3197" xr:uid="{50861DFB-841E-431E-9B00-FAA39FE3DA3C}"/>
    <cellStyle name="Heading 1 5" xfId="3198" xr:uid="{71C8E025-02C8-4CA0-8E2F-65FB58781B77}"/>
    <cellStyle name="Heading 1 6" xfId="3199" xr:uid="{247158E4-08F9-4DBF-BA65-71CB7A679629}"/>
    <cellStyle name="Heading 1 7" xfId="3200" xr:uid="{592198D6-4C02-4983-ABA6-86C158FB99E9}"/>
    <cellStyle name="Heading 1 8" xfId="3201" xr:uid="{50480A45-CC75-49EE-AC6D-279CA4F2C71A}"/>
    <cellStyle name="Heading 1 9" xfId="3202" xr:uid="{0F60C1D8-DE90-4D8D-AF56-DF7B4B45B833}"/>
    <cellStyle name="Heading 2 10" xfId="3203" xr:uid="{CBCDA2A9-74F1-4112-88BA-43CCF060F723}"/>
    <cellStyle name="Heading 2 11" xfId="3204" xr:uid="{04C6D275-C3FA-4375-924A-1F95D6900F31}"/>
    <cellStyle name="Heading 2 12" xfId="3205" xr:uid="{2D251898-8D05-4278-8FE3-5623D56163E7}"/>
    <cellStyle name="Heading 2 13" xfId="3206" xr:uid="{F513ABAF-CCD0-41D0-9357-C4FC71CBCFB5}"/>
    <cellStyle name="Heading 2 14" xfId="3207" xr:uid="{F5981849-B09E-4132-952A-D452CBA7781E}"/>
    <cellStyle name="Heading 2 15" xfId="3208" xr:uid="{F23CA1C0-B5C1-482D-ACA4-88A6EC7E6223}"/>
    <cellStyle name="Heading 2 16" xfId="3209" xr:uid="{8AB2E910-4404-4370-A1EC-DFEBFA258BA6}"/>
    <cellStyle name="Heading 2 17" xfId="3210" xr:uid="{23F83E2A-A02F-498F-AF16-4F4A50959AFD}"/>
    <cellStyle name="Heading 2 18" xfId="3211" xr:uid="{F6A53309-3303-457C-A170-A56578032730}"/>
    <cellStyle name="Heading 2 18 2" xfId="3212" xr:uid="{CB941807-D283-40E9-8A30-97534E0755B6}"/>
    <cellStyle name="Heading 2 19" xfId="3213" xr:uid="{161F551E-8AFF-4961-8332-B0B87446C90C}"/>
    <cellStyle name="Heading 2 19 2" xfId="3214" xr:uid="{8ACBDC39-4567-42CB-91E3-0721F77135C2}"/>
    <cellStyle name="Heading 2 2" xfId="3215" xr:uid="{60EB1699-4718-48F3-922C-2848EDD88B1B}"/>
    <cellStyle name="Heading 2 2 2" xfId="3216" xr:uid="{A226CC0C-7D87-417E-8275-5A06667C5EDA}"/>
    <cellStyle name="Heading 2 2 2 2" xfId="8746" xr:uid="{291A5D42-69E2-4A5D-AC24-FC7E82871C34}"/>
    <cellStyle name="Heading 2 3" xfId="3217" xr:uid="{6FED859A-B5D6-48DA-8DAB-991F4E37D0C5}"/>
    <cellStyle name="Heading 2 4" xfId="3218" xr:uid="{46C2C0BD-C8C9-4CB6-8AE0-3D06C0937E03}"/>
    <cellStyle name="Heading 2 5" xfId="3219" xr:uid="{B4E83DCC-86DA-4F03-88BF-746D3545403C}"/>
    <cellStyle name="Heading 2 6" xfId="3220" xr:uid="{AC20367B-3455-45AE-895D-4215C11BAA3B}"/>
    <cellStyle name="Heading 2 7" xfId="3221" xr:uid="{7FAEC30E-2844-40CA-8B3D-0B58AB18589B}"/>
    <cellStyle name="Heading 2 8" xfId="3222" xr:uid="{07A4C494-CFBA-4842-8C88-04D0CE2905E4}"/>
    <cellStyle name="Heading 2 9" xfId="3223" xr:uid="{035EC11C-1D9A-410E-B9E0-872103712714}"/>
    <cellStyle name="Heading 3 10" xfId="3224" xr:uid="{8D51EDC1-4DB5-470A-9586-6E94AE41283D}"/>
    <cellStyle name="Heading 3 10 10" xfId="3225" xr:uid="{C85357E5-D408-47D0-BC25-2586F1A7A5EB}"/>
    <cellStyle name="Heading 3 10 10 2" xfId="3226" xr:uid="{363D7459-DF71-418C-A535-B35EDF6F3E09}"/>
    <cellStyle name="Heading 3 10 10 2 2" xfId="3227" xr:uid="{E3899FA0-397A-4F93-AF77-E9059249A322}"/>
    <cellStyle name="Heading 3 10 10 3" xfId="3228" xr:uid="{29E0A800-A627-4453-BE40-EA145D660BAB}"/>
    <cellStyle name="Heading 3 10 10 3 2" xfId="3229" xr:uid="{3C3A82FD-A7BF-459C-95B6-35E2170BFFD1}"/>
    <cellStyle name="Heading 3 10 10 4" xfId="3230" xr:uid="{70D11703-6180-48D7-BA37-F3DE738984EF}"/>
    <cellStyle name="Heading 3 10 10 4 2" xfId="3231" xr:uid="{02B97FD1-1217-42A3-A42F-EA8AA9B4428B}"/>
    <cellStyle name="Heading 3 10 11" xfId="3232" xr:uid="{A4028634-3B94-4456-AA99-66E33E4429F2}"/>
    <cellStyle name="Heading 3 10 11 2" xfId="3233" xr:uid="{D56D216A-BC63-4DB7-9078-D2DA4FA699D0}"/>
    <cellStyle name="Heading 3 10 11 2 2" xfId="3234" xr:uid="{953A0741-F6B9-42AC-98BE-B2B8CBB721FB}"/>
    <cellStyle name="Heading 3 10 11 3" xfId="3235" xr:uid="{73D6DB78-07F5-46BA-9C9E-D5FCDA7B3447}"/>
    <cellStyle name="Heading 3 10 11 3 2" xfId="3236" xr:uid="{C68662D3-3096-466B-B4D6-DC5D562EC73D}"/>
    <cellStyle name="Heading 3 10 11 4" xfId="3237" xr:uid="{E9DCC223-8FFC-4C5F-9098-83DDBB6F5B06}"/>
    <cellStyle name="Heading 3 10 11 4 2" xfId="3238" xr:uid="{F9D91128-CC69-48AA-8EFA-723F56021D66}"/>
    <cellStyle name="Heading 3 10 12" xfId="3239" xr:uid="{AAD16040-5EA3-4807-8278-EF88DC65EA31}"/>
    <cellStyle name="Heading 3 10 12 2" xfId="3240" xr:uid="{5056F5D1-4C45-4334-B1CA-AA65044B7F31}"/>
    <cellStyle name="Heading 3 10 12 2 2" xfId="3241" xr:uid="{A0DE3417-E59D-4E3F-BE0F-07528147ADD8}"/>
    <cellStyle name="Heading 3 10 12 3" xfId="3242" xr:uid="{9FE2976F-F772-4D4C-802A-BAB94C26E71B}"/>
    <cellStyle name="Heading 3 10 12 3 2" xfId="3243" xr:uid="{7AF9EF04-8168-4A6D-96E9-81D94646DDEA}"/>
    <cellStyle name="Heading 3 10 12 4" xfId="3244" xr:uid="{8560D65F-049E-471B-973D-99542F10AAD5}"/>
    <cellStyle name="Heading 3 10 12 4 2" xfId="3245" xr:uid="{BFA1F219-92AE-4B60-808C-E90F751CBDC7}"/>
    <cellStyle name="Heading 3 10 13" xfId="3246" xr:uid="{5CFB1CCD-E2E2-4465-A7DA-387E7623424B}"/>
    <cellStyle name="Heading 3 10 13 2" xfId="3247" xr:uid="{57207EB4-48DE-41B2-B127-6CCC9CE6149E}"/>
    <cellStyle name="Heading 3 10 13 2 2" xfId="3248" xr:uid="{B888C2AC-A554-48B7-B824-97448815995B}"/>
    <cellStyle name="Heading 3 10 13 3" xfId="3249" xr:uid="{75A0DCD7-2EBA-4262-8E19-DF5F7F350FE2}"/>
    <cellStyle name="Heading 3 10 13 3 2" xfId="3250" xr:uid="{C11A9E2D-9EA8-458F-8F73-68FAD59E6363}"/>
    <cellStyle name="Heading 3 10 13 4" xfId="3251" xr:uid="{D3322D6D-4889-4C83-AFD2-A9D86FC97968}"/>
    <cellStyle name="Heading 3 10 13 4 2" xfId="3252" xr:uid="{1DCE1E02-D345-42F4-A3AB-EC8B5197E274}"/>
    <cellStyle name="Heading 3 10 14" xfId="3253" xr:uid="{7FC04D02-6318-4C16-9B94-FCA826856B45}"/>
    <cellStyle name="Heading 3 10 14 2" xfId="3254" xr:uid="{B0E2BCC0-50EC-4EA9-992B-0BF9D7C3CB1F}"/>
    <cellStyle name="Heading 3 10 14 2 2" xfId="3255" xr:uid="{69100989-04DB-44D2-912D-C7FFC34A36A8}"/>
    <cellStyle name="Heading 3 10 14 3" xfId="3256" xr:uid="{601893DE-B412-42A5-B7B4-92159699A17F}"/>
    <cellStyle name="Heading 3 10 14 3 2" xfId="3257" xr:uid="{59F81399-BCEC-4857-A932-E23B5FCD77E9}"/>
    <cellStyle name="Heading 3 10 14 4" xfId="3258" xr:uid="{8A2E27F3-4B19-4DAC-A877-4621DF196CA8}"/>
    <cellStyle name="Heading 3 10 14 4 2" xfId="3259" xr:uid="{BDCFE018-091E-4C6E-8CC0-696A9A86BD70}"/>
    <cellStyle name="Heading 3 10 15" xfId="3260" xr:uid="{B9D16B92-0F8A-4C48-B692-734D4080F766}"/>
    <cellStyle name="Heading 3 10 15 2" xfId="3261" xr:uid="{C6C63600-D9A2-4C5A-9F7C-348E21580F46}"/>
    <cellStyle name="Heading 3 10 15 2 2" xfId="3262" xr:uid="{F3F41257-7492-44D0-ADA1-1DBBE12CAD33}"/>
    <cellStyle name="Heading 3 10 15 3" xfId="3263" xr:uid="{0F5352EE-5BC7-42E0-BBFF-8C49A7938326}"/>
    <cellStyle name="Heading 3 10 15 3 2" xfId="3264" xr:uid="{38D315F4-D5D6-4BAA-81E5-53048DEF14D1}"/>
    <cellStyle name="Heading 3 10 15 4" xfId="3265" xr:uid="{6A6125CE-B719-4A13-9D57-8B62821C3ACA}"/>
    <cellStyle name="Heading 3 10 15 4 2" xfId="3266" xr:uid="{1D0C8F0E-A581-44AB-84D5-049AF5206F3D}"/>
    <cellStyle name="Heading 3 10 16" xfId="3267" xr:uid="{900449B9-1A90-482E-B87F-7749E8C8E6B9}"/>
    <cellStyle name="Heading 3 10 16 2" xfId="3268" xr:uid="{43B162CC-5AD9-4A69-B33B-9D25CC4770B7}"/>
    <cellStyle name="Heading 3 10 17" xfId="3269" xr:uid="{4BC19DF8-6888-4647-B43E-C824CE918DFB}"/>
    <cellStyle name="Heading 3 10 17 2" xfId="3270" xr:uid="{044C3E5C-D960-4242-B652-CB34A7847D03}"/>
    <cellStyle name="Heading 3 10 18" xfId="3271" xr:uid="{8F01CE75-E2EB-4FAA-95B6-EF330286466D}"/>
    <cellStyle name="Heading 3 10 18 2" xfId="3272" xr:uid="{2F1C3CF3-0D18-410D-80A1-10AA41196C3B}"/>
    <cellStyle name="Heading 3 10 19" xfId="3273" xr:uid="{83CAD0AF-09C2-4C9A-B5D1-094FE0FD5804}"/>
    <cellStyle name="Heading 3 10 2" xfId="3274" xr:uid="{83A7B525-E292-403F-984F-E3A8EECC8D70}"/>
    <cellStyle name="Heading 3 10 2 2" xfId="3275" xr:uid="{98DC72A5-D4FC-4332-A93D-7DDCF3D84AB1}"/>
    <cellStyle name="Heading 3 10 2 2 2" xfId="3276" xr:uid="{25ED5042-4103-4A11-8365-FEE7D6F3334E}"/>
    <cellStyle name="Heading 3 10 2 3" xfId="3277" xr:uid="{DC4E9254-F511-4B6C-B7FF-3A0BC437EFFC}"/>
    <cellStyle name="Heading 3 10 2 3 2" xfId="3278" xr:uid="{A279B719-62C7-4C23-BC3D-BA093F433D9C}"/>
    <cellStyle name="Heading 3 10 2 4" xfId="3279" xr:uid="{553B4D35-A458-407D-A0BF-B75B7223A521}"/>
    <cellStyle name="Heading 3 10 2 4 2" xfId="3280" xr:uid="{1FE89AA7-0E84-4983-92A5-B2B0A5B620F4}"/>
    <cellStyle name="Heading 3 10 20" xfId="3281" xr:uid="{9F729DEA-CDFD-475C-982F-BA7BDFF32476}"/>
    <cellStyle name="Heading 3 10 21" xfId="3282" xr:uid="{DEC9F27A-3D69-4E8B-AC74-FA36ABFE63AF}"/>
    <cellStyle name="Heading 3 10 22" xfId="3283" xr:uid="{698AA90D-AC11-48DF-90ED-0701D4C79004}"/>
    <cellStyle name="Heading 3 10 23" xfId="3284" xr:uid="{0CCCF912-68DB-4AF5-934E-F963F2ACE101}"/>
    <cellStyle name="Heading 3 10 24" xfId="3285" xr:uid="{B91CA185-B302-4884-9949-16810E2C6BFC}"/>
    <cellStyle name="Heading 3 10 25" xfId="3286" xr:uid="{D11FF1EE-DB4B-4220-A6B3-4D011D4C34AF}"/>
    <cellStyle name="Heading 3 10 3" xfId="3287" xr:uid="{74088B8B-2630-4D8F-9A38-5BBDCAD3EE2D}"/>
    <cellStyle name="Heading 3 10 3 2" xfId="3288" xr:uid="{A03D2AE0-74E8-41E1-A29F-EC340C48AFE2}"/>
    <cellStyle name="Heading 3 10 3 2 2" xfId="3289" xr:uid="{8BFE9CA0-C6F1-4EC0-9E29-1652B1A7C94C}"/>
    <cellStyle name="Heading 3 10 3 3" xfId="3290" xr:uid="{EC39B8E8-79AA-43CD-92C8-DEEEDE26DD99}"/>
    <cellStyle name="Heading 3 10 3 3 2" xfId="3291" xr:uid="{77B449B5-ABBA-4CB9-8EAA-9BCDDA1FFAEE}"/>
    <cellStyle name="Heading 3 10 3 4" xfId="3292" xr:uid="{BA7EE618-47C5-4BAD-A4CC-89FA04A40FA9}"/>
    <cellStyle name="Heading 3 10 3 4 2" xfId="3293" xr:uid="{F8389A94-F1D0-4592-98F4-543A53522A84}"/>
    <cellStyle name="Heading 3 10 4" xfId="3294" xr:uid="{81301E71-3D0C-4128-A2DC-0B4FDD83F26A}"/>
    <cellStyle name="Heading 3 10 4 2" xfId="3295" xr:uid="{230FA998-409B-407C-82C1-3ACAD77FF2F9}"/>
    <cellStyle name="Heading 3 10 4 2 2" xfId="3296" xr:uid="{52B70597-5587-49A6-9162-86E4C838354F}"/>
    <cellStyle name="Heading 3 10 4 3" xfId="3297" xr:uid="{BFCAC484-DC68-4E66-8116-E665721ED954}"/>
    <cellStyle name="Heading 3 10 4 3 2" xfId="3298" xr:uid="{2041FD87-9254-4FD7-BF8D-657496E5E2B1}"/>
    <cellStyle name="Heading 3 10 4 4" xfId="3299" xr:uid="{6C109854-192C-4F90-9C3E-819D2472F65C}"/>
    <cellStyle name="Heading 3 10 4 4 2" xfId="3300" xr:uid="{8B807C90-B41E-4268-B8DA-2F622A518F39}"/>
    <cellStyle name="Heading 3 10 5" xfId="3301" xr:uid="{16C742B9-913A-4C3F-A806-7664A950BE77}"/>
    <cellStyle name="Heading 3 10 5 2" xfId="3302" xr:uid="{29C5CD7C-DE21-43F8-B25B-5FD6C1B8DA60}"/>
    <cellStyle name="Heading 3 10 5 2 2" xfId="3303" xr:uid="{521C432F-98EF-48AF-BB5F-CB3E57872489}"/>
    <cellStyle name="Heading 3 10 5 3" xfId="3304" xr:uid="{7F2FBC80-9900-4363-87E6-44B3B53FFEEE}"/>
    <cellStyle name="Heading 3 10 5 3 2" xfId="3305" xr:uid="{AE57B3FC-D0A9-49C6-B922-10349F0FCE44}"/>
    <cellStyle name="Heading 3 10 5 4" xfId="3306" xr:uid="{86EFCFB0-B1DA-42C0-A2E5-897E763B15C8}"/>
    <cellStyle name="Heading 3 10 5 4 2" xfId="3307" xr:uid="{0715282F-6DA0-4963-AE79-89C64CD60A31}"/>
    <cellStyle name="Heading 3 10 6" xfId="3308" xr:uid="{C408B62E-13FD-431A-83EE-2DE3D9FA04C7}"/>
    <cellStyle name="Heading 3 10 6 2" xfId="3309" xr:uid="{9B6DF727-C686-4687-82A5-2E4DA222BCE4}"/>
    <cellStyle name="Heading 3 10 6 2 2" xfId="3310" xr:uid="{7377FE88-DDA7-45DD-95B9-6A4ABD684BA6}"/>
    <cellStyle name="Heading 3 10 6 3" xfId="3311" xr:uid="{1E3D1667-996F-41B0-9CDC-851D47CA8383}"/>
    <cellStyle name="Heading 3 10 6 3 2" xfId="3312" xr:uid="{A1E68795-3169-4E4D-8400-D11CDE13626E}"/>
    <cellStyle name="Heading 3 10 6 4" xfId="3313" xr:uid="{26A93B5A-629E-46D5-A5F0-D83EC31EBE55}"/>
    <cellStyle name="Heading 3 10 6 4 2" xfId="3314" xr:uid="{678BE3C6-AD00-41D5-8C8A-E1F40490A0B5}"/>
    <cellStyle name="Heading 3 10 7" xfId="3315" xr:uid="{C6EF801B-B1C9-43CE-8509-AA07EE9A31F3}"/>
    <cellStyle name="Heading 3 10 7 2" xfId="3316" xr:uid="{5FC812CE-4D2B-4BF1-8CDC-CD85EB1B9DD7}"/>
    <cellStyle name="Heading 3 10 7 2 2" xfId="3317" xr:uid="{027E28AC-4B21-4DA2-9443-AFA6FB6FF482}"/>
    <cellStyle name="Heading 3 10 7 3" xfId="3318" xr:uid="{96E71A43-10BC-40A1-B1D1-9A4DC2C6D772}"/>
    <cellStyle name="Heading 3 10 7 3 2" xfId="3319" xr:uid="{D6260644-834A-4507-A33E-DEC4C56157A4}"/>
    <cellStyle name="Heading 3 10 7 4" xfId="3320" xr:uid="{28B99953-B4E9-4779-A758-0D89FDB01062}"/>
    <cellStyle name="Heading 3 10 7 4 2" xfId="3321" xr:uid="{648FEF0E-2CBD-43EB-8CFB-A40AAD86892A}"/>
    <cellStyle name="Heading 3 10 8" xfId="3322" xr:uid="{A0D9E457-8E25-40AB-84D1-66F35B1BD9F9}"/>
    <cellStyle name="Heading 3 10 8 2" xfId="3323" xr:uid="{C0BE3829-60C1-4B05-8899-C7B09E5CDAAB}"/>
    <cellStyle name="Heading 3 10 8 2 2" xfId="3324" xr:uid="{EA650B69-07B7-4374-BB83-77860863A6BC}"/>
    <cellStyle name="Heading 3 10 8 3" xfId="3325" xr:uid="{8A159E12-3B77-4457-8C24-F06C0112772D}"/>
    <cellStyle name="Heading 3 10 8 3 2" xfId="3326" xr:uid="{2F6C7851-F1F9-4791-BC62-D376FAC4985B}"/>
    <cellStyle name="Heading 3 10 8 4" xfId="3327" xr:uid="{2CFEBEA9-D611-4620-9871-1DAEB435A490}"/>
    <cellStyle name="Heading 3 10 8 4 2" xfId="3328" xr:uid="{7D489172-5C71-4DB5-B411-78E509FBAF07}"/>
    <cellStyle name="Heading 3 10 9" xfId="3329" xr:uid="{10AEC165-7177-4B3C-84D7-00CA8EB76292}"/>
    <cellStyle name="Heading 3 10 9 2" xfId="3330" xr:uid="{5F394E19-F49C-4694-A147-0D3D1842A3CF}"/>
    <cellStyle name="Heading 3 10 9 2 2" xfId="3331" xr:uid="{18B98B69-7544-46A4-871D-15BBEB79B88A}"/>
    <cellStyle name="Heading 3 10 9 3" xfId="3332" xr:uid="{75AC3E38-B30C-4C61-922D-32E9F296E5C5}"/>
    <cellStyle name="Heading 3 10 9 3 2" xfId="3333" xr:uid="{A913AC71-BCA7-4DAF-A0CB-D03591C847A2}"/>
    <cellStyle name="Heading 3 10 9 4" xfId="3334" xr:uid="{0B8FC240-4FA7-4CDA-A9CE-C6618F4D7DC5}"/>
    <cellStyle name="Heading 3 10 9 4 2" xfId="3335" xr:uid="{620DF2A9-CA31-4CA1-BCFE-B4DA95337956}"/>
    <cellStyle name="Heading 3 11" xfId="3336" xr:uid="{EA7FD06C-24C2-4448-A8B0-AB77BFCFEF8F}"/>
    <cellStyle name="Heading 3 11 10" xfId="3337" xr:uid="{3738B608-2B17-49B5-992D-0505815C037B}"/>
    <cellStyle name="Heading 3 11 10 2" xfId="3338" xr:uid="{100A0D16-C1B8-4B2E-B611-42216E72911C}"/>
    <cellStyle name="Heading 3 11 10 2 2" xfId="3339" xr:uid="{E13C7371-C0EC-4F0D-9292-8167EB753DA9}"/>
    <cellStyle name="Heading 3 11 10 3" xfId="3340" xr:uid="{6F83401D-B098-4C93-ACDB-060963AEE4ED}"/>
    <cellStyle name="Heading 3 11 10 3 2" xfId="3341" xr:uid="{4547DD68-46CD-44C3-882D-13D2889FD933}"/>
    <cellStyle name="Heading 3 11 10 4" xfId="3342" xr:uid="{F4A8036F-66B4-434C-ABBA-C4DADBF22B95}"/>
    <cellStyle name="Heading 3 11 10 4 2" xfId="3343" xr:uid="{F55B9F40-677D-4D38-8707-157E2951BF23}"/>
    <cellStyle name="Heading 3 11 11" xfId="3344" xr:uid="{BBF85152-4284-4E31-8690-E96ACC1D17A6}"/>
    <cellStyle name="Heading 3 11 11 2" xfId="3345" xr:uid="{4EFD833D-458F-417F-9D07-9773467A40C2}"/>
    <cellStyle name="Heading 3 11 11 2 2" xfId="3346" xr:uid="{FD62D0FC-DA31-4F67-92C5-BFD59FF812CB}"/>
    <cellStyle name="Heading 3 11 11 3" xfId="3347" xr:uid="{75A4F80D-DF80-46DB-963A-1D7CF90E3813}"/>
    <cellStyle name="Heading 3 11 11 3 2" xfId="3348" xr:uid="{4A8EC4AC-47BB-4778-8BAF-1BB480DCA9BD}"/>
    <cellStyle name="Heading 3 11 11 4" xfId="3349" xr:uid="{273DDE12-E506-4C26-B5FC-D367808753A3}"/>
    <cellStyle name="Heading 3 11 11 4 2" xfId="3350" xr:uid="{215EF690-EE4A-440A-B5BD-695335DADF9D}"/>
    <cellStyle name="Heading 3 11 12" xfId="3351" xr:uid="{E402C44A-7E03-4992-85A6-876B06DD4B45}"/>
    <cellStyle name="Heading 3 11 12 2" xfId="3352" xr:uid="{2C01A4DC-CFE1-4E06-8777-2D0A13E74AB1}"/>
    <cellStyle name="Heading 3 11 12 2 2" xfId="3353" xr:uid="{4E72DECB-812B-4B70-8873-3E12EAE77C54}"/>
    <cellStyle name="Heading 3 11 12 3" xfId="3354" xr:uid="{AD332335-4A5D-4DF5-B0BB-680FA520C349}"/>
    <cellStyle name="Heading 3 11 12 3 2" xfId="3355" xr:uid="{147DE03F-0E29-4876-949C-9A17343E6CC6}"/>
    <cellStyle name="Heading 3 11 12 4" xfId="3356" xr:uid="{BDE63067-1C15-4D94-A1DA-3EC0CA18DECE}"/>
    <cellStyle name="Heading 3 11 12 4 2" xfId="3357" xr:uid="{B35DD9F1-3CA2-4DFD-8A26-E6C50B595BFF}"/>
    <cellStyle name="Heading 3 11 13" xfId="3358" xr:uid="{BEB6227A-9BAC-4075-BD11-AC630B57D6DB}"/>
    <cellStyle name="Heading 3 11 13 2" xfId="3359" xr:uid="{6397F1E3-3602-4AAD-949B-0AD6AB528734}"/>
    <cellStyle name="Heading 3 11 13 2 2" xfId="3360" xr:uid="{4DDDD650-038D-4E19-A106-1711E2A2B8BA}"/>
    <cellStyle name="Heading 3 11 13 3" xfId="3361" xr:uid="{CAAEDED1-A225-4750-8BF7-187C1243E2A1}"/>
    <cellStyle name="Heading 3 11 13 3 2" xfId="3362" xr:uid="{C0B12A38-9C5F-4952-90EA-F278FF40C847}"/>
    <cellStyle name="Heading 3 11 13 4" xfId="3363" xr:uid="{7171155C-97E4-450D-B0E4-6916CEC85D5E}"/>
    <cellStyle name="Heading 3 11 13 4 2" xfId="3364" xr:uid="{D0007D3F-4436-4869-B2BA-088DA8E0CB29}"/>
    <cellStyle name="Heading 3 11 14" xfId="3365" xr:uid="{B9852CD9-5C0E-48A0-B360-EFC13C8554D4}"/>
    <cellStyle name="Heading 3 11 14 2" xfId="3366" xr:uid="{825777EA-9B08-467B-BC49-106929EEC98B}"/>
    <cellStyle name="Heading 3 11 14 2 2" xfId="3367" xr:uid="{A284EC6B-9C8C-4125-8CE5-9CE6321E621E}"/>
    <cellStyle name="Heading 3 11 14 3" xfId="3368" xr:uid="{A46EDF5B-D259-45F3-B10F-9A8A322FB97B}"/>
    <cellStyle name="Heading 3 11 14 3 2" xfId="3369" xr:uid="{51BCF1D5-2D26-4355-9872-CBE9D6332208}"/>
    <cellStyle name="Heading 3 11 14 4" xfId="3370" xr:uid="{18433C0A-C945-43C9-B335-97DB88D556CA}"/>
    <cellStyle name="Heading 3 11 14 4 2" xfId="3371" xr:uid="{B443E5D9-656B-4DA4-8467-F0732C091050}"/>
    <cellStyle name="Heading 3 11 15" xfId="3372" xr:uid="{42DBD42E-A432-470E-B132-EF2F10E860F5}"/>
    <cellStyle name="Heading 3 11 15 2" xfId="3373" xr:uid="{ACBCA846-7E37-4237-BA51-ECA9F3DCBD8D}"/>
    <cellStyle name="Heading 3 11 15 2 2" xfId="3374" xr:uid="{8CAA1E41-B7B4-4A75-9C8B-9CBB40D9D2B8}"/>
    <cellStyle name="Heading 3 11 15 3" xfId="3375" xr:uid="{5908CE08-DA62-41DA-A0B4-D39F9E058E1D}"/>
    <cellStyle name="Heading 3 11 15 3 2" xfId="3376" xr:uid="{D6AC4F21-D256-44C3-9DDF-8FCF0F56C079}"/>
    <cellStyle name="Heading 3 11 15 4" xfId="3377" xr:uid="{6C20973E-2140-458A-8CB2-2241F5CADDE7}"/>
    <cellStyle name="Heading 3 11 15 4 2" xfId="3378" xr:uid="{6A2FB78F-30D8-476A-803C-BC9E7D309F66}"/>
    <cellStyle name="Heading 3 11 16" xfId="3379" xr:uid="{70193A18-72AD-4DE5-9BF1-080C45319575}"/>
    <cellStyle name="Heading 3 11 16 2" xfId="3380" xr:uid="{7ABE260C-5B12-4130-9029-680EF5D684F1}"/>
    <cellStyle name="Heading 3 11 17" xfId="3381" xr:uid="{F34344B6-C187-46F6-A9B2-0B29F7F04B1A}"/>
    <cellStyle name="Heading 3 11 17 2" xfId="3382" xr:uid="{0EA79571-4420-4BF4-930B-360769425AD0}"/>
    <cellStyle name="Heading 3 11 18" xfId="3383" xr:uid="{A28B2CCF-11E6-4FF2-9540-F85F2531657A}"/>
    <cellStyle name="Heading 3 11 18 2" xfId="3384" xr:uid="{E86BF940-CEE2-45A9-9756-CED476C0D0FF}"/>
    <cellStyle name="Heading 3 11 19" xfId="3385" xr:uid="{C14D16A0-9C3E-48B7-A29C-3A127D550461}"/>
    <cellStyle name="Heading 3 11 2" xfId="3386" xr:uid="{2A8F94C0-B930-4A60-847F-5FE356D9C112}"/>
    <cellStyle name="Heading 3 11 2 2" xfId="3387" xr:uid="{6150F3A5-8ED8-4BF5-B7CC-BB8D08286828}"/>
    <cellStyle name="Heading 3 11 2 2 2" xfId="3388" xr:uid="{08E95962-B34A-4B53-850A-2473DAC09C19}"/>
    <cellStyle name="Heading 3 11 2 3" xfId="3389" xr:uid="{27B75CB6-494F-4A3E-9CB1-22B9D26E35AB}"/>
    <cellStyle name="Heading 3 11 2 3 2" xfId="3390" xr:uid="{C1CD0C43-F95F-42AF-8472-20F7656B02AA}"/>
    <cellStyle name="Heading 3 11 2 4" xfId="3391" xr:uid="{3D130B76-76A8-4DE1-A9F5-4A8C5FA7679F}"/>
    <cellStyle name="Heading 3 11 2 4 2" xfId="3392" xr:uid="{B6A96632-EE2A-4ED7-9A71-5B917C99908F}"/>
    <cellStyle name="Heading 3 11 20" xfId="3393" xr:uid="{BF738759-55C4-4017-B3F2-C5A78E87C2D0}"/>
    <cellStyle name="Heading 3 11 21" xfId="3394" xr:uid="{28146535-68CB-478E-9AA0-C0A042440E23}"/>
    <cellStyle name="Heading 3 11 22" xfId="3395" xr:uid="{8A0780B1-3986-4D68-A9C8-D79FE59B1000}"/>
    <cellStyle name="Heading 3 11 23" xfId="3396" xr:uid="{8BC5783E-5E43-44B5-99C0-E4A69C218458}"/>
    <cellStyle name="Heading 3 11 24" xfId="3397" xr:uid="{6CE35A80-4364-4DA6-8AE6-66E2B7CE609B}"/>
    <cellStyle name="Heading 3 11 25" xfId="3398" xr:uid="{035D4399-6215-4FD1-AB5A-FA3BBACC812C}"/>
    <cellStyle name="Heading 3 11 3" xfId="3399" xr:uid="{15F4DE69-4AE5-47D4-918D-255F26371CE7}"/>
    <cellStyle name="Heading 3 11 3 2" xfId="3400" xr:uid="{A262211B-6220-473B-BF85-FB2B248F3286}"/>
    <cellStyle name="Heading 3 11 3 2 2" xfId="3401" xr:uid="{C3EDA310-FFF5-4A02-805F-9E4968EE2B2B}"/>
    <cellStyle name="Heading 3 11 3 3" xfId="3402" xr:uid="{DD0913E8-3BAE-48FC-8641-B2379A4A9D89}"/>
    <cellStyle name="Heading 3 11 3 3 2" xfId="3403" xr:uid="{CB5C385E-0532-4F34-B99F-1758D68F1AE9}"/>
    <cellStyle name="Heading 3 11 3 4" xfId="3404" xr:uid="{64C7DD7B-7EC5-4951-ABA6-8AD4254E4BEA}"/>
    <cellStyle name="Heading 3 11 3 4 2" xfId="3405" xr:uid="{3AEDE363-62E5-4B3B-9939-BC8F2C50029E}"/>
    <cellStyle name="Heading 3 11 4" xfId="3406" xr:uid="{CEDE8B5E-8CE8-4194-A2C4-289D799F03D2}"/>
    <cellStyle name="Heading 3 11 4 2" xfId="3407" xr:uid="{873EF6AC-826A-45B5-B01E-F735213B6ABE}"/>
    <cellStyle name="Heading 3 11 4 2 2" xfId="3408" xr:uid="{DBBE3269-8773-42B6-BE9E-B9177874777F}"/>
    <cellStyle name="Heading 3 11 4 3" xfId="3409" xr:uid="{9D93EE01-A3C6-4640-9D86-0F84AD4B1E9A}"/>
    <cellStyle name="Heading 3 11 4 3 2" xfId="3410" xr:uid="{6B2DE311-2CCD-4490-823B-685C34E15221}"/>
    <cellStyle name="Heading 3 11 4 4" xfId="3411" xr:uid="{DB386129-2167-4D84-AB1D-F8A1DD932711}"/>
    <cellStyle name="Heading 3 11 4 4 2" xfId="3412" xr:uid="{315D5CD2-DFD6-432A-9453-55846B14DB67}"/>
    <cellStyle name="Heading 3 11 5" xfId="3413" xr:uid="{FA16973D-9D99-4D05-86EC-20A08E695687}"/>
    <cellStyle name="Heading 3 11 5 2" xfId="3414" xr:uid="{8553D5D3-1917-4A8E-B546-0528796491A9}"/>
    <cellStyle name="Heading 3 11 5 2 2" xfId="3415" xr:uid="{2B1C7D81-4AFE-45EE-BAAC-2113EC686C3E}"/>
    <cellStyle name="Heading 3 11 5 3" xfId="3416" xr:uid="{4FFC3AA4-9B0A-473C-8992-BA31208F769E}"/>
    <cellStyle name="Heading 3 11 5 3 2" xfId="3417" xr:uid="{D77C2306-FC07-4B71-A4AA-23794B1875DF}"/>
    <cellStyle name="Heading 3 11 5 4" xfId="3418" xr:uid="{4853C3FE-1379-4D93-BD71-08FE0598F5A0}"/>
    <cellStyle name="Heading 3 11 5 4 2" xfId="3419" xr:uid="{9E9E63D4-D756-4383-846A-7D20E969439E}"/>
    <cellStyle name="Heading 3 11 6" xfId="3420" xr:uid="{15C38005-F7DB-4CBB-8B16-DA4ABDC8B83A}"/>
    <cellStyle name="Heading 3 11 6 2" xfId="3421" xr:uid="{047BC054-D186-477D-9BB0-56195D299739}"/>
    <cellStyle name="Heading 3 11 6 2 2" xfId="3422" xr:uid="{A9BFC006-539F-4EE3-8014-6B904ABDE95D}"/>
    <cellStyle name="Heading 3 11 6 3" xfId="3423" xr:uid="{84D29EC8-F7DA-4963-9F05-FA5403A0441F}"/>
    <cellStyle name="Heading 3 11 6 3 2" xfId="3424" xr:uid="{C0F4BB3B-0126-41CF-A83C-2DBE2D30A824}"/>
    <cellStyle name="Heading 3 11 6 4" xfId="3425" xr:uid="{B9ADB807-8730-456B-9D6D-EFEC1C69DEA2}"/>
    <cellStyle name="Heading 3 11 6 4 2" xfId="3426" xr:uid="{E5C090E9-E09A-4181-967C-63C45CF34C38}"/>
    <cellStyle name="Heading 3 11 7" xfId="3427" xr:uid="{190214B3-F977-4DE4-94E8-5A347ECCEB78}"/>
    <cellStyle name="Heading 3 11 7 2" xfId="3428" xr:uid="{90DDDF79-78FD-430E-AD1C-89FEA4B7EACC}"/>
    <cellStyle name="Heading 3 11 7 2 2" xfId="3429" xr:uid="{452F18B2-828E-4ADD-B296-B7E5DC0B4994}"/>
    <cellStyle name="Heading 3 11 7 3" xfId="3430" xr:uid="{0EF38ED9-4B59-41BA-A787-793129109370}"/>
    <cellStyle name="Heading 3 11 7 3 2" xfId="3431" xr:uid="{79084B63-D8E8-45D8-BB1A-F8A634CD5F64}"/>
    <cellStyle name="Heading 3 11 7 4" xfId="3432" xr:uid="{152FE377-30CE-4039-BB15-FC43687E3D29}"/>
    <cellStyle name="Heading 3 11 7 4 2" xfId="3433" xr:uid="{278AE525-7041-4F4C-A443-A6E984FE1165}"/>
    <cellStyle name="Heading 3 11 8" xfId="3434" xr:uid="{8EF44F5A-3AB0-4163-9F8A-C28230D38ED1}"/>
    <cellStyle name="Heading 3 11 8 2" xfId="3435" xr:uid="{64DF6550-8D2A-4226-972F-93F89D9405EB}"/>
    <cellStyle name="Heading 3 11 8 2 2" xfId="3436" xr:uid="{7795F219-1CD4-4473-8DD7-EF8EBD43F53D}"/>
    <cellStyle name="Heading 3 11 8 3" xfId="3437" xr:uid="{F6DAE9B6-93B2-49BD-B129-E4DD50427307}"/>
    <cellStyle name="Heading 3 11 8 3 2" xfId="3438" xr:uid="{837EE085-D25B-4521-B22B-D73E5B80FA37}"/>
    <cellStyle name="Heading 3 11 8 4" xfId="3439" xr:uid="{78DF89BB-BE67-42A0-92A9-542619157008}"/>
    <cellStyle name="Heading 3 11 8 4 2" xfId="3440" xr:uid="{2D96F599-E580-4096-8B0E-41952CBCEFBA}"/>
    <cellStyle name="Heading 3 11 9" xfId="3441" xr:uid="{3110C7FC-DB9B-4318-9970-CB166463AE14}"/>
    <cellStyle name="Heading 3 11 9 2" xfId="3442" xr:uid="{D43431AB-6678-4B9E-AB04-DCB03A697D79}"/>
    <cellStyle name="Heading 3 11 9 2 2" xfId="3443" xr:uid="{1868C42D-07D6-4759-9311-353B5E16E9D6}"/>
    <cellStyle name="Heading 3 11 9 3" xfId="3444" xr:uid="{6542054C-DFEE-4967-BEEC-CDA56CEE0A60}"/>
    <cellStyle name="Heading 3 11 9 3 2" xfId="3445" xr:uid="{4B207DE9-99A9-4B5D-BBF4-70B2A2316FD3}"/>
    <cellStyle name="Heading 3 11 9 4" xfId="3446" xr:uid="{C7797F01-DDA3-4D5B-B7D0-73F2D3D537D1}"/>
    <cellStyle name="Heading 3 11 9 4 2" xfId="3447" xr:uid="{BD148D6B-1832-4A68-AF2E-180F0D2BF12B}"/>
    <cellStyle name="Heading 3 12" xfId="3448" xr:uid="{FE17A10E-758B-472C-827F-BFBD6DEE5B84}"/>
    <cellStyle name="Heading 3 12 10" xfId="3449" xr:uid="{0CE96542-F5F8-4DAA-AEE8-984E7CF7A46B}"/>
    <cellStyle name="Heading 3 12 10 2" xfId="3450" xr:uid="{69C90B4A-7E47-4791-9A3A-A5DBC012FDE2}"/>
    <cellStyle name="Heading 3 12 10 2 2" xfId="3451" xr:uid="{7BFAF5B9-FC8D-41DE-A301-475A2D6683DE}"/>
    <cellStyle name="Heading 3 12 10 3" xfId="3452" xr:uid="{121053FD-4B83-4E4E-852F-5A0E246922B9}"/>
    <cellStyle name="Heading 3 12 10 3 2" xfId="3453" xr:uid="{C3477ECE-8107-4985-867D-0A91C268E96E}"/>
    <cellStyle name="Heading 3 12 10 4" xfId="3454" xr:uid="{9693C360-8274-4415-BE2F-00DBEBCED068}"/>
    <cellStyle name="Heading 3 12 10 4 2" xfId="3455" xr:uid="{D1E4FF0C-CFE1-4B6C-BB00-2F07EE0D3421}"/>
    <cellStyle name="Heading 3 12 11" xfId="3456" xr:uid="{8EEFA64D-1E41-44D6-84CA-A5CABA4DE78B}"/>
    <cellStyle name="Heading 3 12 11 2" xfId="3457" xr:uid="{10309603-1CC4-4973-8FC0-F5C27752C789}"/>
    <cellStyle name="Heading 3 12 11 2 2" xfId="3458" xr:uid="{39A27100-6032-4D6C-9D62-E48368B52BC4}"/>
    <cellStyle name="Heading 3 12 11 3" xfId="3459" xr:uid="{EFED9B96-2E23-4E5C-B919-9F43E0C22FE6}"/>
    <cellStyle name="Heading 3 12 11 3 2" xfId="3460" xr:uid="{E7057C5B-74A7-4661-915C-02F8AD987497}"/>
    <cellStyle name="Heading 3 12 11 4" xfId="3461" xr:uid="{5C3E4E7A-DB53-4447-8EBC-6F8246AC4FA5}"/>
    <cellStyle name="Heading 3 12 11 4 2" xfId="3462" xr:uid="{C4A5073E-D127-487F-AFF6-511D48E49A0D}"/>
    <cellStyle name="Heading 3 12 12" xfId="3463" xr:uid="{835D219D-0B22-4894-837D-EC0E2E708B68}"/>
    <cellStyle name="Heading 3 12 12 2" xfId="3464" xr:uid="{99353C47-B4E5-4BCE-A5ED-A103A7651B09}"/>
    <cellStyle name="Heading 3 12 12 2 2" xfId="3465" xr:uid="{13414BE0-C169-44A9-9BA4-63525F0E4D67}"/>
    <cellStyle name="Heading 3 12 12 3" xfId="3466" xr:uid="{A8F1ADB8-809E-452D-ADEF-2D1939C2C0A3}"/>
    <cellStyle name="Heading 3 12 12 3 2" xfId="3467" xr:uid="{2689E9C9-FDF9-432E-8335-5AEE8CE691C5}"/>
    <cellStyle name="Heading 3 12 12 4" xfId="3468" xr:uid="{E04E9B6F-481B-40D1-B6BF-DAA0E055EDC9}"/>
    <cellStyle name="Heading 3 12 12 4 2" xfId="3469" xr:uid="{B01134A6-2107-46C0-B593-9B1B248495EC}"/>
    <cellStyle name="Heading 3 12 13" xfId="3470" xr:uid="{589324F9-46C1-489D-92C3-68A925B3EE1F}"/>
    <cellStyle name="Heading 3 12 13 2" xfId="3471" xr:uid="{9C8CE153-B860-4341-ABBD-1C5547025050}"/>
    <cellStyle name="Heading 3 12 13 2 2" xfId="3472" xr:uid="{B0C77709-DA0E-4134-ACA1-8ED544F0EE88}"/>
    <cellStyle name="Heading 3 12 13 3" xfId="3473" xr:uid="{7C0C6328-B5DF-460E-BA06-31B0FD71ED72}"/>
    <cellStyle name="Heading 3 12 13 3 2" xfId="3474" xr:uid="{5B0FF8AA-081D-4DD7-99F7-6FC5423304E1}"/>
    <cellStyle name="Heading 3 12 13 4" xfId="3475" xr:uid="{EB1DB7E0-12E0-428C-89E5-46E263E59644}"/>
    <cellStyle name="Heading 3 12 13 4 2" xfId="3476" xr:uid="{F67D9F02-B586-434B-A2FC-9A7FE1CE293D}"/>
    <cellStyle name="Heading 3 12 14" xfId="3477" xr:uid="{7F8D01AA-EA60-4EB2-AC83-3FB9AA5B9522}"/>
    <cellStyle name="Heading 3 12 14 2" xfId="3478" xr:uid="{1186A163-A574-4A7E-A521-7B8AEE0D91F1}"/>
    <cellStyle name="Heading 3 12 14 2 2" xfId="3479" xr:uid="{D570AEC5-4090-4CF0-B86D-5BFB0628067E}"/>
    <cellStyle name="Heading 3 12 14 3" xfId="3480" xr:uid="{A6B5B8FB-C17C-44AC-B9D5-10DA2F5989E8}"/>
    <cellStyle name="Heading 3 12 14 3 2" xfId="3481" xr:uid="{61C99A05-A3D7-4645-BE22-1B897F4CCAB3}"/>
    <cellStyle name="Heading 3 12 14 4" xfId="3482" xr:uid="{5BCC7BA8-050D-48CA-9ABA-1125FCC1C74D}"/>
    <cellStyle name="Heading 3 12 14 4 2" xfId="3483" xr:uid="{2332E4D7-7751-4BE7-B7D3-6C9346E8FE2C}"/>
    <cellStyle name="Heading 3 12 15" xfId="3484" xr:uid="{CA08D11C-A3F7-4C69-9B66-455404F1A58C}"/>
    <cellStyle name="Heading 3 12 15 2" xfId="3485" xr:uid="{116DFFD2-01D3-4AAC-B4EB-DF8BA936D178}"/>
    <cellStyle name="Heading 3 12 15 2 2" xfId="3486" xr:uid="{57D8562D-BFE0-4869-80E2-592BBAEA47A3}"/>
    <cellStyle name="Heading 3 12 15 3" xfId="3487" xr:uid="{A5D953BF-7420-494D-9CB7-D29DD9B64FE8}"/>
    <cellStyle name="Heading 3 12 15 3 2" xfId="3488" xr:uid="{5159D95E-07AE-4FEF-99AC-5452EC412E1D}"/>
    <cellStyle name="Heading 3 12 15 4" xfId="3489" xr:uid="{BB65158B-6125-421B-B88B-F29AD88E2D4A}"/>
    <cellStyle name="Heading 3 12 15 4 2" xfId="3490" xr:uid="{8C696280-0646-4A27-AD40-EF2338B50D3C}"/>
    <cellStyle name="Heading 3 12 16" xfId="3491" xr:uid="{615D908F-9834-4845-AFEA-6118E2D3D642}"/>
    <cellStyle name="Heading 3 12 16 2" xfId="3492" xr:uid="{7B29F5FF-3159-4381-BD91-C6E20691F03C}"/>
    <cellStyle name="Heading 3 12 17" xfId="3493" xr:uid="{E92962D3-E0B1-4AF4-AFA7-A118B662AC98}"/>
    <cellStyle name="Heading 3 12 17 2" xfId="3494" xr:uid="{4E71906A-F879-4496-9820-72A2EE5CB563}"/>
    <cellStyle name="Heading 3 12 18" xfId="3495" xr:uid="{26FF5762-D84B-4131-8373-2278C907556F}"/>
    <cellStyle name="Heading 3 12 18 2" xfId="3496" xr:uid="{B8C0BC98-5F00-4A10-A4AA-4431FB5BD3BB}"/>
    <cellStyle name="Heading 3 12 19" xfId="3497" xr:uid="{1963086F-351D-472C-A4CB-FC63239C510B}"/>
    <cellStyle name="Heading 3 12 2" xfId="3498" xr:uid="{6012FABF-0CF6-4CC4-9907-2E2811E0AA41}"/>
    <cellStyle name="Heading 3 12 2 2" xfId="3499" xr:uid="{9B25CD4C-58A0-44D2-95B5-CB16EBF3A31B}"/>
    <cellStyle name="Heading 3 12 2 2 2" xfId="3500" xr:uid="{58AE7AE9-9167-42DE-8BB6-AD41584F27B5}"/>
    <cellStyle name="Heading 3 12 2 3" xfId="3501" xr:uid="{F6EACBE3-69B3-4199-8683-296E68004294}"/>
    <cellStyle name="Heading 3 12 2 3 2" xfId="3502" xr:uid="{B105A64D-CB72-4DD0-9815-BE1EC31A1E8A}"/>
    <cellStyle name="Heading 3 12 2 4" xfId="3503" xr:uid="{A49192AC-D244-4485-8B45-89AA065007B1}"/>
    <cellStyle name="Heading 3 12 2 4 2" xfId="3504" xr:uid="{33BEBD18-603E-4258-88D6-8B80F9D1DD92}"/>
    <cellStyle name="Heading 3 12 20" xfId="3505" xr:uid="{0C55FF70-4403-4895-AC2D-6A10630BC13C}"/>
    <cellStyle name="Heading 3 12 21" xfId="3506" xr:uid="{845E4FA2-4E4B-43B2-9460-BA517746E37F}"/>
    <cellStyle name="Heading 3 12 22" xfId="3507" xr:uid="{07C5B003-D89A-46D5-8CB1-B13EF839F576}"/>
    <cellStyle name="Heading 3 12 23" xfId="3508" xr:uid="{73C1258B-0A05-4E2C-9C72-09EC77CF5CFE}"/>
    <cellStyle name="Heading 3 12 24" xfId="3509" xr:uid="{D2C1EBCB-279A-4D82-B05E-7E16433CCA9F}"/>
    <cellStyle name="Heading 3 12 25" xfId="3510" xr:uid="{DD00CE97-F233-46DA-BE1E-FCAE6536EB08}"/>
    <cellStyle name="Heading 3 12 3" xfId="3511" xr:uid="{A51DB915-B96C-4530-A64A-522B962B07FF}"/>
    <cellStyle name="Heading 3 12 3 2" xfId="3512" xr:uid="{9220FAE1-D2D7-4558-B7E5-8D00003BEFC4}"/>
    <cellStyle name="Heading 3 12 3 2 2" xfId="3513" xr:uid="{F1C62EAA-AC2C-4106-857C-0093107C47B9}"/>
    <cellStyle name="Heading 3 12 3 3" xfId="3514" xr:uid="{54F0830F-EFD4-4059-A887-BD94683CA340}"/>
    <cellStyle name="Heading 3 12 3 3 2" xfId="3515" xr:uid="{29B2BBB9-4112-4458-A640-902852964538}"/>
    <cellStyle name="Heading 3 12 3 4" xfId="3516" xr:uid="{D4448B8D-FA6B-43C5-A44E-5A97C0ACE20C}"/>
    <cellStyle name="Heading 3 12 3 4 2" xfId="3517" xr:uid="{4934CB93-47A9-4C3C-BD32-E650664583B6}"/>
    <cellStyle name="Heading 3 12 4" xfId="3518" xr:uid="{E769F434-9B93-4044-A015-F34A17B33FF0}"/>
    <cellStyle name="Heading 3 12 4 2" xfId="3519" xr:uid="{C9528860-8516-48E2-8CFE-5429F2E48ED5}"/>
    <cellStyle name="Heading 3 12 4 2 2" xfId="3520" xr:uid="{050F2865-F73C-4BEF-AB5F-BC4338365228}"/>
    <cellStyle name="Heading 3 12 4 3" xfId="3521" xr:uid="{673FFDBE-E82B-4BB2-894C-5019F7A2D826}"/>
    <cellStyle name="Heading 3 12 4 3 2" xfId="3522" xr:uid="{5E6311A3-AD3F-468A-AEA3-A2201203C630}"/>
    <cellStyle name="Heading 3 12 4 4" xfId="3523" xr:uid="{2319A46D-49B2-4690-83DA-737323CFE874}"/>
    <cellStyle name="Heading 3 12 4 4 2" xfId="3524" xr:uid="{35438E28-55A1-4957-B720-A4552B365D66}"/>
    <cellStyle name="Heading 3 12 5" xfId="3525" xr:uid="{1B8EF3C9-E8B9-4CA5-BDAF-A166C58F7AB2}"/>
    <cellStyle name="Heading 3 12 5 2" xfId="3526" xr:uid="{96597851-2A91-4CE6-8B0C-60F8C9E65BA7}"/>
    <cellStyle name="Heading 3 12 5 2 2" xfId="3527" xr:uid="{C38099B7-C5F5-46FC-86EE-BC22F39B85AA}"/>
    <cellStyle name="Heading 3 12 5 3" xfId="3528" xr:uid="{51F0EAD0-6743-48A7-A27C-91401608817A}"/>
    <cellStyle name="Heading 3 12 5 3 2" xfId="3529" xr:uid="{01B9E8E4-FD32-4F8C-B143-D7C0E6FBDD32}"/>
    <cellStyle name="Heading 3 12 5 4" xfId="3530" xr:uid="{163D1DD6-0BCF-4578-BC25-519D4433E697}"/>
    <cellStyle name="Heading 3 12 5 4 2" xfId="3531" xr:uid="{D34052D7-A012-4539-83CA-0D9050034501}"/>
    <cellStyle name="Heading 3 12 6" xfId="3532" xr:uid="{6C4399F0-C286-4FA6-89E1-7D23F4B434F3}"/>
    <cellStyle name="Heading 3 12 6 2" xfId="3533" xr:uid="{8D207964-2994-4BE3-A5A7-777742600F2C}"/>
    <cellStyle name="Heading 3 12 6 2 2" xfId="3534" xr:uid="{4FED7F63-AC60-434E-976D-0CE5B634D327}"/>
    <cellStyle name="Heading 3 12 6 3" xfId="3535" xr:uid="{BB05AB0A-EA2F-4CD8-A432-81E5EC858F8A}"/>
    <cellStyle name="Heading 3 12 6 3 2" xfId="3536" xr:uid="{FF0F5819-509A-4E23-A2E5-1301A09BD000}"/>
    <cellStyle name="Heading 3 12 6 4" xfId="3537" xr:uid="{6CE26523-6D29-44B6-ACCB-14A1F21A8BE5}"/>
    <cellStyle name="Heading 3 12 6 4 2" xfId="3538" xr:uid="{C38BAD61-5192-4E61-A0D7-62684219634D}"/>
    <cellStyle name="Heading 3 12 7" xfId="3539" xr:uid="{85F7FD12-7A43-4EDF-A0BC-D7CB367C9164}"/>
    <cellStyle name="Heading 3 12 7 2" xfId="3540" xr:uid="{4AE4C8A4-0CC4-42C1-96FE-72D89B5C7022}"/>
    <cellStyle name="Heading 3 12 7 2 2" xfId="3541" xr:uid="{A636C747-5DB8-4008-803A-374DF2DA5E5F}"/>
    <cellStyle name="Heading 3 12 7 3" xfId="3542" xr:uid="{8BD4599F-C9C1-45BC-94CB-E921D3D72990}"/>
    <cellStyle name="Heading 3 12 7 3 2" xfId="3543" xr:uid="{DBCCD834-678C-4EA6-BDC0-24B7603B51E6}"/>
    <cellStyle name="Heading 3 12 7 4" xfId="3544" xr:uid="{74A353B4-68CF-4EBF-902B-C10508EC81CC}"/>
    <cellStyle name="Heading 3 12 7 4 2" xfId="3545" xr:uid="{1A852744-1480-45BB-8FE2-E03C6077D8AB}"/>
    <cellStyle name="Heading 3 12 8" xfId="3546" xr:uid="{E10CF991-BF78-4808-8313-CAF79692A9C2}"/>
    <cellStyle name="Heading 3 12 8 2" xfId="3547" xr:uid="{6B53C458-E015-4377-8FF3-A2E13DFF4EFC}"/>
    <cellStyle name="Heading 3 12 8 2 2" xfId="3548" xr:uid="{71FF2DF6-F752-4F9E-9F08-E8A48DDB22EA}"/>
    <cellStyle name="Heading 3 12 8 3" xfId="3549" xr:uid="{0AD97C29-9A5B-44B5-8BB5-9DC79968BA4C}"/>
    <cellStyle name="Heading 3 12 8 3 2" xfId="3550" xr:uid="{0BB2EF68-A886-4C44-BEFB-95B366BB451C}"/>
    <cellStyle name="Heading 3 12 8 4" xfId="3551" xr:uid="{8539B6FE-536C-4666-8CBC-AB51F7364A1E}"/>
    <cellStyle name="Heading 3 12 8 4 2" xfId="3552" xr:uid="{97DB832D-435F-4B85-8843-E701B8890154}"/>
    <cellStyle name="Heading 3 12 9" xfId="3553" xr:uid="{F79EBA46-C9E3-4A09-B9E4-8179494FA0ED}"/>
    <cellStyle name="Heading 3 12 9 2" xfId="3554" xr:uid="{89A32CCF-72B1-4B23-9236-90E16F7FCC90}"/>
    <cellStyle name="Heading 3 12 9 2 2" xfId="3555" xr:uid="{1B54EEC8-1654-4884-A53F-155929990780}"/>
    <cellStyle name="Heading 3 12 9 3" xfId="3556" xr:uid="{6EF2BAEC-784E-412C-95B9-DF00EBCEB689}"/>
    <cellStyle name="Heading 3 12 9 3 2" xfId="3557" xr:uid="{0D80C08D-E345-4D3A-809D-9AA2E45D9C7B}"/>
    <cellStyle name="Heading 3 12 9 4" xfId="3558" xr:uid="{2CF92DC5-CE46-46F0-BAC3-F2FAA6A96B82}"/>
    <cellStyle name="Heading 3 12 9 4 2" xfId="3559" xr:uid="{64ECD29B-16C2-4265-983B-3181A956FF70}"/>
    <cellStyle name="Heading 3 13" xfId="3560" xr:uid="{ED6C404C-7E1B-46DF-9BD9-7EE122100494}"/>
    <cellStyle name="Heading 3 13 10" xfId="3561" xr:uid="{F2231577-B503-4C2E-A098-41663F76F2B2}"/>
    <cellStyle name="Heading 3 13 10 2" xfId="3562" xr:uid="{D8D66CEF-7A91-491D-A60F-C84F4679F179}"/>
    <cellStyle name="Heading 3 13 10 2 2" xfId="3563" xr:uid="{C4FF6559-BDE2-4D7D-BC9D-2DFA09B3007D}"/>
    <cellStyle name="Heading 3 13 10 3" xfId="3564" xr:uid="{3634696F-598F-4EA9-9710-0E3B6057B7B3}"/>
    <cellStyle name="Heading 3 13 10 3 2" xfId="3565" xr:uid="{45C0089C-603D-4F25-BBC7-445A6815D513}"/>
    <cellStyle name="Heading 3 13 10 4" xfId="3566" xr:uid="{C1E86339-7DC7-41FC-9296-96C2A1C89C7E}"/>
    <cellStyle name="Heading 3 13 10 4 2" xfId="3567" xr:uid="{D3B49FE5-8E9E-406A-8850-0D23CAC9BC3B}"/>
    <cellStyle name="Heading 3 13 11" xfId="3568" xr:uid="{892C35D8-26EB-486F-9ED2-700AC51E2BEB}"/>
    <cellStyle name="Heading 3 13 11 2" xfId="3569" xr:uid="{5B6957C3-D104-4E53-A6EA-312A8E935C1F}"/>
    <cellStyle name="Heading 3 13 11 2 2" xfId="3570" xr:uid="{EBA6071B-667E-4E23-9B46-B8E91428B2AB}"/>
    <cellStyle name="Heading 3 13 11 3" xfId="3571" xr:uid="{CACA0043-3225-4E79-94EC-664C9F68C573}"/>
    <cellStyle name="Heading 3 13 11 3 2" xfId="3572" xr:uid="{AFAC45B0-BDFB-48AD-A3CD-59AD1C964B1F}"/>
    <cellStyle name="Heading 3 13 11 4" xfId="3573" xr:uid="{22D683C4-BC77-485D-9CA4-649573D26304}"/>
    <cellStyle name="Heading 3 13 11 4 2" xfId="3574" xr:uid="{AEE38689-45C9-4C92-AD06-A9E07505DEFA}"/>
    <cellStyle name="Heading 3 13 12" xfId="3575" xr:uid="{EFEEA122-A92A-43A8-BA88-005F7928E2FE}"/>
    <cellStyle name="Heading 3 13 12 2" xfId="3576" xr:uid="{9B18421B-B900-4BCC-840C-1A5F315D14BC}"/>
    <cellStyle name="Heading 3 13 12 2 2" xfId="3577" xr:uid="{A1BDBA46-ECF0-437F-B49D-10DB68F9ADD3}"/>
    <cellStyle name="Heading 3 13 12 3" xfId="3578" xr:uid="{38A6B8F8-EEA3-4CEE-B569-BBFE9E5EEF5B}"/>
    <cellStyle name="Heading 3 13 12 3 2" xfId="3579" xr:uid="{B9FAC946-F2D6-43E4-B16D-15CC06D8FB09}"/>
    <cellStyle name="Heading 3 13 12 4" xfId="3580" xr:uid="{1A9B8002-8744-4261-BAE0-20162846BF06}"/>
    <cellStyle name="Heading 3 13 12 4 2" xfId="3581" xr:uid="{6E1AE3BC-9AD1-409B-BAE9-F98D666C539E}"/>
    <cellStyle name="Heading 3 13 13" xfId="3582" xr:uid="{9A1194B6-97A9-43E0-9075-E8270F848970}"/>
    <cellStyle name="Heading 3 13 13 2" xfId="3583" xr:uid="{132F81A0-18EA-4F68-9975-27EDEEBB90EC}"/>
    <cellStyle name="Heading 3 13 13 2 2" xfId="3584" xr:uid="{CFEFF49C-CCBD-4BD0-8B69-0266AF105420}"/>
    <cellStyle name="Heading 3 13 13 3" xfId="3585" xr:uid="{5CAF43CB-79C5-4509-8859-360060DA1877}"/>
    <cellStyle name="Heading 3 13 13 3 2" xfId="3586" xr:uid="{73598F44-681C-4ACA-B997-AEA99C190C23}"/>
    <cellStyle name="Heading 3 13 13 4" xfId="3587" xr:uid="{0BFE4383-90E5-4343-BB36-48E28449A286}"/>
    <cellStyle name="Heading 3 13 13 4 2" xfId="3588" xr:uid="{2007D383-4767-41A1-87D8-8555ABF5135F}"/>
    <cellStyle name="Heading 3 13 14" xfId="3589" xr:uid="{8ADC8BAE-7D68-4359-BC7B-7F9C2C02F615}"/>
    <cellStyle name="Heading 3 13 14 2" xfId="3590" xr:uid="{7375C192-2AA2-4821-BD16-F2FB12827298}"/>
    <cellStyle name="Heading 3 13 14 2 2" xfId="3591" xr:uid="{18ADAE19-D1FF-4F64-B070-B7D80C7F85AB}"/>
    <cellStyle name="Heading 3 13 14 3" xfId="3592" xr:uid="{20042588-3DD8-4DE9-8373-2054E01584D2}"/>
    <cellStyle name="Heading 3 13 14 3 2" xfId="3593" xr:uid="{1AE62611-4E42-44F3-AA59-0DA2F24B2DC5}"/>
    <cellStyle name="Heading 3 13 14 4" xfId="3594" xr:uid="{15BB2DA1-F821-45E2-9E17-E30FD4B23272}"/>
    <cellStyle name="Heading 3 13 14 4 2" xfId="3595" xr:uid="{11E344FD-DBDB-4C4A-B74D-705758CF6438}"/>
    <cellStyle name="Heading 3 13 15" xfId="3596" xr:uid="{FD77AB6E-137C-4B1E-9158-4C9057A8B262}"/>
    <cellStyle name="Heading 3 13 15 2" xfId="3597" xr:uid="{5AB33C57-AC90-4BB4-B840-D88D710B57E7}"/>
    <cellStyle name="Heading 3 13 15 2 2" xfId="3598" xr:uid="{9FEB171E-0C43-4B46-97C4-4BB2AAAAA1C7}"/>
    <cellStyle name="Heading 3 13 15 3" xfId="3599" xr:uid="{1AB8647D-B2B2-42D7-A5D3-9F7132EE2EF6}"/>
    <cellStyle name="Heading 3 13 15 3 2" xfId="3600" xr:uid="{3B4CD052-2D69-4B35-9914-5730E6F7EB11}"/>
    <cellStyle name="Heading 3 13 15 4" xfId="3601" xr:uid="{8BB5F137-2F83-4F4A-993B-A3A4380E55AD}"/>
    <cellStyle name="Heading 3 13 15 4 2" xfId="3602" xr:uid="{17D09854-37F5-41AA-81F2-1DD0264F28CD}"/>
    <cellStyle name="Heading 3 13 16" xfId="3603" xr:uid="{E6BE2801-350A-41C4-AA23-FC3E14F1795D}"/>
    <cellStyle name="Heading 3 13 16 2" xfId="3604" xr:uid="{61ACDF6F-AF3F-4E82-85CE-DBCC8AC2D66D}"/>
    <cellStyle name="Heading 3 13 17" xfId="3605" xr:uid="{4BC886F1-ACFA-4337-B8C0-8DD0C1AEDEE8}"/>
    <cellStyle name="Heading 3 13 17 2" xfId="3606" xr:uid="{7D46D8B5-D086-42B2-A903-8ADF42CBCEF6}"/>
    <cellStyle name="Heading 3 13 18" xfId="3607" xr:uid="{477DA57C-6076-4590-89DC-4811E31D7823}"/>
    <cellStyle name="Heading 3 13 18 2" xfId="3608" xr:uid="{562566DB-E84C-4987-AB78-F8FED3A3637E}"/>
    <cellStyle name="Heading 3 13 19" xfId="3609" xr:uid="{4F937E03-FC2B-4528-B554-A6621EEBED27}"/>
    <cellStyle name="Heading 3 13 2" xfId="3610" xr:uid="{12266ECC-E5D3-4CC5-A06F-FCD1FEE2AA18}"/>
    <cellStyle name="Heading 3 13 2 2" xfId="3611" xr:uid="{7192F0A5-A738-4299-849C-B28CBFF1CA48}"/>
    <cellStyle name="Heading 3 13 2 2 2" xfId="3612" xr:uid="{D09874C5-9F29-4C4B-B845-0025305FFAC4}"/>
    <cellStyle name="Heading 3 13 2 3" xfId="3613" xr:uid="{5AA33510-44AA-47BD-B4B8-B65BFBC12540}"/>
    <cellStyle name="Heading 3 13 2 3 2" xfId="3614" xr:uid="{211CAE07-9CC9-4F42-8B50-070CD79B958B}"/>
    <cellStyle name="Heading 3 13 2 4" xfId="3615" xr:uid="{72A0966B-E904-4E38-A0C5-773CF00E80C0}"/>
    <cellStyle name="Heading 3 13 2 4 2" xfId="3616" xr:uid="{3F79889C-5A5D-4FC5-8B52-543027774851}"/>
    <cellStyle name="Heading 3 13 20" xfId="3617" xr:uid="{4538DCC0-9AAE-4736-B249-B419C085E57D}"/>
    <cellStyle name="Heading 3 13 21" xfId="3618" xr:uid="{B4A8BF91-4D6F-4412-80F0-94DCC792D6C1}"/>
    <cellStyle name="Heading 3 13 22" xfId="3619" xr:uid="{3214ED04-BB13-4815-99D7-48AB20F1124B}"/>
    <cellStyle name="Heading 3 13 23" xfId="3620" xr:uid="{76299F63-F112-429B-BD27-79ECC25CD8D5}"/>
    <cellStyle name="Heading 3 13 24" xfId="3621" xr:uid="{A75F0FF7-0B8E-4BF7-BF3A-87792066C219}"/>
    <cellStyle name="Heading 3 13 25" xfId="3622" xr:uid="{CC935126-CBB5-4DBB-BB4B-867C01259FE0}"/>
    <cellStyle name="Heading 3 13 3" xfId="3623" xr:uid="{E19362B7-59C1-4F58-9218-D75060DE02F0}"/>
    <cellStyle name="Heading 3 13 3 2" xfId="3624" xr:uid="{C0D2FBEE-ADA9-4A2A-B6CA-C138AE1F89B5}"/>
    <cellStyle name="Heading 3 13 3 2 2" xfId="3625" xr:uid="{CFBC4E64-3419-48DD-AFA0-FAF02BEAFB37}"/>
    <cellStyle name="Heading 3 13 3 3" xfId="3626" xr:uid="{0E967A3A-AF99-494F-B9B7-8EA06F68ECEE}"/>
    <cellStyle name="Heading 3 13 3 3 2" xfId="3627" xr:uid="{E4D16FB5-87E3-4A0F-9846-4637E458D2B8}"/>
    <cellStyle name="Heading 3 13 3 4" xfId="3628" xr:uid="{7DB63D2D-32D4-4022-BFAB-7D07BD19F303}"/>
    <cellStyle name="Heading 3 13 3 4 2" xfId="3629" xr:uid="{0E6455EF-2B32-405A-9C47-B94084AE2525}"/>
    <cellStyle name="Heading 3 13 4" xfId="3630" xr:uid="{C1215736-ED47-49C5-8D03-0EE443D9FDB0}"/>
    <cellStyle name="Heading 3 13 4 2" xfId="3631" xr:uid="{B8174BC2-EC00-4D60-9B52-D1E9F93E2A46}"/>
    <cellStyle name="Heading 3 13 4 2 2" xfId="3632" xr:uid="{0190C9C0-9943-4ABD-9D04-1619454C35B7}"/>
    <cellStyle name="Heading 3 13 4 3" xfId="3633" xr:uid="{7F91D699-83E1-4F38-86E5-FC06360078BC}"/>
    <cellStyle name="Heading 3 13 4 3 2" xfId="3634" xr:uid="{10E0D7D7-B6A7-4F5C-A46C-88477D7852C8}"/>
    <cellStyle name="Heading 3 13 4 4" xfId="3635" xr:uid="{73A3C8CA-24CE-40EF-BCE8-39B68AE8F07C}"/>
    <cellStyle name="Heading 3 13 4 4 2" xfId="3636" xr:uid="{588FB434-9F82-4747-8316-50FA92572332}"/>
    <cellStyle name="Heading 3 13 5" xfId="3637" xr:uid="{089637F6-0DB0-4EF3-AB35-762D73954AF8}"/>
    <cellStyle name="Heading 3 13 5 2" xfId="3638" xr:uid="{BED2AE48-819C-46DF-842F-6E62E998DC2E}"/>
    <cellStyle name="Heading 3 13 5 2 2" xfId="3639" xr:uid="{AFBCB8FA-64BA-43E0-9D03-B4667781AB75}"/>
    <cellStyle name="Heading 3 13 5 3" xfId="3640" xr:uid="{C5AB80F0-10A3-4BC1-8CE2-979171CA0BE8}"/>
    <cellStyle name="Heading 3 13 5 3 2" xfId="3641" xr:uid="{C3CEB9C8-DF0E-4031-94E3-C02F99B80E29}"/>
    <cellStyle name="Heading 3 13 5 4" xfId="3642" xr:uid="{C3820F65-AE71-4115-8ED1-315EC031C82D}"/>
    <cellStyle name="Heading 3 13 5 4 2" xfId="3643" xr:uid="{79FD4066-4F65-4EE9-954B-73BEDD83E400}"/>
    <cellStyle name="Heading 3 13 6" xfId="3644" xr:uid="{33B3E1A0-F7E5-4B17-B875-C453C689996D}"/>
    <cellStyle name="Heading 3 13 6 2" xfId="3645" xr:uid="{F515BCF8-1809-47D6-826D-0481917879C0}"/>
    <cellStyle name="Heading 3 13 6 2 2" xfId="3646" xr:uid="{5A109FE3-4542-4547-B743-B76AE1697E7B}"/>
    <cellStyle name="Heading 3 13 6 3" xfId="3647" xr:uid="{82C67948-C7C8-4483-9295-F17819C47EA5}"/>
    <cellStyle name="Heading 3 13 6 3 2" xfId="3648" xr:uid="{AB8C1509-D3A1-4590-810B-10FD112F1453}"/>
    <cellStyle name="Heading 3 13 6 4" xfId="3649" xr:uid="{A6053750-D19D-49B1-AA2B-5EB07E12C041}"/>
    <cellStyle name="Heading 3 13 6 4 2" xfId="3650" xr:uid="{918F11D5-D3F9-4738-A181-7F245E9FA7CF}"/>
    <cellStyle name="Heading 3 13 7" xfId="3651" xr:uid="{27B77549-059A-4175-B466-AB7F1F65DAAE}"/>
    <cellStyle name="Heading 3 13 7 2" xfId="3652" xr:uid="{9973115B-D965-4BB6-AF99-A1919A99D131}"/>
    <cellStyle name="Heading 3 13 7 2 2" xfId="3653" xr:uid="{EE14E22E-F4DF-442B-B24D-43BA9B63CCA1}"/>
    <cellStyle name="Heading 3 13 7 3" xfId="3654" xr:uid="{CDA25A16-C20B-4093-9149-676BF38A6783}"/>
    <cellStyle name="Heading 3 13 7 3 2" xfId="3655" xr:uid="{A39B1E4B-FD1A-413B-9DD7-756092750C5B}"/>
    <cellStyle name="Heading 3 13 7 4" xfId="3656" xr:uid="{7B006F8B-456A-4EA8-B2DB-1E9C0382DF2D}"/>
    <cellStyle name="Heading 3 13 7 4 2" xfId="3657" xr:uid="{ADEC6785-ED15-497A-AB78-91D1086E36F7}"/>
    <cellStyle name="Heading 3 13 8" xfId="3658" xr:uid="{D840B7C6-C4BF-471C-A73A-9D6E81A253C7}"/>
    <cellStyle name="Heading 3 13 8 2" xfId="3659" xr:uid="{0AF857CB-E3EA-4126-A4B2-E62AF7CFED5D}"/>
    <cellStyle name="Heading 3 13 8 2 2" xfId="3660" xr:uid="{F46F5E5B-2A2E-4C7D-A56B-913AB43CB0F0}"/>
    <cellStyle name="Heading 3 13 8 3" xfId="3661" xr:uid="{277CA8B4-E5E8-4026-97FB-FCE29E53E61A}"/>
    <cellStyle name="Heading 3 13 8 3 2" xfId="3662" xr:uid="{EC5FF553-B735-4F6B-A443-6733751A3447}"/>
    <cellStyle name="Heading 3 13 8 4" xfId="3663" xr:uid="{F9E434BE-8541-4CB2-966F-13F2C7FA4864}"/>
    <cellStyle name="Heading 3 13 8 4 2" xfId="3664" xr:uid="{19331AA2-28F3-4266-ABFE-EA7FBA153453}"/>
    <cellStyle name="Heading 3 13 9" xfId="3665" xr:uid="{9620A92D-B7A8-46BF-848D-6F4E74B5EAAF}"/>
    <cellStyle name="Heading 3 13 9 2" xfId="3666" xr:uid="{56E0C884-60E1-494B-86AE-4F4E5BA4288B}"/>
    <cellStyle name="Heading 3 13 9 2 2" xfId="3667" xr:uid="{27250152-A77F-40C1-B561-79A425E1FD2D}"/>
    <cellStyle name="Heading 3 13 9 3" xfId="3668" xr:uid="{85E75999-5E5C-4E82-9A8A-9E2962F47817}"/>
    <cellStyle name="Heading 3 13 9 3 2" xfId="3669" xr:uid="{15A95F02-3FEF-43DA-ACAF-1B9C0366C96F}"/>
    <cellStyle name="Heading 3 13 9 4" xfId="3670" xr:uid="{7842D084-752E-4474-95CA-989873B00DF7}"/>
    <cellStyle name="Heading 3 13 9 4 2" xfId="3671" xr:uid="{54B86563-CD8B-4B1B-9E99-F249C08FF4F2}"/>
    <cellStyle name="Heading 3 14" xfId="3672" xr:uid="{AF2836CB-2398-4B62-B49C-2D88B405D2FD}"/>
    <cellStyle name="Heading 3 14 10" xfId="3673" xr:uid="{F1D53CF9-A082-49DA-B222-A250A96D8CD0}"/>
    <cellStyle name="Heading 3 14 10 2" xfId="3674" xr:uid="{DB287616-5CCF-43D1-AD31-D413DE27F650}"/>
    <cellStyle name="Heading 3 14 10 2 2" xfId="3675" xr:uid="{0D84B630-4FC3-4AA4-B758-31EBD584DE94}"/>
    <cellStyle name="Heading 3 14 10 3" xfId="3676" xr:uid="{31C5141E-6B27-480A-BB2D-40013E07D22B}"/>
    <cellStyle name="Heading 3 14 10 3 2" xfId="3677" xr:uid="{AD21EEEF-E757-4A1C-8975-2D936CEFDE16}"/>
    <cellStyle name="Heading 3 14 10 4" xfId="3678" xr:uid="{396352B1-6365-4694-A1A2-8D60CCEF42F2}"/>
    <cellStyle name="Heading 3 14 10 4 2" xfId="3679" xr:uid="{D4DAABA0-659E-499E-B353-0C6EB98BFF91}"/>
    <cellStyle name="Heading 3 14 11" xfId="3680" xr:uid="{D7FC7DB6-55A5-483A-9A77-64C70F10850A}"/>
    <cellStyle name="Heading 3 14 11 2" xfId="3681" xr:uid="{FFB03CE3-3A74-45C5-8735-8E6FE0FE5F13}"/>
    <cellStyle name="Heading 3 14 11 2 2" xfId="3682" xr:uid="{0B2FB3E8-9604-459E-B4F3-9FB1CA11DB23}"/>
    <cellStyle name="Heading 3 14 11 3" xfId="3683" xr:uid="{74BE5361-B813-4838-A9DA-CAAABEBC1427}"/>
    <cellStyle name="Heading 3 14 11 3 2" xfId="3684" xr:uid="{59C3CB70-8354-4C49-A0C0-925C1341A513}"/>
    <cellStyle name="Heading 3 14 11 4" xfId="3685" xr:uid="{8962B8E4-341D-4E0B-8358-A8010A406073}"/>
    <cellStyle name="Heading 3 14 11 4 2" xfId="3686" xr:uid="{B56B4B4C-A508-42D2-AB04-34E4C5F0CE4A}"/>
    <cellStyle name="Heading 3 14 12" xfId="3687" xr:uid="{0910F3E7-5FA3-4518-95A1-534925989E18}"/>
    <cellStyle name="Heading 3 14 12 2" xfId="3688" xr:uid="{1A5A11C7-56EE-40BC-8336-9F45981DE75F}"/>
    <cellStyle name="Heading 3 14 12 2 2" xfId="3689" xr:uid="{FC2CB57F-2F2E-4493-85D0-48C45E0E0722}"/>
    <cellStyle name="Heading 3 14 12 3" xfId="3690" xr:uid="{AD70E8FB-F99A-40C7-9E41-61A13053C880}"/>
    <cellStyle name="Heading 3 14 12 3 2" xfId="3691" xr:uid="{C99EE637-8119-46B8-A2AE-04B6B2090D49}"/>
    <cellStyle name="Heading 3 14 12 4" xfId="3692" xr:uid="{D2FFB293-CB7E-4335-BFE2-E5288E5EB946}"/>
    <cellStyle name="Heading 3 14 12 4 2" xfId="3693" xr:uid="{8BE8DABE-DBF6-4B85-8E5A-1D349EE66357}"/>
    <cellStyle name="Heading 3 14 13" xfId="3694" xr:uid="{9D1D843D-FFC6-407C-AD5E-9892A57C85F2}"/>
    <cellStyle name="Heading 3 14 13 2" xfId="3695" xr:uid="{2D06699D-B5D2-48FC-828C-40958F72551A}"/>
    <cellStyle name="Heading 3 14 13 2 2" xfId="3696" xr:uid="{5B117A93-A35C-4A5A-83AD-6D05F8F36EE9}"/>
    <cellStyle name="Heading 3 14 13 3" xfId="3697" xr:uid="{8C4EB0E3-4A1F-430A-999D-77E80D8FAE5F}"/>
    <cellStyle name="Heading 3 14 13 3 2" xfId="3698" xr:uid="{024BBEF3-A8BC-4D87-8A70-B9C2C1DE4E93}"/>
    <cellStyle name="Heading 3 14 13 4" xfId="3699" xr:uid="{B4693273-FE2C-435B-817D-950CF57E8E6F}"/>
    <cellStyle name="Heading 3 14 13 4 2" xfId="3700" xr:uid="{4BEBE81D-7310-4F80-AFBE-E2A9C4728D66}"/>
    <cellStyle name="Heading 3 14 14" xfId="3701" xr:uid="{CD320D25-DA11-4872-8D0A-12EBF29497B4}"/>
    <cellStyle name="Heading 3 14 14 2" xfId="3702" xr:uid="{9E984D94-13F5-4BB8-98D4-5B2E84772139}"/>
    <cellStyle name="Heading 3 14 14 2 2" xfId="3703" xr:uid="{E690320D-212E-4FEA-9E4C-8ED5D1CC059A}"/>
    <cellStyle name="Heading 3 14 14 3" xfId="3704" xr:uid="{D1844346-F288-4F37-81BE-9328FF1D5EB4}"/>
    <cellStyle name="Heading 3 14 14 3 2" xfId="3705" xr:uid="{C185FC76-AEBD-4E3D-91A1-FFF14C29C730}"/>
    <cellStyle name="Heading 3 14 14 4" xfId="3706" xr:uid="{1B26A765-5A25-4369-9800-B507EC050365}"/>
    <cellStyle name="Heading 3 14 14 4 2" xfId="3707" xr:uid="{0A8D9A08-D7B8-49DA-9654-0A9208E7FCD2}"/>
    <cellStyle name="Heading 3 14 15" xfId="3708" xr:uid="{E9153296-7C7D-4428-89D9-B6FCA4C85691}"/>
    <cellStyle name="Heading 3 14 15 2" xfId="3709" xr:uid="{CD482930-896E-45A7-871A-BAC2FBF70FF5}"/>
    <cellStyle name="Heading 3 14 15 2 2" xfId="3710" xr:uid="{91D95249-ADC1-4643-A653-8A65A203EB2B}"/>
    <cellStyle name="Heading 3 14 15 3" xfId="3711" xr:uid="{5028A43C-35CC-452F-99CE-3A344B07C8B2}"/>
    <cellStyle name="Heading 3 14 15 3 2" xfId="3712" xr:uid="{0D49A063-7B21-47E7-ADE7-BABD74E64B34}"/>
    <cellStyle name="Heading 3 14 15 4" xfId="3713" xr:uid="{2F03518B-602F-47C6-9245-DBD9137543B6}"/>
    <cellStyle name="Heading 3 14 15 4 2" xfId="3714" xr:uid="{E3A64F89-AEAF-4104-8D29-FF494B872F8D}"/>
    <cellStyle name="Heading 3 14 16" xfId="3715" xr:uid="{2F6FAF86-6795-4532-AD4E-604313F623C2}"/>
    <cellStyle name="Heading 3 14 16 2" xfId="3716" xr:uid="{D52C322D-6FCF-4AF6-8DF6-5479D84B12D6}"/>
    <cellStyle name="Heading 3 14 17" xfId="3717" xr:uid="{1CA1DAD5-948F-4B8D-805F-72E889039CCC}"/>
    <cellStyle name="Heading 3 14 17 2" xfId="3718" xr:uid="{BE5DC884-1C0B-4700-BB38-76E827018486}"/>
    <cellStyle name="Heading 3 14 18" xfId="3719" xr:uid="{627CB045-F14A-4951-97D6-BEBCC9853841}"/>
    <cellStyle name="Heading 3 14 18 2" xfId="3720" xr:uid="{FC54CF56-A907-4DB0-A133-D904C113CF13}"/>
    <cellStyle name="Heading 3 14 19" xfId="3721" xr:uid="{75AAA123-B93C-48B0-96B5-7FAC054486B6}"/>
    <cellStyle name="Heading 3 14 2" xfId="3722" xr:uid="{0B1D3687-5EEC-4C50-97CE-EF273C6073A5}"/>
    <cellStyle name="Heading 3 14 2 2" xfId="3723" xr:uid="{545D9A33-3EED-4BDA-8F66-EBE61D25E903}"/>
    <cellStyle name="Heading 3 14 2 2 2" xfId="3724" xr:uid="{3E2BBA8B-B31C-4843-AAD7-7C1A574794B7}"/>
    <cellStyle name="Heading 3 14 2 3" xfId="3725" xr:uid="{4DC4180A-1B58-409B-A57A-FE96AA1BC589}"/>
    <cellStyle name="Heading 3 14 2 3 2" xfId="3726" xr:uid="{788417FF-633B-4F1C-ABD3-1ECE5A87AD89}"/>
    <cellStyle name="Heading 3 14 2 4" xfId="3727" xr:uid="{89382748-0D20-41D7-82E1-579B3CE07912}"/>
    <cellStyle name="Heading 3 14 2 4 2" xfId="3728" xr:uid="{BC11998D-BE0D-4166-94C1-25731D351A0A}"/>
    <cellStyle name="Heading 3 14 20" xfId="3729" xr:uid="{79BA8B0D-B580-4BF3-AE3B-E27D84F54F7D}"/>
    <cellStyle name="Heading 3 14 21" xfId="3730" xr:uid="{7278ECB1-1C97-4780-8547-68E08D3680A8}"/>
    <cellStyle name="Heading 3 14 22" xfId="3731" xr:uid="{912EE3A2-E550-4B09-BFC2-615383A645E0}"/>
    <cellStyle name="Heading 3 14 23" xfId="3732" xr:uid="{4A08102E-A4BE-4018-887F-A12AC087C359}"/>
    <cellStyle name="Heading 3 14 24" xfId="3733" xr:uid="{A455F9AA-9A72-4B47-BD37-E9C56A019EA0}"/>
    <cellStyle name="Heading 3 14 25" xfId="3734" xr:uid="{7EA81B78-7D1E-4150-8129-980148BB68DC}"/>
    <cellStyle name="Heading 3 14 3" xfId="3735" xr:uid="{B86FBDF1-91AF-4871-9DEF-302CA24C031D}"/>
    <cellStyle name="Heading 3 14 3 2" xfId="3736" xr:uid="{FB4832A1-6D54-4780-B5D0-A90DA136F410}"/>
    <cellStyle name="Heading 3 14 3 2 2" xfId="3737" xr:uid="{07A65844-5046-4CC2-AB2F-126AB2752CCD}"/>
    <cellStyle name="Heading 3 14 3 3" xfId="3738" xr:uid="{1E995C81-01D0-4D72-9110-0FEB977F2114}"/>
    <cellStyle name="Heading 3 14 3 3 2" xfId="3739" xr:uid="{4DA9FA8D-8E20-42C8-9217-252F61464C64}"/>
    <cellStyle name="Heading 3 14 3 4" xfId="3740" xr:uid="{57E97672-EA18-44FD-A5E5-D2C14B003CC5}"/>
    <cellStyle name="Heading 3 14 3 4 2" xfId="3741" xr:uid="{5E0A2A65-197B-47FA-9650-8151B10B0702}"/>
    <cellStyle name="Heading 3 14 4" xfId="3742" xr:uid="{FEAB0C16-E835-4E69-BB6F-067038CA8DC3}"/>
    <cellStyle name="Heading 3 14 4 2" xfId="3743" xr:uid="{E3AF2AB6-012B-4294-A7E0-61B9F14DCD1F}"/>
    <cellStyle name="Heading 3 14 4 2 2" xfId="3744" xr:uid="{11C99465-6EFE-4D32-8B60-A54D1CB627A4}"/>
    <cellStyle name="Heading 3 14 4 3" xfId="3745" xr:uid="{D7EEBBDE-C1C2-4A80-A9FB-C24CD5A11D79}"/>
    <cellStyle name="Heading 3 14 4 3 2" xfId="3746" xr:uid="{6062776F-8081-4F01-A216-61F5A2F1F1DC}"/>
    <cellStyle name="Heading 3 14 4 4" xfId="3747" xr:uid="{0EE9249A-00ED-47A8-B19F-FCCE81DF7E98}"/>
    <cellStyle name="Heading 3 14 4 4 2" xfId="3748" xr:uid="{7B89D8AB-FD5F-424D-8E70-4696C100A7C7}"/>
    <cellStyle name="Heading 3 14 5" xfId="3749" xr:uid="{622151C9-63EB-40CF-BC42-375A55A8974B}"/>
    <cellStyle name="Heading 3 14 5 2" xfId="3750" xr:uid="{6461788E-A0B3-4431-BBFD-BAF69C1535F2}"/>
    <cellStyle name="Heading 3 14 5 2 2" xfId="3751" xr:uid="{D9740CB1-3324-444C-891B-43F5578ECC54}"/>
    <cellStyle name="Heading 3 14 5 3" xfId="3752" xr:uid="{7E44F7A5-E070-46C2-A97B-44ABF0D9FDDD}"/>
    <cellStyle name="Heading 3 14 5 3 2" xfId="3753" xr:uid="{790DE5FC-DD6B-46D2-A154-20089B3DEB31}"/>
    <cellStyle name="Heading 3 14 5 4" xfId="3754" xr:uid="{61125826-B57D-44EF-9675-E4AB5C8FCC3C}"/>
    <cellStyle name="Heading 3 14 5 4 2" xfId="3755" xr:uid="{10AE8C10-5652-49D8-AC69-7230F49E1017}"/>
    <cellStyle name="Heading 3 14 6" xfId="3756" xr:uid="{6EBB0BE9-AE27-49DB-B970-3A9724C36A1E}"/>
    <cellStyle name="Heading 3 14 6 2" xfId="3757" xr:uid="{0419E41E-849E-4074-AE3B-5EE897FF1A22}"/>
    <cellStyle name="Heading 3 14 6 2 2" xfId="3758" xr:uid="{CC806124-FF91-485A-8F6A-E6A5B6B231AF}"/>
    <cellStyle name="Heading 3 14 6 3" xfId="3759" xr:uid="{BB2C7538-3FE3-4AD2-A418-6F0BD2D1BE7D}"/>
    <cellStyle name="Heading 3 14 6 3 2" xfId="3760" xr:uid="{7B806489-79F0-46C1-AF7B-B7B0B209DCCE}"/>
    <cellStyle name="Heading 3 14 6 4" xfId="3761" xr:uid="{0002E783-0845-41FC-A4E7-1B792A1FD55C}"/>
    <cellStyle name="Heading 3 14 6 4 2" xfId="3762" xr:uid="{A96ED51F-8FD6-405F-88D0-A9DC5DAF601E}"/>
    <cellStyle name="Heading 3 14 7" xfId="3763" xr:uid="{C77F9FF7-4A4A-4E22-B931-FFBC43820DCB}"/>
    <cellStyle name="Heading 3 14 7 2" xfId="3764" xr:uid="{2E75F92B-74B6-4925-9D7A-21D1933B06CF}"/>
    <cellStyle name="Heading 3 14 7 2 2" xfId="3765" xr:uid="{BDAE1618-7BE7-46EA-94EE-C96A5396DC9F}"/>
    <cellStyle name="Heading 3 14 7 3" xfId="3766" xr:uid="{8516AA4C-1615-4B9A-A05C-89E5149A56C3}"/>
    <cellStyle name="Heading 3 14 7 3 2" xfId="3767" xr:uid="{2D1E39FA-0D90-4D41-B698-0FD0D6444F4B}"/>
    <cellStyle name="Heading 3 14 7 4" xfId="3768" xr:uid="{03EA570B-8AD1-4256-AB54-C648587477F9}"/>
    <cellStyle name="Heading 3 14 7 4 2" xfId="3769" xr:uid="{4D3108EA-E2FC-4DDC-B3EE-9B862CA318F8}"/>
    <cellStyle name="Heading 3 14 8" xfId="3770" xr:uid="{37A6DB6D-5816-4B77-B1CD-CB62C745FC27}"/>
    <cellStyle name="Heading 3 14 8 2" xfId="3771" xr:uid="{D8D29106-AFBC-41A1-9FCE-C834C03499BA}"/>
    <cellStyle name="Heading 3 14 8 2 2" xfId="3772" xr:uid="{26CFDD17-6E23-40B8-90ED-4F1FC2A76E7C}"/>
    <cellStyle name="Heading 3 14 8 3" xfId="3773" xr:uid="{744597C5-367A-40BB-9B09-8F3F7369AF88}"/>
    <cellStyle name="Heading 3 14 8 3 2" xfId="3774" xr:uid="{950FADBA-8BE4-4DD4-833D-009DA03EA73B}"/>
    <cellStyle name="Heading 3 14 8 4" xfId="3775" xr:uid="{BBDEAFDF-071F-42FA-B7B1-DE21A1099599}"/>
    <cellStyle name="Heading 3 14 8 4 2" xfId="3776" xr:uid="{431AD880-8814-4433-91C1-19F878CA5C84}"/>
    <cellStyle name="Heading 3 14 9" xfId="3777" xr:uid="{74E57839-1E15-48CF-BED9-A9136F132087}"/>
    <cellStyle name="Heading 3 14 9 2" xfId="3778" xr:uid="{1B889ADC-5D99-419E-8ADC-3F151342481E}"/>
    <cellStyle name="Heading 3 14 9 2 2" xfId="3779" xr:uid="{E3F33C3D-0255-4101-B52E-E740759A4598}"/>
    <cellStyle name="Heading 3 14 9 3" xfId="3780" xr:uid="{2CEF1AFC-DEBE-4561-B63A-EC177AAB637D}"/>
    <cellStyle name="Heading 3 14 9 3 2" xfId="3781" xr:uid="{D1E1E14E-076C-4866-A128-F4DC388E184D}"/>
    <cellStyle name="Heading 3 14 9 4" xfId="3782" xr:uid="{AB0814E8-B104-41BE-A14C-559C59D2135D}"/>
    <cellStyle name="Heading 3 14 9 4 2" xfId="3783" xr:uid="{CDCA04BF-0AF8-48FB-BA86-7E1F6E950FBA}"/>
    <cellStyle name="Heading 3 15" xfId="3784" xr:uid="{A3F5BBB9-E940-4167-8E9C-0B10EA6ECBB5}"/>
    <cellStyle name="Heading 3 15 10" xfId="3785" xr:uid="{6A6F5B50-3E6B-42BB-BE8C-21533020A7B9}"/>
    <cellStyle name="Heading 3 15 10 2" xfId="3786" xr:uid="{2364EF2E-21EC-4EA3-8A21-E8862A1BE4C1}"/>
    <cellStyle name="Heading 3 15 10 2 2" xfId="3787" xr:uid="{4245034F-F93B-48BB-8484-A2AC175338D3}"/>
    <cellStyle name="Heading 3 15 10 3" xfId="3788" xr:uid="{41B3387B-2937-4951-A623-B7BCF210262A}"/>
    <cellStyle name="Heading 3 15 10 3 2" xfId="3789" xr:uid="{B5561F7A-E410-46C2-958A-40307AEFBEAE}"/>
    <cellStyle name="Heading 3 15 10 4" xfId="3790" xr:uid="{FEBD3984-7A94-49ED-9114-A521B0AB9BE4}"/>
    <cellStyle name="Heading 3 15 10 4 2" xfId="3791" xr:uid="{20A0F4A1-0133-4E31-85B4-3B93C7161868}"/>
    <cellStyle name="Heading 3 15 11" xfId="3792" xr:uid="{0417244F-4BAE-42B0-8971-16F8A2E179FA}"/>
    <cellStyle name="Heading 3 15 11 2" xfId="3793" xr:uid="{F99ACF8B-CA1F-4185-B9F8-EEFC87387E53}"/>
    <cellStyle name="Heading 3 15 11 2 2" xfId="3794" xr:uid="{07DBA0A6-FFE2-41B7-8909-935D47EA4129}"/>
    <cellStyle name="Heading 3 15 11 3" xfId="3795" xr:uid="{7805279E-CB92-411B-98C7-2695DA1E4077}"/>
    <cellStyle name="Heading 3 15 11 3 2" xfId="3796" xr:uid="{60E95A3C-F789-42DD-A8C0-F8D506109E9A}"/>
    <cellStyle name="Heading 3 15 11 4" xfId="3797" xr:uid="{79A70EFB-2CE5-4ECA-AB51-AA0DB3A75E08}"/>
    <cellStyle name="Heading 3 15 11 4 2" xfId="3798" xr:uid="{A202EB24-02B1-4398-AFA1-E4BEEEA04BA1}"/>
    <cellStyle name="Heading 3 15 12" xfId="3799" xr:uid="{46EE12AE-80EE-45DE-945C-C03DE5654F20}"/>
    <cellStyle name="Heading 3 15 12 2" xfId="3800" xr:uid="{74048026-1828-47FB-93C3-3D3D5BB9BFC9}"/>
    <cellStyle name="Heading 3 15 12 2 2" xfId="3801" xr:uid="{A017CE74-EC71-4D8B-A46F-F621F335568A}"/>
    <cellStyle name="Heading 3 15 12 3" xfId="3802" xr:uid="{9583C61B-900B-4B19-A403-2D5863C7BC3F}"/>
    <cellStyle name="Heading 3 15 12 3 2" xfId="3803" xr:uid="{65849502-12F4-4367-9583-BF56E0413ACB}"/>
    <cellStyle name="Heading 3 15 12 4" xfId="3804" xr:uid="{6B5F369D-6C75-4CF8-890D-98E9AC9B7674}"/>
    <cellStyle name="Heading 3 15 12 4 2" xfId="3805" xr:uid="{9232C9E6-E21C-4FB4-AA66-17CFFDB4BB55}"/>
    <cellStyle name="Heading 3 15 13" xfId="3806" xr:uid="{084B6815-1D7C-4FD0-B8DD-7DEC04E8C46A}"/>
    <cellStyle name="Heading 3 15 13 2" xfId="3807" xr:uid="{F6A278F9-5A1B-4061-8EC9-64F1CFEBE1DD}"/>
    <cellStyle name="Heading 3 15 13 2 2" xfId="3808" xr:uid="{BE1D4076-DAB9-43F9-93D7-8F197E6346EA}"/>
    <cellStyle name="Heading 3 15 13 3" xfId="3809" xr:uid="{949B4739-0F86-4CA0-ABDC-59F822E65FAC}"/>
    <cellStyle name="Heading 3 15 13 3 2" xfId="3810" xr:uid="{161CE060-8C54-4130-A10F-3FBBB4F6B2D7}"/>
    <cellStyle name="Heading 3 15 13 4" xfId="3811" xr:uid="{550D9E3E-D553-4771-991C-EAA2598A811E}"/>
    <cellStyle name="Heading 3 15 13 4 2" xfId="3812" xr:uid="{B306595E-CE22-49C2-88AB-C2CB7A944818}"/>
    <cellStyle name="Heading 3 15 14" xfId="3813" xr:uid="{7086CEFD-1A06-429A-952F-72E75CB9E311}"/>
    <cellStyle name="Heading 3 15 14 2" xfId="3814" xr:uid="{A1A77540-D8AE-4550-8E2D-8C5DF1137C93}"/>
    <cellStyle name="Heading 3 15 14 2 2" xfId="3815" xr:uid="{54886143-5A6A-44A7-AE17-BC0B783237D1}"/>
    <cellStyle name="Heading 3 15 14 3" xfId="3816" xr:uid="{7D107740-6E6D-4CDE-8104-C7E53DAD2886}"/>
    <cellStyle name="Heading 3 15 14 3 2" xfId="3817" xr:uid="{43ECCE90-9ED2-4E7D-A782-C756C355EEAF}"/>
    <cellStyle name="Heading 3 15 14 4" xfId="3818" xr:uid="{A69CBAB7-5FAC-40BD-BA35-57E675C60EB3}"/>
    <cellStyle name="Heading 3 15 14 4 2" xfId="3819" xr:uid="{643CA4EA-17FE-4B20-BEF7-19C98EFA3594}"/>
    <cellStyle name="Heading 3 15 15" xfId="3820" xr:uid="{3B46975E-7F97-4371-B790-C866014752FA}"/>
    <cellStyle name="Heading 3 15 15 2" xfId="3821" xr:uid="{0CAF97B2-F5C4-473B-9C44-0127D9817523}"/>
    <cellStyle name="Heading 3 15 15 2 2" xfId="3822" xr:uid="{FE3FBE9B-FBD6-4A1B-AD6D-5F270E52005A}"/>
    <cellStyle name="Heading 3 15 15 3" xfId="3823" xr:uid="{8E87BF9B-0531-4F41-A4D4-001100F7FC5B}"/>
    <cellStyle name="Heading 3 15 15 3 2" xfId="3824" xr:uid="{4EF42254-881E-4680-93D8-A13BEC4F4C53}"/>
    <cellStyle name="Heading 3 15 15 4" xfId="3825" xr:uid="{07AC73F0-9FE3-4872-84E1-C66B04A31CB0}"/>
    <cellStyle name="Heading 3 15 15 4 2" xfId="3826" xr:uid="{A4052FAA-9463-4580-A6FD-DBDB0524ADD0}"/>
    <cellStyle name="Heading 3 15 16" xfId="3827" xr:uid="{79DFA582-75F4-4CA0-9482-1C537EAAB129}"/>
    <cellStyle name="Heading 3 15 16 2" xfId="3828" xr:uid="{29B5F808-14BA-4E3C-B72D-68B17F6DAB57}"/>
    <cellStyle name="Heading 3 15 17" xfId="3829" xr:uid="{4237D525-60C6-42C8-A0EB-4600173F9178}"/>
    <cellStyle name="Heading 3 15 17 2" xfId="3830" xr:uid="{B6F17529-CBDD-40DB-B0FE-86ECC6BAC8A8}"/>
    <cellStyle name="Heading 3 15 18" xfId="3831" xr:uid="{E249A3BC-1737-485E-BDBD-AD22D11BF9CD}"/>
    <cellStyle name="Heading 3 15 18 2" xfId="3832" xr:uid="{D24ECCE7-8E02-403A-93DD-94A1D41A8D6D}"/>
    <cellStyle name="Heading 3 15 19" xfId="3833" xr:uid="{66BB62A9-78A5-4033-BDE3-F733E995A097}"/>
    <cellStyle name="Heading 3 15 2" xfId="3834" xr:uid="{BA0CDD4F-42D7-4926-9F85-D0E3D6D8D47C}"/>
    <cellStyle name="Heading 3 15 2 2" xfId="3835" xr:uid="{8E9105BC-D19A-4A0A-9E73-DCA8376639CA}"/>
    <cellStyle name="Heading 3 15 2 2 2" xfId="3836" xr:uid="{6DDC5D7B-5B65-4E50-AA05-E0C5F009C704}"/>
    <cellStyle name="Heading 3 15 2 3" xfId="3837" xr:uid="{E0833960-0B42-437D-8967-A88A58E8D36B}"/>
    <cellStyle name="Heading 3 15 2 3 2" xfId="3838" xr:uid="{09FB188D-5AA6-43FC-9958-E43D59C3B46B}"/>
    <cellStyle name="Heading 3 15 2 4" xfId="3839" xr:uid="{9B607B3D-1270-44BD-86C3-71F0D1B6AEA6}"/>
    <cellStyle name="Heading 3 15 2 4 2" xfId="3840" xr:uid="{8CA970E8-A587-46CD-AA0E-B0F854F52D3D}"/>
    <cellStyle name="Heading 3 15 20" xfId="3841" xr:uid="{B26BF981-C54B-425C-BB4B-147E97497158}"/>
    <cellStyle name="Heading 3 15 21" xfId="3842" xr:uid="{A499D7FF-2692-4A28-B0F3-1222D7C65E07}"/>
    <cellStyle name="Heading 3 15 22" xfId="3843" xr:uid="{CB4C7F90-ED0A-46D8-99FB-549C3FCCA04D}"/>
    <cellStyle name="Heading 3 15 23" xfId="3844" xr:uid="{9DC5DDF7-E7E1-4ABA-84E4-A623FC246668}"/>
    <cellStyle name="Heading 3 15 24" xfId="3845" xr:uid="{261B392A-0EE9-4567-B8ED-F3A0870081A0}"/>
    <cellStyle name="Heading 3 15 25" xfId="3846" xr:uid="{082291F1-D751-4EEE-A7AA-0400A6C24A7A}"/>
    <cellStyle name="Heading 3 15 3" xfId="3847" xr:uid="{6B43E519-38A4-4C5B-909D-ED21B18ACE41}"/>
    <cellStyle name="Heading 3 15 3 2" xfId="3848" xr:uid="{C651F739-4760-4DEE-8047-8D93C227840A}"/>
    <cellStyle name="Heading 3 15 3 2 2" xfId="3849" xr:uid="{8DCEB803-F686-4944-B655-A5DCAC87A404}"/>
    <cellStyle name="Heading 3 15 3 3" xfId="3850" xr:uid="{7AA4096B-830C-4206-B7AA-734394C3B18A}"/>
    <cellStyle name="Heading 3 15 3 3 2" xfId="3851" xr:uid="{B0BFD560-EB68-4790-A0E4-36FEC00C929D}"/>
    <cellStyle name="Heading 3 15 3 4" xfId="3852" xr:uid="{98234F4D-F7BB-4B98-826E-E6753ADBFE86}"/>
    <cellStyle name="Heading 3 15 3 4 2" xfId="3853" xr:uid="{9C339232-B154-4524-9237-9C084D0D0377}"/>
    <cellStyle name="Heading 3 15 4" xfId="3854" xr:uid="{C8268F17-4608-4EE1-82FF-430EB325E42A}"/>
    <cellStyle name="Heading 3 15 4 2" xfId="3855" xr:uid="{2E090966-D134-4B73-B54F-36CC31D2D6CF}"/>
    <cellStyle name="Heading 3 15 4 2 2" xfId="3856" xr:uid="{1C287000-CFDA-43EC-A471-3C39C0710C3B}"/>
    <cellStyle name="Heading 3 15 4 3" xfId="3857" xr:uid="{805E8CC0-3E95-405C-971C-6445E68B9FA7}"/>
    <cellStyle name="Heading 3 15 4 3 2" xfId="3858" xr:uid="{386E4542-1430-4BD5-82AF-E208ADD43C03}"/>
    <cellStyle name="Heading 3 15 4 4" xfId="3859" xr:uid="{1F4E0228-F394-430B-9FFC-73AEEEF28D0F}"/>
    <cellStyle name="Heading 3 15 4 4 2" xfId="3860" xr:uid="{E49C373D-E451-455B-BDF7-6EC3AD3A317B}"/>
    <cellStyle name="Heading 3 15 5" xfId="3861" xr:uid="{889D3FC2-7298-453A-87D6-DFB11E5E4AFA}"/>
    <cellStyle name="Heading 3 15 5 2" xfId="3862" xr:uid="{EECCA24F-3FEB-4504-B1BF-48E39FAC97DC}"/>
    <cellStyle name="Heading 3 15 5 2 2" xfId="3863" xr:uid="{1F0573C0-DA8D-412D-8A35-2C99C4AECA7E}"/>
    <cellStyle name="Heading 3 15 5 3" xfId="3864" xr:uid="{9B38C47B-D43A-48C2-8F8D-DF7E49866C5B}"/>
    <cellStyle name="Heading 3 15 5 3 2" xfId="3865" xr:uid="{2544823B-8C7A-4C5A-982B-C4A2C1D825B0}"/>
    <cellStyle name="Heading 3 15 5 4" xfId="3866" xr:uid="{5A4A4737-F1EC-497F-A25B-17184097CEC0}"/>
    <cellStyle name="Heading 3 15 5 4 2" xfId="3867" xr:uid="{592CCA4F-E938-440D-BF6E-2E6187BE6B97}"/>
    <cellStyle name="Heading 3 15 6" xfId="3868" xr:uid="{39EE81B3-05D4-4B78-AD06-CC86C063845E}"/>
    <cellStyle name="Heading 3 15 6 2" xfId="3869" xr:uid="{F0EE57B5-75D4-41DE-AB6A-6EBA3B7B9710}"/>
    <cellStyle name="Heading 3 15 6 2 2" xfId="3870" xr:uid="{720E045A-005D-4FA2-A697-266F2B3DAEFF}"/>
    <cellStyle name="Heading 3 15 6 3" xfId="3871" xr:uid="{D125EA76-A84D-49AE-8266-21D4E48D773D}"/>
    <cellStyle name="Heading 3 15 6 3 2" xfId="3872" xr:uid="{57AE6ACE-B347-419D-A6CC-3E7F00C883C6}"/>
    <cellStyle name="Heading 3 15 6 4" xfId="3873" xr:uid="{44D2DBCD-B74E-40B4-B028-2503D695C713}"/>
    <cellStyle name="Heading 3 15 6 4 2" xfId="3874" xr:uid="{BB923AFC-B0BD-45D0-BB73-A45EFD0AEDBB}"/>
    <cellStyle name="Heading 3 15 7" xfId="3875" xr:uid="{3152321A-FD6F-4E5F-BCED-0BF55BB9BEBA}"/>
    <cellStyle name="Heading 3 15 7 2" xfId="3876" xr:uid="{04F85CAD-9471-4917-81C6-7E7423EA6D1E}"/>
    <cellStyle name="Heading 3 15 7 2 2" xfId="3877" xr:uid="{E2C2771A-75F0-4767-BC70-15137DB32760}"/>
    <cellStyle name="Heading 3 15 7 3" xfId="3878" xr:uid="{8D89C343-1F4F-450E-B479-578F65E11AA1}"/>
    <cellStyle name="Heading 3 15 7 3 2" xfId="3879" xr:uid="{137C4582-D2EA-4937-967B-D1856A4B41A1}"/>
    <cellStyle name="Heading 3 15 7 4" xfId="3880" xr:uid="{BCF2C1EA-A855-4C2C-9C96-375CFCB4D133}"/>
    <cellStyle name="Heading 3 15 7 4 2" xfId="3881" xr:uid="{EFE48174-18BF-4A97-AD95-3F60C4EAE377}"/>
    <cellStyle name="Heading 3 15 8" xfId="3882" xr:uid="{53C6A234-B214-4CFB-98C2-C7B9DFA5402A}"/>
    <cellStyle name="Heading 3 15 8 2" xfId="3883" xr:uid="{21A728C5-EF17-43CF-908B-7145B2AFC33A}"/>
    <cellStyle name="Heading 3 15 8 2 2" xfId="3884" xr:uid="{ED04B532-A2C7-4A68-93E4-FF0F1632C02B}"/>
    <cellStyle name="Heading 3 15 8 3" xfId="3885" xr:uid="{953A7C79-0F55-462D-95A6-33E94D637C26}"/>
    <cellStyle name="Heading 3 15 8 3 2" xfId="3886" xr:uid="{D986C9D1-3E78-42D9-B6F1-C382D019BE87}"/>
    <cellStyle name="Heading 3 15 8 4" xfId="3887" xr:uid="{AAC08C67-49E2-428A-9BDD-6CB0471DCE26}"/>
    <cellStyle name="Heading 3 15 8 4 2" xfId="3888" xr:uid="{A7334985-6E4D-4A79-8B69-F26FF47FC594}"/>
    <cellStyle name="Heading 3 15 9" xfId="3889" xr:uid="{D304417C-9186-45DB-BA36-83157A2A57E9}"/>
    <cellStyle name="Heading 3 15 9 2" xfId="3890" xr:uid="{73408E79-5705-4DE0-ACE2-43CDA80292CC}"/>
    <cellStyle name="Heading 3 15 9 2 2" xfId="3891" xr:uid="{47572266-1993-42D4-8B34-019D6E82DC62}"/>
    <cellStyle name="Heading 3 15 9 3" xfId="3892" xr:uid="{65CB9AEA-8931-49E6-86D0-B6E9A446AF39}"/>
    <cellStyle name="Heading 3 15 9 3 2" xfId="3893" xr:uid="{2A871F6E-7D3B-4F1E-9B2C-056F070880BA}"/>
    <cellStyle name="Heading 3 15 9 4" xfId="3894" xr:uid="{4FA25445-4DB0-4C5D-AD7B-15DAB0FB22C2}"/>
    <cellStyle name="Heading 3 15 9 4 2" xfId="3895" xr:uid="{28B41883-E369-416D-8C0B-9B8A1E6E849F}"/>
    <cellStyle name="Heading 3 16" xfId="3896" xr:uid="{13D6FA85-E0BD-4742-B157-DE2ED8F2E972}"/>
    <cellStyle name="Heading 3 16 2" xfId="3897" xr:uid="{692B23AD-DAE5-4AF3-994B-645238D60783}"/>
    <cellStyle name="Heading 3 16 2 2" xfId="3898" xr:uid="{615B2FC0-B78C-45EB-A478-18209947F921}"/>
    <cellStyle name="Heading 3 16 3" xfId="3899" xr:uid="{F43E1537-3B74-40BD-954D-4BD3CDB189E5}"/>
    <cellStyle name="Heading 3 16 3 2" xfId="3900" xr:uid="{0EEC32DD-8C62-45B3-9AC7-800D61B0C84C}"/>
    <cellStyle name="Heading 3 16 4" xfId="3901" xr:uid="{E7CC180A-D39E-49D6-9FB3-BC4E2A8C5E89}"/>
    <cellStyle name="Heading 3 16 4 2" xfId="3902" xr:uid="{C652F614-53E9-4C30-B39F-72A3C4D1A5E7}"/>
    <cellStyle name="Heading 3 17" xfId="3903" xr:uid="{D3F893C7-2756-418C-AE80-B20F2C59001F}"/>
    <cellStyle name="Heading 3 17 2" xfId="3904" xr:uid="{2211072A-CBE1-408F-945A-C904641A158D}"/>
    <cellStyle name="Heading 3 17 2 2" xfId="3905" xr:uid="{2B5C69D0-23EC-4766-B469-9DDE12953F1E}"/>
    <cellStyle name="Heading 3 17 3" xfId="3906" xr:uid="{EE17BBD6-23E1-4977-A9B8-428203C78AB1}"/>
    <cellStyle name="Heading 3 17 3 2" xfId="3907" xr:uid="{E72175DF-033C-4CE2-87A2-13BF16ED637C}"/>
    <cellStyle name="Heading 3 17 4" xfId="3908" xr:uid="{2CBECF77-5733-4559-B1CF-DCF8938931A6}"/>
    <cellStyle name="Heading 3 17 4 2" xfId="3909" xr:uid="{203146F7-4E00-4258-9B05-B78712784D08}"/>
    <cellStyle name="Heading 3 18" xfId="3910" xr:uid="{CA0F2BAE-2F09-4070-83AD-3003B5F4B9D1}"/>
    <cellStyle name="Heading 3 18 2" xfId="3911" xr:uid="{9FACC612-5E58-4574-BF6B-1E6F9489A318}"/>
    <cellStyle name="Heading 3 19" xfId="3912" xr:uid="{A0996C7D-D0DA-48DC-B589-67E3E7C7CDE8}"/>
    <cellStyle name="Heading 3 19 2" xfId="3913" xr:uid="{6AB2744C-7A1D-4668-BAAB-10D290CC9C88}"/>
    <cellStyle name="Heading 3 2" xfId="3914" xr:uid="{0C75C5CB-2875-4F45-82AF-71B8B7D76F52}"/>
    <cellStyle name="Heading 3 2 10" xfId="3915" xr:uid="{F83AA81E-6373-4004-9DAE-50F6850AA59C}"/>
    <cellStyle name="Heading 3 2 10 10" xfId="3916" xr:uid="{401427BF-53C4-41AB-B561-F56A360FECA8}"/>
    <cellStyle name="Heading 3 2 10 10 2" xfId="3917" xr:uid="{3F18F9BF-E8B3-4E35-8BF5-26BD4EDE9E19}"/>
    <cellStyle name="Heading 3 2 10 10 2 2" xfId="3918" xr:uid="{CF16237A-D917-4771-94AC-69603097A982}"/>
    <cellStyle name="Heading 3 2 10 10 3" xfId="3919" xr:uid="{6B6C959D-BC81-48C6-85A0-B828D5E3398D}"/>
    <cellStyle name="Heading 3 2 10 10 3 2" xfId="3920" xr:uid="{7A480E7E-5019-4676-982C-E8592F255DC1}"/>
    <cellStyle name="Heading 3 2 10 10 4" xfId="3921" xr:uid="{4D45DF0B-00CC-4E21-872F-D3837B4E0B10}"/>
    <cellStyle name="Heading 3 2 10 10 4 2" xfId="3922" xr:uid="{21068BB0-5D8C-496A-BC08-C809A0D7A696}"/>
    <cellStyle name="Heading 3 2 10 11" xfId="3923" xr:uid="{80E4F383-D426-45B5-8870-C2C64102CE45}"/>
    <cellStyle name="Heading 3 2 10 11 2" xfId="3924" xr:uid="{9642F6FB-5542-4D29-B6A9-789FA1B86F03}"/>
    <cellStyle name="Heading 3 2 10 11 2 2" xfId="3925" xr:uid="{643E0F73-4E6A-4E81-A4CE-1C9D547B91E8}"/>
    <cellStyle name="Heading 3 2 10 11 3" xfId="3926" xr:uid="{495C4F50-BCE2-4377-8C94-18175E128CCB}"/>
    <cellStyle name="Heading 3 2 10 11 3 2" xfId="3927" xr:uid="{8E1094EA-214A-4459-AA3A-84E15F540110}"/>
    <cellStyle name="Heading 3 2 10 11 4" xfId="3928" xr:uid="{0EAFD91D-146C-4EAA-9C3F-DCF29C22E7D3}"/>
    <cellStyle name="Heading 3 2 10 11 4 2" xfId="3929" xr:uid="{EC641752-34FB-4CCB-9FB8-47BA3A208242}"/>
    <cellStyle name="Heading 3 2 10 12" xfId="3930" xr:uid="{3E33AC17-0602-452C-8F36-204737459DF6}"/>
    <cellStyle name="Heading 3 2 10 12 2" xfId="3931" xr:uid="{24D045EA-792A-4336-8246-A9A9AD16FE73}"/>
    <cellStyle name="Heading 3 2 10 12 2 2" xfId="3932" xr:uid="{35D08BB2-F311-4DBC-BC8D-D8D4C7CF3B9E}"/>
    <cellStyle name="Heading 3 2 10 12 3" xfId="3933" xr:uid="{8B3E9DC2-62E8-4CF4-B27A-F7A63075B931}"/>
    <cellStyle name="Heading 3 2 10 12 3 2" xfId="3934" xr:uid="{384AB4E1-5D3B-4A03-BD77-DC687193D9CD}"/>
    <cellStyle name="Heading 3 2 10 12 4" xfId="3935" xr:uid="{83293CAE-8625-439B-8CF1-2AAE9C8CC4B6}"/>
    <cellStyle name="Heading 3 2 10 12 4 2" xfId="3936" xr:uid="{99F8B1D3-28D1-43BD-AA15-E33BB27F7AC8}"/>
    <cellStyle name="Heading 3 2 10 13" xfId="3937" xr:uid="{82753267-A1FD-4235-8D1B-B6AAE863A7EB}"/>
    <cellStyle name="Heading 3 2 10 13 2" xfId="3938" xr:uid="{73DBD5FC-55DD-4475-81C8-E327970CBC5B}"/>
    <cellStyle name="Heading 3 2 10 13 2 2" xfId="3939" xr:uid="{48B0572D-C670-4C23-A30A-BFDBA1A8A78B}"/>
    <cellStyle name="Heading 3 2 10 13 3" xfId="3940" xr:uid="{36E0850C-9DC4-44ED-8E93-A8E4AA8C5ED9}"/>
    <cellStyle name="Heading 3 2 10 13 3 2" xfId="3941" xr:uid="{E3A64FC0-A35C-41AE-B1B1-36A2AD7A8A2D}"/>
    <cellStyle name="Heading 3 2 10 13 4" xfId="3942" xr:uid="{90C35AA7-038B-43BB-94B4-B815C2FF7083}"/>
    <cellStyle name="Heading 3 2 10 13 4 2" xfId="3943" xr:uid="{33837059-7CF3-4DF4-9F72-6B7D1E7D0A3C}"/>
    <cellStyle name="Heading 3 2 10 14" xfId="3944" xr:uid="{88E67DC0-F117-4BD6-B60D-F5466D285C70}"/>
    <cellStyle name="Heading 3 2 10 14 2" xfId="3945" xr:uid="{42F893C8-75F3-4C9C-ADDA-AE33AC6EB816}"/>
    <cellStyle name="Heading 3 2 10 14 2 2" xfId="3946" xr:uid="{E7F4CA5A-BD94-4A78-B352-8F68E6F6DFE2}"/>
    <cellStyle name="Heading 3 2 10 14 3" xfId="3947" xr:uid="{9D76EBDF-8E22-4BA8-854F-2C3CB7DCED28}"/>
    <cellStyle name="Heading 3 2 10 14 3 2" xfId="3948" xr:uid="{3BF86939-3979-455A-9A3D-44D0A0D67517}"/>
    <cellStyle name="Heading 3 2 10 14 4" xfId="3949" xr:uid="{61721E4D-B501-41B3-9495-4EA65BDF0687}"/>
    <cellStyle name="Heading 3 2 10 14 4 2" xfId="3950" xr:uid="{1C68385D-E194-4227-B30E-23C18B05C059}"/>
    <cellStyle name="Heading 3 2 10 15" xfId="3951" xr:uid="{8FB8ED94-A98F-48AE-866C-AC45AA3FC343}"/>
    <cellStyle name="Heading 3 2 10 15 2" xfId="3952" xr:uid="{65A95F6A-585C-4A8B-A988-1B0CB0F517B2}"/>
    <cellStyle name="Heading 3 2 10 15 2 2" xfId="3953" xr:uid="{02DB227A-4AA0-4049-BFB8-A5363CBE7870}"/>
    <cellStyle name="Heading 3 2 10 15 3" xfId="3954" xr:uid="{6F74383D-9E44-4D37-A033-DDFDEF29F1C3}"/>
    <cellStyle name="Heading 3 2 10 15 3 2" xfId="3955" xr:uid="{9ECF7DF6-6719-42FE-8016-0E7082FA871B}"/>
    <cellStyle name="Heading 3 2 10 15 4" xfId="3956" xr:uid="{4C64EEB8-554F-47FE-84E3-319A45DD580C}"/>
    <cellStyle name="Heading 3 2 10 15 4 2" xfId="3957" xr:uid="{4B9671C6-CEA5-4BB2-B75F-125C96E77B49}"/>
    <cellStyle name="Heading 3 2 10 16" xfId="3958" xr:uid="{E85D0B73-B1AF-48C9-829B-90D11BDA2DC0}"/>
    <cellStyle name="Heading 3 2 10 16 2" xfId="3959" xr:uid="{F7570E68-4BBC-4A93-BD5C-90996267D611}"/>
    <cellStyle name="Heading 3 2 10 17" xfId="3960" xr:uid="{5EBCDF82-D18F-47C6-A2C3-E722EC16B59E}"/>
    <cellStyle name="Heading 3 2 10 17 2" xfId="3961" xr:uid="{992139D8-5566-4666-B0C4-4286B5AD05CD}"/>
    <cellStyle name="Heading 3 2 10 18" xfId="3962" xr:uid="{A5C016EE-4CC4-4701-AE4B-C3A4EFFC6676}"/>
    <cellStyle name="Heading 3 2 10 18 2" xfId="3963" xr:uid="{56D977A1-3092-4BC8-A382-F8A79F888850}"/>
    <cellStyle name="Heading 3 2 10 19" xfId="3964" xr:uid="{7738845B-B571-419C-9994-35F7B31301DC}"/>
    <cellStyle name="Heading 3 2 10 2" xfId="3965" xr:uid="{4C3FB194-F28D-42D2-8990-53EE80A24B94}"/>
    <cellStyle name="Heading 3 2 10 2 2" xfId="3966" xr:uid="{A7225143-7D7D-49C4-8549-249B59A5D5AA}"/>
    <cellStyle name="Heading 3 2 10 2 2 2" xfId="3967" xr:uid="{8145D96F-12CC-4AA4-983F-195143E67C64}"/>
    <cellStyle name="Heading 3 2 10 2 3" xfId="3968" xr:uid="{11FA3055-C063-45E6-BDFB-5BCA679566B3}"/>
    <cellStyle name="Heading 3 2 10 2 3 2" xfId="3969" xr:uid="{FF097E00-C812-46D5-9B58-AC39C36D9AA8}"/>
    <cellStyle name="Heading 3 2 10 2 4" xfId="3970" xr:uid="{9843EFE1-B06C-49B3-AB00-29DF01A58C29}"/>
    <cellStyle name="Heading 3 2 10 2 4 2" xfId="3971" xr:uid="{75CE0C16-6CC2-429A-90D6-DCBB3BA5C299}"/>
    <cellStyle name="Heading 3 2 10 20" xfId="3972" xr:uid="{631D6D57-1D59-4493-8973-43B41AA21DE2}"/>
    <cellStyle name="Heading 3 2 10 21" xfId="3973" xr:uid="{26B83110-455F-4FB0-9ABA-766F04E6DFE1}"/>
    <cellStyle name="Heading 3 2 10 22" xfId="3974" xr:uid="{24E571AC-26EE-4E2B-8D21-8413742D6619}"/>
    <cellStyle name="Heading 3 2 10 23" xfId="3975" xr:uid="{01C95C60-F6B9-4571-B4B5-67BAC3514DA8}"/>
    <cellStyle name="Heading 3 2 10 24" xfId="3976" xr:uid="{2D3B2C18-D070-4120-A23E-B7AC81C1C0A3}"/>
    <cellStyle name="Heading 3 2 10 25" xfId="3977" xr:uid="{E728E0E7-1D95-4BF1-A83D-E32874E75C13}"/>
    <cellStyle name="Heading 3 2 10 3" xfId="3978" xr:uid="{DAAFE5BD-DCC6-4DB3-8303-14F4BA7F7D15}"/>
    <cellStyle name="Heading 3 2 10 3 2" xfId="3979" xr:uid="{5C45FD3E-68D9-4EFC-BD5D-08A43B7C62D4}"/>
    <cellStyle name="Heading 3 2 10 3 2 2" xfId="3980" xr:uid="{F348E074-4C26-46B5-8FD9-7C65C30D66F4}"/>
    <cellStyle name="Heading 3 2 10 3 3" xfId="3981" xr:uid="{397A123E-D0C8-488A-BFED-2BD58C9398A4}"/>
    <cellStyle name="Heading 3 2 10 3 3 2" xfId="3982" xr:uid="{DD675036-6668-4FE6-B13F-A27DB5E6FBA0}"/>
    <cellStyle name="Heading 3 2 10 3 4" xfId="3983" xr:uid="{98F0977B-3ABC-4590-8CBC-8B5DDED78ABD}"/>
    <cellStyle name="Heading 3 2 10 3 4 2" xfId="3984" xr:uid="{6194E11D-B464-4FDF-9AB1-CFB6515A8B80}"/>
    <cellStyle name="Heading 3 2 10 4" xfId="3985" xr:uid="{F0E9084C-8582-4651-B0DB-D0C03B98D725}"/>
    <cellStyle name="Heading 3 2 10 4 2" xfId="3986" xr:uid="{73B6F63F-7825-40FD-B5FD-ACB78903C6DC}"/>
    <cellStyle name="Heading 3 2 10 4 2 2" xfId="3987" xr:uid="{1FA0C682-27D6-49C6-BB27-06B25701BAA6}"/>
    <cellStyle name="Heading 3 2 10 4 3" xfId="3988" xr:uid="{0BCBA7B4-3B72-4B69-84AE-0C0A83E61CB2}"/>
    <cellStyle name="Heading 3 2 10 4 3 2" xfId="3989" xr:uid="{486FA1F0-BF95-4680-85F4-2239D3754E4D}"/>
    <cellStyle name="Heading 3 2 10 4 4" xfId="3990" xr:uid="{F9002473-53C0-4A9F-9F6B-38BD4A451E69}"/>
    <cellStyle name="Heading 3 2 10 4 4 2" xfId="3991" xr:uid="{9D56BDC1-B82E-4278-BD5D-5298D45B818F}"/>
    <cellStyle name="Heading 3 2 10 5" xfId="3992" xr:uid="{AC89AECB-8688-4222-8786-DB42654D1819}"/>
    <cellStyle name="Heading 3 2 10 5 2" xfId="3993" xr:uid="{73E06365-6852-4321-9A49-2E3C814B35ED}"/>
    <cellStyle name="Heading 3 2 10 5 2 2" xfId="3994" xr:uid="{311002BB-7A55-4865-9495-9F84760B0509}"/>
    <cellStyle name="Heading 3 2 10 5 3" xfId="3995" xr:uid="{2876EC56-FDC3-406B-920D-2CCF64115549}"/>
    <cellStyle name="Heading 3 2 10 5 3 2" xfId="3996" xr:uid="{E78E5670-22F6-4862-AAEB-B5C2252E51B7}"/>
    <cellStyle name="Heading 3 2 10 5 4" xfId="3997" xr:uid="{5508B9AB-9BED-4924-8405-D0C3D948775A}"/>
    <cellStyle name="Heading 3 2 10 5 4 2" xfId="3998" xr:uid="{C0B7BD99-B92F-418E-AC54-8233CC3A2B96}"/>
    <cellStyle name="Heading 3 2 10 6" xfId="3999" xr:uid="{205BAD92-0553-4F52-8997-232FF646DF1B}"/>
    <cellStyle name="Heading 3 2 10 6 2" xfId="4000" xr:uid="{F7286628-6355-44A7-AD9B-0EEE784D5EC4}"/>
    <cellStyle name="Heading 3 2 10 6 2 2" xfId="4001" xr:uid="{4C596942-72F3-42C4-B7BC-E3AC5FD63A83}"/>
    <cellStyle name="Heading 3 2 10 6 3" xfId="4002" xr:uid="{1F122D8E-3686-47A0-AC8D-504FF10F96AB}"/>
    <cellStyle name="Heading 3 2 10 6 3 2" xfId="4003" xr:uid="{49632E55-C409-4A1C-B276-EF3CFD634873}"/>
    <cellStyle name="Heading 3 2 10 6 4" xfId="4004" xr:uid="{4A9D978D-D97D-48BD-A4A6-3671B8F5D5CA}"/>
    <cellStyle name="Heading 3 2 10 6 4 2" xfId="4005" xr:uid="{09CE55DB-A5F8-45DF-8E7F-C11721C5C2EF}"/>
    <cellStyle name="Heading 3 2 10 7" xfId="4006" xr:uid="{2EF59066-5260-44AB-A6DF-D34E2E3A2FED}"/>
    <cellStyle name="Heading 3 2 10 7 2" xfId="4007" xr:uid="{6D9921DC-737C-492D-8557-55A35B97BEEB}"/>
    <cellStyle name="Heading 3 2 10 7 2 2" xfId="4008" xr:uid="{6BFE5539-CCDF-4715-B4EC-AE294D1C42D9}"/>
    <cellStyle name="Heading 3 2 10 7 3" xfId="4009" xr:uid="{044D09CA-57F7-42BA-847B-D20EA262CCBA}"/>
    <cellStyle name="Heading 3 2 10 7 3 2" xfId="4010" xr:uid="{DE38BF9E-AA9B-46A3-8264-CFCEAEAB8CE9}"/>
    <cellStyle name="Heading 3 2 10 7 4" xfId="4011" xr:uid="{64D40C23-F369-4F3F-B700-4D0D318B15EB}"/>
    <cellStyle name="Heading 3 2 10 7 4 2" xfId="4012" xr:uid="{8C3ED90F-8FEE-4152-9604-3AF2007660BC}"/>
    <cellStyle name="Heading 3 2 10 8" xfId="4013" xr:uid="{32A351C7-0D03-4E38-AAC5-A72FDD6BCEF9}"/>
    <cellStyle name="Heading 3 2 10 8 2" xfId="4014" xr:uid="{2CBA15DD-554B-4477-B1AD-583AC43D9BFE}"/>
    <cellStyle name="Heading 3 2 10 8 2 2" xfId="4015" xr:uid="{82FB5408-B78B-4086-8E05-44E649F607CF}"/>
    <cellStyle name="Heading 3 2 10 8 3" xfId="4016" xr:uid="{55BC5DE8-5023-4821-BBBD-4C5ECD080147}"/>
    <cellStyle name="Heading 3 2 10 8 3 2" xfId="4017" xr:uid="{3EA987AA-B207-4C2B-AA57-B20E293F8918}"/>
    <cellStyle name="Heading 3 2 10 8 4" xfId="4018" xr:uid="{46640986-7CB6-4EE6-9EE3-4414C4236C80}"/>
    <cellStyle name="Heading 3 2 10 8 4 2" xfId="4019" xr:uid="{8B01EF82-DB8B-48F1-ABC7-2F7D5E43EABD}"/>
    <cellStyle name="Heading 3 2 10 9" xfId="4020" xr:uid="{9D6F162E-D89E-4C39-9544-AC13FF5AB3A9}"/>
    <cellStyle name="Heading 3 2 10 9 2" xfId="4021" xr:uid="{B4743487-3AEB-41EF-85EC-C5DB793C89AA}"/>
    <cellStyle name="Heading 3 2 10 9 2 2" xfId="4022" xr:uid="{8D3A6022-E0CE-4820-BD42-03EEDD788F69}"/>
    <cellStyle name="Heading 3 2 10 9 3" xfId="4023" xr:uid="{345035E2-DA07-4B83-A5F2-AAA6599997AF}"/>
    <cellStyle name="Heading 3 2 10 9 3 2" xfId="4024" xr:uid="{61903AB7-FAE9-433F-8AC0-6261A52E8988}"/>
    <cellStyle name="Heading 3 2 10 9 4" xfId="4025" xr:uid="{AF45C2D6-9590-4877-A878-B68C50713323}"/>
    <cellStyle name="Heading 3 2 10 9 4 2" xfId="4026" xr:uid="{BAB4AFEB-4439-45FA-96FA-4F21AC19937E}"/>
    <cellStyle name="Heading 3 2 11" xfId="4027" xr:uid="{5DE94A38-23E2-4672-94B0-FEF45A62FA96}"/>
    <cellStyle name="Heading 3 2 11 10" xfId="4028" xr:uid="{237B45AB-8134-4FBB-A99B-3C05E09ADDCA}"/>
    <cellStyle name="Heading 3 2 11 10 2" xfId="4029" xr:uid="{773FD0E8-52B4-4D43-A9E7-CDAD1F71E850}"/>
    <cellStyle name="Heading 3 2 11 10 2 2" xfId="4030" xr:uid="{DB8FD9AA-17EE-4110-BF91-22094FC41C6D}"/>
    <cellStyle name="Heading 3 2 11 10 3" xfId="4031" xr:uid="{2A0D653C-DC68-4267-BDDF-7E1045C1992F}"/>
    <cellStyle name="Heading 3 2 11 10 3 2" xfId="4032" xr:uid="{3BB90211-3CF9-41C0-A5FE-B4AA461A97CF}"/>
    <cellStyle name="Heading 3 2 11 10 4" xfId="4033" xr:uid="{7F5A2A4F-2CEB-42DF-AE32-F721EE1A6584}"/>
    <cellStyle name="Heading 3 2 11 10 4 2" xfId="4034" xr:uid="{5A7476B6-0D56-45B3-AD48-0461BFF29B24}"/>
    <cellStyle name="Heading 3 2 11 11" xfId="4035" xr:uid="{CAD18850-D82B-4CE3-AA72-4A598E3E22B7}"/>
    <cellStyle name="Heading 3 2 11 11 2" xfId="4036" xr:uid="{D7E4FDFA-695C-4D96-8E00-F67601CED196}"/>
    <cellStyle name="Heading 3 2 11 11 2 2" xfId="4037" xr:uid="{9F3B4A16-CC10-484D-827A-99BBF9749120}"/>
    <cellStyle name="Heading 3 2 11 11 3" xfId="4038" xr:uid="{7AA76D6D-2B12-4D32-A238-1DAB69DCC6C4}"/>
    <cellStyle name="Heading 3 2 11 11 3 2" xfId="4039" xr:uid="{9DC85DC1-6240-4D53-A98E-27BF0524F41D}"/>
    <cellStyle name="Heading 3 2 11 11 4" xfId="4040" xr:uid="{98084BA5-C007-49C7-BD41-722130E233A5}"/>
    <cellStyle name="Heading 3 2 11 11 4 2" xfId="4041" xr:uid="{81319FB6-6CE1-4F66-986C-3E2F9CD20657}"/>
    <cellStyle name="Heading 3 2 11 12" xfId="4042" xr:uid="{15742C79-358F-43C1-B415-E7E67EB277DC}"/>
    <cellStyle name="Heading 3 2 11 12 2" xfId="4043" xr:uid="{B712067F-929E-4DE3-84D4-C78758A48A5A}"/>
    <cellStyle name="Heading 3 2 11 12 2 2" xfId="4044" xr:uid="{6AB89EF7-87F6-4AC9-AF97-BB803E152BD1}"/>
    <cellStyle name="Heading 3 2 11 12 3" xfId="4045" xr:uid="{BEBDC65C-48D5-4CAA-B522-280CCB7B2837}"/>
    <cellStyle name="Heading 3 2 11 12 3 2" xfId="4046" xr:uid="{118C4801-E3A2-4B3A-9D60-3003606AFECF}"/>
    <cellStyle name="Heading 3 2 11 12 4" xfId="4047" xr:uid="{18339B28-DE2A-4228-9521-EAE9FA537D1A}"/>
    <cellStyle name="Heading 3 2 11 12 4 2" xfId="4048" xr:uid="{DE5323E2-C6AD-4AB3-A538-805633FA447F}"/>
    <cellStyle name="Heading 3 2 11 13" xfId="4049" xr:uid="{5F6A5841-5AC8-48CC-90D4-9AC2221B355C}"/>
    <cellStyle name="Heading 3 2 11 13 2" xfId="4050" xr:uid="{09CA70D4-F59E-4AF8-A95C-793E46C59BCD}"/>
    <cellStyle name="Heading 3 2 11 13 2 2" xfId="4051" xr:uid="{EDD7FF91-DA31-41B5-952D-44D86255B46A}"/>
    <cellStyle name="Heading 3 2 11 13 3" xfId="4052" xr:uid="{C897DDCC-4149-437B-96B8-CD4DA5F0CB46}"/>
    <cellStyle name="Heading 3 2 11 13 3 2" xfId="4053" xr:uid="{54768BE7-7EAE-4DBB-B986-036687B7B1CA}"/>
    <cellStyle name="Heading 3 2 11 13 4" xfId="4054" xr:uid="{33D210B4-A949-4773-BB4E-8BA296163C9B}"/>
    <cellStyle name="Heading 3 2 11 13 4 2" xfId="4055" xr:uid="{CBDD0E17-89DB-4625-B191-CDACA5717DA4}"/>
    <cellStyle name="Heading 3 2 11 14" xfId="4056" xr:uid="{152AFCA4-C57C-4DA7-ADA3-FD330F39E238}"/>
    <cellStyle name="Heading 3 2 11 14 2" xfId="4057" xr:uid="{83406409-2DA7-493B-87EB-360AE32EAACF}"/>
    <cellStyle name="Heading 3 2 11 14 2 2" xfId="4058" xr:uid="{85CDBD69-8205-4319-99BB-166CC9982BDE}"/>
    <cellStyle name="Heading 3 2 11 14 3" xfId="4059" xr:uid="{4A141304-6A94-4AE2-96AE-BB1B5102FF5A}"/>
    <cellStyle name="Heading 3 2 11 14 3 2" xfId="4060" xr:uid="{FC8D6A52-37DB-4D38-A51D-A02EA26FA72E}"/>
    <cellStyle name="Heading 3 2 11 14 4" xfId="4061" xr:uid="{B391B076-3FD2-4DEE-B4B4-069C83B1AF83}"/>
    <cellStyle name="Heading 3 2 11 14 4 2" xfId="4062" xr:uid="{8F4DC6F9-612C-4B41-802F-9D55EE61F536}"/>
    <cellStyle name="Heading 3 2 11 15" xfId="4063" xr:uid="{25DF9D54-4524-451A-8E83-C846E396DAF8}"/>
    <cellStyle name="Heading 3 2 11 15 2" xfId="4064" xr:uid="{B868FA38-49F8-4B6A-ADBA-9F9278A96E2C}"/>
    <cellStyle name="Heading 3 2 11 15 2 2" xfId="4065" xr:uid="{98CA2740-6613-4C98-9F8D-42842A2E384D}"/>
    <cellStyle name="Heading 3 2 11 15 3" xfId="4066" xr:uid="{CE90C664-67F4-4A72-9465-8F55199575A8}"/>
    <cellStyle name="Heading 3 2 11 15 3 2" xfId="4067" xr:uid="{C24DE885-731D-4C80-87AE-F3B18BDDE8E8}"/>
    <cellStyle name="Heading 3 2 11 15 4" xfId="4068" xr:uid="{8E5C0586-77E4-4DC8-91FD-F2AFA9A20BBD}"/>
    <cellStyle name="Heading 3 2 11 15 4 2" xfId="4069" xr:uid="{A72094C2-5586-4A50-BA67-AEBB93F3228E}"/>
    <cellStyle name="Heading 3 2 11 16" xfId="4070" xr:uid="{44FB344E-FF34-4FCE-9C94-A6A9F10C1D82}"/>
    <cellStyle name="Heading 3 2 11 16 2" xfId="4071" xr:uid="{7B6AAF70-CE26-4D7E-9D59-174083F1E512}"/>
    <cellStyle name="Heading 3 2 11 17" xfId="4072" xr:uid="{54F9DD67-5CC2-407C-BC83-EED35D6FB6E2}"/>
    <cellStyle name="Heading 3 2 11 17 2" xfId="4073" xr:uid="{FA02A51E-2F96-4D36-8513-BB193D82AA4F}"/>
    <cellStyle name="Heading 3 2 11 18" xfId="4074" xr:uid="{57213107-11FD-4954-955E-0D1A6BA1B9DF}"/>
    <cellStyle name="Heading 3 2 11 18 2" xfId="4075" xr:uid="{7DB59BD0-981B-46D8-A737-B19788CD6CF3}"/>
    <cellStyle name="Heading 3 2 11 19" xfId="4076" xr:uid="{44E2B6C0-2CF7-41C2-880C-BF2AAC22E31B}"/>
    <cellStyle name="Heading 3 2 11 2" xfId="4077" xr:uid="{1694A525-1B4E-4563-9337-0D76C1BCFAF6}"/>
    <cellStyle name="Heading 3 2 11 2 2" xfId="4078" xr:uid="{AE879AFF-57F5-45AB-B46F-988133B00DAE}"/>
    <cellStyle name="Heading 3 2 11 2 2 2" xfId="4079" xr:uid="{B5AB726F-7B1D-4917-9034-92F4879BC3CC}"/>
    <cellStyle name="Heading 3 2 11 2 3" xfId="4080" xr:uid="{D4F1430C-9336-44BC-BCB6-6AA1CEDFD654}"/>
    <cellStyle name="Heading 3 2 11 2 3 2" xfId="4081" xr:uid="{E6D61692-7D83-43DB-A1E9-D04A0F87CF4D}"/>
    <cellStyle name="Heading 3 2 11 2 4" xfId="4082" xr:uid="{57CE93D5-E16B-4CFB-8610-9B8A19E89817}"/>
    <cellStyle name="Heading 3 2 11 2 4 2" xfId="4083" xr:uid="{654FCB32-64F0-49EB-B638-7214FFD567A6}"/>
    <cellStyle name="Heading 3 2 11 20" xfId="4084" xr:uid="{832C65C6-7435-4FD1-81F1-99701C64F29E}"/>
    <cellStyle name="Heading 3 2 11 21" xfId="4085" xr:uid="{51ECCDEC-04E3-4BF4-9F72-4ACE6039922C}"/>
    <cellStyle name="Heading 3 2 11 22" xfId="4086" xr:uid="{074186F1-09D3-4500-9D8D-4F0C1F151DEF}"/>
    <cellStyle name="Heading 3 2 11 23" xfId="4087" xr:uid="{C6CEE16D-A583-496F-A15E-667D525EAEAF}"/>
    <cellStyle name="Heading 3 2 11 24" xfId="4088" xr:uid="{48F813BB-92FE-414C-BEF0-2B44361E6CE5}"/>
    <cellStyle name="Heading 3 2 11 25" xfId="4089" xr:uid="{C1DE7C03-7CD5-4B4F-96B7-9EEE88AA000B}"/>
    <cellStyle name="Heading 3 2 11 3" xfId="4090" xr:uid="{85AD9C1C-8EE1-4061-B9C8-15E706CA3F59}"/>
    <cellStyle name="Heading 3 2 11 3 2" xfId="4091" xr:uid="{14CDD9AF-1852-476C-966C-BED91912F805}"/>
    <cellStyle name="Heading 3 2 11 3 2 2" xfId="4092" xr:uid="{6008C3F0-DE49-4080-BF26-82162E370E4B}"/>
    <cellStyle name="Heading 3 2 11 3 3" xfId="4093" xr:uid="{73DEB048-86D0-46AA-8C19-2C3B1CB8CAF9}"/>
    <cellStyle name="Heading 3 2 11 3 3 2" xfId="4094" xr:uid="{6296BACD-15B5-4018-8E4D-50A4B124ACE7}"/>
    <cellStyle name="Heading 3 2 11 3 4" xfId="4095" xr:uid="{A82439AF-41AC-4ADB-AD21-AE6717DCA3D0}"/>
    <cellStyle name="Heading 3 2 11 3 4 2" xfId="4096" xr:uid="{E7F2D45C-F519-4803-BEC7-BC45B01F0ECB}"/>
    <cellStyle name="Heading 3 2 11 4" xfId="4097" xr:uid="{95DE9B65-3C9E-412C-9A0E-5695C8E54460}"/>
    <cellStyle name="Heading 3 2 11 4 2" xfId="4098" xr:uid="{E526CDE1-4674-4E41-A6F8-69449AE133D1}"/>
    <cellStyle name="Heading 3 2 11 4 2 2" xfId="4099" xr:uid="{ED42458D-8ACB-4655-AD57-346B24B25DC5}"/>
    <cellStyle name="Heading 3 2 11 4 3" xfId="4100" xr:uid="{0068164F-CB67-4191-A198-252599929F87}"/>
    <cellStyle name="Heading 3 2 11 4 3 2" xfId="4101" xr:uid="{F97D30D6-B49D-458A-9D14-DFB5F885B24D}"/>
    <cellStyle name="Heading 3 2 11 4 4" xfId="4102" xr:uid="{F592D79C-BC99-4C20-BBF3-8501A0C7B0D8}"/>
    <cellStyle name="Heading 3 2 11 4 4 2" xfId="4103" xr:uid="{BCE73CCF-4ADE-47F3-9A86-2181D443E19E}"/>
    <cellStyle name="Heading 3 2 11 5" xfId="4104" xr:uid="{696E5418-B384-453A-802C-FE33D9A111E5}"/>
    <cellStyle name="Heading 3 2 11 5 2" xfId="4105" xr:uid="{6332AF45-EDB4-49D4-A607-27E872804915}"/>
    <cellStyle name="Heading 3 2 11 5 2 2" xfId="4106" xr:uid="{D7552203-FE7C-403D-A13D-B6B890416D5F}"/>
    <cellStyle name="Heading 3 2 11 5 3" xfId="4107" xr:uid="{9E8B9677-051C-4F7F-ABA5-B511A59D59B2}"/>
    <cellStyle name="Heading 3 2 11 5 3 2" xfId="4108" xr:uid="{FA645B83-33A6-46B1-9E3C-04EF58E4261D}"/>
    <cellStyle name="Heading 3 2 11 5 4" xfId="4109" xr:uid="{3E37CC8E-E806-45D3-AFFB-52A30028D174}"/>
    <cellStyle name="Heading 3 2 11 5 4 2" xfId="4110" xr:uid="{3085A1C8-D5CF-4C46-B826-BEAE1B2A6744}"/>
    <cellStyle name="Heading 3 2 11 6" xfId="4111" xr:uid="{B70B7086-704F-4281-911C-0AAEA5FEE863}"/>
    <cellStyle name="Heading 3 2 11 6 2" xfId="4112" xr:uid="{A7C41D22-C48F-4A9E-85B2-70F7AF13B65B}"/>
    <cellStyle name="Heading 3 2 11 6 2 2" xfId="4113" xr:uid="{CD923873-3D02-4691-BDBA-2DF67CB5B36C}"/>
    <cellStyle name="Heading 3 2 11 6 3" xfId="4114" xr:uid="{F27128EC-6A7E-4EDF-AAAC-7BD5FFD5FBA3}"/>
    <cellStyle name="Heading 3 2 11 6 3 2" xfId="4115" xr:uid="{A5DB07B3-75EF-4688-98ED-2388E436B9DD}"/>
    <cellStyle name="Heading 3 2 11 6 4" xfId="4116" xr:uid="{4F08331F-BEDD-4AB0-9C40-7E7137EAF6F5}"/>
    <cellStyle name="Heading 3 2 11 6 4 2" xfId="4117" xr:uid="{5DF0907C-3EEA-4733-A8ED-CA5CD35D6CD7}"/>
    <cellStyle name="Heading 3 2 11 7" xfId="4118" xr:uid="{E80E166F-C15F-4C00-B0B4-5AB95C0EFAE2}"/>
    <cellStyle name="Heading 3 2 11 7 2" xfId="4119" xr:uid="{B2F65A03-94D0-412C-AD82-90665CB1BA2F}"/>
    <cellStyle name="Heading 3 2 11 7 2 2" xfId="4120" xr:uid="{C190E877-8795-4634-A797-603FFF886960}"/>
    <cellStyle name="Heading 3 2 11 7 3" xfId="4121" xr:uid="{6C54F2E3-395B-496C-9BAC-78F9D65AB164}"/>
    <cellStyle name="Heading 3 2 11 7 3 2" xfId="4122" xr:uid="{DFA35A7C-62C2-4C19-AE50-AE09C5EEB4EE}"/>
    <cellStyle name="Heading 3 2 11 7 4" xfId="4123" xr:uid="{1370F614-7267-45BD-9AD7-6325CBF17161}"/>
    <cellStyle name="Heading 3 2 11 7 4 2" xfId="4124" xr:uid="{1CD9D89C-26FA-45B5-8136-4A20A856BEFE}"/>
    <cellStyle name="Heading 3 2 11 8" xfId="4125" xr:uid="{E152E34B-B158-4F39-B475-E6A81249FDC8}"/>
    <cellStyle name="Heading 3 2 11 8 2" xfId="4126" xr:uid="{216D11A5-1299-4BC3-9C27-DE0CFEF28B77}"/>
    <cellStyle name="Heading 3 2 11 8 2 2" xfId="4127" xr:uid="{C2600406-074A-4561-9DD8-266D6B59FEA5}"/>
    <cellStyle name="Heading 3 2 11 8 3" xfId="4128" xr:uid="{1CFF6080-79A5-4731-8CE1-D4CA90F56D4E}"/>
    <cellStyle name="Heading 3 2 11 8 3 2" xfId="4129" xr:uid="{E283C756-1977-474D-B0B3-EC1D59924424}"/>
    <cellStyle name="Heading 3 2 11 8 4" xfId="4130" xr:uid="{C7FEFF14-366F-4B13-AFC7-2D30069944E5}"/>
    <cellStyle name="Heading 3 2 11 8 4 2" xfId="4131" xr:uid="{E5B6F1DD-35FE-43AA-BCB2-E930EE6D7242}"/>
    <cellStyle name="Heading 3 2 11 9" xfId="4132" xr:uid="{7558EC77-B66E-4263-8FF2-6FD6F2A4126F}"/>
    <cellStyle name="Heading 3 2 11 9 2" xfId="4133" xr:uid="{CBFDB74A-9586-4CE4-91E1-2E661EAC3E70}"/>
    <cellStyle name="Heading 3 2 11 9 2 2" xfId="4134" xr:uid="{D1CDBC9D-3ED9-44A4-A825-58822D130B3A}"/>
    <cellStyle name="Heading 3 2 11 9 3" xfId="4135" xr:uid="{4FE28EA1-DB5D-406D-B940-F24852CC2FED}"/>
    <cellStyle name="Heading 3 2 11 9 3 2" xfId="4136" xr:uid="{D84CDD8F-B3AA-4B77-AD4D-C3B8EAFFEA97}"/>
    <cellStyle name="Heading 3 2 11 9 4" xfId="4137" xr:uid="{D556AB16-0181-4899-85F8-34B356392BEB}"/>
    <cellStyle name="Heading 3 2 11 9 4 2" xfId="4138" xr:uid="{4688BD6C-2795-45E4-AF81-092474371CE4}"/>
    <cellStyle name="Heading 3 2 12" xfId="4139" xr:uid="{12860389-71E6-4118-9DBB-CC85D65CC833}"/>
    <cellStyle name="Heading 3 2 12 10" xfId="4140" xr:uid="{C4F14887-D372-4E25-B1AF-1B7C6DC490F4}"/>
    <cellStyle name="Heading 3 2 12 10 2" xfId="4141" xr:uid="{2F948421-A84E-46EF-9B69-0AF761F242EA}"/>
    <cellStyle name="Heading 3 2 12 10 2 2" xfId="4142" xr:uid="{4DA697F2-75D7-40E7-8308-1A3241C2A510}"/>
    <cellStyle name="Heading 3 2 12 10 3" xfId="4143" xr:uid="{5088501A-19F3-4804-A8EE-26CEFAF12DF9}"/>
    <cellStyle name="Heading 3 2 12 10 3 2" xfId="4144" xr:uid="{1EB1712C-F56F-4AFE-995F-80DE7569FB57}"/>
    <cellStyle name="Heading 3 2 12 10 4" xfId="4145" xr:uid="{6E2A7325-55EA-430B-A87F-FCA4C0F5EC44}"/>
    <cellStyle name="Heading 3 2 12 10 4 2" xfId="4146" xr:uid="{32B6B164-6877-4A47-9E5E-61F510BEAD29}"/>
    <cellStyle name="Heading 3 2 12 11" xfId="4147" xr:uid="{7546F216-FA34-4C9F-860D-F65290913D2F}"/>
    <cellStyle name="Heading 3 2 12 11 2" xfId="4148" xr:uid="{6935DD42-41E1-4477-91A6-43C896D88A4A}"/>
    <cellStyle name="Heading 3 2 12 11 2 2" xfId="4149" xr:uid="{752455B0-845F-468F-98E5-BE41305A2424}"/>
    <cellStyle name="Heading 3 2 12 11 3" xfId="4150" xr:uid="{E2E80E8D-0F5B-470E-828A-8B490A3C7A32}"/>
    <cellStyle name="Heading 3 2 12 11 3 2" xfId="4151" xr:uid="{1898DA15-88AC-4122-BED1-3587F7D699CA}"/>
    <cellStyle name="Heading 3 2 12 11 4" xfId="4152" xr:uid="{C2EF2C10-EA0E-413F-99A9-5A7C78809280}"/>
    <cellStyle name="Heading 3 2 12 11 4 2" xfId="4153" xr:uid="{DCAF7038-2B9E-409F-94B8-71B2D22BE30A}"/>
    <cellStyle name="Heading 3 2 12 12" xfId="4154" xr:uid="{CBD49B22-CB25-45B6-B960-D64EB7F8C310}"/>
    <cellStyle name="Heading 3 2 12 12 2" xfId="4155" xr:uid="{A53EF63B-D999-434A-BB75-B6145CFA2CAF}"/>
    <cellStyle name="Heading 3 2 12 12 2 2" xfId="4156" xr:uid="{1E473B4D-7FF9-4BB5-B2A5-4D6EC017AC26}"/>
    <cellStyle name="Heading 3 2 12 12 3" xfId="4157" xr:uid="{9EFD26D8-85FE-488F-A70C-4879CC7BF99B}"/>
    <cellStyle name="Heading 3 2 12 12 3 2" xfId="4158" xr:uid="{AE1BBEE3-290A-4A48-89F6-3EE3821F337A}"/>
    <cellStyle name="Heading 3 2 12 12 4" xfId="4159" xr:uid="{B9D87292-D0E5-4A3F-9372-9276CB3708B1}"/>
    <cellStyle name="Heading 3 2 12 12 4 2" xfId="4160" xr:uid="{B6DAE33B-7751-4583-B199-9946DF12512A}"/>
    <cellStyle name="Heading 3 2 12 13" xfId="4161" xr:uid="{C0B3245C-D554-480F-A4AB-2D57149F0D45}"/>
    <cellStyle name="Heading 3 2 12 13 2" xfId="4162" xr:uid="{E4A2FDE2-3B87-4A4E-B838-8915FEC140F3}"/>
    <cellStyle name="Heading 3 2 12 13 2 2" xfId="4163" xr:uid="{A5C5F9D6-3308-414E-AAC6-94DA4F554574}"/>
    <cellStyle name="Heading 3 2 12 13 3" xfId="4164" xr:uid="{04DBD456-090C-412B-82DB-6D918CD3A216}"/>
    <cellStyle name="Heading 3 2 12 13 3 2" xfId="4165" xr:uid="{F188CC3A-B805-4100-A167-BB9868A1F3AA}"/>
    <cellStyle name="Heading 3 2 12 13 4" xfId="4166" xr:uid="{DA8B0DC9-4A73-488D-A72A-04CE89081E39}"/>
    <cellStyle name="Heading 3 2 12 13 4 2" xfId="4167" xr:uid="{6612D50D-E77C-4D94-B6AE-CB77F04D20BE}"/>
    <cellStyle name="Heading 3 2 12 14" xfId="4168" xr:uid="{9A29D691-DCDC-4EF2-AEA2-914146DC203D}"/>
    <cellStyle name="Heading 3 2 12 14 2" xfId="4169" xr:uid="{C7BEC130-2865-4EA0-9271-C750BB67ED2E}"/>
    <cellStyle name="Heading 3 2 12 14 2 2" xfId="4170" xr:uid="{7BA10E5F-45DF-497C-A61B-79B0242619A8}"/>
    <cellStyle name="Heading 3 2 12 14 3" xfId="4171" xr:uid="{760779DD-9C1F-44E9-AFCD-6A8D5120E47D}"/>
    <cellStyle name="Heading 3 2 12 14 3 2" xfId="4172" xr:uid="{D37595E9-38B2-4301-A717-8FE856C4D67A}"/>
    <cellStyle name="Heading 3 2 12 14 4" xfId="4173" xr:uid="{4CC308D1-4405-413B-9AD7-2F499EEB4418}"/>
    <cellStyle name="Heading 3 2 12 14 4 2" xfId="4174" xr:uid="{638AE09D-35FE-4C9F-91BA-7D9E5291B691}"/>
    <cellStyle name="Heading 3 2 12 15" xfId="4175" xr:uid="{F94AA510-5FA9-4CA7-AA49-625633733B7D}"/>
    <cellStyle name="Heading 3 2 12 15 2" xfId="4176" xr:uid="{7FABD1D0-8470-4724-8013-F31962A6A654}"/>
    <cellStyle name="Heading 3 2 12 15 2 2" xfId="4177" xr:uid="{62ACB68B-3260-4E3B-8DB6-6884FC724889}"/>
    <cellStyle name="Heading 3 2 12 15 3" xfId="4178" xr:uid="{4223D555-9CB4-4D23-8D30-38652BFB5747}"/>
    <cellStyle name="Heading 3 2 12 15 3 2" xfId="4179" xr:uid="{10F9CBBF-29B3-458A-A449-A56EAE2BA7BC}"/>
    <cellStyle name="Heading 3 2 12 15 4" xfId="4180" xr:uid="{231C839C-CEF5-4E31-95D0-C2EC09411523}"/>
    <cellStyle name="Heading 3 2 12 15 4 2" xfId="4181" xr:uid="{36ADAEB3-7098-4CF5-95E3-35867B102698}"/>
    <cellStyle name="Heading 3 2 12 16" xfId="4182" xr:uid="{52DBB1F9-B572-4FCE-9890-0C4909E56861}"/>
    <cellStyle name="Heading 3 2 12 16 2" xfId="4183" xr:uid="{C3ADF350-4AF5-4964-B1B3-20ADD4185113}"/>
    <cellStyle name="Heading 3 2 12 17" xfId="4184" xr:uid="{654DF691-1C8D-4262-89C0-78F4163DD8EC}"/>
    <cellStyle name="Heading 3 2 12 17 2" xfId="4185" xr:uid="{A76E92AA-8C8C-4F32-9EFB-6015FE0A3DD7}"/>
    <cellStyle name="Heading 3 2 12 18" xfId="4186" xr:uid="{C5AB6C0C-E8D5-43AB-843B-9BFA8FE70732}"/>
    <cellStyle name="Heading 3 2 12 18 2" xfId="4187" xr:uid="{4DFD0BA0-C96E-475C-AD31-A4C0805A766D}"/>
    <cellStyle name="Heading 3 2 12 19" xfId="4188" xr:uid="{8368E8FE-25E1-465A-AD84-BD8421705717}"/>
    <cellStyle name="Heading 3 2 12 2" xfId="4189" xr:uid="{2000FCFB-F135-4455-B901-73A193824FC4}"/>
    <cellStyle name="Heading 3 2 12 2 2" xfId="4190" xr:uid="{272B7BD3-295C-4AF7-85E1-0D00844D2915}"/>
    <cellStyle name="Heading 3 2 12 2 2 2" xfId="4191" xr:uid="{889A10FA-72B6-46B6-B193-18B25BEAC88D}"/>
    <cellStyle name="Heading 3 2 12 2 3" xfId="4192" xr:uid="{5091F1F5-90EA-4546-9BCA-ADFF9ED01C4A}"/>
    <cellStyle name="Heading 3 2 12 2 3 2" xfId="4193" xr:uid="{63595EDF-D761-4C76-A520-7D0B42F5CD9E}"/>
    <cellStyle name="Heading 3 2 12 2 4" xfId="4194" xr:uid="{883AF907-89F7-4444-95E8-A173032EBD4F}"/>
    <cellStyle name="Heading 3 2 12 2 4 2" xfId="4195" xr:uid="{16A15011-39A3-4E8D-B68B-14D74FFFF21C}"/>
    <cellStyle name="Heading 3 2 12 20" xfId="4196" xr:uid="{FCFDDE45-F004-40F8-BB43-415C3637F48B}"/>
    <cellStyle name="Heading 3 2 12 21" xfId="4197" xr:uid="{4E249B36-D1C3-44EF-A2BD-338AE7B0583B}"/>
    <cellStyle name="Heading 3 2 12 22" xfId="4198" xr:uid="{C487F0A0-C35E-4802-863F-00B19BAAA295}"/>
    <cellStyle name="Heading 3 2 12 23" xfId="4199" xr:uid="{5BDDD79E-0F60-4EAE-A59D-D13C3A097EBF}"/>
    <cellStyle name="Heading 3 2 12 24" xfId="4200" xr:uid="{CB0F503A-0D97-424D-8952-559D51F6C5B3}"/>
    <cellStyle name="Heading 3 2 12 25" xfId="4201" xr:uid="{DC3C6E48-34CD-493C-84A2-17F418C656B9}"/>
    <cellStyle name="Heading 3 2 12 3" xfId="4202" xr:uid="{00E9AA88-E21F-439A-B917-EBEA6EE28896}"/>
    <cellStyle name="Heading 3 2 12 3 2" xfId="4203" xr:uid="{500AAB8F-CDA0-44B3-A38D-43AE18FC93B1}"/>
    <cellStyle name="Heading 3 2 12 3 2 2" xfId="4204" xr:uid="{B6142569-DD1F-457A-B862-4E7353D748ED}"/>
    <cellStyle name="Heading 3 2 12 3 3" xfId="4205" xr:uid="{98241779-073C-415D-937A-37330F1323C9}"/>
    <cellStyle name="Heading 3 2 12 3 3 2" xfId="4206" xr:uid="{2D9D96F0-47E6-44E2-9751-D1EF6747717F}"/>
    <cellStyle name="Heading 3 2 12 3 4" xfId="4207" xr:uid="{C31690F5-4290-4044-9BFA-68E73545BE4B}"/>
    <cellStyle name="Heading 3 2 12 3 4 2" xfId="4208" xr:uid="{411E2F3C-20C2-4E0C-84FA-928B949596C7}"/>
    <cellStyle name="Heading 3 2 12 4" xfId="4209" xr:uid="{90E80ECD-49B2-45B8-928B-FF35A70BD9C9}"/>
    <cellStyle name="Heading 3 2 12 4 2" xfId="4210" xr:uid="{3BCC4283-BE47-4E47-9299-B10FC9CD743A}"/>
    <cellStyle name="Heading 3 2 12 4 2 2" xfId="4211" xr:uid="{0AA42890-EE31-4DCA-81BF-48950F3B396A}"/>
    <cellStyle name="Heading 3 2 12 4 3" xfId="4212" xr:uid="{DB235F9B-125D-4064-9C6D-13756939B979}"/>
    <cellStyle name="Heading 3 2 12 4 3 2" xfId="4213" xr:uid="{7F03AC09-06F2-4EC2-9F1D-02AFD435CFC6}"/>
    <cellStyle name="Heading 3 2 12 4 4" xfId="4214" xr:uid="{31901C0B-EF11-4BE1-BF8E-677ED9464E2A}"/>
    <cellStyle name="Heading 3 2 12 4 4 2" xfId="4215" xr:uid="{1943C3B2-C966-48D8-93FF-CEF6981E77A9}"/>
    <cellStyle name="Heading 3 2 12 5" xfId="4216" xr:uid="{692069F9-6C40-4A57-A683-7966CBDB3AD0}"/>
    <cellStyle name="Heading 3 2 12 5 2" xfId="4217" xr:uid="{60D84385-4371-469E-8B63-4811767660FC}"/>
    <cellStyle name="Heading 3 2 12 5 2 2" xfId="4218" xr:uid="{E97D7EF6-E838-4DF5-9A00-09CFB0764D99}"/>
    <cellStyle name="Heading 3 2 12 5 3" xfId="4219" xr:uid="{A8BB8BD2-6AD6-4CD5-B11E-6C39D6F38FCE}"/>
    <cellStyle name="Heading 3 2 12 5 3 2" xfId="4220" xr:uid="{6DBCBF58-A8C4-4F80-A284-CD496A23E086}"/>
    <cellStyle name="Heading 3 2 12 5 4" xfId="4221" xr:uid="{95FB5833-545D-4379-941C-65E4C00D61D3}"/>
    <cellStyle name="Heading 3 2 12 5 4 2" xfId="4222" xr:uid="{B77C98FA-7AC2-4CBE-B0C6-4452A3676849}"/>
    <cellStyle name="Heading 3 2 12 6" xfId="4223" xr:uid="{64D1E25D-727D-4709-B4E5-F0827FCE1FCE}"/>
    <cellStyle name="Heading 3 2 12 6 2" xfId="4224" xr:uid="{3733EBA8-C982-4FF8-94C5-092CB59AE9DD}"/>
    <cellStyle name="Heading 3 2 12 6 2 2" xfId="4225" xr:uid="{BAD4016C-595D-4B99-8B19-E5B14E104363}"/>
    <cellStyle name="Heading 3 2 12 6 3" xfId="4226" xr:uid="{3BC94389-F7D4-48BB-AC97-A78D0BA1DAEB}"/>
    <cellStyle name="Heading 3 2 12 6 3 2" xfId="4227" xr:uid="{2AFC04BA-E1A5-4E77-9E1F-C16C6E7AEBF0}"/>
    <cellStyle name="Heading 3 2 12 6 4" xfId="4228" xr:uid="{31BEAFAD-EA08-4EA4-961A-7ED5A4B3B824}"/>
    <cellStyle name="Heading 3 2 12 6 4 2" xfId="4229" xr:uid="{B8455522-7D74-489A-8A9B-2F7C241D7F87}"/>
    <cellStyle name="Heading 3 2 12 7" xfId="4230" xr:uid="{2EF7D98C-8496-4136-8AE0-88330E6D13A3}"/>
    <cellStyle name="Heading 3 2 12 7 2" xfId="4231" xr:uid="{9641D368-DC65-431A-A780-BADE6D2AEEF1}"/>
    <cellStyle name="Heading 3 2 12 7 2 2" xfId="4232" xr:uid="{220055AC-17C5-4635-A961-89F96089F201}"/>
    <cellStyle name="Heading 3 2 12 7 3" xfId="4233" xr:uid="{8C5C6A2E-1AA4-4651-850E-AAC63635A8CA}"/>
    <cellStyle name="Heading 3 2 12 7 3 2" xfId="4234" xr:uid="{4BA3890C-7440-4ACE-85C8-171739400BD4}"/>
    <cellStyle name="Heading 3 2 12 7 4" xfId="4235" xr:uid="{8A11C30E-A08A-41AC-87C1-926019755CA7}"/>
    <cellStyle name="Heading 3 2 12 7 4 2" xfId="4236" xr:uid="{F32B3593-1D06-464F-A5EC-75E1DE9A97A8}"/>
    <cellStyle name="Heading 3 2 12 8" xfId="4237" xr:uid="{0F5DACE1-9986-42BA-93C8-A3A8FA14C98E}"/>
    <cellStyle name="Heading 3 2 12 8 2" xfId="4238" xr:uid="{6792B4A2-3B30-46CB-9852-4020CD1DED98}"/>
    <cellStyle name="Heading 3 2 12 8 2 2" xfId="4239" xr:uid="{8D44A974-6C18-467A-9B66-0349528C2C15}"/>
    <cellStyle name="Heading 3 2 12 8 3" xfId="4240" xr:uid="{05FC09C9-30C8-49CB-AC21-22D4F0202EBD}"/>
    <cellStyle name="Heading 3 2 12 8 3 2" xfId="4241" xr:uid="{160D5D53-682C-4F34-8D9E-A0A4307027D7}"/>
    <cellStyle name="Heading 3 2 12 8 4" xfId="4242" xr:uid="{88173670-8B2F-4097-BE7C-E97DBC9275AE}"/>
    <cellStyle name="Heading 3 2 12 8 4 2" xfId="4243" xr:uid="{C54C8CC0-11EF-4AB3-A43F-19D90B02C41A}"/>
    <cellStyle name="Heading 3 2 12 9" xfId="4244" xr:uid="{55FA0007-F3F6-4396-AD19-B0291B3B4DA1}"/>
    <cellStyle name="Heading 3 2 12 9 2" xfId="4245" xr:uid="{4533A267-E122-45EF-8B4A-73142B51AA62}"/>
    <cellStyle name="Heading 3 2 12 9 2 2" xfId="4246" xr:uid="{2BB3B2FC-5E13-4635-A5E3-F787DBB31D70}"/>
    <cellStyle name="Heading 3 2 12 9 3" xfId="4247" xr:uid="{1121AEB6-0156-4536-A45D-A50395F2402B}"/>
    <cellStyle name="Heading 3 2 12 9 3 2" xfId="4248" xr:uid="{6F1FB381-0743-4A13-9E8E-B6F08572CF17}"/>
    <cellStyle name="Heading 3 2 12 9 4" xfId="4249" xr:uid="{D0A00823-76CA-4E44-B9D7-0B0F5FE893D7}"/>
    <cellStyle name="Heading 3 2 12 9 4 2" xfId="4250" xr:uid="{89E258B5-C588-4463-9262-D84BA24D703B}"/>
    <cellStyle name="Heading 3 2 13" xfId="4251" xr:uid="{1C74732E-30DE-483A-BCF6-CB9F02FBAE14}"/>
    <cellStyle name="Heading 3 2 13 10" xfId="4252" xr:uid="{947B5AE9-07F5-442F-BB8A-0C5C6A6E9B73}"/>
    <cellStyle name="Heading 3 2 13 10 2" xfId="4253" xr:uid="{3317C06F-6BB9-4F31-BB61-0DFEFBD8EAD9}"/>
    <cellStyle name="Heading 3 2 13 10 2 2" xfId="4254" xr:uid="{C8872A50-0FC3-47BC-B56A-7FCDDAE019BC}"/>
    <cellStyle name="Heading 3 2 13 10 3" xfId="4255" xr:uid="{F18D70EC-8AC6-46A4-8DA2-6BE066CD79BA}"/>
    <cellStyle name="Heading 3 2 13 10 3 2" xfId="4256" xr:uid="{34DD9D72-7D1A-408D-B50D-20C983A9221E}"/>
    <cellStyle name="Heading 3 2 13 10 4" xfId="4257" xr:uid="{C194097D-E201-49FF-AC04-EC6FCAADFACB}"/>
    <cellStyle name="Heading 3 2 13 10 4 2" xfId="4258" xr:uid="{DE733FD9-1952-42D1-9748-AC46BD8F55EC}"/>
    <cellStyle name="Heading 3 2 13 11" xfId="4259" xr:uid="{D1AD085A-2855-4799-BC76-B7565C9530BB}"/>
    <cellStyle name="Heading 3 2 13 11 2" xfId="4260" xr:uid="{8C78A2E9-9F53-43DB-BA01-6001AF7264E7}"/>
    <cellStyle name="Heading 3 2 13 11 2 2" xfId="4261" xr:uid="{616E6803-2D15-46E8-96BB-5AFD2F6B8D4E}"/>
    <cellStyle name="Heading 3 2 13 11 3" xfId="4262" xr:uid="{B0CC157A-AA2E-473E-9ECE-CA77F4642ADD}"/>
    <cellStyle name="Heading 3 2 13 11 3 2" xfId="4263" xr:uid="{31F670A3-F4BC-4AAE-B501-C8D470E8E908}"/>
    <cellStyle name="Heading 3 2 13 11 4" xfId="4264" xr:uid="{E49CD72F-3938-43C2-851A-DB3FC391A401}"/>
    <cellStyle name="Heading 3 2 13 11 4 2" xfId="4265" xr:uid="{1976A2B5-B913-4A77-B087-BE50E7CAAE96}"/>
    <cellStyle name="Heading 3 2 13 12" xfId="4266" xr:uid="{6679AC96-DF03-469E-A5BC-016FCE62974A}"/>
    <cellStyle name="Heading 3 2 13 12 2" xfId="4267" xr:uid="{C564E88A-74A4-436D-8C0F-F6A7E47CD312}"/>
    <cellStyle name="Heading 3 2 13 12 2 2" xfId="4268" xr:uid="{70799792-8CDA-4221-BCAA-3BE8A3AB8F88}"/>
    <cellStyle name="Heading 3 2 13 12 3" xfId="4269" xr:uid="{A9AD3331-1A54-4B0A-92C0-023BAFB336A1}"/>
    <cellStyle name="Heading 3 2 13 12 3 2" xfId="4270" xr:uid="{6BF106F3-A2D7-4E3D-A7DC-3F915AEBD145}"/>
    <cellStyle name="Heading 3 2 13 12 4" xfId="4271" xr:uid="{9AB5837A-DF92-4396-B8C0-6D8CCCE7C9E6}"/>
    <cellStyle name="Heading 3 2 13 12 4 2" xfId="4272" xr:uid="{D3276262-1E0C-4AFB-9067-683CB97C4E2A}"/>
    <cellStyle name="Heading 3 2 13 13" xfId="4273" xr:uid="{AD299CA8-074D-45F4-930F-4440D159F78C}"/>
    <cellStyle name="Heading 3 2 13 13 2" xfId="4274" xr:uid="{F95D393B-4C18-4B35-A636-5A90E641D14A}"/>
    <cellStyle name="Heading 3 2 13 13 2 2" xfId="4275" xr:uid="{2D1E1BDE-40EB-44D6-BEDD-9E5D0F1854AF}"/>
    <cellStyle name="Heading 3 2 13 13 3" xfId="4276" xr:uid="{1736890F-74C0-4CAC-B462-97E8A76E931D}"/>
    <cellStyle name="Heading 3 2 13 13 3 2" xfId="4277" xr:uid="{523D74F0-3DAC-4886-91A9-D48544FB9256}"/>
    <cellStyle name="Heading 3 2 13 13 4" xfId="4278" xr:uid="{82FA3AEA-F258-4C3B-8040-0EB7EDC9DB4D}"/>
    <cellStyle name="Heading 3 2 13 13 4 2" xfId="4279" xr:uid="{639924AB-4AFE-4357-A852-A1A9962C8C28}"/>
    <cellStyle name="Heading 3 2 13 14" xfId="4280" xr:uid="{DA18CDB0-C382-4BDA-8D16-18924847EF47}"/>
    <cellStyle name="Heading 3 2 13 14 2" xfId="4281" xr:uid="{418CA208-F9C4-4A3A-9EF2-5C5ABC1267A9}"/>
    <cellStyle name="Heading 3 2 13 14 2 2" xfId="4282" xr:uid="{54A59C9D-9ED2-437C-85CB-4FC6058CBDE7}"/>
    <cellStyle name="Heading 3 2 13 14 3" xfId="4283" xr:uid="{18772519-951B-4621-9A24-35955D3971E3}"/>
    <cellStyle name="Heading 3 2 13 14 3 2" xfId="4284" xr:uid="{049979D8-BA6B-4125-B915-E64E73AE3079}"/>
    <cellStyle name="Heading 3 2 13 14 4" xfId="4285" xr:uid="{C747AA7B-A3C5-43A0-B508-0BE18449BBB8}"/>
    <cellStyle name="Heading 3 2 13 14 4 2" xfId="4286" xr:uid="{2D545755-DDDF-4A21-8857-6B6FFCA742E6}"/>
    <cellStyle name="Heading 3 2 13 15" xfId="4287" xr:uid="{70166B42-9D50-46E8-AF35-FCFD370B7572}"/>
    <cellStyle name="Heading 3 2 13 15 2" xfId="4288" xr:uid="{7EEC0BE0-B024-4B02-A782-76C6CBB06FEE}"/>
    <cellStyle name="Heading 3 2 13 15 2 2" xfId="4289" xr:uid="{E1D41D71-0E47-4DAA-9A9E-DF133A926A86}"/>
    <cellStyle name="Heading 3 2 13 15 3" xfId="4290" xr:uid="{092556F6-A42E-4584-AEC8-8B3D42DD3D4F}"/>
    <cellStyle name="Heading 3 2 13 15 3 2" xfId="4291" xr:uid="{9C4D8427-0D60-4BBF-92F1-3CA7B658CE37}"/>
    <cellStyle name="Heading 3 2 13 15 4" xfId="4292" xr:uid="{A2311017-E002-44C4-9397-C3BCC19399B3}"/>
    <cellStyle name="Heading 3 2 13 15 4 2" xfId="4293" xr:uid="{C6F04690-15EE-4F5B-9E10-9B2020CB78A1}"/>
    <cellStyle name="Heading 3 2 13 16" xfId="4294" xr:uid="{F06A1DC3-AD51-44F7-A878-2B2AE872C9F3}"/>
    <cellStyle name="Heading 3 2 13 16 2" xfId="4295" xr:uid="{61D4CA28-9A15-4817-8E76-E7DB62A2117F}"/>
    <cellStyle name="Heading 3 2 13 17" xfId="4296" xr:uid="{7F03D922-5026-455C-AB12-E16FB109C8F0}"/>
    <cellStyle name="Heading 3 2 13 17 2" xfId="4297" xr:uid="{BC8FDB25-71FF-45FF-84FA-52710639A808}"/>
    <cellStyle name="Heading 3 2 13 18" xfId="4298" xr:uid="{98BD516D-661F-4659-B2B4-6D6320856653}"/>
    <cellStyle name="Heading 3 2 13 18 2" xfId="4299" xr:uid="{B92E8BCC-8A7F-4760-9F67-3701833CDA4F}"/>
    <cellStyle name="Heading 3 2 13 19" xfId="4300" xr:uid="{87DB50D6-25F1-4093-B764-77C24C7ED5EE}"/>
    <cellStyle name="Heading 3 2 13 2" xfId="4301" xr:uid="{EDF33376-0118-48C3-951F-6F3251D73BE1}"/>
    <cellStyle name="Heading 3 2 13 2 2" xfId="4302" xr:uid="{E6A28F85-7D7F-485C-AE0D-3956F222E88F}"/>
    <cellStyle name="Heading 3 2 13 2 2 2" xfId="4303" xr:uid="{54A856D8-C6B4-4026-823B-2D2C81A68560}"/>
    <cellStyle name="Heading 3 2 13 2 3" xfId="4304" xr:uid="{ACCFD0FE-08BB-42FC-AE2E-BD12E7918789}"/>
    <cellStyle name="Heading 3 2 13 2 3 2" xfId="4305" xr:uid="{C3E5D500-D490-42AF-B988-A66B39305AD8}"/>
    <cellStyle name="Heading 3 2 13 2 4" xfId="4306" xr:uid="{37ACEAF0-7E72-4D77-9D26-E54B9842CB02}"/>
    <cellStyle name="Heading 3 2 13 2 4 2" xfId="4307" xr:uid="{B5CA83F4-2BF6-4F99-837C-73FC78E39BAC}"/>
    <cellStyle name="Heading 3 2 13 20" xfId="4308" xr:uid="{A294F55C-D599-41E6-A090-8CA0AE92E93F}"/>
    <cellStyle name="Heading 3 2 13 21" xfId="4309" xr:uid="{7A5E61A5-D05B-410A-9EC7-2D1550C7233F}"/>
    <cellStyle name="Heading 3 2 13 22" xfId="4310" xr:uid="{E62C1359-43EB-4D5B-A969-C2745FD74D2A}"/>
    <cellStyle name="Heading 3 2 13 23" xfId="4311" xr:uid="{4FC43CC6-D268-419B-BB87-4D5CEE87FE27}"/>
    <cellStyle name="Heading 3 2 13 24" xfId="4312" xr:uid="{C2575369-BD9E-411B-9662-D86694466549}"/>
    <cellStyle name="Heading 3 2 13 25" xfId="4313" xr:uid="{1D3A6091-F1A6-41FF-A614-DD024635481F}"/>
    <cellStyle name="Heading 3 2 13 3" xfId="4314" xr:uid="{1D09ACB2-4C1D-4DE9-A801-F5EDD50C93E1}"/>
    <cellStyle name="Heading 3 2 13 3 2" xfId="4315" xr:uid="{E24D53F1-1084-434A-94A7-43BA5C6CF958}"/>
    <cellStyle name="Heading 3 2 13 3 2 2" xfId="4316" xr:uid="{98F831E3-2FA8-45C3-8DE6-69E0FFAD11EB}"/>
    <cellStyle name="Heading 3 2 13 3 3" xfId="4317" xr:uid="{A2A07429-5CD9-4413-A5ED-AEE570EA57A6}"/>
    <cellStyle name="Heading 3 2 13 3 3 2" xfId="4318" xr:uid="{BA9C0BD4-A100-40DE-A60E-900ECC70B3BA}"/>
    <cellStyle name="Heading 3 2 13 3 4" xfId="4319" xr:uid="{9A76F41E-5BCF-46A3-9F8E-BD547A41D5B3}"/>
    <cellStyle name="Heading 3 2 13 3 4 2" xfId="4320" xr:uid="{30B2BEED-7956-4FAF-97FC-90821127BF1C}"/>
    <cellStyle name="Heading 3 2 13 4" xfId="4321" xr:uid="{35B9B52D-A811-473E-8895-33037E875E96}"/>
    <cellStyle name="Heading 3 2 13 4 2" xfId="4322" xr:uid="{15EB3785-8A86-41A4-AF89-45A518FD154D}"/>
    <cellStyle name="Heading 3 2 13 4 2 2" xfId="4323" xr:uid="{8BEDECFB-297E-4F27-828D-EDA9531A1F52}"/>
    <cellStyle name="Heading 3 2 13 4 3" xfId="4324" xr:uid="{AD3BB916-4A58-442A-B397-DB241AFFF8A1}"/>
    <cellStyle name="Heading 3 2 13 4 3 2" xfId="4325" xr:uid="{68A9C986-723B-4CAE-A45D-197C2520AEF8}"/>
    <cellStyle name="Heading 3 2 13 4 4" xfId="4326" xr:uid="{BA9BAEAB-0122-41DD-9A98-76B2483017E0}"/>
    <cellStyle name="Heading 3 2 13 4 4 2" xfId="4327" xr:uid="{0D987AB5-EF3F-4DA0-B13B-6916311B21FF}"/>
    <cellStyle name="Heading 3 2 13 5" xfId="4328" xr:uid="{22C6BECE-2603-4B17-948A-258E228BA795}"/>
    <cellStyle name="Heading 3 2 13 5 2" xfId="4329" xr:uid="{9F229FF2-A2D4-4AC6-B8FE-1EB1416C87E0}"/>
    <cellStyle name="Heading 3 2 13 5 2 2" xfId="4330" xr:uid="{FCF95E16-4BD1-4D30-857C-3FDBFA80F19D}"/>
    <cellStyle name="Heading 3 2 13 5 3" xfId="4331" xr:uid="{9363DC8E-3E52-4243-B28E-7F8F9C09339F}"/>
    <cellStyle name="Heading 3 2 13 5 3 2" xfId="4332" xr:uid="{72F8F961-ED5D-4BFF-8F14-CBD3A0C34BDA}"/>
    <cellStyle name="Heading 3 2 13 5 4" xfId="4333" xr:uid="{E68136E3-0C29-411F-A8D2-39C7FFCDFE6E}"/>
    <cellStyle name="Heading 3 2 13 5 4 2" xfId="4334" xr:uid="{BF72F48B-D5B5-439C-9803-3A963DAC93F6}"/>
    <cellStyle name="Heading 3 2 13 6" xfId="4335" xr:uid="{BED3163C-FF22-4165-8147-AF2FD77CD481}"/>
    <cellStyle name="Heading 3 2 13 6 2" xfId="4336" xr:uid="{5CBBABCD-FA63-48FE-89C3-34FD1C012022}"/>
    <cellStyle name="Heading 3 2 13 6 2 2" xfId="4337" xr:uid="{A49C2F9B-6849-4682-B2F8-B393FE1AEB25}"/>
    <cellStyle name="Heading 3 2 13 6 3" xfId="4338" xr:uid="{09419818-6792-4132-83F1-7345730A3359}"/>
    <cellStyle name="Heading 3 2 13 6 3 2" xfId="4339" xr:uid="{400DC99C-3E02-4A6F-82EE-A554044C9080}"/>
    <cellStyle name="Heading 3 2 13 6 4" xfId="4340" xr:uid="{492E9EBB-3CC2-4BDD-B8F0-9B75166B2DAA}"/>
    <cellStyle name="Heading 3 2 13 6 4 2" xfId="4341" xr:uid="{C8772CE9-0BD4-4279-ACD5-4DD561BC8CB8}"/>
    <cellStyle name="Heading 3 2 13 7" xfId="4342" xr:uid="{5547D36B-FB98-44BC-81BC-D702777CA126}"/>
    <cellStyle name="Heading 3 2 13 7 2" xfId="4343" xr:uid="{F6ACE739-8E7E-433F-B826-4A326E671A94}"/>
    <cellStyle name="Heading 3 2 13 7 2 2" xfId="4344" xr:uid="{6FC2C0DD-25F2-4A8D-9CDD-A265FA8EE211}"/>
    <cellStyle name="Heading 3 2 13 7 3" xfId="4345" xr:uid="{24C999AA-852D-4838-A68D-45B0F06D454B}"/>
    <cellStyle name="Heading 3 2 13 7 3 2" xfId="4346" xr:uid="{8E5AB43A-7F3C-475E-8190-7090F567B275}"/>
    <cellStyle name="Heading 3 2 13 7 4" xfId="4347" xr:uid="{EB8A7BCA-6ECA-4E23-A329-B8D2699F0010}"/>
    <cellStyle name="Heading 3 2 13 7 4 2" xfId="4348" xr:uid="{D7025935-82D2-4736-AF75-14F4243DDF74}"/>
    <cellStyle name="Heading 3 2 13 8" xfId="4349" xr:uid="{D8A4711B-7F6A-40DB-BE72-85CF5530677D}"/>
    <cellStyle name="Heading 3 2 13 8 2" xfId="4350" xr:uid="{9DC7BA9B-E1D4-4DA9-801E-A77D68D03A8A}"/>
    <cellStyle name="Heading 3 2 13 8 2 2" xfId="4351" xr:uid="{D32FD3C0-EA08-4891-89E1-51D168C80919}"/>
    <cellStyle name="Heading 3 2 13 8 3" xfId="4352" xr:uid="{9DABDAE9-2E5E-4855-8AB0-E5AACDE1B7C0}"/>
    <cellStyle name="Heading 3 2 13 8 3 2" xfId="4353" xr:uid="{4A12AB51-2BB6-4F57-A65D-8992FFE95928}"/>
    <cellStyle name="Heading 3 2 13 8 4" xfId="4354" xr:uid="{28B8393A-6FD6-4119-8BF1-B3B77442932A}"/>
    <cellStyle name="Heading 3 2 13 8 4 2" xfId="4355" xr:uid="{D55BF199-241C-4CD2-A78A-18F81A22B0F8}"/>
    <cellStyle name="Heading 3 2 13 9" xfId="4356" xr:uid="{D15960B4-C3B2-41A7-B9BB-AAD4B532EEB3}"/>
    <cellStyle name="Heading 3 2 13 9 2" xfId="4357" xr:uid="{314F06C2-E1FD-4682-9A47-71430D117557}"/>
    <cellStyle name="Heading 3 2 13 9 2 2" xfId="4358" xr:uid="{188D45A9-4D40-4AF1-B605-763FB0378CBB}"/>
    <cellStyle name="Heading 3 2 13 9 3" xfId="4359" xr:uid="{787F3CC8-8057-4E1E-9439-492D9396913E}"/>
    <cellStyle name="Heading 3 2 13 9 3 2" xfId="4360" xr:uid="{3240E751-AFC7-4DF2-AF59-93A4A3D21FCE}"/>
    <cellStyle name="Heading 3 2 13 9 4" xfId="4361" xr:uid="{E2C52ED3-9CB8-433D-940B-7B75B08A8F74}"/>
    <cellStyle name="Heading 3 2 13 9 4 2" xfId="4362" xr:uid="{9B55B764-ED3E-4A28-9A7E-1A9382FEB11F}"/>
    <cellStyle name="Heading 3 2 14" xfId="4363" xr:uid="{6F90D2E8-4333-40DF-9409-CC16F1576AE8}"/>
    <cellStyle name="Heading 3 2 14 10" xfId="4364" xr:uid="{657C5494-986F-4008-9A32-BC8730D72308}"/>
    <cellStyle name="Heading 3 2 14 10 2" xfId="4365" xr:uid="{40C4C6E6-39A8-4A1E-9281-464140B17251}"/>
    <cellStyle name="Heading 3 2 14 10 2 2" xfId="4366" xr:uid="{6596D2C6-458E-4252-92B3-F71FD4E57295}"/>
    <cellStyle name="Heading 3 2 14 10 3" xfId="4367" xr:uid="{E05ADF13-DBB2-4C22-BC08-858C57BED897}"/>
    <cellStyle name="Heading 3 2 14 10 3 2" xfId="4368" xr:uid="{FE8CDBE7-5BA7-441F-8CC6-1956C09C90B8}"/>
    <cellStyle name="Heading 3 2 14 10 4" xfId="4369" xr:uid="{C336E472-016B-4AAF-89C2-F8E7978958F3}"/>
    <cellStyle name="Heading 3 2 14 10 4 2" xfId="4370" xr:uid="{C30E09BE-766C-46C8-9558-EA8D0944E8A2}"/>
    <cellStyle name="Heading 3 2 14 11" xfId="4371" xr:uid="{248C9864-0881-4820-A1FF-EF7C9D1C3EA4}"/>
    <cellStyle name="Heading 3 2 14 11 2" xfId="4372" xr:uid="{57F9E7DF-7A13-4616-A2C8-1864210ACE3A}"/>
    <cellStyle name="Heading 3 2 14 11 2 2" xfId="4373" xr:uid="{2A814F1D-1064-4AC0-8A1E-659338717FF9}"/>
    <cellStyle name="Heading 3 2 14 11 3" xfId="4374" xr:uid="{DF6953C9-25D7-4C9A-92DD-8188A0A3CA2F}"/>
    <cellStyle name="Heading 3 2 14 11 3 2" xfId="4375" xr:uid="{C4BE9A5E-C4FB-4C90-B167-6A44AE28781F}"/>
    <cellStyle name="Heading 3 2 14 11 4" xfId="4376" xr:uid="{1638F4C6-3F9F-4FA2-8667-DF73ECFA826C}"/>
    <cellStyle name="Heading 3 2 14 11 4 2" xfId="4377" xr:uid="{258E2DD3-02B8-4FB4-944A-4A63381B9707}"/>
    <cellStyle name="Heading 3 2 14 12" xfId="4378" xr:uid="{23B6B6B0-6B2A-4670-AE4D-BA07226F0009}"/>
    <cellStyle name="Heading 3 2 14 12 2" xfId="4379" xr:uid="{B1AD6501-A321-4960-897A-E0D279EB475F}"/>
    <cellStyle name="Heading 3 2 14 12 2 2" xfId="4380" xr:uid="{255DB18B-8A95-4CFF-9259-0ED6A0A5EF20}"/>
    <cellStyle name="Heading 3 2 14 12 3" xfId="4381" xr:uid="{96A3CB43-7248-4F1D-AC8F-8910D0DCB34D}"/>
    <cellStyle name="Heading 3 2 14 12 3 2" xfId="4382" xr:uid="{B91A2FFF-8CB5-4AF4-A9A0-2699F745E90D}"/>
    <cellStyle name="Heading 3 2 14 12 4" xfId="4383" xr:uid="{AE50E1C7-7004-4C45-83C2-E49A4BB09A94}"/>
    <cellStyle name="Heading 3 2 14 12 4 2" xfId="4384" xr:uid="{889C5DF5-9AAA-4470-BE4A-9002078EFEB3}"/>
    <cellStyle name="Heading 3 2 14 13" xfId="4385" xr:uid="{27E7455E-16EF-49CD-9D42-95F42167994C}"/>
    <cellStyle name="Heading 3 2 14 13 2" xfId="4386" xr:uid="{F140801C-0C16-46F2-B3F8-4A9B45633937}"/>
    <cellStyle name="Heading 3 2 14 13 2 2" xfId="4387" xr:uid="{364454D9-D617-43A6-B1ED-31723FBC3FCA}"/>
    <cellStyle name="Heading 3 2 14 13 3" xfId="4388" xr:uid="{83BAC46A-919A-41DF-B203-2682A8659BA3}"/>
    <cellStyle name="Heading 3 2 14 13 3 2" xfId="4389" xr:uid="{AD602671-FE2B-4853-B502-9183396A2499}"/>
    <cellStyle name="Heading 3 2 14 13 4" xfId="4390" xr:uid="{1F03CC11-AE26-490A-B773-BA5EB22C6A3A}"/>
    <cellStyle name="Heading 3 2 14 13 4 2" xfId="4391" xr:uid="{2DCB3DC2-8BFC-48CD-A835-B5FCEEB47528}"/>
    <cellStyle name="Heading 3 2 14 14" xfId="4392" xr:uid="{AF38EC96-7532-49E5-99CC-C5473A129AC3}"/>
    <cellStyle name="Heading 3 2 14 14 2" xfId="4393" xr:uid="{842C1279-1C5A-4C08-9B3D-0A5F1EAEFAE9}"/>
    <cellStyle name="Heading 3 2 14 14 2 2" xfId="4394" xr:uid="{EB6356CB-8EB4-432F-A7B3-F0EF63B10056}"/>
    <cellStyle name="Heading 3 2 14 14 3" xfId="4395" xr:uid="{7EF07051-DA64-4C8A-AF34-4BB29FF1E305}"/>
    <cellStyle name="Heading 3 2 14 14 3 2" xfId="4396" xr:uid="{7427EAF9-4E0B-4D85-BF11-594D66B26E4A}"/>
    <cellStyle name="Heading 3 2 14 14 4" xfId="4397" xr:uid="{258F90DD-8860-4C40-BF1B-1CC036FE34AB}"/>
    <cellStyle name="Heading 3 2 14 14 4 2" xfId="4398" xr:uid="{375923F8-66A7-444D-83CA-C0EB3D507952}"/>
    <cellStyle name="Heading 3 2 14 15" xfId="4399" xr:uid="{67A01108-20E4-4E1D-8E79-39BCD744FFEA}"/>
    <cellStyle name="Heading 3 2 14 15 2" xfId="4400" xr:uid="{4D00D108-D074-439C-A4A3-A4FEED6C625A}"/>
    <cellStyle name="Heading 3 2 14 15 2 2" xfId="4401" xr:uid="{9DA23652-80B6-4F11-AC10-20B999CCFA11}"/>
    <cellStyle name="Heading 3 2 14 15 3" xfId="4402" xr:uid="{3FC6E4E1-9687-49D5-AB50-B21B783A1423}"/>
    <cellStyle name="Heading 3 2 14 15 3 2" xfId="4403" xr:uid="{FDBBAB7C-3CEC-46D4-8184-CCD131C21382}"/>
    <cellStyle name="Heading 3 2 14 15 4" xfId="4404" xr:uid="{7365CDD4-B141-4AE2-9F52-6211671F29D2}"/>
    <cellStyle name="Heading 3 2 14 15 4 2" xfId="4405" xr:uid="{214AAEC4-57B5-4E13-809B-5189BC2269EC}"/>
    <cellStyle name="Heading 3 2 14 16" xfId="4406" xr:uid="{D77E0DCF-26EF-445A-81A0-DC70FA1591EF}"/>
    <cellStyle name="Heading 3 2 14 16 2" xfId="4407" xr:uid="{1411C27A-2770-43E1-9DCB-8DDA0C2F5CDA}"/>
    <cellStyle name="Heading 3 2 14 17" xfId="4408" xr:uid="{B5DCB71E-1D1D-4311-B0C1-57EE016CB8EC}"/>
    <cellStyle name="Heading 3 2 14 17 2" xfId="4409" xr:uid="{AF687CD7-99FF-4900-9489-B550D8831606}"/>
    <cellStyle name="Heading 3 2 14 18" xfId="4410" xr:uid="{929D783B-FCB0-412E-87C2-8C841C7D9BC8}"/>
    <cellStyle name="Heading 3 2 14 18 2" xfId="4411" xr:uid="{33B85A8A-88DD-4A32-B545-49F073B08D53}"/>
    <cellStyle name="Heading 3 2 14 19" xfId="4412" xr:uid="{DB3E583E-281B-4913-8ACD-3F52D736150A}"/>
    <cellStyle name="Heading 3 2 14 2" xfId="4413" xr:uid="{2CB6AB0D-FE9C-4512-ADDB-A42DCE8D58F9}"/>
    <cellStyle name="Heading 3 2 14 2 2" xfId="4414" xr:uid="{EE3EEFDE-033B-4A85-9200-E34D6405789D}"/>
    <cellStyle name="Heading 3 2 14 2 2 2" xfId="4415" xr:uid="{4F29190D-25B5-4990-81DF-C5AFBAFB59B5}"/>
    <cellStyle name="Heading 3 2 14 2 3" xfId="4416" xr:uid="{2312015B-CBB1-4A6C-AFB7-D0FEB4A8C94A}"/>
    <cellStyle name="Heading 3 2 14 2 3 2" xfId="4417" xr:uid="{AC4C7B55-A9DA-4395-9D7B-A31C4B5276E8}"/>
    <cellStyle name="Heading 3 2 14 2 4" xfId="4418" xr:uid="{A1579118-AF27-4EFB-B46C-77E3856093D4}"/>
    <cellStyle name="Heading 3 2 14 2 4 2" xfId="4419" xr:uid="{C5E3E13A-BAF5-4385-8611-79A11F5BAB2C}"/>
    <cellStyle name="Heading 3 2 14 20" xfId="4420" xr:uid="{413FD73F-0E01-4FC0-AAD2-B1D9523EC0E5}"/>
    <cellStyle name="Heading 3 2 14 21" xfId="4421" xr:uid="{17B917F2-32E0-411A-A71A-86D29DC2CB89}"/>
    <cellStyle name="Heading 3 2 14 22" xfId="4422" xr:uid="{6B8AE112-C811-4DBD-BE7A-85233EBC597E}"/>
    <cellStyle name="Heading 3 2 14 23" xfId="4423" xr:uid="{CD485E54-1E5C-4E59-96C5-92904E92D15B}"/>
    <cellStyle name="Heading 3 2 14 24" xfId="4424" xr:uid="{B8E643DA-CCE9-4A7A-B9F6-CE6D659B1F01}"/>
    <cellStyle name="Heading 3 2 14 25" xfId="4425" xr:uid="{4CE5E78D-5B2C-480A-AC81-87670F9503B9}"/>
    <cellStyle name="Heading 3 2 14 3" xfId="4426" xr:uid="{DC6AC517-8C3D-4BA0-A9C7-D303BF9DAD47}"/>
    <cellStyle name="Heading 3 2 14 3 2" xfId="4427" xr:uid="{4C465490-CB5A-44AF-B8FF-160061514B00}"/>
    <cellStyle name="Heading 3 2 14 3 2 2" xfId="4428" xr:uid="{1AFB20B7-10C0-4BC5-8906-3C89A1A07B05}"/>
    <cellStyle name="Heading 3 2 14 3 3" xfId="4429" xr:uid="{11AE364D-A11F-4DEC-AEDC-F09A99F04843}"/>
    <cellStyle name="Heading 3 2 14 3 3 2" xfId="4430" xr:uid="{3D97335F-7AED-4CE8-9CDD-ADB801E5F25A}"/>
    <cellStyle name="Heading 3 2 14 3 4" xfId="4431" xr:uid="{1E8C4A27-78CC-4B93-A786-7D4A6876C5F7}"/>
    <cellStyle name="Heading 3 2 14 3 4 2" xfId="4432" xr:uid="{1A37702E-2D41-47B2-8D7D-34849EBE8C22}"/>
    <cellStyle name="Heading 3 2 14 4" xfId="4433" xr:uid="{462F583E-2FEB-4863-A832-022EB8D2F101}"/>
    <cellStyle name="Heading 3 2 14 4 2" xfId="4434" xr:uid="{37F4D45A-1256-49D4-855D-365BEB53FD2A}"/>
    <cellStyle name="Heading 3 2 14 4 2 2" xfId="4435" xr:uid="{1954A9C7-E0C2-4933-8633-3C79E33CC421}"/>
    <cellStyle name="Heading 3 2 14 4 3" xfId="4436" xr:uid="{ADF8DFE9-5EDC-43A9-A366-2939534968A3}"/>
    <cellStyle name="Heading 3 2 14 4 3 2" xfId="4437" xr:uid="{06147946-2583-46FB-9DDE-E3B7C7B57C24}"/>
    <cellStyle name="Heading 3 2 14 4 4" xfId="4438" xr:uid="{CDEF6275-4730-4CC1-8493-3CD4228C54AA}"/>
    <cellStyle name="Heading 3 2 14 4 4 2" xfId="4439" xr:uid="{4B79AA95-7334-4842-BE50-CBB3CC458BE3}"/>
    <cellStyle name="Heading 3 2 14 5" xfId="4440" xr:uid="{7DF8BAB4-2023-4498-B8C9-D5B462273D31}"/>
    <cellStyle name="Heading 3 2 14 5 2" xfId="4441" xr:uid="{165ECA80-0D52-4A1C-893D-0A5641571BF7}"/>
    <cellStyle name="Heading 3 2 14 5 2 2" xfId="4442" xr:uid="{AFF52DEB-542C-41E5-861E-1BA7A326DBD6}"/>
    <cellStyle name="Heading 3 2 14 5 3" xfId="4443" xr:uid="{DDE18B88-EFE8-441D-94B4-105A8ED55D64}"/>
    <cellStyle name="Heading 3 2 14 5 3 2" xfId="4444" xr:uid="{92215B96-1622-48A7-B928-CF653D666FFC}"/>
    <cellStyle name="Heading 3 2 14 5 4" xfId="4445" xr:uid="{F244B8E8-B205-40CE-B72F-30D4EE7DF167}"/>
    <cellStyle name="Heading 3 2 14 5 4 2" xfId="4446" xr:uid="{CBBC55A6-C45C-49B9-89E7-F610C041D17F}"/>
    <cellStyle name="Heading 3 2 14 6" xfId="4447" xr:uid="{EC13771F-954F-4117-B0AE-35C801E74655}"/>
    <cellStyle name="Heading 3 2 14 6 2" xfId="4448" xr:uid="{AA24A0FB-F6FB-459E-BA12-11E89E677C54}"/>
    <cellStyle name="Heading 3 2 14 6 2 2" xfId="4449" xr:uid="{8DE773B7-61C1-494D-9998-C82D4CFCC7F9}"/>
    <cellStyle name="Heading 3 2 14 6 3" xfId="4450" xr:uid="{91139A9E-F773-4CFA-90FA-B67DE0C2B351}"/>
    <cellStyle name="Heading 3 2 14 6 3 2" xfId="4451" xr:uid="{AA685EB4-6A73-4AF3-9229-489C6A06BA24}"/>
    <cellStyle name="Heading 3 2 14 6 4" xfId="4452" xr:uid="{D8B3E416-66E7-4C90-A473-9A3671C9674E}"/>
    <cellStyle name="Heading 3 2 14 6 4 2" xfId="4453" xr:uid="{E62C9CB4-1CE4-4B83-8309-0B3AD97AB2AC}"/>
    <cellStyle name="Heading 3 2 14 7" xfId="4454" xr:uid="{BEAA2D0D-7E36-49CC-ADE8-EF2121A96B78}"/>
    <cellStyle name="Heading 3 2 14 7 2" xfId="4455" xr:uid="{966A3814-18F1-44E6-88A7-5B65D06CADE2}"/>
    <cellStyle name="Heading 3 2 14 7 2 2" xfId="4456" xr:uid="{B9AA6052-D650-4ACD-9E55-F57A2B862B68}"/>
    <cellStyle name="Heading 3 2 14 7 3" xfId="4457" xr:uid="{E073D0F8-BFA0-4B8D-9067-B9722793E24C}"/>
    <cellStyle name="Heading 3 2 14 7 3 2" xfId="4458" xr:uid="{EDF6A198-5371-40BE-BBA3-A1D7BC119B3F}"/>
    <cellStyle name="Heading 3 2 14 7 4" xfId="4459" xr:uid="{F6554A1B-859F-4A43-9EAE-E6ABAF7BAFE3}"/>
    <cellStyle name="Heading 3 2 14 7 4 2" xfId="4460" xr:uid="{001E303F-7542-41AA-AFDB-347874710AA8}"/>
    <cellStyle name="Heading 3 2 14 8" xfId="4461" xr:uid="{05CC1278-5C50-4519-9F94-25700B4DE32F}"/>
    <cellStyle name="Heading 3 2 14 8 2" xfId="4462" xr:uid="{120C7A6C-1B4F-476D-8FCC-2A92F2A033A0}"/>
    <cellStyle name="Heading 3 2 14 8 2 2" xfId="4463" xr:uid="{DD5FDB7C-4FDB-42CB-B47C-1B0748CA1C27}"/>
    <cellStyle name="Heading 3 2 14 8 3" xfId="4464" xr:uid="{3235F3C2-0C46-48CF-898E-BC8D35906C31}"/>
    <cellStyle name="Heading 3 2 14 8 3 2" xfId="4465" xr:uid="{4920B12E-F3E4-4379-9ABE-68FE086A8F8F}"/>
    <cellStyle name="Heading 3 2 14 8 4" xfId="4466" xr:uid="{7475E093-A83B-44F0-82E6-E1846E0AD01E}"/>
    <cellStyle name="Heading 3 2 14 8 4 2" xfId="4467" xr:uid="{330FD209-D0AA-45BA-B80D-ADBB55BCFBA2}"/>
    <cellStyle name="Heading 3 2 14 9" xfId="4468" xr:uid="{21958FE0-ED8C-4A45-84E7-2BFCF656F5ED}"/>
    <cellStyle name="Heading 3 2 14 9 2" xfId="4469" xr:uid="{DE72F83A-3052-4196-B1BD-AA75AAB42F40}"/>
    <cellStyle name="Heading 3 2 14 9 2 2" xfId="4470" xr:uid="{C6FDFBE5-DC22-44EE-81CD-736A53D13A83}"/>
    <cellStyle name="Heading 3 2 14 9 3" xfId="4471" xr:uid="{B4EF6A94-0C05-4024-8066-8B360A6FEA9E}"/>
    <cellStyle name="Heading 3 2 14 9 3 2" xfId="4472" xr:uid="{B551013F-1C09-41EF-8E78-221FAC7F4A19}"/>
    <cellStyle name="Heading 3 2 14 9 4" xfId="4473" xr:uid="{1B2397ED-8C98-4904-A4B4-E12F7EC37A8C}"/>
    <cellStyle name="Heading 3 2 14 9 4 2" xfId="4474" xr:uid="{9D1378CD-77F5-4528-81F7-C2F9B6B3BC3E}"/>
    <cellStyle name="Heading 3 2 15" xfId="4475" xr:uid="{983EDB45-6F79-4249-B55D-E101981544E5}"/>
    <cellStyle name="Heading 3 2 15 10" xfId="4476" xr:uid="{86639493-8F17-40C4-A528-A563834A51D9}"/>
    <cellStyle name="Heading 3 2 15 10 2" xfId="4477" xr:uid="{1B010FBE-ACA9-4673-92AD-E53822785A03}"/>
    <cellStyle name="Heading 3 2 15 10 2 2" xfId="4478" xr:uid="{BC14EDF0-9107-43D0-8CC3-8462CFFFA288}"/>
    <cellStyle name="Heading 3 2 15 10 3" xfId="4479" xr:uid="{50D0C1B4-827A-42D4-9455-D54376C23D14}"/>
    <cellStyle name="Heading 3 2 15 10 3 2" xfId="4480" xr:uid="{642899B4-F2A9-4DB1-9C52-1FAF91EF36E8}"/>
    <cellStyle name="Heading 3 2 15 10 4" xfId="4481" xr:uid="{C0F0C2E5-BE25-4E00-B0FA-804C29E58D04}"/>
    <cellStyle name="Heading 3 2 15 10 4 2" xfId="4482" xr:uid="{E12EABFC-1C3C-49E4-A8D3-190F2FE2EF96}"/>
    <cellStyle name="Heading 3 2 15 11" xfId="4483" xr:uid="{EBF2426A-1916-4A76-939B-A76B11BB694F}"/>
    <cellStyle name="Heading 3 2 15 11 2" xfId="4484" xr:uid="{B51B8D78-C0BC-4468-A615-C25A52789B50}"/>
    <cellStyle name="Heading 3 2 15 11 2 2" xfId="4485" xr:uid="{FC051579-7995-4E2A-B585-3828F13ECC4C}"/>
    <cellStyle name="Heading 3 2 15 11 3" xfId="4486" xr:uid="{F66BBB17-B9E3-4D08-859D-97C2A7386FC6}"/>
    <cellStyle name="Heading 3 2 15 11 3 2" xfId="4487" xr:uid="{A31E5074-9A83-4CAC-8C0E-8A61894B0AC8}"/>
    <cellStyle name="Heading 3 2 15 11 4" xfId="4488" xr:uid="{E4B8C3E7-8B53-4FFB-91AA-CBC91441DFB1}"/>
    <cellStyle name="Heading 3 2 15 11 4 2" xfId="4489" xr:uid="{202D5FCB-4050-4461-BFBE-5C8AF5F0127B}"/>
    <cellStyle name="Heading 3 2 15 12" xfId="4490" xr:uid="{400A2906-55D1-47D1-87EE-34C7AE174E97}"/>
    <cellStyle name="Heading 3 2 15 12 2" xfId="4491" xr:uid="{97351FBC-EDE3-450E-9791-CA7964FD64B4}"/>
    <cellStyle name="Heading 3 2 15 12 2 2" xfId="4492" xr:uid="{B7D0D15E-BC0E-4613-A3FA-7574FFA12D82}"/>
    <cellStyle name="Heading 3 2 15 12 3" xfId="4493" xr:uid="{E003C299-98AD-434D-AD55-1844850C9F3E}"/>
    <cellStyle name="Heading 3 2 15 12 3 2" xfId="4494" xr:uid="{7EFC83D9-169A-4603-874F-5263CA1464C9}"/>
    <cellStyle name="Heading 3 2 15 12 4" xfId="4495" xr:uid="{D7AB6026-0481-4053-B75A-2AA078EA5FC1}"/>
    <cellStyle name="Heading 3 2 15 12 4 2" xfId="4496" xr:uid="{9CD0DD81-401E-4E3B-91E3-02702ECEA205}"/>
    <cellStyle name="Heading 3 2 15 13" xfId="4497" xr:uid="{05992885-93E6-488D-AFDF-1CDF7F9044C1}"/>
    <cellStyle name="Heading 3 2 15 13 2" xfId="4498" xr:uid="{0AC78127-418D-4DE5-8499-34F401DFF3D4}"/>
    <cellStyle name="Heading 3 2 15 13 2 2" xfId="4499" xr:uid="{E6DEEA7A-9291-43FC-A665-BF4A4A5C9A21}"/>
    <cellStyle name="Heading 3 2 15 13 3" xfId="4500" xr:uid="{C320F46A-494E-433F-BFF6-D50A31F348C5}"/>
    <cellStyle name="Heading 3 2 15 13 3 2" xfId="4501" xr:uid="{C7A0AA7A-0350-43F6-9358-690375FB3A05}"/>
    <cellStyle name="Heading 3 2 15 13 4" xfId="4502" xr:uid="{8F0B8F09-E9C1-43CD-8D62-199349A84004}"/>
    <cellStyle name="Heading 3 2 15 13 4 2" xfId="4503" xr:uid="{9777DD63-EADC-415F-A5C3-7587BA3DB670}"/>
    <cellStyle name="Heading 3 2 15 14" xfId="4504" xr:uid="{DFD4BEFF-57AA-4A79-9E90-6F9F1484783A}"/>
    <cellStyle name="Heading 3 2 15 14 2" xfId="4505" xr:uid="{35C3E98C-6A3C-402C-95A0-F9D361BB0154}"/>
    <cellStyle name="Heading 3 2 15 14 2 2" xfId="4506" xr:uid="{097B0726-615B-4F64-B535-4486B6063B27}"/>
    <cellStyle name="Heading 3 2 15 14 3" xfId="4507" xr:uid="{BA1F196B-E310-4B5C-8C96-7C0C55722B18}"/>
    <cellStyle name="Heading 3 2 15 14 3 2" xfId="4508" xr:uid="{7B57941B-3027-4782-90F6-BB976D17307E}"/>
    <cellStyle name="Heading 3 2 15 14 4" xfId="4509" xr:uid="{0B7F3CE9-8405-4961-9CED-73A106206843}"/>
    <cellStyle name="Heading 3 2 15 14 4 2" xfId="4510" xr:uid="{EB49005C-AD7F-45DC-BEB0-89F47F86741D}"/>
    <cellStyle name="Heading 3 2 15 15" xfId="4511" xr:uid="{C1D87EDD-58DC-44C0-81E9-FAE531B5DCE5}"/>
    <cellStyle name="Heading 3 2 15 15 2" xfId="4512" xr:uid="{94517CA5-2E2C-4C01-B1D7-9812D797AF17}"/>
    <cellStyle name="Heading 3 2 15 15 2 2" xfId="4513" xr:uid="{E5598855-F542-4D20-945E-94CF29AD34D4}"/>
    <cellStyle name="Heading 3 2 15 15 3" xfId="4514" xr:uid="{AB4ED5B7-C28D-49E7-9B56-97707BCCC132}"/>
    <cellStyle name="Heading 3 2 15 15 3 2" xfId="4515" xr:uid="{417C01B9-3F23-4B69-B920-0EBFFFDF0421}"/>
    <cellStyle name="Heading 3 2 15 15 4" xfId="4516" xr:uid="{9EA3FF7B-4DC5-4DE0-83C4-38C03C39A6DA}"/>
    <cellStyle name="Heading 3 2 15 15 4 2" xfId="4517" xr:uid="{EEADAC65-AD46-4F99-AAD3-5A9DA5622E96}"/>
    <cellStyle name="Heading 3 2 15 16" xfId="4518" xr:uid="{96B69CBD-BBF4-47DB-8F47-310A33EC8D32}"/>
    <cellStyle name="Heading 3 2 15 16 2" xfId="4519" xr:uid="{4192038A-1697-4FA2-BFDB-EA92EE1EFDE6}"/>
    <cellStyle name="Heading 3 2 15 17" xfId="4520" xr:uid="{A83FAF04-BF25-4366-9FB0-A2348B03EE1E}"/>
    <cellStyle name="Heading 3 2 15 17 2" xfId="4521" xr:uid="{EE17207B-118C-4004-9DBE-2BD3CD400C4F}"/>
    <cellStyle name="Heading 3 2 15 18" xfId="4522" xr:uid="{58596C93-126E-4BEE-AB71-9631D052C07C}"/>
    <cellStyle name="Heading 3 2 15 18 2" xfId="4523" xr:uid="{98FF2211-E27E-43FA-A554-2F5EBCFFCB65}"/>
    <cellStyle name="Heading 3 2 15 19" xfId="4524" xr:uid="{F3D74778-F5B2-425F-9F32-94F63D2FEC47}"/>
    <cellStyle name="Heading 3 2 15 2" xfId="4525" xr:uid="{3FC8F1A4-9ABD-4322-A93C-340D3B755DE7}"/>
    <cellStyle name="Heading 3 2 15 2 2" xfId="4526" xr:uid="{013E83F8-E400-4ADB-9D88-2A7175ADC4FE}"/>
    <cellStyle name="Heading 3 2 15 2 2 2" xfId="4527" xr:uid="{E872155F-85C8-446E-840A-66515D95842B}"/>
    <cellStyle name="Heading 3 2 15 2 3" xfId="4528" xr:uid="{E68C0648-3149-4FD3-866C-D0284D1E87E3}"/>
    <cellStyle name="Heading 3 2 15 2 3 2" xfId="4529" xr:uid="{1CA4A39B-D48B-4C25-A0B8-A9C990B6D583}"/>
    <cellStyle name="Heading 3 2 15 2 4" xfId="4530" xr:uid="{D0EACA18-3A8D-4BB7-B23E-38688F30AF7E}"/>
    <cellStyle name="Heading 3 2 15 2 4 2" xfId="4531" xr:uid="{CB41412D-E8D0-4028-8DC1-7D2008745A47}"/>
    <cellStyle name="Heading 3 2 15 20" xfId="4532" xr:uid="{F869FFB6-ED0E-4863-B46B-883CA4FE3894}"/>
    <cellStyle name="Heading 3 2 15 21" xfId="4533" xr:uid="{8EC65F9C-4F18-4E97-9978-06BC2AE995F1}"/>
    <cellStyle name="Heading 3 2 15 22" xfId="4534" xr:uid="{A17032B4-5DEF-46F0-906A-D10C46F3BE95}"/>
    <cellStyle name="Heading 3 2 15 23" xfId="4535" xr:uid="{AB40229E-7F28-4003-8713-76576AACB081}"/>
    <cellStyle name="Heading 3 2 15 24" xfId="4536" xr:uid="{890FA205-5F49-4F77-B776-203DF46B8D26}"/>
    <cellStyle name="Heading 3 2 15 25" xfId="4537" xr:uid="{B21D234C-653A-4A4E-9D87-008803E9DDDC}"/>
    <cellStyle name="Heading 3 2 15 3" xfId="4538" xr:uid="{EDCCFCE6-85CE-48BB-BD66-0765740DEFEA}"/>
    <cellStyle name="Heading 3 2 15 3 2" xfId="4539" xr:uid="{99B69580-3758-4191-855F-8CDF42A9458C}"/>
    <cellStyle name="Heading 3 2 15 3 2 2" xfId="4540" xr:uid="{1BDDCC92-82A6-4A7B-A445-560E0BAD3163}"/>
    <cellStyle name="Heading 3 2 15 3 3" xfId="4541" xr:uid="{67F16702-CF65-46BB-BAFF-554B08311A4A}"/>
    <cellStyle name="Heading 3 2 15 3 3 2" xfId="4542" xr:uid="{46B0A435-37C6-4DF7-BFD4-169FFB8CD636}"/>
    <cellStyle name="Heading 3 2 15 3 4" xfId="4543" xr:uid="{0F05A5F2-380C-4FAF-A561-CE799B04100E}"/>
    <cellStyle name="Heading 3 2 15 3 4 2" xfId="4544" xr:uid="{FE9849EC-CF55-4372-A663-46E583C8540E}"/>
    <cellStyle name="Heading 3 2 15 4" xfId="4545" xr:uid="{2B94A1BB-DFE6-43B1-99BD-362E6ADF82D1}"/>
    <cellStyle name="Heading 3 2 15 4 2" xfId="4546" xr:uid="{A0839824-2745-4BA7-B957-47799A16E2E6}"/>
    <cellStyle name="Heading 3 2 15 4 2 2" xfId="4547" xr:uid="{C5BB92CD-13CD-4DD8-BA7C-9FB45F3873C4}"/>
    <cellStyle name="Heading 3 2 15 4 3" xfId="4548" xr:uid="{E8CD706C-D4A3-44FD-9086-4367DC8FD31D}"/>
    <cellStyle name="Heading 3 2 15 4 3 2" xfId="4549" xr:uid="{7656B8BA-423D-49A0-A5A0-334961096305}"/>
    <cellStyle name="Heading 3 2 15 4 4" xfId="4550" xr:uid="{F3F4DD91-5E98-4481-A203-7B2D1433BD70}"/>
    <cellStyle name="Heading 3 2 15 4 4 2" xfId="4551" xr:uid="{B2CAAE9C-987C-4820-92DE-D8D16F5637DC}"/>
    <cellStyle name="Heading 3 2 15 5" xfId="4552" xr:uid="{28268B66-82EF-46F8-9986-90966E3916F6}"/>
    <cellStyle name="Heading 3 2 15 5 2" xfId="4553" xr:uid="{584BA981-0BE4-47A4-9394-3C66FAD562C0}"/>
    <cellStyle name="Heading 3 2 15 5 2 2" xfId="4554" xr:uid="{B6EC6B79-0E40-49F6-861C-C4CD30FFFADB}"/>
    <cellStyle name="Heading 3 2 15 5 3" xfId="4555" xr:uid="{89E4154C-C6DE-4129-B7AA-E7EAA9DC90A2}"/>
    <cellStyle name="Heading 3 2 15 5 3 2" xfId="4556" xr:uid="{43DF7E14-9819-4487-ABC2-7C459902767F}"/>
    <cellStyle name="Heading 3 2 15 5 4" xfId="4557" xr:uid="{FFE84A5C-4D93-446D-89A6-6732E71D3168}"/>
    <cellStyle name="Heading 3 2 15 5 4 2" xfId="4558" xr:uid="{5B871C67-5FAB-4060-A99E-686A1AF26B22}"/>
    <cellStyle name="Heading 3 2 15 6" xfId="4559" xr:uid="{B13223EC-29B6-4570-87C4-1412E42A3936}"/>
    <cellStyle name="Heading 3 2 15 6 2" xfId="4560" xr:uid="{76349961-2026-41C5-BB50-A848DBF65D01}"/>
    <cellStyle name="Heading 3 2 15 6 2 2" xfId="4561" xr:uid="{88CEB853-06B2-4E67-AC4B-B7FE02668F34}"/>
    <cellStyle name="Heading 3 2 15 6 3" xfId="4562" xr:uid="{B16825A0-4901-4A94-982C-B25D656E5B4B}"/>
    <cellStyle name="Heading 3 2 15 6 3 2" xfId="4563" xr:uid="{D265EAC5-B6E8-451A-94DD-46196B9E8457}"/>
    <cellStyle name="Heading 3 2 15 6 4" xfId="4564" xr:uid="{6B4C7D0D-555E-40B2-A0A3-513E750567F4}"/>
    <cellStyle name="Heading 3 2 15 6 4 2" xfId="4565" xr:uid="{B0160B1B-6C31-412E-85B3-2698BC52DD5D}"/>
    <cellStyle name="Heading 3 2 15 7" xfId="4566" xr:uid="{4DDD0A62-83EB-4610-918E-1ED6E0D064BB}"/>
    <cellStyle name="Heading 3 2 15 7 2" xfId="4567" xr:uid="{B1E4E2DC-4684-4462-B552-B4EA321BCD92}"/>
    <cellStyle name="Heading 3 2 15 7 2 2" xfId="4568" xr:uid="{73210E73-3F21-4DD4-B838-8A5ADF956E1A}"/>
    <cellStyle name="Heading 3 2 15 7 3" xfId="4569" xr:uid="{92A9B1AD-029A-4555-9F66-12251EB77146}"/>
    <cellStyle name="Heading 3 2 15 7 3 2" xfId="4570" xr:uid="{90665F76-1A05-4935-A807-C4DC6FE80620}"/>
    <cellStyle name="Heading 3 2 15 7 4" xfId="4571" xr:uid="{D6543C86-D5C7-4EFF-99F0-EFE8EADD966D}"/>
    <cellStyle name="Heading 3 2 15 7 4 2" xfId="4572" xr:uid="{E7BC5BCB-5D60-4EA2-A7A3-4C7AD9108CA0}"/>
    <cellStyle name="Heading 3 2 15 8" xfId="4573" xr:uid="{7AD7EE64-2DA7-4D1E-8F3F-77B59FFE1064}"/>
    <cellStyle name="Heading 3 2 15 8 2" xfId="4574" xr:uid="{846D1016-CF79-4C1B-B379-55EFE57C70BF}"/>
    <cellStyle name="Heading 3 2 15 8 2 2" xfId="4575" xr:uid="{8CF73709-EC90-4AB7-91E3-6AC803FECF47}"/>
    <cellStyle name="Heading 3 2 15 8 3" xfId="4576" xr:uid="{592570D9-9168-4189-8BFA-A220565A0E0C}"/>
    <cellStyle name="Heading 3 2 15 8 3 2" xfId="4577" xr:uid="{B70CB313-9E71-4FB5-91E5-5A9F4ABF0400}"/>
    <cellStyle name="Heading 3 2 15 8 4" xfId="4578" xr:uid="{D5B11DC3-CD04-4426-93AE-E52FE3726A2B}"/>
    <cellStyle name="Heading 3 2 15 8 4 2" xfId="4579" xr:uid="{FE5D6AEB-A39F-4121-A3FA-35262CD063E5}"/>
    <cellStyle name="Heading 3 2 15 9" xfId="4580" xr:uid="{20207848-0D35-4899-A41F-8CFC755C2589}"/>
    <cellStyle name="Heading 3 2 15 9 2" xfId="4581" xr:uid="{C496F15A-1B9B-4B39-AE04-C61BF5C78BF4}"/>
    <cellStyle name="Heading 3 2 15 9 2 2" xfId="4582" xr:uid="{12BB459F-CA32-456E-AFA7-74012CA81137}"/>
    <cellStyle name="Heading 3 2 15 9 3" xfId="4583" xr:uid="{586586C5-DE22-47C7-A591-6A3FE8B2E65D}"/>
    <cellStyle name="Heading 3 2 15 9 3 2" xfId="4584" xr:uid="{97CE50C2-D6ED-43D8-95C2-3F3435CA9DA4}"/>
    <cellStyle name="Heading 3 2 15 9 4" xfId="4585" xr:uid="{9DE953AE-85C1-401D-AC7C-7752E740C4CA}"/>
    <cellStyle name="Heading 3 2 15 9 4 2" xfId="4586" xr:uid="{9CF80D32-9615-497C-A199-B8C4CFBF41FC}"/>
    <cellStyle name="Heading 3 2 16" xfId="4587" xr:uid="{786CA05D-2C85-4692-9BE4-9E97ABD44AEC}"/>
    <cellStyle name="Heading 3 2 16 10" xfId="4588" xr:uid="{CD162819-95C8-4731-9BAA-FEEB334A496E}"/>
    <cellStyle name="Heading 3 2 16 10 2" xfId="4589" xr:uid="{CF717D9A-016C-4337-945A-90649884CC0D}"/>
    <cellStyle name="Heading 3 2 16 10 2 2" xfId="4590" xr:uid="{E9D46F15-AF96-48DA-B6CA-D44126847275}"/>
    <cellStyle name="Heading 3 2 16 10 3" xfId="4591" xr:uid="{661674D0-E957-424B-A2B9-91DBE65AFE5A}"/>
    <cellStyle name="Heading 3 2 16 10 3 2" xfId="4592" xr:uid="{C4AA2257-83A2-45DD-9FF3-478F1DCC5250}"/>
    <cellStyle name="Heading 3 2 16 10 4" xfId="4593" xr:uid="{52DEC5F3-1BC6-4ADC-964A-465B4587CC4A}"/>
    <cellStyle name="Heading 3 2 16 10 4 2" xfId="4594" xr:uid="{DDA34C8F-6C9A-40B1-A813-2082FB76E153}"/>
    <cellStyle name="Heading 3 2 16 11" xfId="4595" xr:uid="{D1F8017B-CA4F-46D1-B5A2-1DA413E1F995}"/>
    <cellStyle name="Heading 3 2 16 11 2" xfId="4596" xr:uid="{208045F9-59E5-4CEC-8347-F34FA3DC9CAB}"/>
    <cellStyle name="Heading 3 2 16 11 2 2" xfId="4597" xr:uid="{662DF74D-B0E8-47AA-A036-78C441E6E911}"/>
    <cellStyle name="Heading 3 2 16 11 3" xfId="4598" xr:uid="{13281166-B391-4B2C-947B-DFC5C9B9375B}"/>
    <cellStyle name="Heading 3 2 16 11 3 2" xfId="4599" xr:uid="{1A319669-D37A-4A66-B1E0-D34138E76409}"/>
    <cellStyle name="Heading 3 2 16 11 4" xfId="4600" xr:uid="{2EEB99E9-8CEF-4047-9B96-5E292DBCB661}"/>
    <cellStyle name="Heading 3 2 16 11 4 2" xfId="4601" xr:uid="{F73ED9D3-DA85-4D5C-A45A-E50FAD67FC39}"/>
    <cellStyle name="Heading 3 2 16 12" xfId="4602" xr:uid="{F27A32D7-C6E8-4D97-862B-2EC60293D490}"/>
    <cellStyle name="Heading 3 2 16 12 2" xfId="4603" xr:uid="{AC15E8F1-3F4C-47C9-B8BB-EE0C3E79273C}"/>
    <cellStyle name="Heading 3 2 16 12 2 2" xfId="4604" xr:uid="{529E7EC5-3098-42F5-AA38-6E210CE9C92A}"/>
    <cellStyle name="Heading 3 2 16 12 3" xfId="4605" xr:uid="{55B8DFAF-7562-4185-A4EB-5A0E373D4DA6}"/>
    <cellStyle name="Heading 3 2 16 12 3 2" xfId="4606" xr:uid="{456BF488-A5D0-4435-B503-2D5AD71CD2C0}"/>
    <cellStyle name="Heading 3 2 16 12 4" xfId="4607" xr:uid="{599E7FAF-65F6-457F-A7A9-297D480DA285}"/>
    <cellStyle name="Heading 3 2 16 12 4 2" xfId="4608" xr:uid="{6EABC53F-7F93-40CE-B6F6-B726D8716A84}"/>
    <cellStyle name="Heading 3 2 16 13" xfId="4609" xr:uid="{7D9ADEE7-D3D4-4399-9CAB-F05940E0A332}"/>
    <cellStyle name="Heading 3 2 16 13 2" xfId="4610" xr:uid="{DE9978DB-C230-4323-9660-497B7F1F5B5D}"/>
    <cellStyle name="Heading 3 2 16 13 2 2" xfId="4611" xr:uid="{219C50BB-8B67-4D90-A0E7-5A9764E264D5}"/>
    <cellStyle name="Heading 3 2 16 13 3" xfId="4612" xr:uid="{62EC50A5-11B4-4F52-A3AB-F64501D4496B}"/>
    <cellStyle name="Heading 3 2 16 13 3 2" xfId="4613" xr:uid="{5F2F38B4-A27A-42F2-B752-BF58961A6BCC}"/>
    <cellStyle name="Heading 3 2 16 13 4" xfId="4614" xr:uid="{EF25B5CC-3B12-4D15-8975-636D5863382D}"/>
    <cellStyle name="Heading 3 2 16 13 4 2" xfId="4615" xr:uid="{6B349DF2-7AA1-46F1-89A1-CF710DB75F4D}"/>
    <cellStyle name="Heading 3 2 16 14" xfId="4616" xr:uid="{F64DFE8E-45D8-4FDE-92D4-AB437092FD1B}"/>
    <cellStyle name="Heading 3 2 16 14 2" xfId="4617" xr:uid="{F3A394BA-6EA9-4769-84ED-EE01264B4A5F}"/>
    <cellStyle name="Heading 3 2 16 14 2 2" xfId="4618" xr:uid="{33E6726D-0760-4EEA-A3F5-684A68D8B311}"/>
    <cellStyle name="Heading 3 2 16 14 3" xfId="4619" xr:uid="{F3D0BCAE-5B1F-467A-AF2A-D177595EEEAC}"/>
    <cellStyle name="Heading 3 2 16 14 3 2" xfId="4620" xr:uid="{651AF7A1-1E2A-45A2-99DE-5761C8460E81}"/>
    <cellStyle name="Heading 3 2 16 14 4" xfId="4621" xr:uid="{0C666370-F653-407A-9459-D321DCA952A8}"/>
    <cellStyle name="Heading 3 2 16 14 4 2" xfId="4622" xr:uid="{72BE472F-40FF-4FF6-81FC-FAEED9FD3843}"/>
    <cellStyle name="Heading 3 2 16 15" xfId="4623" xr:uid="{4A9EC994-650E-4508-B0C8-2B5CE1C5707E}"/>
    <cellStyle name="Heading 3 2 16 15 2" xfId="4624" xr:uid="{F360F754-45C1-4307-9CB4-616ACFC751D0}"/>
    <cellStyle name="Heading 3 2 16 15 2 2" xfId="4625" xr:uid="{B87EE253-BD1F-483A-A5B5-8F83DD8DF81A}"/>
    <cellStyle name="Heading 3 2 16 15 3" xfId="4626" xr:uid="{DA4B7463-B40E-42AE-9BF7-1546D4F7E6B7}"/>
    <cellStyle name="Heading 3 2 16 15 3 2" xfId="4627" xr:uid="{2ABFB207-01BF-40C9-BFD9-5C8295ADAFE6}"/>
    <cellStyle name="Heading 3 2 16 15 4" xfId="4628" xr:uid="{81843AA4-75A8-4DFB-9E5E-362F2DDC5B25}"/>
    <cellStyle name="Heading 3 2 16 15 4 2" xfId="4629" xr:uid="{063903A0-834F-406F-BC44-475924017480}"/>
    <cellStyle name="Heading 3 2 16 16" xfId="4630" xr:uid="{B081CAE8-58C2-434B-B5CD-BBFC9222A1E9}"/>
    <cellStyle name="Heading 3 2 16 16 2" xfId="4631" xr:uid="{3212CBD9-8CB8-4BFC-8D5E-9086788F4AB9}"/>
    <cellStyle name="Heading 3 2 16 17" xfId="4632" xr:uid="{2EF1D84A-AFD2-478C-B1F1-49841018DAEF}"/>
    <cellStyle name="Heading 3 2 16 17 2" xfId="4633" xr:uid="{FF4463E8-956F-4EB8-B876-2D7F0E527AD8}"/>
    <cellStyle name="Heading 3 2 16 18" xfId="4634" xr:uid="{EAD2A808-DDDF-4651-BC26-52EAC8DECB04}"/>
    <cellStyle name="Heading 3 2 16 18 2" xfId="4635" xr:uid="{3F4F30C5-9C18-436E-9D7F-B4CF2914330A}"/>
    <cellStyle name="Heading 3 2 16 19" xfId="4636" xr:uid="{23EE06FE-ECBC-4F02-ACA1-B1BD7AACBA61}"/>
    <cellStyle name="Heading 3 2 16 2" xfId="4637" xr:uid="{5832B04D-4D16-4672-BB6B-03DA483A93A4}"/>
    <cellStyle name="Heading 3 2 16 2 2" xfId="4638" xr:uid="{0787866C-ADEE-489D-AE2A-9EBD6351BA62}"/>
    <cellStyle name="Heading 3 2 16 2 2 2" xfId="4639" xr:uid="{024B59AE-A68A-4958-820E-68C79AD25EAF}"/>
    <cellStyle name="Heading 3 2 16 2 3" xfId="4640" xr:uid="{3010FA66-9AE3-470A-BD7F-2DF4AAC797BD}"/>
    <cellStyle name="Heading 3 2 16 2 3 2" xfId="4641" xr:uid="{9995FEC0-31EF-47E2-877B-E39B95CA3E71}"/>
    <cellStyle name="Heading 3 2 16 2 4" xfId="4642" xr:uid="{CAA1D568-1415-4D3A-9952-98906D60A48B}"/>
    <cellStyle name="Heading 3 2 16 2 4 2" xfId="4643" xr:uid="{083D32B6-4754-466B-8FF3-B502E0E91A85}"/>
    <cellStyle name="Heading 3 2 16 20" xfId="4644" xr:uid="{A4DDE464-AF1D-494E-8D24-B22065474137}"/>
    <cellStyle name="Heading 3 2 16 21" xfId="4645" xr:uid="{5ED919EB-8246-4679-A381-B60ECEEFE21E}"/>
    <cellStyle name="Heading 3 2 16 22" xfId="4646" xr:uid="{5C0D2CCE-0ABD-4B5C-9ED2-A2AC259146AC}"/>
    <cellStyle name="Heading 3 2 16 23" xfId="4647" xr:uid="{B1A50729-B94E-423E-8E74-72AFC3567622}"/>
    <cellStyle name="Heading 3 2 16 24" xfId="4648" xr:uid="{3930C185-74DC-4842-A928-CCE7480E44BB}"/>
    <cellStyle name="Heading 3 2 16 25" xfId="4649" xr:uid="{7D231D60-16E5-455C-88B1-036B423FC843}"/>
    <cellStyle name="Heading 3 2 16 3" xfId="4650" xr:uid="{4735ECB0-A199-45EA-8916-A9A9966DEF65}"/>
    <cellStyle name="Heading 3 2 16 3 2" xfId="4651" xr:uid="{D63B94A1-18E5-48C6-8063-05B499534583}"/>
    <cellStyle name="Heading 3 2 16 3 2 2" xfId="4652" xr:uid="{ADA52129-5CAA-4810-803A-DA9B7A7FD406}"/>
    <cellStyle name="Heading 3 2 16 3 3" xfId="4653" xr:uid="{02A1148D-D938-4563-BF8B-C222DE1E30EC}"/>
    <cellStyle name="Heading 3 2 16 3 3 2" xfId="4654" xr:uid="{921E2721-AEEF-40C3-9229-011B3F14487E}"/>
    <cellStyle name="Heading 3 2 16 3 4" xfId="4655" xr:uid="{BE4ECBA0-41DE-49B2-B68C-58B1EC8DF443}"/>
    <cellStyle name="Heading 3 2 16 3 4 2" xfId="4656" xr:uid="{E4AA6F71-030A-40AF-8F70-34B0CFDF271D}"/>
    <cellStyle name="Heading 3 2 16 4" xfId="4657" xr:uid="{EFA7999F-4116-4E96-9A15-3E7AD37926E3}"/>
    <cellStyle name="Heading 3 2 16 4 2" xfId="4658" xr:uid="{88514949-8419-4E86-B1A7-4A72D00E940E}"/>
    <cellStyle name="Heading 3 2 16 4 2 2" xfId="4659" xr:uid="{41D3A518-6B8A-45B8-8DF7-5FA5C48202C2}"/>
    <cellStyle name="Heading 3 2 16 4 3" xfId="4660" xr:uid="{1D58A073-6076-4B69-B1EA-929C5D5311D7}"/>
    <cellStyle name="Heading 3 2 16 4 3 2" xfId="4661" xr:uid="{836EACF8-AC2C-4608-BD3A-75EF0B57F2BE}"/>
    <cellStyle name="Heading 3 2 16 4 4" xfId="4662" xr:uid="{AE16387A-1F3A-406E-837D-DA07AFCED79C}"/>
    <cellStyle name="Heading 3 2 16 4 4 2" xfId="4663" xr:uid="{6A59B9AD-5C28-45EB-ABAE-E4F9BEE438BD}"/>
    <cellStyle name="Heading 3 2 16 5" xfId="4664" xr:uid="{921495B2-7B9B-433E-90BF-09A58C539DC1}"/>
    <cellStyle name="Heading 3 2 16 5 2" xfId="4665" xr:uid="{13EE496F-33EA-4EF6-91ED-4F06153FBBB9}"/>
    <cellStyle name="Heading 3 2 16 5 2 2" xfId="4666" xr:uid="{E73F616C-670E-4DD7-BF7E-E57772AE2C4C}"/>
    <cellStyle name="Heading 3 2 16 5 3" xfId="4667" xr:uid="{9FBD2295-8F02-4A5F-A976-83D1C689DCEC}"/>
    <cellStyle name="Heading 3 2 16 5 3 2" xfId="4668" xr:uid="{3ED5639C-5FF3-4889-BC91-C6505AC11546}"/>
    <cellStyle name="Heading 3 2 16 5 4" xfId="4669" xr:uid="{9DC3D5A1-5982-483F-86A7-3B6A06BFBD9A}"/>
    <cellStyle name="Heading 3 2 16 5 4 2" xfId="4670" xr:uid="{2AB3324E-6D01-4DA6-A4F5-255C66C5E861}"/>
    <cellStyle name="Heading 3 2 16 6" xfId="4671" xr:uid="{78F64515-46B1-479B-A3B8-0E23E691E8E4}"/>
    <cellStyle name="Heading 3 2 16 6 2" xfId="4672" xr:uid="{2225661C-433A-4717-9A3C-371E127F054A}"/>
    <cellStyle name="Heading 3 2 16 6 2 2" xfId="4673" xr:uid="{6CE798ED-7A70-419E-B4D6-97E3E225BC1B}"/>
    <cellStyle name="Heading 3 2 16 6 3" xfId="4674" xr:uid="{9F88D4C9-8119-40D0-BCEF-A4EC2C542C9E}"/>
    <cellStyle name="Heading 3 2 16 6 3 2" xfId="4675" xr:uid="{117408D1-B63A-423E-9128-1472E469A9C3}"/>
    <cellStyle name="Heading 3 2 16 6 4" xfId="4676" xr:uid="{B816072C-DE63-4A1C-811F-D840E8ED621D}"/>
    <cellStyle name="Heading 3 2 16 6 4 2" xfId="4677" xr:uid="{4CDCE31A-A84C-45D4-9FDC-3DB916CA55CC}"/>
    <cellStyle name="Heading 3 2 16 7" xfId="4678" xr:uid="{F2AF9B90-44B1-4EC8-A56E-8248F65E22B7}"/>
    <cellStyle name="Heading 3 2 16 7 2" xfId="4679" xr:uid="{57D7C768-8499-4075-A694-7B5A15E9B5D5}"/>
    <cellStyle name="Heading 3 2 16 7 2 2" xfId="4680" xr:uid="{C9A78AE5-750C-49DD-B01B-6FACB3B737CB}"/>
    <cellStyle name="Heading 3 2 16 7 3" xfId="4681" xr:uid="{84F9252E-BE15-4D99-81FF-9EBAE78C2C79}"/>
    <cellStyle name="Heading 3 2 16 7 3 2" xfId="4682" xr:uid="{0DBD7700-A2CE-48E9-9FCB-5502CDDF2A50}"/>
    <cellStyle name="Heading 3 2 16 7 4" xfId="4683" xr:uid="{9C1AF2F4-CF73-43B9-8B23-0D4BDD7246F2}"/>
    <cellStyle name="Heading 3 2 16 7 4 2" xfId="4684" xr:uid="{8E8A72FB-CF92-479E-A20E-D9746233F48F}"/>
    <cellStyle name="Heading 3 2 16 8" xfId="4685" xr:uid="{26B2FB80-9D56-4ABE-9D99-7F5EB3909E6A}"/>
    <cellStyle name="Heading 3 2 16 8 2" xfId="4686" xr:uid="{A0A438C5-3D64-4DFD-AE70-7F82BD3B12EF}"/>
    <cellStyle name="Heading 3 2 16 8 2 2" xfId="4687" xr:uid="{638FDE24-4D26-47E6-B1C7-9F2335952DFD}"/>
    <cellStyle name="Heading 3 2 16 8 3" xfId="4688" xr:uid="{DC2600DA-3689-47F9-947B-5CCAAC07AF7A}"/>
    <cellStyle name="Heading 3 2 16 8 3 2" xfId="4689" xr:uid="{46548956-4DFE-447C-833D-AE1F750493E8}"/>
    <cellStyle name="Heading 3 2 16 8 4" xfId="4690" xr:uid="{46A372C5-81EE-4A70-9BDE-7D3CF5238F33}"/>
    <cellStyle name="Heading 3 2 16 8 4 2" xfId="4691" xr:uid="{36EB5A99-1BC0-428B-B6DE-F93A516C3D56}"/>
    <cellStyle name="Heading 3 2 16 9" xfId="4692" xr:uid="{8627BC5C-F473-4CC3-9F88-B57A575E22C1}"/>
    <cellStyle name="Heading 3 2 16 9 2" xfId="4693" xr:uid="{F104FD01-6C10-4590-8602-0B29F4AF58F9}"/>
    <cellStyle name="Heading 3 2 16 9 2 2" xfId="4694" xr:uid="{C57D33EA-FA69-4614-A755-770171C551BA}"/>
    <cellStyle name="Heading 3 2 16 9 3" xfId="4695" xr:uid="{DDFDDD4D-CE30-4113-BAD4-A8C7471D3FFB}"/>
    <cellStyle name="Heading 3 2 16 9 3 2" xfId="4696" xr:uid="{69CBF161-E2E6-441B-8219-EAEA35AC1558}"/>
    <cellStyle name="Heading 3 2 16 9 4" xfId="4697" xr:uid="{2BD16CA3-A8E8-4607-8944-19E19FACB385}"/>
    <cellStyle name="Heading 3 2 16 9 4 2" xfId="4698" xr:uid="{D882A92B-AD84-4AF8-B7C8-98175B108D02}"/>
    <cellStyle name="Heading 3 2 17" xfId="4699" xr:uid="{8851C330-4065-42A8-A2D1-C304B0FD7748}"/>
    <cellStyle name="Heading 3 2 17 10" xfId="4700" xr:uid="{334D13C5-F7A7-465B-93A0-96CD42D0B6CD}"/>
    <cellStyle name="Heading 3 2 17 10 2" xfId="4701" xr:uid="{F60B5911-DA04-4373-8C0E-BD1F335C82EA}"/>
    <cellStyle name="Heading 3 2 17 10 2 2" xfId="4702" xr:uid="{77153217-2DA1-4961-846F-5419C28E3E54}"/>
    <cellStyle name="Heading 3 2 17 10 3" xfId="4703" xr:uid="{566B725E-E7E5-4FEB-A101-72D0FFC2FD12}"/>
    <cellStyle name="Heading 3 2 17 10 3 2" xfId="4704" xr:uid="{A6986153-1277-4DA2-8755-35DBD318933B}"/>
    <cellStyle name="Heading 3 2 17 10 4" xfId="4705" xr:uid="{5E0E743D-07E1-4507-BD4A-D87570B7A7CA}"/>
    <cellStyle name="Heading 3 2 17 10 4 2" xfId="4706" xr:uid="{F91E5BC6-7BA9-4FB3-994A-B8DD35775F1B}"/>
    <cellStyle name="Heading 3 2 17 11" xfId="4707" xr:uid="{E2D2AA39-0BB9-4D0C-A499-A0C29C44D279}"/>
    <cellStyle name="Heading 3 2 17 11 2" xfId="4708" xr:uid="{BAC6DF4B-BED1-4074-87C5-53B100A08EF3}"/>
    <cellStyle name="Heading 3 2 17 11 2 2" xfId="4709" xr:uid="{2399A965-8A6F-487A-9247-0454655B9F13}"/>
    <cellStyle name="Heading 3 2 17 11 3" xfId="4710" xr:uid="{B068C1F7-F7B3-419D-A7FB-A08A7EE51CA1}"/>
    <cellStyle name="Heading 3 2 17 11 3 2" xfId="4711" xr:uid="{E25075F7-5D53-44E8-BEB7-FA449FA56E2D}"/>
    <cellStyle name="Heading 3 2 17 11 4" xfId="4712" xr:uid="{666DD14F-9BB2-4025-97F2-7E751CB3A962}"/>
    <cellStyle name="Heading 3 2 17 11 4 2" xfId="4713" xr:uid="{ADDCC8F1-7908-460C-8FA4-8FA089990EB4}"/>
    <cellStyle name="Heading 3 2 17 12" xfId="4714" xr:uid="{8A59E16C-2F70-42D1-9911-F7C243ED8CB2}"/>
    <cellStyle name="Heading 3 2 17 12 2" xfId="4715" xr:uid="{19C5C5F2-C970-4DE4-BC5D-8E49FD1CC7BB}"/>
    <cellStyle name="Heading 3 2 17 12 2 2" xfId="4716" xr:uid="{43473535-046F-4364-8571-30100C573F2A}"/>
    <cellStyle name="Heading 3 2 17 12 3" xfId="4717" xr:uid="{28283573-88B9-454B-AB7E-2A7DEE398A45}"/>
    <cellStyle name="Heading 3 2 17 12 3 2" xfId="4718" xr:uid="{AE7CDCF8-1348-4400-962B-CD5901B966C1}"/>
    <cellStyle name="Heading 3 2 17 12 4" xfId="4719" xr:uid="{B5E9DABA-EF46-400C-94E7-F0EB69884A1A}"/>
    <cellStyle name="Heading 3 2 17 12 4 2" xfId="4720" xr:uid="{A278DAFF-3635-49FA-ABDF-BEA30DA9C3E8}"/>
    <cellStyle name="Heading 3 2 17 13" xfId="4721" xr:uid="{DBA96B23-17FD-4D9C-A0A6-AE10AC80445E}"/>
    <cellStyle name="Heading 3 2 17 13 2" xfId="4722" xr:uid="{8FB2EB95-BFBE-416A-ABBB-84551BD53C28}"/>
    <cellStyle name="Heading 3 2 17 13 2 2" xfId="4723" xr:uid="{77510BB4-5AB7-42A5-8D15-8FD7A050673C}"/>
    <cellStyle name="Heading 3 2 17 13 3" xfId="4724" xr:uid="{03CF1C53-A821-47C4-8FB1-8E555FBA9435}"/>
    <cellStyle name="Heading 3 2 17 13 3 2" xfId="4725" xr:uid="{F0804C7C-2863-4880-B02B-9796694BED61}"/>
    <cellStyle name="Heading 3 2 17 13 4" xfId="4726" xr:uid="{CEDB1DC1-8422-4F84-8E07-4814A990128A}"/>
    <cellStyle name="Heading 3 2 17 13 4 2" xfId="4727" xr:uid="{0E379E21-B7D6-4837-B7C5-5C741E3D7D24}"/>
    <cellStyle name="Heading 3 2 17 14" xfId="4728" xr:uid="{DD2B78BF-5049-4C12-A288-2B579B9A5737}"/>
    <cellStyle name="Heading 3 2 17 14 2" xfId="4729" xr:uid="{E9316ACA-60C5-4D28-B046-EB8B8C6636D2}"/>
    <cellStyle name="Heading 3 2 17 14 2 2" xfId="4730" xr:uid="{B44CB3CD-8AD6-49F4-8AD2-54C8F9C4FC94}"/>
    <cellStyle name="Heading 3 2 17 14 3" xfId="4731" xr:uid="{3A9DB48B-88C6-450A-9020-46BC62269A09}"/>
    <cellStyle name="Heading 3 2 17 14 3 2" xfId="4732" xr:uid="{0E86D183-80C1-440A-B1BC-8A5D60B72F44}"/>
    <cellStyle name="Heading 3 2 17 14 4" xfId="4733" xr:uid="{44113C83-C0CA-45FB-89E0-8F12D1905D76}"/>
    <cellStyle name="Heading 3 2 17 14 4 2" xfId="4734" xr:uid="{42196074-96C1-46D3-A4A9-B3D26A2D6D5E}"/>
    <cellStyle name="Heading 3 2 17 15" xfId="4735" xr:uid="{44CCE28F-CD6A-43A5-93B5-3E82E92A1643}"/>
    <cellStyle name="Heading 3 2 17 15 2" xfId="4736" xr:uid="{B34494FA-6479-4C95-9E1B-0B657CD647D4}"/>
    <cellStyle name="Heading 3 2 17 15 2 2" xfId="4737" xr:uid="{0FF77D9C-2E1D-4BB9-968C-D9755A8F0103}"/>
    <cellStyle name="Heading 3 2 17 15 3" xfId="4738" xr:uid="{C1A00358-746D-442B-94E9-D8776900F5C1}"/>
    <cellStyle name="Heading 3 2 17 15 3 2" xfId="4739" xr:uid="{7BAEF890-2E67-4C76-B10B-8E5A08F71492}"/>
    <cellStyle name="Heading 3 2 17 15 4" xfId="4740" xr:uid="{918C1B0B-0C76-41C0-BF3E-7AA89A13AED5}"/>
    <cellStyle name="Heading 3 2 17 15 4 2" xfId="4741" xr:uid="{3AA844C4-12BD-49FC-800F-470451F9B4C0}"/>
    <cellStyle name="Heading 3 2 17 16" xfId="4742" xr:uid="{482E9860-5DF7-4FC6-8E73-78BCCDA6CC62}"/>
    <cellStyle name="Heading 3 2 17 16 2" xfId="4743" xr:uid="{9C441A44-384F-4F5F-9E98-5CC0A05F5387}"/>
    <cellStyle name="Heading 3 2 17 17" xfId="4744" xr:uid="{B6EB3BA3-4D0E-4BD3-B29E-3018E9B04AAE}"/>
    <cellStyle name="Heading 3 2 17 17 2" xfId="4745" xr:uid="{1CCBDDEC-D7CF-4A7A-BBB6-E9FD5E0A3FE0}"/>
    <cellStyle name="Heading 3 2 17 18" xfId="4746" xr:uid="{ADC19581-60FC-4F4C-B683-77CDC3EA1CA0}"/>
    <cellStyle name="Heading 3 2 17 18 2" xfId="4747" xr:uid="{5537070C-7C24-4458-A207-ED8CC158378D}"/>
    <cellStyle name="Heading 3 2 17 19" xfId="4748" xr:uid="{F0D4E75C-5504-4B78-974A-1F5749C63838}"/>
    <cellStyle name="Heading 3 2 17 2" xfId="4749" xr:uid="{283B36B8-E3C8-4E7A-B06C-2C118E941885}"/>
    <cellStyle name="Heading 3 2 17 2 2" xfId="4750" xr:uid="{4D870CD5-3816-4673-A0D1-A86976342D24}"/>
    <cellStyle name="Heading 3 2 17 2 2 2" xfId="4751" xr:uid="{5E9C75A2-E896-48FF-B69D-AC9604534559}"/>
    <cellStyle name="Heading 3 2 17 2 3" xfId="4752" xr:uid="{6C4F5413-9C20-4DD1-8C89-999B18CF714E}"/>
    <cellStyle name="Heading 3 2 17 2 3 2" xfId="4753" xr:uid="{56AD207E-9374-4A00-B73C-376F95D8B332}"/>
    <cellStyle name="Heading 3 2 17 2 4" xfId="4754" xr:uid="{936D941F-5E40-4BBC-822E-00C98F779698}"/>
    <cellStyle name="Heading 3 2 17 2 4 2" xfId="4755" xr:uid="{5F0CEB65-1108-4887-9B4A-387CB1238139}"/>
    <cellStyle name="Heading 3 2 17 20" xfId="4756" xr:uid="{9988FA7C-68E2-4409-A235-F8BAE93E7E56}"/>
    <cellStyle name="Heading 3 2 17 21" xfId="4757" xr:uid="{AA5BADCC-CECA-4B7A-84C1-98D59978E784}"/>
    <cellStyle name="Heading 3 2 17 22" xfId="4758" xr:uid="{B6B3EA61-07F7-4442-8C29-8192E38F3BFE}"/>
    <cellStyle name="Heading 3 2 17 23" xfId="4759" xr:uid="{7969F574-C263-4810-9870-F0219EB8A5DB}"/>
    <cellStyle name="Heading 3 2 17 24" xfId="4760" xr:uid="{3566BBB8-0CA5-46C4-BFE8-7A5F0ABB8DDF}"/>
    <cellStyle name="Heading 3 2 17 25" xfId="4761" xr:uid="{F98883EC-64B9-4FDA-9441-433F39DA0300}"/>
    <cellStyle name="Heading 3 2 17 3" xfId="4762" xr:uid="{E382F52C-AA2F-4F58-B3A1-C16C511CA5F1}"/>
    <cellStyle name="Heading 3 2 17 3 2" xfId="4763" xr:uid="{F0D17CF2-CA22-4223-B89C-C334EBE1F420}"/>
    <cellStyle name="Heading 3 2 17 3 2 2" xfId="4764" xr:uid="{15A8D9AD-60B1-421E-8B64-F0883F060090}"/>
    <cellStyle name="Heading 3 2 17 3 3" xfId="4765" xr:uid="{C2EBB67F-66EB-464C-BFE6-B503B2F228A9}"/>
    <cellStyle name="Heading 3 2 17 3 3 2" xfId="4766" xr:uid="{77FF2552-2950-46EE-9694-F455D9350FD4}"/>
    <cellStyle name="Heading 3 2 17 3 4" xfId="4767" xr:uid="{E676E6E6-97D4-4E1B-A1D2-067F624C1A73}"/>
    <cellStyle name="Heading 3 2 17 3 4 2" xfId="4768" xr:uid="{1CF8A83C-44E6-41EA-AF41-E1E949E78283}"/>
    <cellStyle name="Heading 3 2 17 4" xfId="4769" xr:uid="{D7B8418A-154B-4B15-8F92-EA569380387D}"/>
    <cellStyle name="Heading 3 2 17 4 2" xfId="4770" xr:uid="{92B62F7F-6B0D-45B7-99A6-A56D9B8E5E00}"/>
    <cellStyle name="Heading 3 2 17 4 2 2" xfId="4771" xr:uid="{24A4C72A-9C31-4B27-A2C7-CA5092CE5814}"/>
    <cellStyle name="Heading 3 2 17 4 3" xfId="4772" xr:uid="{9892F56C-A595-431B-BF5A-A50C36E767B1}"/>
    <cellStyle name="Heading 3 2 17 4 3 2" xfId="4773" xr:uid="{78AAC313-BEC4-45B5-92E4-BE99897DCBA1}"/>
    <cellStyle name="Heading 3 2 17 4 4" xfId="4774" xr:uid="{3B937428-BA1E-4C8D-8D7C-BB63DE6FE135}"/>
    <cellStyle name="Heading 3 2 17 4 4 2" xfId="4775" xr:uid="{5C240AA4-055D-4CCE-9D7E-D1BAB91EED3F}"/>
    <cellStyle name="Heading 3 2 17 5" xfId="4776" xr:uid="{7BAC160D-026C-49EB-BD6A-DF6D7372FEEF}"/>
    <cellStyle name="Heading 3 2 17 5 2" xfId="4777" xr:uid="{22EF41D5-1928-4894-90C2-F5B093090DBB}"/>
    <cellStyle name="Heading 3 2 17 5 2 2" xfId="4778" xr:uid="{2DEB69A7-25C3-4EAB-B06D-87E5C4730C0D}"/>
    <cellStyle name="Heading 3 2 17 5 3" xfId="4779" xr:uid="{7C1BF76B-A5FA-4A7C-8829-3C3EB019DB41}"/>
    <cellStyle name="Heading 3 2 17 5 3 2" xfId="4780" xr:uid="{173B9EAC-B25D-4BE9-9C3B-3B0842721FFA}"/>
    <cellStyle name="Heading 3 2 17 5 4" xfId="4781" xr:uid="{EB7D6E3A-ED4B-4860-B461-14072CAE9EA1}"/>
    <cellStyle name="Heading 3 2 17 5 4 2" xfId="4782" xr:uid="{F0D304BF-26E8-498C-8B62-A9E957AF7FFE}"/>
    <cellStyle name="Heading 3 2 17 6" xfId="4783" xr:uid="{13AB01B9-0E0C-4941-9A37-C93D8BF096B2}"/>
    <cellStyle name="Heading 3 2 17 6 2" xfId="4784" xr:uid="{A8CDA377-9CB7-4150-8A64-706084A3B676}"/>
    <cellStyle name="Heading 3 2 17 6 2 2" xfId="4785" xr:uid="{275FC0B1-9868-4732-8854-CEC7FE24C752}"/>
    <cellStyle name="Heading 3 2 17 6 3" xfId="4786" xr:uid="{41DC7584-1384-49C3-8330-D6E7FF0D1F0B}"/>
    <cellStyle name="Heading 3 2 17 6 3 2" xfId="4787" xr:uid="{F45CFB92-BCB2-4DFC-B35A-021846469F88}"/>
    <cellStyle name="Heading 3 2 17 6 4" xfId="4788" xr:uid="{0CBF0E18-1ED9-443F-AA43-6977B8758A1F}"/>
    <cellStyle name="Heading 3 2 17 6 4 2" xfId="4789" xr:uid="{CDCA747E-A4CE-4493-AF9A-CDBEBC3D190F}"/>
    <cellStyle name="Heading 3 2 17 7" xfId="4790" xr:uid="{6ADDAB1F-16E1-4178-A417-7FC97A71D68E}"/>
    <cellStyle name="Heading 3 2 17 7 2" xfId="4791" xr:uid="{223B523A-8371-4E97-B7DC-D9971AEC78A2}"/>
    <cellStyle name="Heading 3 2 17 7 2 2" xfId="4792" xr:uid="{BFC12090-4C9A-43FF-98C2-3789C424C8A0}"/>
    <cellStyle name="Heading 3 2 17 7 3" xfId="4793" xr:uid="{81773418-E366-4497-A1CB-6982F440CBCD}"/>
    <cellStyle name="Heading 3 2 17 7 3 2" xfId="4794" xr:uid="{5A6E1804-1174-48CB-835E-E16D62FA3713}"/>
    <cellStyle name="Heading 3 2 17 7 4" xfId="4795" xr:uid="{50FD0D7C-7050-47F7-8056-B8218837CB87}"/>
    <cellStyle name="Heading 3 2 17 7 4 2" xfId="4796" xr:uid="{EA7C97EA-481A-4AEB-85C1-C9C636153EC0}"/>
    <cellStyle name="Heading 3 2 17 8" xfId="4797" xr:uid="{686DE252-96AF-4AC8-A1E7-C06E305AD40B}"/>
    <cellStyle name="Heading 3 2 17 8 2" xfId="4798" xr:uid="{963FDFB8-7113-4395-8BAD-F40AAC48A222}"/>
    <cellStyle name="Heading 3 2 17 8 2 2" xfId="4799" xr:uid="{F88B3DCB-3399-42A9-817B-4ABD1B60FD42}"/>
    <cellStyle name="Heading 3 2 17 8 3" xfId="4800" xr:uid="{31A1433A-E851-475F-A524-BE4CD21469B0}"/>
    <cellStyle name="Heading 3 2 17 8 3 2" xfId="4801" xr:uid="{073B8FF0-9554-42F0-B988-4E13D7F03376}"/>
    <cellStyle name="Heading 3 2 17 8 4" xfId="4802" xr:uid="{B103DD77-A2F5-41E5-9886-A8D064AA20E8}"/>
    <cellStyle name="Heading 3 2 17 8 4 2" xfId="4803" xr:uid="{64CF77B0-8865-4946-8DC0-0C8DF4A5E2E4}"/>
    <cellStyle name="Heading 3 2 17 9" xfId="4804" xr:uid="{57F45998-3532-45F9-AFE8-4D9E3F877D8E}"/>
    <cellStyle name="Heading 3 2 17 9 2" xfId="4805" xr:uid="{9614895D-D17D-4081-B874-EBAE23C52862}"/>
    <cellStyle name="Heading 3 2 17 9 2 2" xfId="4806" xr:uid="{AF8EC9DF-2A1F-439C-9878-A35EB6B347DE}"/>
    <cellStyle name="Heading 3 2 17 9 3" xfId="4807" xr:uid="{3CD192E0-77C0-4A94-8148-CC794E61B6AF}"/>
    <cellStyle name="Heading 3 2 17 9 3 2" xfId="4808" xr:uid="{F6C3DCDE-8238-4CBB-A341-2218B5287071}"/>
    <cellStyle name="Heading 3 2 17 9 4" xfId="4809" xr:uid="{74A3CA7F-F0BC-4917-81A1-15B28403B508}"/>
    <cellStyle name="Heading 3 2 17 9 4 2" xfId="4810" xr:uid="{D4757242-B21D-49C0-9CE8-461F4CC2C78B}"/>
    <cellStyle name="Heading 3 2 18" xfId="4811" xr:uid="{1444C8BB-6971-4526-ADB9-D90D850168FF}"/>
    <cellStyle name="Heading 3 2 18 10" xfId="4812" xr:uid="{7B275107-AFC9-4FBD-AD02-F1B9451CCDAD}"/>
    <cellStyle name="Heading 3 2 18 10 2" xfId="4813" xr:uid="{A7C9357F-6B6B-481C-94FC-75199B777741}"/>
    <cellStyle name="Heading 3 2 18 10 2 2" xfId="4814" xr:uid="{2DC609EC-2922-4179-A5B4-7338CFD3CFA2}"/>
    <cellStyle name="Heading 3 2 18 10 3" xfId="4815" xr:uid="{FAC4F1E2-2A18-44A3-A0CE-E550668FD597}"/>
    <cellStyle name="Heading 3 2 18 10 3 2" xfId="4816" xr:uid="{FC912446-04F3-46DC-AA1B-BD1C8AB2DA6E}"/>
    <cellStyle name="Heading 3 2 18 10 4" xfId="4817" xr:uid="{6AC2EC64-0E0D-4877-AB72-8F4C4ED14D47}"/>
    <cellStyle name="Heading 3 2 18 10 4 2" xfId="4818" xr:uid="{D596A1F3-EF1E-4ECA-AF86-98426B2EFA32}"/>
    <cellStyle name="Heading 3 2 18 11" xfId="4819" xr:uid="{5A874B6D-4972-4370-BB25-7E074922B433}"/>
    <cellStyle name="Heading 3 2 18 11 2" xfId="4820" xr:uid="{1A074A34-ABED-49FE-9A45-94D6352421E0}"/>
    <cellStyle name="Heading 3 2 18 11 2 2" xfId="4821" xr:uid="{2D85CF38-69FA-4C3B-A42A-1661CAACB0E5}"/>
    <cellStyle name="Heading 3 2 18 11 3" xfId="4822" xr:uid="{1DAB207C-47EE-4CF5-BB35-E08064C96B11}"/>
    <cellStyle name="Heading 3 2 18 11 3 2" xfId="4823" xr:uid="{D48D319B-BDC2-4DE3-AFEA-18D050CC2A02}"/>
    <cellStyle name="Heading 3 2 18 11 4" xfId="4824" xr:uid="{72B7550C-49ED-444F-B202-40BDFF8BBDF8}"/>
    <cellStyle name="Heading 3 2 18 11 4 2" xfId="4825" xr:uid="{9A917D96-E629-46AC-9CE8-DB1CB41FF65A}"/>
    <cellStyle name="Heading 3 2 18 12" xfId="4826" xr:uid="{3F879C45-DEA0-49BF-BAD0-4ED4BFF483BA}"/>
    <cellStyle name="Heading 3 2 18 12 2" xfId="4827" xr:uid="{B6322E19-CCC5-41B9-89E3-762A5A68B596}"/>
    <cellStyle name="Heading 3 2 18 12 2 2" xfId="4828" xr:uid="{EE1C102C-8233-48F8-957B-8AC31D7318C3}"/>
    <cellStyle name="Heading 3 2 18 12 3" xfId="4829" xr:uid="{EF95EE17-9A43-46A7-A10E-7154D8D3F3E5}"/>
    <cellStyle name="Heading 3 2 18 12 3 2" xfId="4830" xr:uid="{79ED353B-9793-4BBC-A899-3F4D92DEF324}"/>
    <cellStyle name="Heading 3 2 18 12 4" xfId="4831" xr:uid="{5B12A034-6B94-44C3-B9AD-579B90F364FD}"/>
    <cellStyle name="Heading 3 2 18 12 4 2" xfId="4832" xr:uid="{2B150925-A61C-4022-969F-148357F78B54}"/>
    <cellStyle name="Heading 3 2 18 13" xfId="4833" xr:uid="{481FDE14-6612-4EAF-88F2-DC64D3B86B3A}"/>
    <cellStyle name="Heading 3 2 18 13 2" xfId="4834" xr:uid="{6C84BCBB-8AB9-4EF1-A019-F791B092C9BD}"/>
    <cellStyle name="Heading 3 2 18 13 2 2" xfId="4835" xr:uid="{06F1F937-9699-4213-A1F8-0D4223D0EBA4}"/>
    <cellStyle name="Heading 3 2 18 13 3" xfId="4836" xr:uid="{957C8298-F967-42E0-8AA3-66F31613F690}"/>
    <cellStyle name="Heading 3 2 18 13 3 2" xfId="4837" xr:uid="{4090C5C7-2EE9-4A79-AFAC-E85439C9D7E4}"/>
    <cellStyle name="Heading 3 2 18 13 4" xfId="4838" xr:uid="{426F927C-B0BF-40D5-94D3-7AA66268D1E1}"/>
    <cellStyle name="Heading 3 2 18 13 4 2" xfId="4839" xr:uid="{0776B2EF-D196-41F3-8494-82025633B648}"/>
    <cellStyle name="Heading 3 2 18 14" xfId="4840" xr:uid="{6E32F56E-C6B2-4E5B-A3F5-06A849E38EF6}"/>
    <cellStyle name="Heading 3 2 18 14 2" xfId="4841" xr:uid="{6809651E-3BB6-4B8E-B6DB-149A1E98F975}"/>
    <cellStyle name="Heading 3 2 18 14 2 2" xfId="4842" xr:uid="{862BBAA2-D1B1-4125-B94C-68FD2D6A1DFC}"/>
    <cellStyle name="Heading 3 2 18 14 3" xfId="4843" xr:uid="{26040451-AF69-4AF5-BB2D-0155C57C1402}"/>
    <cellStyle name="Heading 3 2 18 14 3 2" xfId="4844" xr:uid="{4F20B273-3C6F-47FC-8DA0-65D69F5E427D}"/>
    <cellStyle name="Heading 3 2 18 14 4" xfId="4845" xr:uid="{CD9614F3-ECB5-425B-BA62-78D39DA07825}"/>
    <cellStyle name="Heading 3 2 18 14 4 2" xfId="4846" xr:uid="{72B2E034-438D-4215-A171-AC892A90E93B}"/>
    <cellStyle name="Heading 3 2 18 15" xfId="4847" xr:uid="{3F68E5A9-386B-48F6-88D1-0976A50C6436}"/>
    <cellStyle name="Heading 3 2 18 15 2" xfId="4848" xr:uid="{24BA9B62-4E8C-48C1-8844-B3E8CAFDA1BD}"/>
    <cellStyle name="Heading 3 2 18 15 2 2" xfId="4849" xr:uid="{61502559-EFA9-4427-977D-9CE3DCC94C55}"/>
    <cellStyle name="Heading 3 2 18 15 3" xfId="4850" xr:uid="{15DE3158-BCEB-4AB8-AC10-DBA3790B180F}"/>
    <cellStyle name="Heading 3 2 18 15 3 2" xfId="4851" xr:uid="{B1D6307E-2F7C-4A8F-BC9F-1B516FCC3C06}"/>
    <cellStyle name="Heading 3 2 18 15 4" xfId="4852" xr:uid="{42CD14D2-2989-4063-9624-12CD6000F408}"/>
    <cellStyle name="Heading 3 2 18 15 4 2" xfId="4853" xr:uid="{C5A5E20D-5D70-41D2-BF19-240A79DEFF2E}"/>
    <cellStyle name="Heading 3 2 18 16" xfId="4854" xr:uid="{8D9ED57D-3F2E-4B68-89BE-0BAEEEAF4ECF}"/>
    <cellStyle name="Heading 3 2 18 16 2" xfId="4855" xr:uid="{09D41BCF-660F-4962-9745-6CC4E3229E48}"/>
    <cellStyle name="Heading 3 2 18 17" xfId="4856" xr:uid="{85CC95F4-FF57-4ACC-9BC5-59F0EECC479E}"/>
    <cellStyle name="Heading 3 2 18 17 2" xfId="4857" xr:uid="{E61E9392-5828-47C4-8F41-470DCD3127DE}"/>
    <cellStyle name="Heading 3 2 18 18" xfId="4858" xr:uid="{3F09EF53-02EF-4801-907A-4F23EC13C467}"/>
    <cellStyle name="Heading 3 2 18 18 2" xfId="4859" xr:uid="{D5F96A34-55A6-492F-99F0-EA6ECE30E8B0}"/>
    <cellStyle name="Heading 3 2 18 19" xfId="4860" xr:uid="{21913F02-F90D-46F5-A185-F033B631102E}"/>
    <cellStyle name="Heading 3 2 18 2" xfId="4861" xr:uid="{07E21D6B-D366-4096-8F38-34455E5C4649}"/>
    <cellStyle name="Heading 3 2 18 2 2" xfId="4862" xr:uid="{C9B67B86-D92A-4A47-B932-6A88BBBF6EA2}"/>
    <cellStyle name="Heading 3 2 18 2 2 2" xfId="4863" xr:uid="{80B54E5A-D738-4F06-81FB-393F4848508D}"/>
    <cellStyle name="Heading 3 2 18 2 3" xfId="4864" xr:uid="{9E6718B8-D54A-47CF-A706-3A2BCAAF4513}"/>
    <cellStyle name="Heading 3 2 18 2 3 2" xfId="4865" xr:uid="{A976B257-F3CA-48EB-B792-C5141987F354}"/>
    <cellStyle name="Heading 3 2 18 2 4" xfId="4866" xr:uid="{34217E8E-9B52-4A27-AF6B-614F27646556}"/>
    <cellStyle name="Heading 3 2 18 2 4 2" xfId="4867" xr:uid="{AAC58F08-669C-4C8E-AB62-F7B3976E439A}"/>
    <cellStyle name="Heading 3 2 18 20" xfId="4868" xr:uid="{1D528DB0-70F4-45BC-94A4-0B06A42EA09A}"/>
    <cellStyle name="Heading 3 2 18 21" xfId="4869" xr:uid="{D1DBC058-19E0-4D28-A757-4518C5017217}"/>
    <cellStyle name="Heading 3 2 18 22" xfId="4870" xr:uid="{FCDAD182-635A-43A9-A5EE-AD0B1A92BE8B}"/>
    <cellStyle name="Heading 3 2 18 23" xfId="4871" xr:uid="{E3803ACF-C322-4051-82EA-3CB8831DE262}"/>
    <cellStyle name="Heading 3 2 18 24" xfId="4872" xr:uid="{9264AB27-460B-4D83-9E7E-C0ED6E7971B4}"/>
    <cellStyle name="Heading 3 2 18 25" xfId="4873" xr:uid="{69E50833-FA78-4C51-A819-6C65E6E3C63C}"/>
    <cellStyle name="Heading 3 2 18 3" xfId="4874" xr:uid="{CD7242B5-7FA8-4616-965B-358382BDF3D9}"/>
    <cellStyle name="Heading 3 2 18 3 2" xfId="4875" xr:uid="{7C9133A5-10F4-4971-988C-EB1551577666}"/>
    <cellStyle name="Heading 3 2 18 3 2 2" xfId="4876" xr:uid="{50E9B27A-266B-4C86-B188-B522F421086A}"/>
    <cellStyle name="Heading 3 2 18 3 3" xfId="4877" xr:uid="{0EA9998C-11CD-43EA-B716-A955166AAA0E}"/>
    <cellStyle name="Heading 3 2 18 3 3 2" xfId="4878" xr:uid="{6023AC15-DE9B-45E2-94F4-965EFCE8F618}"/>
    <cellStyle name="Heading 3 2 18 3 4" xfId="4879" xr:uid="{09EA2674-4807-4719-A24D-DD1B5DDA1E50}"/>
    <cellStyle name="Heading 3 2 18 3 4 2" xfId="4880" xr:uid="{CD7C21F3-E7E3-4728-947F-0B6B691EAECF}"/>
    <cellStyle name="Heading 3 2 18 4" xfId="4881" xr:uid="{64E0370C-EEA4-44D2-9EDC-DB52F5FDEB75}"/>
    <cellStyle name="Heading 3 2 18 4 2" xfId="4882" xr:uid="{73E4EAEF-AFF1-4DC1-B2A2-A6B5A5BB3BD4}"/>
    <cellStyle name="Heading 3 2 18 4 2 2" xfId="4883" xr:uid="{397FA299-0728-40B3-BA9C-7E7AAD493BA9}"/>
    <cellStyle name="Heading 3 2 18 4 3" xfId="4884" xr:uid="{DE84B161-6532-4371-B011-2E81737C094A}"/>
    <cellStyle name="Heading 3 2 18 4 3 2" xfId="4885" xr:uid="{44DC4011-4EFB-41F1-81BE-835289BEDE60}"/>
    <cellStyle name="Heading 3 2 18 4 4" xfId="4886" xr:uid="{E465A88D-F5E1-45E7-B41C-88539A622A06}"/>
    <cellStyle name="Heading 3 2 18 4 4 2" xfId="4887" xr:uid="{415C54E8-B84A-4AF1-B467-1C6ECE8002E9}"/>
    <cellStyle name="Heading 3 2 18 5" xfId="4888" xr:uid="{46BB9A13-29A4-4E0D-8E37-F587BE363526}"/>
    <cellStyle name="Heading 3 2 18 5 2" xfId="4889" xr:uid="{3ED8613D-525A-4309-ACFB-2DCD247126E5}"/>
    <cellStyle name="Heading 3 2 18 5 2 2" xfId="4890" xr:uid="{E26F188D-0E39-4746-9D53-285341550C5D}"/>
    <cellStyle name="Heading 3 2 18 5 3" xfId="4891" xr:uid="{8E74183F-AF8D-4168-86D2-A0BDB21DE5FE}"/>
    <cellStyle name="Heading 3 2 18 5 3 2" xfId="4892" xr:uid="{A6473F68-39AD-46CE-B763-185EDC6E1467}"/>
    <cellStyle name="Heading 3 2 18 5 4" xfId="4893" xr:uid="{2A6A2774-D56D-438F-A2BA-93116677B2B5}"/>
    <cellStyle name="Heading 3 2 18 5 4 2" xfId="4894" xr:uid="{E89682F5-F337-4B54-A889-66B12F12A5CD}"/>
    <cellStyle name="Heading 3 2 18 6" xfId="4895" xr:uid="{462604BF-5F54-47DF-9C32-CD0C242B3182}"/>
    <cellStyle name="Heading 3 2 18 6 2" xfId="4896" xr:uid="{0B324104-DDF0-41D9-8FC4-0E5931B8EDE2}"/>
    <cellStyle name="Heading 3 2 18 6 2 2" xfId="4897" xr:uid="{908FBFEA-BC84-42B6-BBAA-1113B169B0A0}"/>
    <cellStyle name="Heading 3 2 18 6 3" xfId="4898" xr:uid="{807A4D88-BE27-4A06-895D-CCF3FB392CEA}"/>
    <cellStyle name="Heading 3 2 18 6 3 2" xfId="4899" xr:uid="{3441316D-4B20-43DC-A724-CFC5D43E54BE}"/>
    <cellStyle name="Heading 3 2 18 6 4" xfId="4900" xr:uid="{E5B63628-EFE3-46F8-97E8-EA2EF3A5C675}"/>
    <cellStyle name="Heading 3 2 18 6 4 2" xfId="4901" xr:uid="{CE55CA1B-B7E4-4A97-8AD7-965BD08DE485}"/>
    <cellStyle name="Heading 3 2 18 7" xfId="4902" xr:uid="{A80456FD-26A0-457A-943D-BDE13BD9FB81}"/>
    <cellStyle name="Heading 3 2 18 7 2" xfId="4903" xr:uid="{C818D6E5-ED12-422E-B238-2E9F5127CD31}"/>
    <cellStyle name="Heading 3 2 18 7 2 2" xfId="4904" xr:uid="{50F739EF-9C20-4C38-8416-A8BACD578433}"/>
    <cellStyle name="Heading 3 2 18 7 3" xfId="4905" xr:uid="{3DA6A9EF-94E6-4D0A-A515-C4561ACB6FF4}"/>
    <cellStyle name="Heading 3 2 18 7 3 2" xfId="4906" xr:uid="{301BB07F-D4E5-4673-8858-EAD7BAE7810B}"/>
    <cellStyle name="Heading 3 2 18 7 4" xfId="4907" xr:uid="{4771E6D2-D912-41F1-AD81-74AB49FEA679}"/>
    <cellStyle name="Heading 3 2 18 7 4 2" xfId="4908" xr:uid="{D92FBD35-AFB0-4F16-9E22-19575E64B10D}"/>
    <cellStyle name="Heading 3 2 18 8" xfId="4909" xr:uid="{F12A781F-5D31-4F52-8BD9-08EFD588E9C0}"/>
    <cellStyle name="Heading 3 2 18 8 2" xfId="4910" xr:uid="{D3378FF8-97FD-44B9-B66B-3E158B3873D3}"/>
    <cellStyle name="Heading 3 2 18 8 2 2" xfId="4911" xr:uid="{001EAE3A-B096-4F32-8CEA-3D51A84C76EB}"/>
    <cellStyle name="Heading 3 2 18 8 3" xfId="4912" xr:uid="{BBE2CF68-9E16-4926-B6AE-73399E7AF668}"/>
    <cellStyle name="Heading 3 2 18 8 3 2" xfId="4913" xr:uid="{B569F511-1E6B-4A94-932F-933CDC9AF35B}"/>
    <cellStyle name="Heading 3 2 18 8 4" xfId="4914" xr:uid="{C59E1C3A-03FA-41F4-B9F3-7323565475DE}"/>
    <cellStyle name="Heading 3 2 18 8 4 2" xfId="4915" xr:uid="{3F81B60B-D6A2-4CB5-9585-0AD800FE93CD}"/>
    <cellStyle name="Heading 3 2 18 9" xfId="4916" xr:uid="{87F29828-ACBA-4B9C-8A6B-C0B95DF64C5B}"/>
    <cellStyle name="Heading 3 2 18 9 2" xfId="4917" xr:uid="{001C458C-549D-4EE9-B84B-D454E26A17AA}"/>
    <cellStyle name="Heading 3 2 18 9 2 2" xfId="4918" xr:uid="{67038B24-E6EA-42A2-996F-CF209C20CB22}"/>
    <cellStyle name="Heading 3 2 18 9 3" xfId="4919" xr:uid="{CAA6CF76-F687-4D03-BFAF-D35927560B16}"/>
    <cellStyle name="Heading 3 2 18 9 3 2" xfId="4920" xr:uid="{E15A2529-AE2F-4703-B39F-B36212FC921D}"/>
    <cellStyle name="Heading 3 2 18 9 4" xfId="4921" xr:uid="{72DC6F2E-2FD5-4F10-9DCC-3A52EE4EF057}"/>
    <cellStyle name="Heading 3 2 18 9 4 2" xfId="4922" xr:uid="{613F53FE-D28C-4550-A81E-83F6AE257ED4}"/>
    <cellStyle name="Heading 3 2 19" xfId="4923" xr:uid="{15172C4F-037B-4EF4-96C1-3FB251E9B87B}"/>
    <cellStyle name="Heading 3 2 19 10" xfId="4924" xr:uid="{ECBDEB57-E3F7-453C-BF1C-F922B14B0FA4}"/>
    <cellStyle name="Heading 3 2 19 10 2" xfId="4925" xr:uid="{64FDC47D-6491-41F6-805A-EFE8D75728B7}"/>
    <cellStyle name="Heading 3 2 19 10 2 2" xfId="4926" xr:uid="{0AB9001F-68E3-4198-895B-15AD8EBE269E}"/>
    <cellStyle name="Heading 3 2 19 10 3" xfId="4927" xr:uid="{FBE474E2-116A-4B97-9782-0169B4B42FF1}"/>
    <cellStyle name="Heading 3 2 19 10 3 2" xfId="4928" xr:uid="{AB51A092-64E4-43CF-9EC2-C34F7F6EC9FD}"/>
    <cellStyle name="Heading 3 2 19 10 4" xfId="4929" xr:uid="{74407D7D-229B-45E9-AD94-2C7FE56288F8}"/>
    <cellStyle name="Heading 3 2 19 10 4 2" xfId="4930" xr:uid="{B8ACC885-138A-4731-8F73-3D6A9FD54AFF}"/>
    <cellStyle name="Heading 3 2 19 11" xfId="4931" xr:uid="{8819754B-68FF-4033-A72D-5834FE906615}"/>
    <cellStyle name="Heading 3 2 19 11 2" xfId="4932" xr:uid="{19DCB68C-1756-475D-ADBD-D0F845395B89}"/>
    <cellStyle name="Heading 3 2 19 11 2 2" xfId="4933" xr:uid="{0609C651-F230-478E-8DA1-BF0EDC0FE6CA}"/>
    <cellStyle name="Heading 3 2 19 11 3" xfId="4934" xr:uid="{4E77CE6B-6864-4347-8757-E43581E8B5A1}"/>
    <cellStyle name="Heading 3 2 19 11 3 2" xfId="4935" xr:uid="{D0140738-C208-4968-AD2E-B53BC6AEDBB9}"/>
    <cellStyle name="Heading 3 2 19 11 4" xfId="4936" xr:uid="{C0962FC9-AFF1-4BE7-A133-8921271792E5}"/>
    <cellStyle name="Heading 3 2 19 11 4 2" xfId="4937" xr:uid="{440CF8BD-A3B4-4657-8F1B-81BFD92AAA46}"/>
    <cellStyle name="Heading 3 2 19 12" xfId="4938" xr:uid="{5A6BF8DF-0AB7-4558-BED5-AFDC879281E9}"/>
    <cellStyle name="Heading 3 2 19 12 2" xfId="4939" xr:uid="{03E800D5-EDA5-4B83-839C-D90E4D3E5087}"/>
    <cellStyle name="Heading 3 2 19 12 2 2" xfId="4940" xr:uid="{E6CFAA9C-0119-4827-B37A-AFCF825F024E}"/>
    <cellStyle name="Heading 3 2 19 12 3" xfId="4941" xr:uid="{CE2F518A-1800-4DC8-8A8D-0D0B5F042C8D}"/>
    <cellStyle name="Heading 3 2 19 12 3 2" xfId="4942" xr:uid="{E1435359-71BC-4D87-A240-F59E5A1A0607}"/>
    <cellStyle name="Heading 3 2 19 12 4" xfId="4943" xr:uid="{1425DCFB-EC75-4D37-A004-B8FA315AB959}"/>
    <cellStyle name="Heading 3 2 19 12 4 2" xfId="4944" xr:uid="{40950B36-26D2-4411-A160-3A92ED26FCDF}"/>
    <cellStyle name="Heading 3 2 19 13" xfId="4945" xr:uid="{69317580-6FFD-4BCB-B75A-E7611C775744}"/>
    <cellStyle name="Heading 3 2 19 13 2" xfId="4946" xr:uid="{EAEDAAAC-60E5-416F-ADCD-60D46AB6FC38}"/>
    <cellStyle name="Heading 3 2 19 13 2 2" xfId="4947" xr:uid="{775E0BDE-8AD7-4323-B32A-CE0AA5203658}"/>
    <cellStyle name="Heading 3 2 19 13 3" xfId="4948" xr:uid="{71F30EF7-D85E-4C98-BB7D-AC52495B6FD0}"/>
    <cellStyle name="Heading 3 2 19 13 3 2" xfId="4949" xr:uid="{600ED2CF-D8BC-46F9-BA28-DFA860C68CB4}"/>
    <cellStyle name="Heading 3 2 19 13 4" xfId="4950" xr:uid="{0F1CABE8-143A-408D-A79E-6BBA6021C314}"/>
    <cellStyle name="Heading 3 2 19 13 4 2" xfId="4951" xr:uid="{08EFD359-0372-417D-A88F-FF33C4BB3042}"/>
    <cellStyle name="Heading 3 2 19 14" xfId="4952" xr:uid="{D38575F9-826E-4117-9A52-26B4570CF6AA}"/>
    <cellStyle name="Heading 3 2 19 14 2" xfId="4953" xr:uid="{EE06063B-D515-4896-8347-D54795B0F062}"/>
    <cellStyle name="Heading 3 2 19 14 2 2" xfId="4954" xr:uid="{1C38AC24-4FCF-46A3-93F9-525CB8B237DB}"/>
    <cellStyle name="Heading 3 2 19 14 3" xfId="4955" xr:uid="{F2F72A7A-BEF4-4F11-A7D1-C8430F49814F}"/>
    <cellStyle name="Heading 3 2 19 14 3 2" xfId="4956" xr:uid="{457D3BD3-4B22-42C4-9E33-3AA9D419F964}"/>
    <cellStyle name="Heading 3 2 19 14 4" xfId="4957" xr:uid="{80D7312B-08E6-446C-9530-FA7B4779F04B}"/>
    <cellStyle name="Heading 3 2 19 14 4 2" xfId="4958" xr:uid="{453B5D7C-8C84-4596-BBF2-576B0B70DEE3}"/>
    <cellStyle name="Heading 3 2 19 15" xfId="4959" xr:uid="{09C1EDF8-E565-4837-AB8E-2EC7D02C529E}"/>
    <cellStyle name="Heading 3 2 19 15 2" xfId="4960" xr:uid="{3E503F4C-B16C-4E76-8650-BBA14631CA8E}"/>
    <cellStyle name="Heading 3 2 19 15 2 2" xfId="4961" xr:uid="{DAB43182-C67F-4067-96A5-8318A5972DB4}"/>
    <cellStyle name="Heading 3 2 19 15 3" xfId="4962" xr:uid="{675A87D1-DCE2-47AA-9CF1-A19C1E24528F}"/>
    <cellStyle name="Heading 3 2 19 15 3 2" xfId="4963" xr:uid="{DA899C73-181A-4316-A2B0-54C85022A503}"/>
    <cellStyle name="Heading 3 2 19 15 4" xfId="4964" xr:uid="{7CFB100E-DC2B-499B-9645-3CD08FE9C6E7}"/>
    <cellStyle name="Heading 3 2 19 15 4 2" xfId="4965" xr:uid="{45527840-F992-4114-B95F-D6DAD73245E2}"/>
    <cellStyle name="Heading 3 2 19 16" xfId="4966" xr:uid="{7DDB41AF-1C9B-4DF5-9275-9C79E5722011}"/>
    <cellStyle name="Heading 3 2 19 16 2" xfId="4967" xr:uid="{C2416F81-09D7-4043-81D7-1347F6E47BE0}"/>
    <cellStyle name="Heading 3 2 19 17" xfId="4968" xr:uid="{C5A4AC7F-AAAF-459F-B014-A7B8B883B459}"/>
    <cellStyle name="Heading 3 2 19 17 2" xfId="4969" xr:uid="{ACC283FE-F72C-430C-BC2D-FE18E3E6D840}"/>
    <cellStyle name="Heading 3 2 19 18" xfId="4970" xr:uid="{7BF6B3D4-C35D-45D3-BEC5-890B9D13A36E}"/>
    <cellStyle name="Heading 3 2 19 18 2" xfId="4971" xr:uid="{9C0593C2-E0B7-4CA2-BC3E-3BE41C2006DE}"/>
    <cellStyle name="Heading 3 2 19 19" xfId="4972" xr:uid="{BFF5ED6A-F6CA-4ED9-A904-84CF6AB6FBDC}"/>
    <cellStyle name="Heading 3 2 19 2" xfId="4973" xr:uid="{565B356E-4B60-456F-9EBF-B0AE5748ED12}"/>
    <cellStyle name="Heading 3 2 19 2 2" xfId="4974" xr:uid="{31343DD5-B984-48F0-938D-556BCD2A0A79}"/>
    <cellStyle name="Heading 3 2 19 2 2 2" xfId="4975" xr:uid="{FEC9C082-4DD4-4EAA-94DE-B1E8F6A66469}"/>
    <cellStyle name="Heading 3 2 19 2 3" xfId="4976" xr:uid="{43F97BE2-1138-4EF7-8FE8-128607448588}"/>
    <cellStyle name="Heading 3 2 19 2 3 2" xfId="4977" xr:uid="{A5E4655B-55CA-4E44-A81F-2084886AE994}"/>
    <cellStyle name="Heading 3 2 19 2 4" xfId="4978" xr:uid="{27A3279E-450D-4D80-9FC9-C8A18076D6F6}"/>
    <cellStyle name="Heading 3 2 19 2 4 2" xfId="4979" xr:uid="{CAFFDD28-2A45-4331-922F-FF52223949A7}"/>
    <cellStyle name="Heading 3 2 19 20" xfId="4980" xr:uid="{39382109-5176-4603-B536-795AB7FE640D}"/>
    <cellStyle name="Heading 3 2 19 21" xfId="4981" xr:uid="{A59E1B2D-E0A3-4C00-A99F-FF73EB1D6381}"/>
    <cellStyle name="Heading 3 2 19 22" xfId="4982" xr:uid="{3B544CC0-0535-41B6-B4B0-B103CF924E65}"/>
    <cellStyle name="Heading 3 2 19 23" xfId="4983" xr:uid="{BDC1BD77-1E3F-4654-BE8D-0D57D2E3A0E3}"/>
    <cellStyle name="Heading 3 2 19 24" xfId="4984" xr:uid="{1A96EA87-4848-4F3E-9DD6-050FAE8554AF}"/>
    <cellStyle name="Heading 3 2 19 25" xfId="4985" xr:uid="{65D96F17-9756-4F9E-B91F-FC0F13F0B5A2}"/>
    <cellStyle name="Heading 3 2 19 3" xfId="4986" xr:uid="{2D1331A4-4006-48E4-A1DF-27ACEF022F9E}"/>
    <cellStyle name="Heading 3 2 19 3 2" xfId="4987" xr:uid="{8E966E5D-3B7C-4F7F-A7A7-AB330B40075B}"/>
    <cellStyle name="Heading 3 2 19 3 2 2" xfId="4988" xr:uid="{005C00D0-D42E-4973-9F5C-1863005DF84A}"/>
    <cellStyle name="Heading 3 2 19 3 3" xfId="4989" xr:uid="{075A6F2B-1FBC-4045-81EB-857043B5058D}"/>
    <cellStyle name="Heading 3 2 19 3 3 2" xfId="4990" xr:uid="{BD4DB592-4751-4A66-9478-E93D3FB71454}"/>
    <cellStyle name="Heading 3 2 19 3 4" xfId="4991" xr:uid="{BD39AEA8-7523-4A19-800B-E70D1E818E99}"/>
    <cellStyle name="Heading 3 2 19 3 4 2" xfId="4992" xr:uid="{2549E021-C3B2-47D2-A864-3E41A3EABBFD}"/>
    <cellStyle name="Heading 3 2 19 4" xfId="4993" xr:uid="{0015CA21-6F63-4D49-AF74-31CBB881010D}"/>
    <cellStyle name="Heading 3 2 19 4 2" xfId="4994" xr:uid="{B7F1F434-CEC2-4CAD-9E84-699166C31FE8}"/>
    <cellStyle name="Heading 3 2 19 4 2 2" xfId="4995" xr:uid="{ACD99689-0708-4228-BDE3-124062E1EA61}"/>
    <cellStyle name="Heading 3 2 19 4 3" xfId="4996" xr:uid="{DF149459-C9C9-4DA6-B177-430AEF5163E9}"/>
    <cellStyle name="Heading 3 2 19 4 3 2" xfId="4997" xr:uid="{B5FCF52F-6F0E-4906-B467-0412A072EFD0}"/>
    <cellStyle name="Heading 3 2 19 4 4" xfId="4998" xr:uid="{5899D63E-AB1F-469D-B49E-61B084C16CA3}"/>
    <cellStyle name="Heading 3 2 19 4 4 2" xfId="4999" xr:uid="{7D3D778B-7623-4EC2-8943-711A7917DCE1}"/>
    <cellStyle name="Heading 3 2 19 5" xfId="5000" xr:uid="{31CC716A-7EF9-41A2-8EB6-7F8451F9B405}"/>
    <cellStyle name="Heading 3 2 19 5 2" xfId="5001" xr:uid="{E3A7387F-3301-4715-AEDB-B38F029ECE1F}"/>
    <cellStyle name="Heading 3 2 19 5 2 2" xfId="5002" xr:uid="{99DD1CDF-A881-4944-AD3F-786CEBF467C9}"/>
    <cellStyle name="Heading 3 2 19 5 3" xfId="5003" xr:uid="{9FC69C5F-40C2-450F-B4DE-5AB745F32C8D}"/>
    <cellStyle name="Heading 3 2 19 5 3 2" xfId="5004" xr:uid="{605670B7-4EA0-48D2-937F-1D9771E9D945}"/>
    <cellStyle name="Heading 3 2 19 5 4" xfId="5005" xr:uid="{E27BC43F-2468-4F5E-92E1-95A575BEB897}"/>
    <cellStyle name="Heading 3 2 19 5 4 2" xfId="5006" xr:uid="{EBC57B14-A35A-47BB-ABC8-B670B99ED93C}"/>
    <cellStyle name="Heading 3 2 19 6" xfId="5007" xr:uid="{1E91DA2A-124F-494C-9D57-FF87CB279B98}"/>
    <cellStyle name="Heading 3 2 19 6 2" xfId="5008" xr:uid="{8D7C7555-AD46-4955-86E5-C13D151E1C64}"/>
    <cellStyle name="Heading 3 2 19 6 2 2" xfId="5009" xr:uid="{134E3984-CE4A-47F8-8E0A-47EE05599374}"/>
    <cellStyle name="Heading 3 2 19 6 3" xfId="5010" xr:uid="{EC5418D4-99F0-42FC-AA81-E29209797519}"/>
    <cellStyle name="Heading 3 2 19 6 3 2" xfId="5011" xr:uid="{BA721528-85DB-4D2D-9D33-1AC27F98AA18}"/>
    <cellStyle name="Heading 3 2 19 6 4" xfId="5012" xr:uid="{4A0CC99B-773D-4311-90F8-FE387DBAEF59}"/>
    <cellStyle name="Heading 3 2 19 6 4 2" xfId="5013" xr:uid="{53448183-7BC0-4CA8-8E6F-E160265DFFE6}"/>
    <cellStyle name="Heading 3 2 19 7" xfId="5014" xr:uid="{7E09BC88-2C42-44AC-BAE2-750309044851}"/>
    <cellStyle name="Heading 3 2 19 7 2" xfId="5015" xr:uid="{99DD44D2-CFDB-461C-B9BE-A16CB135EDDD}"/>
    <cellStyle name="Heading 3 2 19 7 2 2" xfId="5016" xr:uid="{261BBBD9-D471-4A46-929E-781EF71602F7}"/>
    <cellStyle name="Heading 3 2 19 7 3" xfId="5017" xr:uid="{B2FFF836-A012-4D30-A29D-9D4E9F347220}"/>
    <cellStyle name="Heading 3 2 19 7 3 2" xfId="5018" xr:uid="{B87BABDF-6B4A-4F62-BF53-4AF0D7A7481D}"/>
    <cellStyle name="Heading 3 2 19 7 4" xfId="5019" xr:uid="{E34A7E98-C5D9-4EF9-806D-D6A7C62FE864}"/>
    <cellStyle name="Heading 3 2 19 7 4 2" xfId="5020" xr:uid="{F36C4C7E-6028-4683-B466-CAE1FBEB5183}"/>
    <cellStyle name="Heading 3 2 19 8" xfId="5021" xr:uid="{8D94CF60-B3CD-4013-A5FE-2D3A4F010515}"/>
    <cellStyle name="Heading 3 2 19 8 2" xfId="5022" xr:uid="{563E98E2-255D-4549-B6A7-A5874E2086ED}"/>
    <cellStyle name="Heading 3 2 19 8 2 2" xfId="5023" xr:uid="{568477AE-F0E9-41B6-B6CE-DA630690DF28}"/>
    <cellStyle name="Heading 3 2 19 8 3" xfId="5024" xr:uid="{62016219-C97C-4BA4-BA74-E805BDEACEB5}"/>
    <cellStyle name="Heading 3 2 19 8 3 2" xfId="5025" xr:uid="{09E94482-EEA1-4004-B67E-FCFCF4CD9DE2}"/>
    <cellStyle name="Heading 3 2 19 8 4" xfId="5026" xr:uid="{DBEB2FC8-62FA-447A-8718-CB38BE9109F6}"/>
    <cellStyle name="Heading 3 2 19 8 4 2" xfId="5027" xr:uid="{D4D5458D-947E-4BEA-B742-18BEC157456A}"/>
    <cellStyle name="Heading 3 2 19 9" xfId="5028" xr:uid="{13EEDC94-80C6-4F53-9343-45214AF5E6E4}"/>
    <cellStyle name="Heading 3 2 19 9 2" xfId="5029" xr:uid="{8CDB789B-22C9-419E-BF3C-9092192CDC14}"/>
    <cellStyle name="Heading 3 2 19 9 2 2" xfId="5030" xr:uid="{4C5BD89A-608C-4E3C-87B9-2A5A8E48E440}"/>
    <cellStyle name="Heading 3 2 19 9 3" xfId="5031" xr:uid="{EF87ED41-917B-4B7C-BDB4-1A843A8386B7}"/>
    <cellStyle name="Heading 3 2 19 9 3 2" xfId="5032" xr:uid="{6A450F2F-3DB1-40B9-B8ED-8F3A5138E5F3}"/>
    <cellStyle name="Heading 3 2 19 9 4" xfId="5033" xr:uid="{4065E54E-4DD3-45F6-8133-73383028DBC1}"/>
    <cellStyle name="Heading 3 2 19 9 4 2" xfId="5034" xr:uid="{570761B9-93AF-44D1-9E90-A79D9919B306}"/>
    <cellStyle name="Heading 3 2 2" xfId="5035" xr:uid="{6906165E-8FAB-4C8D-AA14-DABF04D8619C}"/>
    <cellStyle name="Heading 3 2 2 2" xfId="8747" xr:uid="{B73FA6F9-A891-4287-8F59-BE8E884BAF7D}"/>
    <cellStyle name="Heading 3 2 20" xfId="5036" xr:uid="{798BE881-D210-4A61-BB9A-1A35D4B64693}"/>
    <cellStyle name="Heading 3 2 20 10" xfId="5037" xr:uid="{9318CA95-A70D-4D34-A510-FAA5FEFCE2F6}"/>
    <cellStyle name="Heading 3 2 20 10 2" xfId="5038" xr:uid="{6AC8BEEF-676A-49C7-9FEA-C21B0D655D89}"/>
    <cellStyle name="Heading 3 2 20 10 2 2" xfId="5039" xr:uid="{7A823F57-5FA1-4779-ACD6-4F8339A1368D}"/>
    <cellStyle name="Heading 3 2 20 10 3" xfId="5040" xr:uid="{CA4AB514-44A6-437F-8AF6-C0DC15D2BC1B}"/>
    <cellStyle name="Heading 3 2 20 10 3 2" xfId="5041" xr:uid="{53B46608-CEE1-4FB9-BF2A-F223872365C1}"/>
    <cellStyle name="Heading 3 2 20 10 4" xfId="5042" xr:uid="{FF1CCA67-FD7E-4202-A8EB-2F6821534958}"/>
    <cellStyle name="Heading 3 2 20 10 4 2" xfId="5043" xr:uid="{301A4501-4C9D-49BF-80F4-43440F87E2D4}"/>
    <cellStyle name="Heading 3 2 20 11" xfId="5044" xr:uid="{E8CD372B-25AF-4A0C-95B7-8B56BDDB11F7}"/>
    <cellStyle name="Heading 3 2 20 11 2" xfId="5045" xr:uid="{6A7964B4-0CEF-4DBD-8D87-BE41E3BB2885}"/>
    <cellStyle name="Heading 3 2 20 11 2 2" xfId="5046" xr:uid="{4B85DC92-1F9C-4D25-A1F9-4D337EA13A2D}"/>
    <cellStyle name="Heading 3 2 20 11 3" xfId="5047" xr:uid="{CB421180-034F-46F5-851A-B4A03111BF61}"/>
    <cellStyle name="Heading 3 2 20 11 3 2" xfId="5048" xr:uid="{27FFC0F6-81B2-4CB5-9E79-ABEEA3515561}"/>
    <cellStyle name="Heading 3 2 20 11 4" xfId="5049" xr:uid="{0028DA80-6EFC-42C6-91D9-34E2A2C55B12}"/>
    <cellStyle name="Heading 3 2 20 11 4 2" xfId="5050" xr:uid="{60F59C95-E537-4D2B-9484-3944AAC7E38C}"/>
    <cellStyle name="Heading 3 2 20 12" xfId="5051" xr:uid="{B0B903BC-B87A-4332-8851-44E673626498}"/>
    <cellStyle name="Heading 3 2 20 12 2" xfId="5052" xr:uid="{A2E731CD-625F-4EA0-94B4-DC7B4479795D}"/>
    <cellStyle name="Heading 3 2 20 12 2 2" xfId="5053" xr:uid="{903EEF0B-DAF8-471A-8E96-C48064397113}"/>
    <cellStyle name="Heading 3 2 20 12 3" xfId="5054" xr:uid="{9744B0A3-F85C-4E42-8233-A62834B11F7A}"/>
    <cellStyle name="Heading 3 2 20 12 3 2" xfId="5055" xr:uid="{AA7D1610-1E4F-4021-9203-F7DA05033B1A}"/>
    <cellStyle name="Heading 3 2 20 12 4" xfId="5056" xr:uid="{DEF7BBB5-1DFA-4A50-A74A-01A77A38CCB7}"/>
    <cellStyle name="Heading 3 2 20 12 4 2" xfId="5057" xr:uid="{AFB8C2D3-5269-4E45-8CAB-2DB7898C360B}"/>
    <cellStyle name="Heading 3 2 20 13" xfId="5058" xr:uid="{AA54BC3D-7782-40B1-A71B-FD5AE20F67B6}"/>
    <cellStyle name="Heading 3 2 20 13 2" xfId="5059" xr:uid="{3CF5BC80-26EE-43E4-8292-7051AC3A7801}"/>
    <cellStyle name="Heading 3 2 20 13 2 2" xfId="5060" xr:uid="{8E86B55E-56FB-49B7-87FD-32882C87F63D}"/>
    <cellStyle name="Heading 3 2 20 13 3" xfId="5061" xr:uid="{50EF5619-3FA7-4524-B2A3-38E88C74A90D}"/>
    <cellStyle name="Heading 3 2 20 13 3 2" xfId="5062" xr:uid="{73A0AB02-D2E7-462B-9A17-4863E0DAEA01}"/>
    <cellStyle name="Heading 3 2 20 13 4" xfId="5063" xr:uid="{B3636E4B-9B7E-41CA-92C5-6F914F0604A2}"/>
    <cellStyle name="Heading 3 2 20 13 4 2" xfId="5064" xr:uid="{2106D1B7-7CF5-4DD8-88EA-359F221A948E}"/>
    <cellStyle name="Heading 3 2 20 14" xfId="5065" xr:uid="{0D7B15E3-C65C-4637-A5BC-E75C4619C8C7}"/>
    <cellStyle name="Heading 3 2 20 14 2" xfId="5066" xr:uid="{0345CFCC-1FC0-43D6-A60B-0C11122111FA}"/>
    <cellStyle name="Heading 3 2 20 14 2 2" xfId="5067" xr:uid="{40FD49E4-94B0-4038-A6B5-56EEC2140701}"/>
    <cellStyle name="Heading 3 2 20 14 3" xfId="5068" xr:uid="{DCC4D9A8-5260-47E5-B974-401389675A35}"/>
    <cellStyle name="Heading 3 2 20 14 3 2" xfId="5069" xr:uid="{36B8B2E6-750D-4E08-9C74-4DC85BC53E98}"/>
    <cellStyle name="Heading 3 2 20 14 4" xfId="5070" xr:uid="{4DF57099-9B9F-44F6-BB3C-12EBDB301ADF}"/>
    <cellStyle name="Heading 3 2 20 14 4 2" xfId="5071" xr:uid="{40083E14-1365-4A7E-BC48-80BBFFC1A13A}"/>
    <cellStyle name="Heading 3 2 20 15" xfId="5072" xr:uid="{9EC8FA13-E6A8-4173-95D8-73FE3768BD2B}"/>
    <cellStyle name="Heading 3 2 20 15 2" xfId="5073" xr:uid="{1E0C7A14-FAB8-4856-9579-E7A6980DF3C3}"/>
    <cellStyle name="Heading 3 2 20 15 2 2" xfId="5074" xr:uid="{BD5BC537-F580-4BA7-9AB1-DE9ED594A3FC}"/>
    <cellStyle name="Heading 3 2 20 15 3" xfId="5075" xr:uid="{D7644E59-18B5-4A01-A2ED-D99AB9478E6E}"/>
    <cellStyle name="Heading 3 2 20 15 3 2" xfId="5076" xr:uid="{BAB19A9E-EFA0-4396-83F0-A34E504310D8}"/>
    <cellStyle name="Heading 3 2 20 15 4" xfId="5077" xr:uid="{6347914D-79D1-4294-866F-F3BA87947B4D}"/>
    <cellStyle name="Heading 3 2 20 15 4 2" xfId="5078" xr:uid="{FFB234DA-EECD-4240-AF2C-6FCBD664CD52}"/>
    <cellStyle name="Heading 3 2 20 16" xfId="5079" xr:uid="{5AA131F7-D127-4AE3-8741-DE92E3610466}"/>
    <cellStyle name="Heading 3 2 20 16 2" xfId="5080" xr:uid="{45874704-E97E-4C0D-B553-1DF8F2876CC1}"/>
    <cellStyle name="Heading 3 2 20 17" xfId="5081" xr:uid="{EC73268C-AEF2-4B87-ABD8-F19CD89CC8EC}"/>
    <cellStyle name="Heading 3 2 20 17 2" xfId="5082" xr:uid="{9F3EA514-50AD-447A-AA15-9A6378A5E9BF}"/>
    <cellStyle name="Heading 3 2 20 18" xfId="5083" xr:uid="{CD63A4B0-E282-4A42-AE08-7064D1CD3A04}"/>
    <cellStyle name="Heading 3 2 20 18 2" xfId="5084" xr:uid="{0A6D9EAB-6846-4C71-ABF1-89B3F4EBFA20}"/>
    <cellStyle name="Heading 3 2 20 19" xfId="5085" xr:uid="{68854841-61B1-4060-83CC-A1EB9698E19C}"/>
    <cellStyle name="Heading 3 2 20 2" xfId="5086" xr:uid="{E9715EEE-690E-46EA-BD38-00AEBFD4B4DF}"/>
    <cellStyle name="Heading 3 2 20 2 2" xfId="5087" xr:uid="{2D188421-E4DC-4542-8BDD-86BD0193457B}"/>
    <cellStyle name="Heading 3 2 20 2 2 2" xfId="5088" xr:uid="{F5872732-0838-4AFF-9F9D-7F61C28AD3F3}"/>
    <cellStyle name="Heading 3 2 20 2 3" xfId="5089" xr:uid="{08B16631-CBE6-4080-A9F1-76EE2727623D}"/>
    <cellStyle name="Heading 3 2 20 2 3 2" xfId="5090" xr:uid="{5534AB6F-44FD-41BF-9B7A-36EEAC8304F8}"/>
    <cellStyle name="Heading 3 2 20 2 4" xfId="5091" xr:uid="{5D2C5A96-67C4-4B78-A673-522BCA3C3408}"/>
    <cellStyle name="Heading 3 2 20 2 4 2" xfId="5092" xr:uid="{A44A2C92-D705-418E-8C45-680EE6DBF8F9}"/>
    <cellStyle name="Heading 3 2 20 20" xfId="5093" xr:uid="{CBE7C0C8-E7C8-4DA3-84A3-F35D912E9A3F}"/>
    <cellStyle name="Heading 3 2 20 21" xfId="5094" xr:uid="{8F74E538-A645-4133-AAA5-F626A067B039}"/>
    <cellStyle name="Heading 3 2 20 22" xfId="5095" xr:uid="{2929870C-D2BB-426B-9175-208BD2B12962}"/>
    <cellStyle name="Heading 3 2 20 23" xfId="5096" xr:uid="{021D3EE3-254D-4B0B-B439-8584C07F56CC}"/>
    <cellStyle name="Heading 3 2 20 24" xfId="5097" xr:uid="{6DAF03DC-5E8F-47D6-9076-15DB72E24C51}"/>
    <cellStyle name="Heading 3 2 20 25" xfId="5098" xr:uid="{1AE0C168-5806-4BCD-AFC2-F33FFB454D94}"/>
    <cellStyle name="Heading 3 2 20 3" xfId="5099" xr:uid="{736F04E9-9129-4431-8F81-7F2895022066}"/>
    <cellStyle name="Heading 3 2 20 3 2" xfId="5100" xr:uid="{AF7446CF-93ED-416E-A111-86D07A43DABF}"/>
    <cellStyle name="Heading 3 2 20 3 2 2" xfId="5101" xr:uid="{7B7DFD21-F961-4DDC-A733-CA0E68A3E1F6}"/>
    <cellStyle name="Heading 3 2 20 3 3" xfId="5102" xr:uid="{31A49B22-A39A-4715-A871-DCB5D04F2211}"/>
    <cellStyle name="Heading 3 2 20 3 3 2" xfId="5103" xr:uid="{BC311AE6-5F23-4A64-95E0-A560482EB58D}"/>
    <cellStyle name="Heading 3 2 20 3 4" xfId="5104" xr:uid="{A6393D31-F440-4A9B-A584-3DA0F150A45A}"/>
    <cellStyle name="Heading 3 2 20 3 4 2" xfId="5105" xr:uid="{FA790526-76B7-4494-9C56-9AEC3170BC9D}"/>
    <cellStyle name="Heading 3 2 20 4" xfId="5106" xr:uid="{C6F7C339-3A31-4E91-A5A9-E8048A770A45}"/>
    <cellStyle name="Heading 3 2 20 4 2" xfId="5107" xr:uid="{F2440906-820D-4847-96EA-7B2BDAA84658}"/>
    <cellStyle name="Heading 3 2 20 4 2 2" xfId="5108" xr:uid="{F8255178-9115-46D2-A136-12835533AC65}"/>
    <cellStyle name="Heading 3 2 20 4 3" xfId="5109" xr:uid="{6347DC00-9D74-4698-83E3-6B3357776C22}"/>
    <cellStyle name="Heading 3 2 20 4 3 2" xfId="5110" xr:uid="{F42DDA3B-C1AE-481A-855F-D74172CCCB46}"/>
    <cellStyle name="Heading 3 2 20 4 4" xfId="5111" xr:uid="{EC716941-1BCD-48FB-8906-8D49BE6BDAB1}"/>
    <cellStyle name="Heading 3 2 20 4 4 2" xfId="5112" xr:uid="{E7E062C4-565D-4DA0-9628-83808FB45274}"/>
    <cellStyle name="Heading 3 2 20 5" xfId="5113" xr:uid="{7774ADA8-621F-479E-9709-0D4319D22D94}"/>
    <cellStyle name="Heading 3 2 20 5 2" xfId="5114" xr:uid="{687503BA-32F6-4DA6-901C-FFB5155780E3}"/>
    <cellStyle name="Heading 3 2 20 5 2 2" xfId="5115" xr:uid="{BBF1709E-5F51-4B7A-A71C-4D2BEE264C32}"/>
    <cellStyle name="Heading 3 2 20 5 3" xfId="5116" xr:uid="{28BCB4C7-05A4-4F6D-9DB3-7A4626681421}"/>
    <cellStyle name="Heading 3 2 20 5 3 2" xfId="5117" xr:uid="{6B25A2F7-F1BE-4EA9-89E8-64429A93FFEB}"/>
    <cellStyle name="Heading 3 2 20 5 4" xfId="5118" xr:uid="{725D7FD2-6776-44AD-BC55-2AB5D9F92457}"/>
    <cellStyle name="Heading 3 2 20 5 4 2" xfId="5119" xr:uid="{3E1BEAF4-BAAC-4801-BDDF-8D2240083CC6}"/>
    <cellStyle name="Heading 3 2 20 6" xfId="5120" xr:uid="{BE825F05-7568-4B10-83EE-18BFE6F835F4}"/>
    <cellStyle name="Heading 3 2 20 6 2" xfId="5121" xr:uid="{C6EE69A1-6252-4D94-8FD2-55BB28D19737}"/>
    <cellStyle name="Heading 3 2 20 6 2 2" xfId="5122" xr:uid="{CB3D3246-2C39-4D62-A9CB-191A9CCDB644}"/>
    <cellStyle name="Heading 3 2 20 6 3" xfId="5123" xr:uid="{0A3C3BF7-C381-403B-83D0-C72E5EE933B2}"/>
    <cellStyle name="Heading 3 2 20 6 3 2" xfId="5124" xr:uid="{D19FA1EF-F355-43FA-8ED1-DC0D95ED59DD}"/>
    <cellStyle name="Heading 3 2 20 6 4" xfId="5125" xr:uid="{0D3108D8-32E7-424E-B49B-CD740716E900}"/>
    <cellStyle name="Heading 3 2 20 6 4 2" xfId="5126" xr:uid="{EEDEB7F3-EC04-45ED-8C33-8448E9FA9D9E}"/>
    <cellStyle name="Heading 3 2 20 7" xfId="5127" xr:uid="{E58000FB-4F75-4348-9F3C-A44EF3D56291}"/>
    <cellStyle name="Heading 3 2 20 7 2" xfId="5128" xr:uid="{C02D2A4D-8BA1-495C-86E9-2606E14D6857}"/>
    <cellStyle name="Heading 3 2 20 7 2 2" xfId="5129" xr:uid="{4EFA7F36-40FA-42B2-AE16-E21EE0BA8382}"/>
    <cellStyle name="Heading 3 2 20 7 3" xfId="5130" xr:uid="{0165C764-422E-4DEC-BC7A-94181680728B}"/>
    <cellStyle name="Heading 3 2 20 7 3 2" xfId="5131" xr:uid="{8D9071D0-72A9-462C-90D7-3D4764FDAC52}"/>
    <cellStyle name="Heading 3 2 20 7 4" xfId="5132" xr:uid="{F5FFC753-DA67-4111-BD51-E83E3EB05FA0}"/>
    <cellStyle name="Heading 3 2 20 7 4 2" xfId="5133" xr:uid="{2AB71379-F763-4790-96D6-E58E29BFE8CB}"/>
    <cellStyle name="Heading 3 2 20 8" xfId="5134" xr:uid="{E7E3C130-81F7-4791-8E39-A79B67F57266}"/>
    <cellStyle name="Heading 3 2 20 8 2" xfId="5135" xr:uid="{340F8827-3150-47C7-AA4E-E3EDCC1F391C}"/>
    <cellStyle name="Heading 3 2 20 8 2 2" xfId="5136" xr:uid="{7A0AD577-EEB7-4862-BE8D-7DDDC94CF9C4}"/>
    <cellStyle name="Heading 3 2 20 8 3" xfId="5137" xr:uid="{856EBF1D-03B6-4181-BDAA-48808BE711E0}"/>
    <cellStyle name="Heading 3 2 20 8 3 2" xfId="5138" xr:uid="{551C176F-DA67-4EEE-9269-771BE88CC6D4}"/>
    <cellStyle name="Heading 3 2 20 8 4" xfId="5139" xr:uid="{97BC46AD-CC87-4703-878C-93B82786A948}"/>
    <cellStyle name="Heading 3 2 20 8 4 2" xfId="5140" xr:uid="{096A5582-CE8C-4380-82AA-F6CF2390AA60}"/>
    <cellStyle name="Heading 3 2 20 9" xfId="5141" xr:uid="{D5E9512C-7909-4296-90BE-0692678DCE6E}"/>
    <cellStyle name="Heading 3 2 20 9 2" xfId="5142" xr:uid="{8B10B46D-03D5-4870-873D-A903D57B80EE}"/>
    <cellStyle name="Heading 3 2 20 9 2 2" xfId="5143" xr:uid="{F437C4F4-1383-4C6C-9DDC-9F31A6852985}"/>
    <cellStyle name="Heading 3 2 20 9 3" xfId="5144" xr:uid="{D087AEE0-FEFC-407C-80EA-9676A831DAD7}"/>
    <cellStyle name="Heading 3 2 20 9 3 2" xfId="5145" xr:uid="{413CA065-E9AA-409A-B7AE-D04B47D694E5}"/>
    <cellStyle name="Heading 3 2 20 9 4" xfId="5146" xr:uid="{0B3B166B-999B-436B-9E1F-B9CD575B37A5}"/>
    <cellStyle name="Heading 3 2 20 9 4 2" xfId="5147" xr:uid="{5936FB89-52D5-4627-9C3B-DBBF80DA8087}"/>
    <cellStyle name="Heading 3 2 21" xfId="5148" xr:uid="{3C478AF0-2E07-447A-9112-823BCC83F552}"/>
    <cellStyle name="Heading 3 2 21 10" xfId="5149" xr:uid="{8F31D662-55DB-44DA-97F2-003B7B3ABAC2}"/>
    <cellStyle name="Heading 3 2 21 10 2" xfId="5150" xr:uid="{B8DF5E75-1400-4EF3-8A72-1A087DFD6ED0}"/>
    <cellStyle name="Heading 3 2 21 10 2 2" xfId="5151" xr:uid="{86EAC0CE-B67C-4DC6-AC7D-6ADB3559A4E9}"/>
    <cellStyle name="Heading 3 2 21 10 3" xfId="5152" xr:uid="{550825F2-8C4C-460E-922D-4421BE142213}"/>
    <cellStyle name="Heading 3 2 21 10 3 2" xfId="5153" xr:uid="{46544ECF-B648-4133-ADBA-2C1B624A157C}"/>
    <cellStyle name="Heading 3 2 21 10 4" xfId="5154" xr:uid="{8D333C10-C3E3-473A-A6E4-4A9E6261341D}"/>
    <cellStyle name="Heading 3 2 21 10 4 2" xfId="5155" xr:uid="{89DD36F1-B7D2-43F4-8E2A-541CDE799313}"/>
    <cellStyle name="Heading 3 2 21 11" xfId="5156" xr:uid="{B00DC549-B29C-42E0-B392-7BF0FF01EAB8}"/>
    <cellStyle name="Heading 3 2 21 11 2" xfId="5157" xr:uid="{66178B19-F8D2-470A-A80D-40E32FD6ED44}"/>
    <cellStyle name="Heading 3 2 21 11 2 2" xfId="5158" xr:uid="{298A6327-C2DB-4C4F-ADF8-0F15C624B4C7}"/>
    <cellStyle name="Heading 3 2 21 11 3" xfId="5159" xr:uid="{D290DB52-097D-42B9-91A5-BDFC86A5486D}"/>
    <cellStyle name="Heading 3 2 21 11 3 2" xfId="5160" xr:uid="{94B7177F-86E7-4356-B634-3FD5DF9AE5C1}"/>
    <cellStyle name="Heading 3 2 21 11 4" xfId="5161" xr:uid="{3E74618E-7501-441D-811D-C416B71BC015}"/>
    <cellStyle name="Heading 3 2 21 11 4 2" xfId="5162" xr:uid="{0BC4F19A-9E00-4EAA-9073-ACBACD61CC81}"/>
    <cellStyle name="Heading 3 2 21 12" xfId="5163" xr:uid="{7FAD4679-2211-4207-945A-97EE2D09700C}"/>
    <cellStyle name="Heading 3 2 21 12 2" xfId="5164" xr:uid="{35BD6E68-E645-43A5-B5BC-6FAE84FE33DF}"/>
    <cellStyle name="Heading 3 2 21 12 2 2" xfId="5165" xr:uid="{2F4D69C2-875F-49F8-94CF-EA609783EE3C}"/>
    <cellStyle name="Heading 3 2 21 12 3" xfId="5166" xr:uid="{09CC4211-F875-4B65-92DE-272FC2D70461}"/>
    <cellStyle name="Heading 3 2 21 12 3 2" xfId="5167" xr:uid="{57190E4C-8634-40F4-8F3F-DF70ECB4BD5E}"/>
    <cellStyle name="Heading 3 2 21 12 4" xfId="5168" xr:uid="{B286191F-BD6F-4E39-AFA0-53CD966FF660}"/>
    <cellStyle name="Heading 3 2 21 12 4 2" xfId="5169" xr:uid="{C9D9312A-7A91-49F4-AB1C-CAA13A5D77C5}"/>
    <cellStyle name="Heading 3 2 21 13" xfId="5170" xr:uid="{CD31B029-41E8-46B7-B0F3-B5A4E9FD5137}"/>
    <cellStyle name="Heading 3 2 21 13 2" xfId="5171" xr:uid="{E784E505-83CC-406D-8461-2AE4DE717DD1}"/>
    <cellStyle name="Heading 3 2 21 13 2 2" xfId="5172" xr:uid="{E766F028-A1B4-4779-82AF-2511258A5355}"/>
    <cellStyle name="Heading 3 2 21 13 3" xfId="5173" xr:uid="{6E796556-E70E-4EDD-B757-9AB426C3918F}"/>
    <cellStyle name="Heading 3 2 21 13 3 2" xfId="5174" xr:uid="{15F0D6A2-AD50-413D-A142-4C858B599636}"/>
    <cellStyle name="Heading 3 2 21 13 4" xfId="5175" xr:uid="{4DE76397-4AA3-4F84-B1B8-CA6DC642714D}"/>
    <cellStyle name="Heading 3 2 21 13 4 2" xfId="5176" xr:uid="{89DDBF0E-DCFF-4FA1-958A-12D800992223}"/>
    <cellStyle name="Heading 3 2 21 14" xfId="5177" xr:uid="{B47886A0-C5D7-47F2-B524-D2AD37068D72}"/>
    <cellStyle name="Heading 3 2 21 14 2" xfId="5178" xr:uid="{841F1C77-51F9-42F6-AF87-8237F588B103}"/>
    <cellStyle name="Heading 3 2 21 14 2 2" xfId="5179" xr:uid="{94B79C75-0D5A-4B3D-9B33-C7F5E74954FC}"/>
    <cellStyle name="Heading 3 2 21 14 3" xfId="5180" xr:uid="{6AE10D94-D318-4A35-9D55-C4EF3F827073}"/>
    <cellStyle name="Heading 3 2 21 14 3 2" xfId="5181" xr:uid="{F0963247-8F7A-46AA-87B8-BB6C868CC8A3}"/>
    <cellStyle name="Heading 3 2 21 14 4" xfId="5182" xr:uid="{303EBA11-56D4-4F65-B58B-E1BCFA3461F8}"/>
    <cellStyle name="Heading 3 2 21 14 4 2" xfId="5183" xr:uid="{0FBEAAA4-E8B8-40EA-9B1A-5ED5E95029F2}"/>
    <cellStyle name="Heading 3 2 21 15" xfId="5184" xr:uid="{C35FB93F-F0C1-4E76-8A71-20CC358E6076}"/>
    <cellStyle name="Heading 3 2 21 15 2" xfId="5185" xr:uid="{5589B239-FFDB-4EF9-A23F-7B4C9048C550}"/>
    <cellStyle name="Heading 3 2 21 15 2 2" xfId="5186" xr:uid="{332484AF-A792-4D32-8E41-6D1DD5740C6A}"/>
    <cellStyle name="Heading 3 2 21 15 3" xfId="5187" xr:uid="{EC53ED00-1915-44C5-93F4-7687CA774518}"/>
    <cellStyle name="Heading 3 2 21 15 3 2" xfId="5188" xr:uid="{DFE67D1A-46F3-42A0-83A9-B0DBE5B58507}"/>
    <cellStyle name="Heading 3 2 21 15 4" xfId="5189" xr:uid="{3CBBBE86-0FEB-4333-82AD-B70FF16350F7}"/>
    <cellStyle name="Heading 3 2 21 15 4 2" xfId="5190" xr:uid="{B3DC7FA6-A994-4173-8183-F270C4549695}"/>
    <cellStyle name="Heading 3 2 21 16" xfId="5191" xr:uid="{BB826B08-1E4D-43E1-A4A0-9CFCA27CA6C9}"/>
    <cellStyle name="Heading 3 2 21 16 2" xfId="5192" xr:uid="{9AC3E5E9-A779-45E1-8609-0671D550B812}"/>
    <cellStyle name="Heading 3 2 21 17" xfId="5193" xr:uid="{C20AA066-1580-449B-B37E-E98F8D0FA7D9}"/>
    <cellStyle name="Heading 3 2 21 17 2" xfId="5194" xr:uid="{7260E1BA-E94D-4B4E-9E13-96D44C67FB8D}"/>
    <cellStyle name="Heading 3 2 21 18" xfId="5195" xr:uid="{0C985551-612C-4CBF-B099-DBCA0301309A}"/>
    <cellStyle name="Heading 3 2 21 18 2" xfId="5196" xr:uid="{F4CC05C9-8ECD-4DCE-8097-F11F4BFD1E0A}"/>
    <cellStyle name="Heading 3 2 21 19" xfId="5197" xr:uid="{4866DA4F-2838-41EF-BB0E-E881B114111A}"/>
    <cellStyle name="Heading 3 2 21 2" xfId="5198" xr:uid="{EBAE9419-C4FE-438F-B8F7-AAB3614DA571}"/>
    <cellStyle name="Heading 3 2 21 2 2" xfId="5199" xr:uid="{B9F690CE-8143-4064-8A1E-7F9C14EABFAD}"/>
    <cellStyle name="Heading 3 2 21 2 2 2" xfId="5200" xr:uid="{A4D3E18D-1F76-4466-BBE9-43B2D3E7B290}"/>
    <cellStyle name="Heading 3 2 21 2 3" xfId="5201" xr:uid="{2E88FEFE-7726-4F15-99BA-9A60BBBC44D2}"/>
    <cellStyle name="Heading 3 2 21 2 3 2" xfId="5202" xr:uid="{E8BAFB0E-24C9-43C1-B1FB-045E94B8893C}"/>
    <cellStyle name="Heading 3 2 21 2 4" xfId="5203" xr:uid="{EDF30FBC-A98C-46CF-A5A9-034C0ACA5A28}"/>
    <cellStyle name="Heading 3 2 21 2 4 2" xfId="5204" xr:uid="{21D2C357-8CB3-4A42-8E4B-87FE697A8620}"/>
    <cellStyle name="Heading 3 2 21 20" xfId="5205" xr:uid="{84854E5D-3A56-4E38-BF5B-9EA6D0D3F5F9}"/>
    <cellStyle name="Heading 3 2 21 21" xfId="5206" xr:uid="{8A2EEBF5-7C5E-434E-BA00-294199F44C7B}"/>
    <cellStyle name="Heading 3 2 21 22" xfId="5207" xr:uid="{3ED8AF53-734E-45E7-98D0-030B8BCC4365}"/>
    <cellStyle name="Heading 3 2 21 23" xfId="5208" xr:uid="{A7AB7073-6B6E-4E91-AFD2-58193D485D53}"/>
    <cellStyle name="Heading 3 2 21 24" xfId="5209" xr:uid="{0DE56065-3AA7-45B3-B6AC-1260341021AF}"/>
    <cellStyle name="Heading 3 2 21 25" xfId="5210" xr:uid="{E14C0ECC-256A-4425-A7DE-93CE91D46EA2}"/>
    <cellStyle name="Heading 3 2 21 3" xfId="5211" xr:uid="{C18CBCD3-4DD5-4975-9A38-FB361B405EBC}"/>
    <cellStyle name="Heading 3 2 21 3 2" xfId="5212" xr:uid="{7C114F5B-3B0E-4386-981E-9477208BDC2D}"/>
    <cellStyle name="Heading 3 2 21 3 2 2" xfId="5213" xr:uid="{CF90A0EA-C4D2-4087-9891-8E20571EA285}"/>
    <cellStyle name="Heading 3 2 21 3 3" xfId="5214" xr:uid="{7897941E-B062-4D83-99A5-18B2186FCCB1}"/>
    <cellStyle name="Heading 3 2 21 3 3 2" xfId="5215" xr:uid="{905EDBF5-0B3C-4C20-A4E8-8E7C0A8019C8}"/>
    <cellStyle name="Heading 3 2 21 3 4" xfId="5216" xr:uid="{DBA7A89F-135C-47EF-93CD-7D5ABA97D1AB}"/>
    <cellStyle name="Heading 3 2 21 3 4 2" xfId="5217" xr:uid="{A9EAFC62-4603-46D5-996A-A5FB94B97102}"/>
    <cellStyle name="Heading 3 2 21 4" xfId="5218" xr:uid="{FC310CA1-8981-4DE2-BB73-5AE0FC802E6F}"/>
    <cellStyle name="Heading 3 2 21 4 2" xfId="5219" xr:uid="{45FD1003-D09B-41D2-9661-8EF04CAA0DDA}"/>
    <cellStyle name="Heading 3 2 21 4 2 2" xfId="5220" xr:uid="{E1568DC7-C625-4B15-B239-0174753309E6}"/>
    <cellStyle name="Heading 3 2 21 4 3" xfId="5221" xr:uid="{AB9982FB-4700-43E3-AC62-F42B0F39E22D}"/>
    <cellStyle name="Heading 3 2 21 4 3 2" xfId="5222" xr:uid="{402A1B8B-F2B8-44D8-9594-0FBBE9681C8A}"/>
    <cellStyle name="Heading 3 2 21 4 4" xfId="5223" xr:uid="{AA515C37-E246-4E77-BF47-1726EFA29E4E}"/>
    <cellStyle name="Heading 3 2 21 4 4 2" xfId="5224" xr:uid="{058FE8B8-406A-4C3A-B730-D956980261CB}"/>
    <cellStyle name="Heading 3 2 21 5" xfId="5225" xr:uid="{4BB69291-8197-437F-8E02-B51545F61E45}"/>
    <cellStyle name="Heading 3 2 21 5 2" xfId="5226" xr:uid="{12E807E6-67A1-4980-B081-012A80A698ED}"/>
    <cellStyle name="Heading 3 2 21 5 2 2" xfId="5227" xr:uid="{00D58E4E-4FC4-4C2C-B7B0-690D163DF90D}"/>
    <cellStyle name="Heading 3 2 21 5 3" xfId="5228" xr:uid="{09F58DC7-F2F8-487A-86B8-D079D6DD29F1}"/>
    <cellStyle name="Heading 3 2 21 5 3 2" xfId="5229" xr:uid="{B7844823-995E-447B-9605-81B6EC1779CF}"/>
    <cellStyle name="Heading 3 2 21 5 4" xfId="5230" xr:uid="{3A77C25F-D986-4FB7-9752-18C80A3CEFF9}"/>
    <cellStyle name="Heading 3 2 21 5 4 2" xfId="5231" xr:uid="{36854557-78A5-4B26-949D-1A78F7CD4A2F}"/>
    <cellStyle name="Heading 3 2 21 6" xfId="5232" xr:uid="{CF4F7C9C-B8BD-49F1-AB88-EB167883F7F9}"/>
    <cellStyle name="Heading 3 2 21 6 2" xfId="5233" xr:uid="{3AB263AB-DB39-486A-9520-C74E9C3DAE69}"/>
    <cellStyle name="Heading 3 2 21 6 2 2" xfId="5234" xr:uid="{58DF8804-1B39-40B6-94F5-937D8C8B7B85}"/>
    <cellStyle name="Heading 3 2 21 6 3" xfId="5235" xr:uid="{BBAD502D-5E6B-48E4-BCAF-66ED53C5CAE3}"/>
    <cellStyle name="Heading 3 2 21 6 3 2" xfId="5236" xr:uid="{A2E2DDA4-84E1-4862-84E5-A25AC5C77FA4}"/>
    <cellStyle name="Heading 3 2 21 6 4" xfId="5237" xr:uid="{7810BCEA-CC09-4D12-A1D2-40532629FA54}"/>
    <cellStyle name="Heading 3 2 21 6 4 2" xfId="5238" xr:uid="{C7EA2798-0C92-4C63-88BB-5DBF6435DB66}"/>
    <cellStyle name="Heading 3 2 21 7" xfId="5239" xr:uid="{38C24ACD-47D0-43B2-ABBC-B7C2144ECC61}"/>
    <cellStyle name="Heading 3 2 21 7 2" xfId="5240" xr:uid="{27DC8FAE-25E3-4A47-93E6-F7DF0CDC892C}"/>
    <cellStyle name="Heading 3 2 21 7 2 2" xfId="5241" xr:uid="{FD059CB1-5170-44D8-98AD-D316E0FBC879}"/>
    <cellStyle name="Heading 3 2 21 7 3" xfId="5242" xr:uid="{7FEA8E00-23E2-4F5E-8AF9-CB0E5660B5C2}"/>
    <cellStyle name="Heading 3 2 21 7 3 2" xfId="5243" xr:uid="{790DFC1C-E1A7-41B7-9C0E-6337BAE69FE7}"/>
    <cellStyle name="Heading 3 2 21 7 4" xfId="5244" xr:uid="{64AF2018-AA63-4092-83FB-3A031240CB54}"/>
    <cellStyle name="Heading 3 2 21 7 4 2" xfId="5245" xr:uid="{183DB095-0033-419C-B752-3EEE79F211E8}"/>
    <cellStyle name="Heading 3 2 21 8" xfId="5246" xr:uid="{A543833A-64E0-4853-85C2-1E73D7C72CFB}"/>
    <cellStyle name="Heading 3 2 21 8 2" xfId="5247" xr:uid="{395ED886-64DF-49C4-A436-93B0CFC6FB1A}"/>
    <cellStyle name="Heading 3 2 21 8 2 2" xfId="5248" xr:uid="{2AFB9D42-6C69-4E3D-96EF-1DBB4764EE91}"/>
    <cellStyle name="Heading 3 2 21 8 3" xfId="5249" xr:uid="{EB64F24B-088B-45BB-BD0F-A084BEC7622D}"/>
    <cellStyle name="Heading 3 2 21 8 3 2" xfId="5250" xr:uid="{7FCDF368-60F3-4320-9725-9A8ADA7C5611}"/>
    <cellStyle name="Heading 3 2 21 8 4" xfId="5251" xr:uid="{912A2289-2013-4B75-B5BB-C2986E115399}"/>
    <cellStyle name="Heading 3 2 21 8 4 2" xfId="5252" xr:uid="{C7C41821-C4A8-4962-B99F-31055D32B4E6}"/>
    <cellStyle name="Heading 3 2 21 9" xfId="5253" xr:uid="{6BD9EB73-D4D3-4D9A-B2B2-488423FFC73C}"/>
    <cellStyle name="Heading 3 2 21 9 2" xfId="5254" xr:uid="{715964C7-A39F-43E8-8122-620948D9266E}"/>
    <cellStyle name="Heading 3 2 21 9 2 2" xfId="5255" xr:uid="{CC0A06B5-7AE0-4C1F-B196-6ABC8459E164}"/>
    <cellStyle name="Heading 3 2 21 9 3" xfId="5256" xr:uid="{590DE7ED-D124-42A5-B0D3-13D7DFA73907}"/>
    <cellStyle name="Heading 3 2 21 9 3 2" xfId="5257" xr:uid="{F7AF9A90-FB72-4D7A-A277-E473D24158B1}"/>
    <cellStyle name="Heading 3 2 21 9 4" xfId="5258" xr:uid="{0EAD5FDD-F4A5-4096-97C4-BB4668DEEC9B}"/>
    <cellStyle name="Heading 3 2 21 9 4 2" xfId="5259" xr:uid="{0F1158C9-8AC1-41DE-B605-5CAFA24F4015}"/>
    <cellStyle name="Heading 3 2 22" xfId="5260" xr:uid="{D11EB9E8-2BF0-447A-9137-688F25192A7F}"/>
    <cellStyle name="Heading 3 2 22 10" xfId="5261" xr:uid="{A19C5E95-AF49-40C7-86D4-85950D35DC13}"/>
    <cellStyle name="Heading 3 2 22 10 2" xfId="5262" xr:uid="{72E3E0F3-65D0-4BF7-9F73-2561628F7E7F}"/>
    <cellStyle name="Heading 3 2 22 10 2 2" xfId="5263" xr:uid="{CA8B25F8-9EA6-4B8F-879E-E15661AA8B6B}"/>
    <cellStyle name="Heading 3 2 22 10 3" xfId="5264" xr:uid="{5906BE50-8A5D-42E9-9AA2-C11C07BCAAD2}"/>
    <cellStyle name="Heading 3 2 22 10 3 2" xfId="5265" xr:uid="{93989C57-2896-40E4-A866-64A83F5EDB92}"/>
    <cellStyle name="Heading 3 2 22 10 4" xfId="5266" xr:uid="{1D84552C-0F07-4298-9B45-0D95769FEFD9}"/>
    <cellStyle name="Heading 3 2 22 10 4 2" xfId="5267" xr:uid="{19276430-410A-4F01-97FD-90F371C9DD25}"/>
    <cellStyle name="Heading 3 2 22 11" xfId="5268" xr:uid="{F55D10C9-1665-4E1D-9E4B-37B0D4839CB0}"/>
    <cellStyle name="Heading 3 2 22 11 2" xfId="5269" xr:uid="{894C089C-5436-4EB2-A0A3-EC8452FC7C1F}"/>
    <cellStyle name="Heading 3 2 22 11 2 2" xfId="5270" xr:uid="{6B572108-881E-4BE6-970F-1F94D1C20A79}"/>
    <cellStyle name="Heading 3 2 22 11 3" xfId="5271" xr:uid="{44761418-235B-498B-BC29-B6E289F275B0}"/>
    <cellStyle name="Heading 3 2 22 11 3 2" xfId="5272" xr:uid="{F6BA519C-FC42-475A-8A4E-C613CBE9CAE7}"/>
    <cellStyle name="Heading 3 2 22 11 4" xfId="5273" xr:uid="{7B35D855-A0A5-4F40-8647-DDD0763F3910}"/>
    <cellStyle name="Heading 3 2 22 11 4 2" xfId="5274" xr:uid="{9644DAF9-3047-473B-8A8B-62ECFBA18CD5}"/>
    <cellStyle name="Heading 3 2 22 12" xfId="5275" xr:uid="{3DE03095-12A6-45D7-BDF1-C79CAF2349E1}"/>
    <cellStyle name="Heading 3 2 22 12 2" xfId="5276" xr:uid="{C247F7CD-2A6C-4699-8744-3342ADAB81E3}"/>
    <cellStyle name="Heading 3 2 22 12 2 2" xfId="5277" xr:uid="{B2D9B505-1661-4387-BDA0-4FF596B6B3E0}"/>
    <cellStyle name="Heading 3 2 22 12 3" xfId="5278" xr:uid="{B0E9A402-B59B-459B-9608-038629A84D2F}"/>
    <cellStyle name="Heading 3 2 22 12 3 2" xfId="5279" xr:uid="{D14F016B-3985-49D9-8FA8-4D3216A47D73}"/>
    <cellStyle name="Heading 3 2 22 12 4" xfId="5280" xr:uid="{77435CBF-017B-4761-A6F2-0AF82D61E2F2}"/>
    <cellStyle name="Heading 3 2 22 12 4 2" xfId="5281" xr:uid="{75E8E687-BEDC-41F6-9926-AC6D3CD4A41D}"/>
    <cellStyle name="Heading 3 2 22 13" xfId="5282" xr:uid="{5742FB20-14C6-4152-AFB8-8620C5E1917D}"/>
    <cellStyle name="Heading 3 2 22 13 2" xfId="5283" xr:uid="{9B26D585-DE5B-4439-817D-E58AC25313A6}"/>
    <cellStyle name="Heading 3 2 22 13 2 2" xfId="5284" xr:uid="{562FA369-7C1D-47C7-8C0B-869F7510DF0C}"/>
    <cellStyle name="Heading 3 2 22 13 3" xfId="5285" xr:uid="{494276C3-9048-404B-A3CE-D0A927580AC2}"/>
    <cellStyle name="Heading 3 2 22 13 3 2" xfId="5286" xr:uid="{1ED6616A-E299-48B0-999F-42C479CAA09E}"/>
    <cellStyle name="Heading 3 2 22 13 4" xfId="5287" xr:uid="{44BD08D2-D1BA-4A03-A943-CF86CE06F252}"/>
    <cellStyle name="Heading 3 2 22 13 4 2" xfId="5288" xr:uid="{1DFF86CE-9A0E-4C65-BA5F-E11F5FB2D660}"/>
    <cellStyle name="Heading 3 2 22 14" xfId="5289" xr:uid="{CAAA8B39-3999-4FA1-9C18-2B64DAAC30A9}"/>
    <cellStyle name="Heading 3 2 22 14 2" xfId="5290" xr:uid="{DC63556B-2D91-433A-A3E9-32CC34E485EE}"/>
    <cellStyle name="Heading 3 2 22 14 2 2" xfId="5291" xr:uid="{EE819E4E-7E6C-44E4-B23B-61038AFB2701}"/>
    <cellStyle name="Heading 3 2 22 14 3" xfId="5292" xr:uid="{21EA0B9D-061D-49D4-8F96-E322F12FEDAD}"/>
    <cellStyle name="Heading 3 2 22 14 3 2" xfId="5293" xr:uid="{B8555B8D-0923-4ABF-9D31-FD69FDFBCAAF}"/>
    <cellStyle name="Heading 3 2 22 14 4" xfId="5294" xr:uid="{53FAD450-070F-4320-9625-889D3FCFEA53}"/>
    <cellStyle name="Heading 3 2 22 14 4 2" xfId="5295" xr:uid="{A4EACB73-C05C-4F68-87AF-110817B085B9}"/>
    <cellStyle name="Heading 3 2 22 15" xfId="5296" xr:uid="{E125425B-4280-4074-B99E-FF54AAF3B7AE}"/>
    <cellStyle name="Heading 3 2 22 15 2" xfId="5297" xr:uid="{1CC49505-CEA8-4D49-9D68-6F9EA2BA6DF9}"/>
    <cellStyle name="Heading 3 2 22 15 2 2" xfId="5298" xr:uid="{FE710036-9C98-456F-BBBD-C03E4D61552A}"/>
    <cellStyle name="Heading 3 2 22 15 3" xfId="5299" xr:uid="{AE582815-D294-4A19-8BEC-D093540AE1DA}"/>
    <cellStyle name="Heading 3 2 22 15 3 2" xfId="5300" xr:uid="{EE34BA36-E537-4FA3-AF86-8C3DD5A79BFD}"/>
    <cellStyle name="Heading 3 2 22 15 4" xfId="5301" xr:uid="{EFA53ABE-10A9-4796-9066-EC594B3A7935}"/>
    <cellStyle name="Heading 3 2 22 15 4 2" xfId="5302" xr:uid="{421969D0-F3A0-432C-82B5-C85CA03F6F26}"/>
    <cellStyle name="Heading 3 2 22 16" xfId="5303" xr:uid="{23563D52-AA94-4805-934D-4D3CAEF3896E}"/>
    <cellStyle name="Heading 3 2 22 16 2" xfId="5304" xr:uid="{13C75A3F-9F5B-4472-97FA-FB4174A858C4}"/>
    <cellStyle name="Heading 3 2 22 17" xfId="5305" xr:uid="{919DC187-AE7E-40F8-BCAC-C6E0ECA955E2}"/>
    <cellStyle name="Heading 3 2 22 17 2" xfId="5306" xr:uid="{EFCB0E0C-A22E-4E27-B2E1-5E425CE3A279}"/>
    <cellStyle name="Heading 3 2 22 18" xfId="5307" xr:uid="{290D4B95-4AA4-4211-876B-7BD69EEA3C8C}"/>
    <cellStyle name="Heading 3 2 22 18 2" xfId="5308" xr:uid="{66C1DEAA-98C2-4982-925D-4375CD6044B5}"/>
    <cellStyle name="Heading 3 2 22 19" xfId="5309" xr:uid="{015DE3FE-9A8E-4614-A127-7359D03560EC}"/>
    <cellStyle name="Heading 3 2 22 2" xfId="5310" xr:uid="{8EC324DE-A4EB-46DF-A877-7E782EBF275B}"/>
    <cellStyle name="Heading 3 2 22 2 2" xfId="5311" xr:uid="{62534374-4F87-4135-8F6C-B08CAB3887F7}"/>
    <cellStyle name="Heading 3 2 22 2 2 2" xfId="5312" xr:uid="{388FE059-C04D-4191-A29E-C0F1236F0211}"/>
    <cellStyle name="Heading 3 2 22 2 3" xfId="5313" xr:uid="{D2ACDE02-B493-403C-87B9-2C72EE27EDFD}"/>
    <cellStyle name="Heading 3 2 22 2 3 2" xfId="5314" xr:uid="{BD016ECE-BB78-42B8-BD9C-B14EE962D69B}"/>
    <cellStyle name="Heading 3 2 22 2 4" xfId="5315" xr:uid="{27116982-AB51-4C0F-83E7-407B81498F4D}"/>
    <cellStyle name="Heading 3 2 22 2 4 2" xfId="5316" xr:uid="{4DB96219-D6FC-4EA7-830C-E32B3E3CCA34}"/>
    <cellStyle name="Heading 3 2 22 20" xfId="5317" xr:uid="{9AA139CF-1FAD-4693-BF26-9DDE970E2D7E}"/>
    <cellStyle name="Heading 3 2 22 21" xfId="5318" xr:uid="{6AD6282A-1101-40AB-AD97-F5A3A82EA331}"/>
    <cellStyle name="Heading 3 2 22 22" xfId="5319" xr:uid="{432BFFA4-353D-4D22-8499-C0609E22911D}"/>
    <cellStyle name="Heading 3 2 22 23" xfId="5320" xr:uid="{2B680199-E93D-4DEE-B469-3E33796489AC}"/>
    <cellStyle name="Heading 3 2 22 24" xfId="5321" xr:uid="{7B5E08A5-B47E-46ED-BD3A-5391355FA9EB}"/>
    <cellStyle name="Heading 3 2 22 25" xfId="5322" xr:uid="{C5271196-615D-4B27-83A0-C662FC86BFC2}"/>
    <cellStyle name="Heading 3 2 22 3" xfId="5323" xr:uid="{DE9B7945-393C-4B41-AFEE-EF908E1116C7}"/>
    <cellStyle name="Heading 3 2 22 3 2" xfId="5324" xr:uid="{046F9CE3-7283-4137-94E3-D86C398097B4}"/>
    <cellStyle name="Heading 3 2 22 3 2 2" xfId="5325" xr:uid="{4EB1132F-225C-44F5-B87A-01CC5B4EDD68}"/>
    <cellStyle name="Heading 3 2 22 3 3" xfId="5326" xr:uid="{67511210-D4D7-406B-9B39-1F5629B26DE2}"/>
    <cellStyle name="Heading 3 2 22 3 3 2" xfId="5327" xr:uid="{9EE29063-EED7-4525-8A42-26C9B0F8E373}"/>
    <cellStyle name="Heading 3 2 22 3 4" xfId="5328" xr:uid="{18F568B9-3A4C-465A-86BB-113D043AA79F}"/>
    <cellStyle name="Heading 3 2 22 3 4 2" xfId="5329" xr:uid="{9E746B3B-BC62-469B-9F4D-E69138A0A057}"/>
    <cellStyle name="Heading 3 2 22 4" xfId="5330" xr:uid="{F8D49D57-02AE-461A-806E-AEC8C167606D}"/>
    <cellStyle name="Heading 3 2 22 4 2" xfId="5331" xr:uid="{02682482-6451-47D1-BE47-C93D253F8949}"/>
    <cellStyle name="Heading 3 2 22 4 2 2" xfId="5332" xr:uid="{0C34ABB4-D249-47BA-A7A0-D77A7A023F37}"/>
    <cellStyle name="Heading 3 2 22 4 3" xfId="5333" xr:uid="{A6FD12B5-40E5-472F-B945-F9347C43B3DC}"/>
    <cellStyle name="Heading 3 2 22 4 3 2" xfId="5334" xr:uid="{71763626-4A4F-47A6-A782-2076DDC0B4CF}"/>
    <cellStyle name="Heading 3 2 22 4 4" xfId="5335" xr:uid="{534268C0-D50F-4A56-B730-4DCBBFB94146}"/>
    <cellStyle name="Heading 3 2 22 4 4 2" xfId="5336" xr:uid="{EE289E7B-E368-4F5A-AA12-B7BFFD3F6A6F}"/>
    <cellStyle name="Heading 3 2 22 5" xfId="5337" xr:uid="{EBC5E28E-4CFF-4021-BCEC-4426ED567843}"/>
    <cellStyle name="Heading 3 2 22 5 2" xfId="5338" xr:uid="{D4A795B2-5686-42D4-A469-C98348F1721A}"/>
    <cellStyle name="Heading 3 2 22 5 2 2" xfId="5339" xr:uid="{946BEC21-A060-47D8-AB5D-086FA1094BCE}"/>
    <cellStyle name="Heading 3 2 22 5 3" xfId="5340" xr:uid="{67732C74-4282-498F-B568-4A264E221CDA}"/>
    <cellStyle name="Heading 3 2 22 5 3 2" xfId="5341" xr:uid="{16B06254-2A0C-4DF7-A069-0D0DD372C1F5}"/>
    <cellStyle name="Heading 3 2 22 5 4" xfId="5342" xr:uid="{61ECF34D-4676-4067-8E91-10D10101C0F8}"/>
    <cellStyle name="Heading 3 2 22 5 4 2" xfId="5343" xr:uid="{5201D50C-B1B1-45DC-A429-C09361AFA24A}"/>
    <cellStyle name="Heading 3 2 22 6" xfId="5344" xr:uid="{483A02F5-4140-4F1D-8632-D95387A243B3}"/>
    <cellStyle name="Heading 3 2 22 6 2" xfId="5345" xr:uid="{F6FE8992-3407-4667-97BD-66F339EF84D7}"/>
    <cellStyle name="Heading 3 2 22 6 2 2" xfId="5346" xr:uid="{57F647BC-815D-457C-8096-7755A6DCCEC6}"/>
    <cellStyle name="Heading 3 2 22 6 3" xfId="5347" xr:uid="{1F3D48C0-EBD4-45CB-B3D9-AD82CAC3F0A0}"/>
    <cellStyle name="Heading 3 2 22 6 3 2" xfId="5348" xr:uid="{20159311-13BA-497A-A8B7-B41AAE31D82B}"/>
    <cellStyle name="Heading 3 2 22 6 4" xfId="5349" xr:uid="{BFF20617-8522-4396-BF2B-F73CAADE44E1}"/>
    <cellStyle name="Heading 3 2 22 6 4 2" xfId="5350" xr:uid="{CD5FFC45-4E2B-4F6D-B8DD-F3FA5321D82A}"/>
    <cellStyle name="Heading 3 2 22 7" xfId="5351" xr:uid="{EEA272C2-BA96-4370-9B27-2302ED34D975}"/>
    <cellStyle name="Heading 3 2 22 7 2" xfId="5352" xr:uid="{8176E7D2-669D-447A-A3EB-BD4194B00CDE}"/>
    <cellStyle name="Heading 3 2 22 7 2 2" xfId="5353" xr:uid="{F4098E0E-A4C2-4EF0-9723-0B881787CE17}"/>
    <cellStyle name="Heading 3 2 22 7 3" xfId="5354" xr:uid="{8C78656F-B053-49F9-9F22-B9A1B20DA9BE}"/>
    <cellStyle name="Heading 3 2 22 7 3 2" xfId="5355" xr:uid="{14F63FB5-3337-4CB2-8F21-113F0A9D4187}"/>
    <cellStyle name="Heading 3 2 22 7 4" xfId="5356" xr:uid="{7822661E-9A13-49F3-AEDD-CDDCC824CBDE}"/>
    <cellStyle name="Heading 3 2 22 7 4 2" xfId="5357" xr:uid="{28265955-7D09-45AD-937F-DAC737BFE7E9}"/>
    <cellStyle name="Heading 3 2 22 8" xfId="5358" xr:uid="{C50EB520-FE1C-4291-89E3-18F1EDBCD3BE}"/>
    <cellStyle name="Heading 3 2 22 8 2" xfId="5359" xr:uid="{783BE6EC-B8C4-4FFF-9119-C4858EB4D18F}"/>
    <cellStyle name="Heading 3 2 22 8 2 2" xfId="5360" xr:uid="{116BDB1E-7263-457A-A3CE-D76997A4399E}"/>
    <cellStyle name="Heading 3 2 22 8 3" xfId="5361" xr:uid="{FF9ADDEE-1A0B-46DE-A499-06C6113E2753}"/>
    <cellStyle name="Heading 3 2 22 8 3 2" xfId="5362" xr:uid="{B8E8E1B8-5BE9-4619-9094-F05BCB06AD85}"/>
    <cellStyle name="Heading 3 2 22 8 4" xfId="5363" xr:uid="{808177D1-B7BF-43D8-BE66-959F7D1CC99D}"/>
    <cellStyle name="Heading 3 2 22 8 4 2" xfId="5364" xr:uid="{E7AB3B52-9531-4C5F-8669-EA3BA91EB5F7}"/>
    <cellStyle name="Heading 3 2 22 9" xfId="5365" xr:uid="{1673AAC4-AE48-4027-A681-AE63B0620BBA}"/>
    <cellStyle name="Heading 3 2 22 9 2" xfId="5366" xr:uid="{B3CCD76D-65C1-474D-9CB9-C5145896B3AA}"/>
    <cellStyle name="Heading 3 2 22 9 2 2" xfId="5367" xr:uid="{32BE1A95-6623-4060-B40F-EBDC200FB002}"/>
    <cellStyle name="Heading 3 2 22 9 3" xfId="5368" xr:uid="{7D30E762-99C1-499E-A8B4-3C0F4272600D}"/>
    <cellStyle name="Heading 3 2 22 9 3 2" xfId="5369" xr:uid="{706E0480-C3D0-4864-A1FD-15B9A7387882}"/>
    <cellStyle name="Heading 3 2 22 9 4" xfId="5370" xr:uid="{FD55924A-F9CB-4D10-96D8-DC8893DF7844}"/>
    <cellStyle name="Heading 3 2 22 9 4 2" xfId="5371" xr:uid="{4FDC3733-5ABA-4EC8-B7DB-FC45D512AF35}"/>
    <cellStyle name="Heading 3 2 23" xfId="5372" xr:uid="{F81DE0A5-B81D-4667-80A8-5AFA2327DC0D}"/>
    <cellStyle name="Heading 3 2 23 10" xfId="5373" xr:uid="{AC60AB5C-BC71-4C1B-A36D-29091BADF25B}"/>
    <cellStyle name="Heading 3 2 23 10 2" xfId="5374" xr:uid="{ED16E562-6779-48CA-BD6A-88C4490EC32B}"/>
    <cellStyle name="Heading 3 2 23 10 2 2" xfId="5375" xr:uid="{9DCE9A87-3DC2-40B1-8F33-6CDBCD0907CE}"/>
    <cellStyle name="Heading 3 2 23 10 3" xfId="5376" xr:uid="{68C81E11-F856-4BC6-AB51-AAE47223E6AA}"/>
    <cellStyle name="Heading 3 2 23 10 3 2" xfId="5377" xr:uid="{B8A76102-2CAE-4A97-A60A-22A66EC2A1B1}"/>
    <cellStyle name="Heading 3 2 23 10 4" xfId="5378" xr:uid="{FFBAD7C3-29A6-4B72-A36C-8229A99BB2CB}"/>
    <cellStyle name="Heading 3 2 23 10 4 2" xfId="5379" xr:uid="{F6FA81B7-5108-4C4F-BBFD-47A5100EF97B}"/>
    <cellStyle name="Heading 3 2 23 11" xfId="5380" xr:uid="{00DF7C1B-4A68-4BB1-B183-0712BE6FF565}"/>
    <cellStyle name="Heading 3 2 23 11 2" xfId="5381" xr:uid="{8672F46E-5FC6-4D39-8654-124014868535}"/>
    <cellStyle name="Heading 3 2 23 11 2 2" xfId="5382" xr:uid="{D6DF8DE7-FD8F-4984-8203-2339807D58A8}"/>
    <cellStyle name="Heading 3 2 23 11 3" xfId="5383" xr:uid="{68854715-89A9-490B-B030-C9E4B3AD27AC}"/>
    <cellStyle name="Heading 3 2 23 11 3 2" xfId="5384" xr:uid="{B96AF7EB-5104-4767-B078-BDE3CBF7C9F3}"/>
    <cellStyle name="Heading 3 2 23 11 4" xfId="5385" xr:uid="{661C78ED-AC4D-4969-8D3B-C6E15ACD394C}"/>
    <cellStyle name="Heading 3 2 23 11 4 2" xfId="5386" xr:uid="{DF223BB1-8C6F-455C-8708-14E4E5C70AFC}"/>
    <cellStyle name="Heading 3 2 23 12" xfId="5387" xr:uid="{5C5B6147-E0E5-43A2-AE68-ABD280ED7C70}"/>
    <cellStyle name="Heading 3 2 23 12 2" xfId="5388" xr:uid="{A7105246-CB1C-4EEC-8D2F-A937BC5FFE56}"/>
    <cellStyle name="Heading 3 2 23 12 2 2" xfId="5389" xr:uid="{E1BC824D-8400-4443-BA45-23B83F25F558}"/>
    <cellStyle name="Heading 3 2 23 12 3" xfId="5390" xr:uid="{35817F26-0B98-4197-AB9A-7E177ABB330D}"/>
    <cellStyle name="Heading 3 2 23 12 3 2" xfId="5391" xr:uid="{3209349A-2C4A-4D5E-BE1E-216B8EEEEB05}"/>
    <cellStyle name="Heading 3 2 23 12 4" xfId="5392" xr:uid="{ADF50233-E229-4062-9695-70B04A8DE153}"/>
    <cellStyle name="Heading 3 2 23 12 4 2" xfId="5393" xr:uid="{3C4CACA1-7786-4036-BDE2-213336DA244E}"/>
    <cellStyle name="Heading 3 2 23 13" xfId="5394" xr:uid="{CEF0D5CF-3488-46F6-B7EC-A51F56453C78}"/>
    <cellStyle name="Heading 3 2 23 13 2" xfId="5395" xr:uid="{DCD917EF-F4F0-40EB-84A4-F2860F3C145D}"/>
    <cellStyle name="Heading 3 2 23 13 2 2" xfId="5396" xr:uid="{22459313-877F-4A9B-8A1A-A94EF24F7940}"/>
    <cellStyle name="Heading 3 2 23 13 3" xfId="5397" xr:uid="{C8ECF09C-0797-4403-B766-BE5CB399DC8B}"/>
    <cellStyle name="Heading 3 2 23 13 3 2" xfId="5398" xr:uid="{66C4509C-630C-4A4F-8AD6-A27398615FF3}"/>
    <cellStyle name="Heading 3 2 23 13 4" xfId="5399" xr:uid="{994B439B-916E-4783-B929-2132CBAC692E}"/>
    <cellStyle name="Heading 3 2 23 13 4 2" xfId="5400" xr:uid="{757DC30D-C719-41A7-AEFA-4AA3064EED8C}"/>
    <cellStyle name="Heading 3 2 23 14" xfId="5401" xr:uid="{4506FA04-AE2D-497A-8092-9F203D5372B4}"/>
    <cellStyle name="Heading 3 2 23 14 2" xfId="5402" xr:uid="{63D761BB-944A-4ED3-8D9F-A55B1440C6D7}"/>
    <cellStyle name="Heading 3 2 23 14 2 2" xfId="5403" xr:uid="{D2A9F509-0E06-484E-A42A-4A584E17A4F9}"/>
    <cellStyle name="Heading 3 2 23 14 3" xfId="5404" xr:uid="{47AE6B2C-730A-4E7B-A21B-103A7479C69F}"/>
    <cellStyle name="Heading 3 2 23 14 3 2" xfId="5405" xr:uid="{016A208B-4BB9-4FBF-90B9-F83BF9C58906}"/>
    <cellStyle name="Heading 3 2 23 14 4" xfId="5406" xr:uid="{355BDF01-2AF1-465A-98EF-AB5E3B1C9DD1}"/>
    <cellStyle name="Heading 3 2 23 14 4 2" xfId="5407" xr:uid="{18DFFEF5-69FB-46E1-99B9-85FCEED9882E}"/>
    <cellStyle name="Heading 3 2 23 15" xfId="5408" xr:uid="{11297561-CDCA-49CF-B23E-49E85615DB14}"/>
    <cellStyle name="Heading 3 2 23 15 2" xfId="5409" xr:uid="{367DC47E-B0D2-43A7-9445-D2B522E3C6EF}"/>
    <cellStyle name="Heading 3 2 23 15 2 2" xfId="5410" xr:uid="{2860248D-3292-4293-AAB0-F351E513D6AC}"/>
    <cellStyle name="Heading 3 2 23 15 3" xfId="5411" xr:uid="{ACA06F6D-94DD-4A00-9FD4-841C5FD79855}"/>
    <cellStyle name="Heading 3 2 23 15 3 2" xfId="5412" xr:uid="{C4899D61-2CDC-49E8-BAA2-66C93C1E023C}"/>
    <cellStyle name="Heading 3 2 23 15 4" xfId="5413" xr:uid="{18AB991C-D263-4D71-91A6-7EA808EE1766}"/>
    <cellStyle name="Heading 3 2 23 15 4 2" xfId="5414" xr:uid="{A9AB5B68-22F3-4F25-8195-E28976BE67F4}"/>
    <cellStyle name="Heading 3 2 23 16" xfId="5415" xr:uid="{82E562CD-3B4C-459F-B2B0-C8520574A2C5}"/>
    <cellStyle name="Heading 3 2 23 16 2" xfId="5416" xr:uid="{D8D44D6D-E134-476A-9147-3F711ED0746B}"/>
    <cellStyle name="Heading 3 2 23 17" xfId="5417" xr:uid="{5F4BADF1-320B-4A4B-AB5D-D8B7651D3E34}"/>
    <cellStyle name="Heading 3 2 23 17 2" xfId="5418" xr:uid="{DD9D8414-9EE9-43BA-9725-AF6F26D489CD}"/>
    <cellStyle name="Heading 3 2 23 18" xfId="5419" xr:uid="{BD222E92-BE42-4B48-97C9-9A54EE4C57BD}"/>
    <cellStyle name="Heading 3 2 23 18 2" xfId="5420" xr:uid="{67EC67D7-3586-4E67-9292-2BB34E491269}"/>
    <cellStyle name="Heading 3 2 23 19" xfId="5421" xr:uid="{347428F3-5970-4DC9-A39A-3C817241279D}"/>
    <cellStyle name="Heading 3 2 23 2" xfId="5422" xr:uid="{B2E060A6-8B1C-4435-8E1D-AC729EAC40A2}"/>
    <cellStyle name="Heading 3 2 23 2 2" xfId="5423" xr:uid="{A2D9379B-2AEF-4FED-96CE-DC310C2EC5EE}"/>
    <cellStyle name="Heading 3 2 23 2 2 2" xfId="5424" xr:uid="{FD9E7402-3D37-430A-B277-B8C0BB7D41B8}"/>
    <cellStyle name="Heading 3 2 23 2 3" xfId="5425" xr:uid="{433EA791-774C-4D5C-AF39-40562D9CE476}"/>
    <cellStyle name="Heading 3 2 23 2 3 2" xfId="5426" xr:uid="{890FCDE6-0670-490C-934E-96199F5256C0}"/>
    <cellStyle name="Heading 3 2 23 2 4" xfId="5427" xr:uid="{D3BFC158-4310-4311-AF5C-44DC5469E123}"/>
    <cellStyle name="Heading 3 2 23 2 4 2" xfId="5428" xr:uid="{5A339638-5D9A-4D68-9B44-FA035C517F24}"/>
    <cellStyle name="Heading 3 2 23 20" xfId="5429" xr:uid="{5114AD7B-4AAB-46E3-9B07-138D223FA49B}"/>
    <cellStyle name="Heading 3 2 23 21" xfId="5430" xr:uid="{52CF454E-31C3-4C32-88EB-C4412A57D637}"/>
    <cellStyle name="Heading 3 2 23 22" xfId="5431" xr:uid="{63DDDD44-F336-4C11-8A69-0364057BA23D}"/>
    <cellStyle name="Heading 3 2 23 23" xfId="5432" xr:uid="{48FF890E-5549-439C-880D-41AEE31918FF}"/>
    <cellStyle name="Heading 3 2 23 24" xfId="5433" xr:uid="{9E99171D-9EC0-497C-80B9-FB2AB113A9B8}"/>
    <cellStyle name="Heading 3 2 23 25" xfId="5434" xr:uid="{5B148B61-266A-4B99-9DA0-10E5173FBF9E}"/>
    <cellStyle name="Heading 3 2 23 3" xfId="5435" xr:uid="{6EEE8B8E-607F-428C-8C42-139277A09CBD}"/>
    <cellStyle name="Heading 3 2 23 3 2" xfId="5436" xr:uid="{8EFFADFB-A928-4BD8-90C3-23003BA0C349}"/>
    <cellStyle name="Heading 3 2 23 3 2 2" xfId="5437" xr:uid="{F1DEC707-4C99-4764-9325-D4D4DFE87084}"/>
    <cellStyle name="Heading 3 2 23 3 3" xfId="5438" xr:uid="{9936E953-F70C-4FA6-83F0-FDC4C000B0D0}"/>
    <cellStyle name="Heading 3 2 23 3 3 2" xfId="5439" xr:uid="{DAA0B533-C7CA-4EE7-92F4-D00621CAD2DF}"/>
    <cellStyle name="Heading 3 2 23 3 4" xfId="5440" xr:uid="{7DD06633-A727-41C8-8D7E-C81384EEBE4B}"/>
    <cellStyle name="Heading 3 2 23 3 4 2" xfId="5441" xr:uid="{9E88E01C-188B-4BD6-9AE2-63ECE85A3F25}"/>
    <cellStyle name="Heading 3 2 23 4" xfId="5442" xr:uid="{0A4743CE-0483-4E9E-924C-734D7E3CB292}"/>
    <cellStyle name="Heading 3 2 23 4 2" xfId="5443" xr:uid="{8613DDC0-8E22-43D3-94CF-E31786F58176}"/>
    <cellStyle name="Heading 3 2 23 4 2 2" xfId="5444" xr:uid="{09B29218-C2FB-45C2-A2DC-52F66A9D97F5}"/>
    <cellStyle name="Heading 3 2 23 4 3" xfId="5445" xr:uid="{FE31FF10-075F-49B1-94CB-6705A21D44E1}"/>
    <cellStyle name="Heading 3 2 23 4 3 2" xfId="5446" xr:uid="{1539479C-6DB7-47AB-BD14-E4BFE8ACC283}"/>
    <cellStyle name="Heading 3 2 23 4 4" xfId="5447" xr:uid="{09003844-C21E-4555-A533-75AEDAC636BD}"/>
    <cellStyle name="Heading 3 2 23 4 4 2" xfId="5448" xr:uid="{C8B6AB64-2DA3-47C2-9F57-D88D7E6161C7}"/>
    <cellStyle name="Heading 3 2 23 5" xfId="5449" xr:uid="{6DF0E8EB-F0F4-4D17-8CE8-D929B57B8FA2}"/>
    <cellStyle name="Heading 3 2 23 5 2" xfId="5450" xr:uid="{E2343316-DFCC-4995-B7A2-0E37D518A0A1}"/>
    <cellStyle name="Heading 3 2 23 5 2 2" xfId="5451" xr:uid="{CE0B7894-9588-4DCC-ACDC-1CED53601E86}"/>
    <cellStyle name="Heading 3 2 23 5 3" xfId="5452" xr:uid="{79EF2855-3298-4924-A3AE-E7CE6CC573A1}"/>
    <cellStyle name="Heading 3 2 23 5 3 2" xfId="5453" xr:uid="{A425DD00-08A9-4F76-B4B7-9D55B662E6CF}"/>
    <cellStyle name="Heading 3 2 23 5 4" xfId="5454" xr:uid="{C4F2B55E-29E6-4D0F-AEC0-D1486C50592C}"/>
    <cellStyle name="Heading 3 2 23 5 4 2" xfId="5455" xr:uid="{BC1B7B3A-B2AD-40E2-B5CD-A03A32A674FC}"/>
    <cellStyle name="Heading 3 2 23 6" xfId="5456" xr:uid="{7D7C4AEF-E79F-46A2-BE83-8EB7A9E1113B}"/>
    <cellStyle name="Heading 3 2 23 6 2" xfId="5457" xr:uid="{5C1EB40A-AD61-48EF-A4DD-9CC5748373B5}"/>
    <cellStyle name="Heading 3 2 23 6 2 2" xfId="5458" xr:uid="{30646355-691D-47F9-AD5A-C29A6457CC08}"/>
    <cellStyle name="Heading 3 2 23 6 3" xfId="5459" xr:uid="{83D6B5EF-7EB1-42D7-9117-F6C82B9FB203}"/>
    <cellStyle name="Heading 3 2 23 6 3 2" xfId="5460" xr:uid="{86AD45FF-89B5-4ABF-80F4-6912CCEAF3B2}"/>
    <cellStyle name="Heading 3 2 23 6 4" xfId="5461" xr:uid="{EAD5473A-4587-4F56-A0A9-D4D552B2DC66}"/>
    <cellStyle name="Heading 3 2 23 6 4 2" xfId="5462" xr:uid="{50DA1E19-4244-4236-89B9-C5B16F6F6D2D}"/>
    <cellStyle name="Heading 3 2 23 7" xfId="5463" xr:uid="{1C14716E-C5C3-4CA1-8549-F4E6F16E9054}"/>
    <cellStyle name="Heading 3 2 23 7 2" xfId="5464" xr:uid="{534DE8F7-0754-4158-9506-16625DE3F235}"/>
    <cellStyle name="Heading 3 2 23 7 2 2" xfId="5465" xr:uid="{42584DFA-82EF-4D4E-8BDE-3E53E5BD3256}"/>
    <cellStyle name="Heading 3 2 23 7 3" xfId="5466" xr:uid="{3A667FD0-9568-4965-ACA9-546FCC9903C6}"/>
    <cellStyle name="Heading 3 2 23 7 3 2" xfId="5467" xr:uid="{BD0AC613-F6D3-4526-821E-27CE872212AC}"/>
    <cellStyle name="Heading 3 2 23 7 4" xfId="5468" xr:uid="{408F0609-DB30-4CBC-A0A7-89A4946F074A}"/>
    <cellStyle name="Heading 3 2 23 7 4 2" xfId="5469" xr:uid="{988085DF-4DCC-467C-87BA-85F8B6530AF2}"/>
    <cellStyle name="Heading 3 2 23 8" xfId="5470" xr:uid="{976C61A6-55FF-4DA0-A14E-A3E02B587D36}"/>
    <cellStyle name="Heading 3 2 23 8 2" xfId="5471" xr:uid="{4DD4C154-A2BA-45F4-A2B5-418FAABF2631}"/>
    <cellStyle name="Heading 3 2 23 8 2 2" xfId="5472" xr:uid="{6CF5E50C-FDCE-44B9-A156-289D94AEDA3E}"/>
    <cellStyle name="Heading 3 2 23 8 3" xfId="5473" xr:uid="{82AB3982-61C9-4CBB-9426-CD3CEE0F25AA}"/>
    <cellStyle name="Heading 3 2 23 8 3 2" xfId="5474" xr:uid="{B8CA3216-D744-40AC-B32D-A7663FBB47C7}"/>
    <cellStyle name="Heading 3 2 23 8 4" xfId="5475" xr:uid="{88E1A17F-AE82-4EB1-AE60-A8E6EEE85AD8}"/>
    <cellStyle name="Heading 3 2 23 8 4 2" xfId="5476" xr:uid="{FB7D29A5-089C-4939-86E5-E7F33346F238}"/>
    <cellStyle name="Heading 3 2 23 9" xfId="5477" xr:uid="{DDACA964-162E-40E9-8CF7-2DA08293C29F}"/>
    <cellStyle name="Heading 3 2 23 9 2" xfId="5478" xr:uid="{62D3951B-DF69-4D78-98F5-D8F04E6F1DAD}"/>
    <cellStyle name="Heading 3 2 23 9 2 2" xfId="5479" xr:uid="{8AA91DB6-7BA8-48F7-919F-BDC185E1AE84}"/>
    <cellStyle name="Heading 3 2 23 9 3" xfId="5480" xr:uid="{C3470D9E-8DFF-4701-B3F7-9C618941EE7C}"/>
    <cellStyle name="Heading 3 2 23 9 3 2" xfId="5481" xr:uid="{A506B111-EE18-47A8-BA57-DE7C22EF2624}"/>
    <cellStyle name="Heading 3 2 23 9 4" xfId="5482" xr:uid="{4BE2A014-7A6A-457F-B24D-09AA5ED12336}"/>
    <cellStyle name="Heading 3 2 23 9 4 2" xfId="5483" xr:uid="{15B0EDFB-1542-46CF-986E-F58603CA2675}"/>
    <cellStyle name="Heading 3 2 24" xfId="5484" xr:uid="{9878F97E-90BD-4735-825F-2939245FC582}"/>
    <cellStyle name="Heading 3 2 24 10" xfId="5485" xr:uid="{0D3B52C1-03AF-41C4-A9D9-A54BEAD47BC2}"/>
    <cellStyle name="Heading 3 2 24 10 2" xfId="5486" xr:uid="{48AFBAEC-B40D-453D-812C-7AC269F396CB}"/>
    <cellStyle name="Heading 3 2 24 10 2 2" xfId="5487" xr:uid="{16B1A9C4-3614-448A-957D-2EEFDB438AD9}"/>
    <cellStyle name="Heading 3 2 24 10 3" xfId="5488" xr:uid="{6FFDFA6E-AC03-4894-8E63-D26D7488EDD9}"/>
    <cellStyle name="Heading 3 2 24 10 3 2" xfId="5489" xr:uid="{C6B7C78C-22D4-416B-9E33-C95533690B78}"/>
    <cellStyle name="Heading 3 2 24 10 4" xfId="5490" xr:uid="{B6C9BCE5-D914-4EFB-8DB4-40B43DD2814C}"/>
    <cellStyle name="Heading 3 2 24 10 4 2" xfId="5491" xr:uid="{1D69F52E-1F51-4AA1-85E2-97CB6D2C8E5F}"/>
    <cellStyle name="Heading 3 2 24 11" xfId="5492" xr:uid="{49576C0E-ABBB-489A-BF50-5A09776062DF}"/>
    <cellStyle name="Heading 3 2 24 11 2" xfId="5493" xr:uid="{7A26C477-A2C1-4E02-B70E-F17E81F3552A}"/>
    <cellStyle name="Heading 3 2 24 11 2 2" xfId="5494" xr:uid="{3C5613A5-5997-47ED-B908-80BC82A3F5E4}"/>
    <cellStyle name="Heading 3 2 24 11 3" xfId="5495" xr:uid="{B0CF7D75-6B30-446A-B0B1-68D0E9829880}"/>
    <cellStyle name="Heading 3 2 24 11 3 2" xfId="5496" xr:uid="{9A07BF3A-6A58-4B0D-AEA3-72225E4C9C13}"/>
    <cellStyle name="Heading 3 2 24 11 4" xfId="5497" xr:uid="{8611F185-8EE1-4241-BB62-027A5D75C263}"/>
    <cellStyle name="Heading 3 2 24 11 4 2" xfId="5498" xr:uid="{B45FB9B9-DAE7-476B-90BD-695E8534B4DF}"/>
    <cellStyle name="Heading 3 2 24 12" xfId="5499" xr:uid="{81113B24-CB81-4C18-A587-627FDAC25824}"/>
    <cellStyle name="Heading 3 2 24 12 2" xfId="5500" xr:uid="{B880B2B1-9C6E-446F-A3D9-26C0A672DD4F}"/>
    <cellStyle name="Heading 3 2 24 12 2 2" xfId="5501" xr:uid="{D92CD70B-4558-4F1F-8FC2-89C35E1CE4C2}"/>
    <cellStyle name="Heading 3 2 24 12 3" xfId="5502" xr:uid="{C2AA3C0D-B078-4F0B-A869-D6A5FD0B97B9}"/>
    <cellStyle name="Heading 3 2 24 12 3 2" xfId="5503" xr:uid="{5559D41B-8CB0-4A51-AD3C-279239585477}"/>
    <cellStyle name="Heading 3 2 24 12 4" xfId="5504" xr:uid="{98B6C390-5C1B-487E-957D-9C3A80EA371A}"/>
    <cellStyle name="Heading 3 2 24 12 4 2" xfId="5505" xr:uid="{3B9E98C8-76B9-40ED-89F4-DEEBB872EAB0}"/>
    <cellStyle name="Heading 3 2 24 13" xfId="5506" xr:uid="{F9FA0172-9866-4AB6-811B-B6E6D8A79C26}"/>
    <cellStyle name="Heading 3 2 24 13 2" xfId="5507" xr:uid="{679E1B3C-BB7B-4D43-82AF-CBD45A12E9DC}"/>
    <cellStyle name="Heading 3 2 24 13 2 2" xfId="5508" xr:uid="{D6924EA9-C4AB-43D8-8E4E-38A149FB97D7}"/>
    <cellStyle name="Heading 3 2 24 13 3" xfId="5509" xr:uid="{EF86A30B-D42C-4D49-93A2-88DF367DAC70}"/>
    <cellStyle name="Heading 3 2 24 13 3 2" xfId="5510" xr:uid="{C3A99DAA-4A3C-4981-BA2D-337FAF145024}"/>
    <cellStyle name="Heading 3 2 24 13 4" xfId="5511" xr:uid="{221F1CDA-B777-4BE0-A290-45426B2331EE}"/>
    <cellStyle name="Heading 3 2 24 13 4 2" xfId="5512" xr:uid="{D469E129-651D-4FA4-8262-1D75FDB7DD0E}"/>
    <cellStyle name="Heading 3 2 24 14" xfId="5513" xr:uid="{84A7497A-B096-47FA-A5F8-EEA7858B3170}"/>
    <cellStyle name="Heading 3 2 24 14 2" xfId="5514" xr:uid="{5CA17EE3-382E-4F15-B068-8BBF150C7C17}"/>
    <cellStyle name="Heading 3 2 24 14 2 2" xfId="5515" xr:uid="{B9B4E5E8-250B-473A-A96D-B3C6D1A098EE}"/>
    <cellStyle name="Heading 3 2 24 14 3" xfId="5516" xr:uid="{645AFBD1-5647-4C96-A8B8-413C587330D6}"/>
    <cellStyle name="Heading 3 2 24 14 3 2" xfId="5517" xr:uid="{983873D0-30B0-4C9B-9B65-3C226B604FE2}"/>
    <cellStyle name="Heading 3 2 24 14 4" xfId="5518" xr:uid="{B004CF05-9424-4926-BA1A-5770F6321190}"/>
    <cellStyle name="Heading 3 2 24 14 4 2" xfId="5519" xr:uid="{E9453AAB-9D91-4873-80AA-E000F1BCAE4B}"/>
    <cellStyle name="Heading 3 2 24 15" xfId="5520" xr:uid="{CC2474E4-9C6B-43E8-8849-38AD70347C40}"/>
    <cellStyle name="Heading 3 2 24 15 2" xfId="5521" xr:uid="{EA671717-6591-4F74-AC96-3772A6432CE4}"/>
    <cellStyle name="Heading 3 2 24 15 2 2" xfId="5522" xr:uid="{3729B3D3-B7C5-4CBC-B15B-8388D070FF92}"/>
    <cellStyle name="Heading 3 2 24 15 3" xfId="5523" xr:uid="{28EF0282-42EB-401E-B0DC-1E5D03CBBE82}"/>
    <cellStyle name="Heading 3 2 24 15 3 2" xfId="5524" xr:uid="{02A5720D-34D7-4913-80CC-DC0993086653}"/>
    <cellStyle name="Heading 3 2 24 15 4" xfId="5525" xr:uid="{A87E57B8-C4A9-4DBB-B40C-DCD2EC84A9D5}"/>
    <cellStyle name="Heading 3 2 24 15 4 2" xfId="5526" xr:uid="{CA3BC772-05E3-4A86-A5E1-F93D4B6971F2}"/>
    <cellStyle name="Heading 3 2 24 16" xfId="5527" xr:uid="{2E9A26C6-A9E2-4338-8D99-CE4C2DA1C541}"/>
    <cellStyle name="Heading 3 2 24 16 2" xfId="5528" xr:uid="{FE70EB73-DFE8-4506-8DE8-58E8EE1E0D99}"/>
    <cellStyle name="Heading 3 2 24 17" xfId="5529" xr:uid="{A3359744-CB73-4686-967B-A5D8D34A9D64}"/>
    <cellStyle name="Heading 3 2 24 17 2" xfId="5530" xr:uid="{61D7645B-964E-4CA0-8BEC-661605B685BF}"/>
    <cellStyle name="Heading 3 2 24 18" xfId="5531" xr:uid="{A4B7DE8A-22B7-440D-8DCF-600DE41E5073}"/>
    <cellStyle name="Heading 3 2 24 18 2" xfId="5532" xr:uid="{14602C9C-7BA4-4C11-8C4E-34AE68733651}"/>
    <cellStyle name="Heading 3 2 24 19" xfId="5533" xr:uid="{664A673E-BA24-4311-90E9-B078244F9500}"/>
    <cellStyle name="Heading 3 2 24 2" xfId="5534" xr:uid="{19CACAE0-F0B5-43F4-89AE-FD8CAC700EF9}"/>
    <cellStyle name="Heading 3 2 24 2 2" xfId="5535" xr:uid="{FD60EDE7-8EA2-4111-9D8D-7618DA1C65A4}"/>
    <cellStyle name="Heading 3 2 24 2 2 2" xfId="5536" xr:uid="{46C472AA-FB0C-427B-95FF-6BDCED9D7A12}"/>
    <cellStyle name="Heading 3 2 24 2 3" xfId="5537" xr:uid="{35653F09-726A-474F-9D41-5A2680B0EC32}"/>
    <cellStyle name="Heading 3 2 24 2 3 2" xfId="5538" xr:uid="{D7DFDA2C-A4BB-46A0-AE2A-4D8B55DCFEB2}"/>
    <cellStyle name="Heading 3 2 24 2 4" xfId="5539" xr:uid="{12A2CBF8-2530-4671-82F7-203BC6D08FEA}"/>
    <cellStyle name="Heading 3 2 24 2 4 2" xfId="5540" xr:uid="{650F5BE7-2265-416E-BF1F-AEF5A6E245B0}"/>
    <cellStyle name="Heading 3 2 24 20" xfId="5541" xr:uid="{1B315AFA-AD21-462A-9789-2D1EDA81D2D7}"/>
    <cellStyle name="Heading 3 2 24 21" xfId="5542" xr:uid="{AADAEC5F-95F9-4714-9C48-E34312B7EF88}"/>
    <cellStyle name="Heading 3 2 24 22" xfId="5543" xr:uid="{224BA711-3959-49AD-8BDF-6CCC583EA4C8}"/>
    <cellStyle name="Heading 3 2 24 23" xfId="5544" xr:uid="{D4042DBE-7451-4366-BBA6-4B20F736D9C3}"/>
    <cellStyle name="Heading 3 2 24 24" xfId="5545" xr:uid="{4CEADD76-3BCE-4B8F-9AB9-01728118CAE8}"/>
    <cellStyle name="Heading 3 2 24 25" xfId="5546" xr:uid="{283A2C10-CF9E-4453-B52A-7C2F9C43C85B}"/>
    <cellStyle name="Heading 3 2 24 3" xfId="5547" xr:uid="{BBD53E62-2A82-4179-AA4B-0358581D3C58}"/>
    <cellStyle name="Heading 3 2 24 3 2" xfId="5548" xr:uid="{9518ABF7-2C5A-4DE6-AF09-6348552E850F}"/>
    <cellStyle name="Heading 3 2 24 3 2 2" xfId="5549" xr:uid="{DC4E4732-141F-469B-91C4-81A31E51AB3E}"/>
    <cellStyle name="Heading 3 2 24 3 3" xfId="5550" xr:uid="{CC41BAEC-3543-4543-9E23-D77C0849D0CF}"/>
    <cellStyle name="Heading 3 2 24 3 3 2" xfId="5551" xr:uid="{D3329827-5DFB-4EC7-A568-3516411ED4D5}"/>
    <cellStyle name="Heading 3 2 24 3 4" xfId="5552" xr:uid="{74E5A340-F616-434C-8F2E-7CF0C6D1D97D}"/>
    <cellStyle name="Heading 3 2 24 3 4 2" xfId="5553" xr:uid="{B27921DB-C9E8-4CFE-AAF4-41EA2918335A}"/>
    <cellStyle name="Heading 3 2 24 4" xfId="5554" xr:uid="{35266E2F-A4DB-425F-B826-A62AE8472909}"/>
    <cellStyle name="Heading 3 2 24 4 2" xfId="5555" xr:uid="{2A6C9363-6B55-42C5-83A2-ECC5014E672B}"/>
    <cellStyle name="Heading 3 2 24 4 2 2" xfId="5556" xr:uid="{F1D38BD6-6734-4F3C-85DA-CF83A6DCF48C}"/>
    <cellStyle name="Heading 3 2 24 4 3" xfId="5557" xr:uid="{A0754FBC-DE94-4C4B-97B8-EE11CDCB9C09}"/>
    <cellStyle name="Heading 3 2 24 4 3 2" xfId="5558" xr:uid="{F1236A34-65DA-47FE-957D-E6361F402EAE}"/>
    <cellStyle name="Heading 3 2 24 4 4" xfId="5559" xr:uid="{5D7E1FA2-A029-48CE-9909-7B1C03A612A8}"/>
    <cellStyle name="Heading 3 2 24 4 4 2" xfId="5560" xr:uid="{FF7B66B0-34F1-4E38-8BF3-D1BFA04624AE}"/>
    <cellStyle name="Heading 3 2 24 5" xfId="5561" xr:uid="{48296D1A-E93C-4922-9660-DEEFBCABFE4D}"/>
    <cellStyle name="Heading 3 2 24 5 2" xfId="5562" xr:uid="{AC26F41B-0A05-43DB-8E4D-8BFEF6A5DE92}"/>
    <cellStyle name="Heading 3 2 24 5 2 2" xfId="5563" xr:uid="{02CAEA4E-A4A5-4F34-8D15-C8DB78D8CF38}"/>
    <cellStyle name="Heading 3 2 24 5 3" xfId="5564" xr:uid="{A444E9F2-BE0E-40F4-8548-4146DFC5D32A}"/>
    <cellStyle name="Heading 3 2 24 5 3 2" xfId="5565" xr:uid="{0432D51C-E63B-43C4-AB7B-E4BC11197E76}"/>
    <cellStyle name="Heading 3 2 24 5 4" xfId="5566" xr:uid="{808EECEF-7407-4C76-8E8C-C3130192B062}"/>
    <cellStyle name="Heading 3 2 24 5 4 2" xfId="5567" xr:uid="{6EF2DFB0-B4BB-4FE8-8C43-CE60CBF75EA6}"/>
    <cellStyle name="Heading 3 2 24 6" xfId="5568" xr:uid="{D488F8BE-1841-4BAC-9133-68FFE0976360}"/>
    <cellStyle name="Heading 3 2 24 6 2" xfId="5569" xr:uid="{8F8F42FA-4D3F-441C-AA5E-5354FF643013}"/>
    <cellStyle name="Heading 3 2 24 6 2 2" xfId="5570" xr:uid="{A80992ED-FA94-406F-83D8-EE5058180735}"/>
    <cellStyle name="Heading 3 2 24 6 3" xfId="5571" xr:uid="{B15893E4-5680-4BDC-B04E-77705C0A1A99}"/>
    <cellStyle name="Heading 3 2 24 6 3 2" xfId="5572" xr:uid="{DC88C491-0E6C-4DFA-A15D-31243D969306}"/>
    <cellStyle name="Heading 3 2 24 6 4" xfId="5573" xr:uid="{0F459E77-9812-4C21-95A8-7675618C73BD}"/>
    <cellStyle name="Heading 3 2 24 6 4 2" xfId="5574" xr:uid="{9EFFC7C5-A652-4DDE-A681-26E7FCA1D9C2}"/>
    <cellStyle name="Heading 3 2 24 7" xfId="5575" xr:uid="{4D2F3EF6-E6F8-4472-9D76-AF035C16944D}"/>
    <cellStyle name="Heading 3 2 24 7 2" xfId="5576" xr:uid="{291A19DC-0F08-49C1-AFD3-1B3F5F457663}"/>
    <cellStyle name="Heading 3 2 24 7 2 2" xfId="5577" xr:uid="{F0111653-2E87-479A-8D9F-0E18158F75EF}"/>
    <cellStyle name="Heading 3 2 24 7 3" xfId="5578" xr:uid="{610414F2-21BC-4770-B871-ED8F579F3215}"/>
    <cellStyle name="Heading 3 2 24 7 3 2" xfId="5579" xr:uid="{69474631-6A4F-4B48-BAAA-C1AADE7043A3}"/>
    <cellStyle name="Heading 3 2 24 7 4" xfId="5580" xr:uid="{989D01C6-9E9B-4ADD-935E-868F1A0043F6}"/>
    <cellStyle name="Heading 3 2 24 7 4 2" xfId="5581" xr:uid="{99679966-D878-4386-9C63-CD1768AA5C9A}"/>
    <cellStyle name="Heading 3 2 24 8" xfId="5582" xr:uid="{0EE631C9-E404-4D46-8BBF-7B0BDD2E1A5B}"/>
    <cellStyle name="Heading 3 2 24 8 2" xfId="5583" xr:uid="{0C95A8F0-6F10-4CC5-B0B6-26E441122ADB}"/>
    <cellStyle name="Heading 3 2 24 8 2 2" xfId="5584" xr:uid="{DCD1338E-E964-4509-98D2-EB1431C6F2E3}"/>
    <cellStyle name="Heading 3 2 24 8 3" xfId="5585" xr:uid="{78B80522-878F-423D-A81B-25EE2DC711A0}"/>
    <cellStyle name="Heading 3 2 24 8 3 2" xfId="5586" xr:uid="{82E84C67-3B36-4414-9B9D-49D053ABE1EF}"/>
    <cellStyle name="Heading 3 2 24 8 4" xfId="5587" xr:uid="{F887D7BF-0773-4504-B932-8BA043CC2D84}"/>
    <cellStyle name="Heading 3 2 24 8 4 2" xfId="5588" xr:uid="{0EAC086E-2924-4512-872A-2166208A4F17}"/>
    <cellStyle name="Heading 3 2 24 9" xfId="5589" xr:uid="{96C9E162-D366-4FFE-94FA-D6F470CA6DEA}"/>
    <cellStyle name="Heading 3 2 24 9 2" xfId="5590" xr:uid="{64A91E41-ABB9-4E8E-A3C6-344C28253A5D}"/>
    <cellStyle name="Heading 3 2 24 9 2 2" xfId="5591" xr:uid="{592697CA-4F67-48E5-B13A-FDD43D1729B1}"/>
    <cellStyle name="Heading 3 2 24 9 3" xfId="5592" xr:uid="{D0EFF9C5-C238-4A60-83A7-8CB9059874E2}"/>
    <cellStyle name="Heading 3 2 24 9 3 2" xfId="5593" xr:uid="{65FB8BC5-4980-4C43-ABBB-EE7A6EF5D12F}"/>
    <cellStyle name="Heading 3 2 24 9 4" xfId="5594" xr:uid="{19AFDC33-FAF7-4EDE-A16C-48B92BE92B56}"/>
    <cellStyle name="Heading 3 2 24 9 4 2" xfId="5595" xr:uid="{B8C0C4CF-E9EC-43D6-8F7D-01B953131C73}"/>
    <cellStyle name="Heading 3 2 25" xfId="5596" xr:uid="{114375E7-A374-4C61-940F-60847EC28A0A}"/>
    <cellStyle name="Heading 3 2 25 10" xfId="5597" xr:uid="{43971066-3640-468D-9E1E-841A1C8672D8}"/>
    <cellStyle name="Heading 3 2 25 10 2" xfId="5598" xr:uid="{C2CFF338-B9C9-4254-852B-2F73E146DB6A}"/>
    <cellStyle name="Heading 3 2 25 10 2 2" xfId="5599" xr:uid="{F4484003-4431-40B8-8E67-1A6040F49AA7}"/>
    <cellStyle name="Heading 3 2 25 10 3" xfId="5600" xr:uid="{1F0EECE6-CE3D-400F-8688-8B79FCA8D5D4}"/>
    <cellStyle name="Heading 3 2 25 10 3 2" xfId="5601" xr:uid="{A342C98B-FE42-47D0-9657-1DA315AF79CA}"/>
    <cellStyle name="Heading 3 2 25 10 4" xfId="5602" xr:uid="{A665AC85-FE19-4A61-9C93-DE90D8610F72}"/>
    <cellStyle name="Heading 3 2 25 10 4 2" xfId="5603" xr:uid="{D8F03EB9-3E84-49C5-862A-1F6002959689}"/>
    <cellStyle name="Heading 3 2 25 11" xfId="5604" xr:uid="{FA0DEB6E-CF20-4D59-94B3-9F683F1CBA65}"/>
    <cellStyle name="Heading 3 2 25 11 2" xfId="5605" xr:uid="{460645C4-88BF-479A-A6B5-E6A29670B69E}"/>
    <cellStyle name="Heading 3 2 25 11 2 2" xfId="5606" xr:uid="{509E03C6-DFAE-4A21-87AF-3E3EDDC6EB42}"/>
    <cellStyle name="Heading 3 2 25 11 3" xfId="5607" xr:uid="{878EB325-A41B-448B-871B-FCF94D3DEDE7}"/>
    <cellStyle name="Heading 3 2 25 11 3 2" xfId="5608" xr:uid="{23F8A68F-3F8C-4AA0-BD8E-5D37434542A1}"/>
    <cellStyle name="Heading 3 2 25 11 4" xfId="5609" xr:uid="{F25EA1E4-82EB-4F05-80DD-06A6A42DFDEB}"/>
    <cellStyle name="Heading 3 2 25 11 4 2" xfId="5610" xr:uid="{445387EB-BA9D-4956-BB1D-C8162623F780}"/>
    <cellStyle name="Heading 3 2 25 12" xfId="5611" xr:uid="{423EB134-5332-44EA-906B-CA538FE4F31C}"/>
    <cellStyle name="Heading 3 2 25 12 2" xfId="5612" xr:uid="{FC0C0FFB-FAA5-455E-A2B2-18DAA8BC8840}"/>
    <cellStyle name="Heading 3 2 25 12 2 2" xfId="5613" xr:uid="{7336B4CF-DA85-4C86-B920-0F30EFCF68BD}"/>
    <cellStyle name="Heading 3 2 25 12 3" xfId="5614" xr:uid="{CF1E11C4-1E65-49A7-BE22-8E1C63A00A8E}"/>
    <cellStyle name="Heading 3 2 25 12 3 2" xfId="5615" xr:uid="{083201F3-AEAD-4807-9A01-11C3CD1DBC32}"/>
    <cellStyle name="Heading 3 2 25 12 4" xfId="5616" xr:uid="{8BE5FE72-0923-4EAD-8C0F-C54A2B3ED811}"/>
    <cellStyle name="Heading 3 2 25 12 4 2" xfId="5617" xr:uid="{7A5FFA3C-854C-49B1-A310-CDE962835AF0}"/>
    <cellStyle name="Heading 3 2 25 13" xfId="5618" xr:uid="{5FB5581A-BC2E-456C-9B1B-FA239E2925E6}"/>
    <cellStyle name="Heading 3 2 25 13 2" xfId="5619" xr:uid="{81BE340F-CA8A-4A53-ABEB-FE43B486F6D5}"/>
    <cellStyle name="Heading 3 2 25 13 2 2" xfId="5620" xr:uid="{88DB9249-5BA8-49FE-ACD7-D4D1EFAE6EAD}"/>
    <cellStyle name="Heading 3 2 25 13 3" xfId="5621" xr:uid="{80E4F1D3-C84D-4D99-95E5-A1639B91A065}"/>
    <cellStyle name="Heading 3 2 25 13 3 2" xfId="5622" xr:uid="{A7F12D22-CC4F-44A6-8DE3-F45A11439163}"/>
    <cellStyle name="Heading 3 2 25 13 4" xfId="5623" xr:uid="{AF14B147-9F23-42A9-9F06-D118A9A51FE2}"/>
    <cellStyle name="Heading 3 2 25 13 4 2" xfId="5624" xr:uid="{D4D76CC3-28C3-4069-AA25-1EF74F18694F}"/>
    <cellStyle name="Heading 3 2 25 14" xfId="5625" xr:uid="{33828CD7-C277-42C3-B418-81F80FE7DB44}"/>
    <cellStyle name="Heading 3 2 25 14 2" xfId="5626" xr:uid="{1654A0E4-A94C-42AE-82D5-2ABB36C3AE19}"/>
    <cellStyle name="Heading 3 2 25 14 2 2" xfId="5627" xr:uid="{886D946B-B58A-4F88-9B10-C4E97F390510}"/>
    <cellStyle name="Heading 3 2 25 14 3" xfId="5628" xr:uid="{9C1BFB55-39DF-4711-B5C5-6C16B79C6A80}"/>
    <cellStyle name="Heading 3 2 25 14 3 2" xfId="5629" xr:uid="{C2198C4E-1779-45AA-B6E3-B7A58223CE1F}"/>
    <cellStyle name="Heading 3 2 25 14 4" xfId="5630" xr:uid="{E0FA49A0-87D7-4179-9748-2091B56E3BD9}"/>
    <cellStyle name="Heading 3 2 25 14 4 2" xfId="5631" xr:uid="{76E73BC8-94CC-4E64-8B14-BD8BF689D051}"/>
    <cellStyle name="Heading 3 2 25 15" xfId="5632" xr:uid="{01950459-E112-4F41-8699-7126B016EF2F}"/>
    <cellStyle name="Heading 3 2 25 15 2" xfId="5633" xr:uid="{F51E71BB-531E-4596-A71E-460A275C1E35}"/>
    <cellStyle name="Heading 3 2 25 15 2 2" xfId="5634" xr:uid="{1276761D-0EA6-49C0-83DD-6E735A52C795}"/>
    <cellStyle name="Heading 3 2 25 15 3" xfId="5635" xr:uid="{272E3090-B0AE-477B-AC0B-4DEBB1875CBC}"/>
    <cellStyle name="Heading 3 2 25 15 3 2" xfId="5636" xr:uid="{53426C3D-3EE6-4337-8DD5-823C61AFE78B}"/>
    <cellStyle name="Heading 3 2 25 15 4" xfId="5637" xr:uid="{9AD578BA-08C8-4F80-AF4D-E2D57A47594D}"/>
    <cellStyle name="Heading 3 2 25 15 4 2" xfId="5638" xr:uid="{F31F18A0-8696-474E-A865-7AE10A95557F}"/>
    <cellStyle name="Heading 3 2 25 16" xfId="5639" xr:uid="{CF82EB93-273A-4FEE-BF64-CA01325C2D2C}"/>
    <cellStyle name="Heading 3 2 25 16 2" xfId="5640" xr:uid="{E4232F20-3E14-47EF-844C-B2BCB8EE577E}"/>
    <cellStyle name="Heading 3 2 25 17" xfId="5641" xr:uid="{752ADD08-5C78-4555-996F-72C0F8D0B52F}"/>
    <cellStyle name="Heading 3 2 25 17 2" xfId="5642" xr:uid="{D030F8CA-D8DF-4186-B3B4-E9E28FB04819}"/>
    <cellStyle name="Heading 3 2 25 18" xfId="5643" xr:uid="{449545EE-665A-416B-8815-84AAA5B3604C}"/>
    <cellStyle name="Heading 3 2 25 18 2" xfId="5644" xr:uid="{19ED4474-291A-479F-B4F1-9E534461538E}"/>
    <cellStyle name="Heading 3 2 25 19" xfId="5645" xr:uid="{6FD76F5F-4079-4FA5-B63C-20BDC567543D}"/>
    <cellStyle name="Heading 3 2 25 2" xfId="5646" xr:uid="{80AAEBC8-47D0-4649-98E7-E562E32487C2}"/>
    <cellStyle name="Heading 3 2 25 2 2" xfId="5647" xr:uid="{6E580F76-BE51-4168-A0AC-9B38FBF6BFD6}"/>
    <cellStyle name="Heading 3 2 25 2 2 2" xfId="5648" xr:uid="{7219FD70-41E4-40E4-915A-F96C7A2C853E}"/>
    <cellStyle name="Heading 3 2 25 2 3" xfId="5649" xr:uid="{D8A4EFDB-21D3-4BED-88E8-3BCBAEFB494C}"/>
    <cellStyle name="Heading 3 2 25 2 3 2" xfId="5650" xr:uid="{F20E175E-A314-4C00-9903-C68545D9D778}"/>
    <cellStyle name="Heading 3 2 25 2 4" xfId="5651" xr:uid="{49A82AB9-6C95-4018-939F-17A678DCDB0F}"/>
    <cellStyle name="Heading 3 2 25 2 4 2" xfId="5652" xr:uid="{E085C0A3-10D5-48FB-8323-22D41FCC079D}"/>
    <cellStyle name="Heading 3 2 25 20" xfId="5653" xr:uid="{0EFA6C4C-7B52-4E83-A161-A0936D7C28A8}"/>
    <cellStyle name="Heading 3 2 25 21" xfId="5654" xr:uid="{B97DF2CE-6F47-4963-A6CF-CF4876AAF348}"/>
    <cellStyle name="Heading 3 2 25 22" xfId="5655" xr:uid="{37F0DC36-5E86-4AE8-B65F-2D5C38A07C4D}"/>
    <cellStyle name="Heading 3 2 25 23" xfId="5656" xr:uid="{38E7702E-3D7B-463F-A6C2-B9288A513579}"/>
    <cellStyle name="Heading 3 2 25 24" xfId="5657" xr:uid="{F50ADC1A-BF40-4A1D-880F-64217127A3EB}"/>
    <cellStyle name="Heading 3 2 25 25" xfId="5658" xr:uid="{113A9100-991B-4BED-B49A-F914283F5C4A}"/>
    <cellStyle name="Heading 3 2 25 3" xfId="5659" xr:uid="{0A117B56-8841-495F-8BFE-1BA972AAE878}"/>
    <cellStyle name="Heading 3 2 25 3 2" xfId="5660" xr:uid="{9576F868-C71C-408D-9D3E-098249864A02}"/>
    <cellStyle name="Heading 3 2 25 3 2 2" xfId="5661" xr:uid="{C3F4E047-3958-4B1A-8773-15515E7D75EB}"/>
    <cellStyle name="Heading 3 2 25 3 3" xfId="5662" xr:uid="{DBD5EE82-646F-48E7-AD14-64F9C96741FA}"/>
    <cellStyle name="Heading 3 2 25 3 3 2" xfId="5663" xr:uid="{19947763-1391-4AD7-BDEC-9B744DD6AD92}"/>
    <cellStyle name="Heading 3 2 25 3 4" xfId="5664" xr:uid="{D5C1DEBF-FAA8-4276-B41D-F5E33AEFA224}"/>
    <cellStyle name="Heading 3 2 25 3 4 2" xfId="5665" xr:uid="{6C188DF5-AB5E-49C2-B45A-FF13E69CABF1}"/>
    <cellStyle name="Heading 3 2 25 4" xfId="5666" xr:uid="{AE5C7125-136A-4BA7-84D9-44ECBFDABB52}"/>
    <cellStyle name="Heading 3 2 25 4 2" xfId="5667" xr:uid="{5518677A-5B4E-4919-9838-48DBF2D731EF}"/>
    <cellStyle name="Heading 3 2 25 4 2 2" xfId="5668" xr:uid="{51182169-3A0A-4F64-A875-02E1833E0044}"/>
    <cellStyle name="Heading 3 2 25 4 3" xfId="5669" xr:uid="{D4BAB224-D0DE-4A58-B664-4E733CA9A574}"/>
    <cellStyle name="Heading 3 2 25 4 3 2" xfId="5670" xr:uid="{C1CCDF75-41BE-4E26-99E5-BEF59577D19B}"/>
    <cellStyle name="Heading 3 2 25 4 4" xfId="5671" xr:uid="{707213F6-8F5E-4A20-B9ED-07263AB6EEBF}"/>
    <cellStyle name="Heading 3 2 25 4 4 2" xfId="5672" xr:uid="{AC79E753-4F06-49EA-92AE-C2225E6AE7F1}"/>
    <cellStyle name="Heading 3 2 25 5" xfId="5673" xr:uid="{D223A77B-9FFF-48D1-A861-5C6504D65838}"/>
    <cellStyle name="Heading 3 2 25 5 2" xfId="5674" xr:uid="{8F50EB69-A62B-4E83-AF2B-BF5EECAECD86}"/>
    <cellStyle name="Heading 3 2 25 5 2 2" xfId="5675" xr:uid="{6543E714-832C-4F93-9107-F3086782A203}"/>
    <cellStyle name="Heading 3 2 25 5 3" xfId="5676" xr:uid="{16049B7E-B350-4A99-B854-3D2D010C8807}"/>
    <cellStyle name="Heading 3 2 25 5 3 2" xfId="5677" xr:uid="{3CAEBA4D-7EFC-4B8F-8423-CF972CB4C658}"/>
    <cellStyle name="Heading 3 2 25 5 4" xfId="5678" xr:uid="{2555ADBE-B2E0-45A5-AA15-C236ACE4FBBF}"/>
    <cellStyle name="Heading 3 2 25 5 4 2" xfId="5679" xr:uid="{65D9F5C6-22AC-451C-956A-0148E84A7E98}"/>
    <cellStyle name="Heading 3 2 25 6" xfId="5680" xr:uid="{FDB78E8A-CBAE-4EF1-A5C7-6FD328AE5F1B}"/>
    <cellStyle name="Heading 3 2 25 6 2" xfId="5681" xr:uid="{FE14BD99-D42F-4D0B-99A2-00D2F6ACA7FC}"/>
    <cellStyle name="Heading 3 2 25 6 2 2" xfId="5682" xr:uid="{AC876234-2084-41E7-8F7A-C67E0FF41920}"/>
    <cellStyle name="Heading 3 2 25 6 3" xfId="5683" xr:uid="{21F74052-1513-482A-A802-F52AF9F74EFD}"/>
    <cellStyle name="Heading 3 2 25 6 3 2" xfId="5684" xr:uid="{1A68075F-956A-4047-A352-96EED5080900}"/>
    <cellStyle name="Heading 3 2 25 6 4" xfId="5685" xr:uid="{DA766571-5B80-493A-B211-B3D959998BAF}"/>
    <cellStyle name="Heading 3 2 25 6 4 2" xfId="5686" xr:uid="{61C9BE91-D2E0-4B6B-BF18-B54A868A41D4}"/>
    <cellStyle name="Heading 3 2 25 7" xfId="5687" xr:uid="{D038DC4C-9FA9-4D33-958D-3BF35762A545}"/>
    <cellStyle name="Heading 3 2 25 7 2" xfId="5688" xr:uid="{C4F4E30D-22DC-4718-880E-A4A2E9A07D89}"/>
    <cellStyle name="Heading 3 2 25 7 2 2" xfId="5689" xr:uid="{53A06875-4337-40ED-AA36-F629CCE3AB2A}"/>
    <cellStyle name="Heading 3 2 25 7 3" xfId="5690" xr:uid="{37E6CEE5-4B03-4E85-9B57-2B68E3FDF911}"/>
    <cellStyle name="Heading 3 2 25 7 3 2" xfId="5691" xr:uid="{F4FFE2C3-589F-469E-BEBF-1609AC510C2C}"/>
    <cellStyle name="Heading 3 2 25 7 4" xfId="5692" xr:uid="{083B8361-5073-42B2-91B4-A1A086EC74BD}"/>
    <cellStyle name="Heading 3 2 25 7 4 2" xfId="5693" xr:uid="{A90A8C40-BC8D-4A97-AB6B-30B2355B0F43}"/>
    <cellStyle name="Heading 3 2 25 8" xfId="5694" xr:uid="{52974EBB-7083-4A68-B6B3-B1DA1A518276}"/>
    <cellStyle name="Heading 3 2 25 8 2" xfId="5695" xr:uid="{8F4CCB44-EF1B-4A1B-8DE3-9A2F8B0BE906}"/>
    <cellStyle name="Heading 3 2 25 8 2 2" xfId="5696" xr:uid="{2E607FD9-32DB-4E27-972C-6CC02E591C42}"/>
    <cellStyle name="Heading 3 2 25 8 3" xfId="5697" xr:uid="{728FF787-C58F-4D76-B1EB-6A56B19170CB}"/>
    <cellStyle name="Heading 3 2 25 8 3 2" xfId="5698" xr:uid="{F23EA433-E5FE-4BA0-B85E-28509BA411A2}"/>
    <cellStyle name="Heading 3 2 25 8 4" xfId="5699" xr:uid="{0E2E97EC-A335-4631-BEC5-8F26EEC768D8}"/>
    <cellStyle name="Heading 3 2 25 8 4 2" xfId="5700" xr:uid="{A93BA136-C759-4300-A36C-E195E2A9FF0D}"/>
    <cellStyle name="Heading 3 2 25 9" xfId="5701" xr:uid="{63A2B3A7-B6B3-461E-B010-C914DC411528}"/>
    <cellStyle name="Heading 3 2 25 9 2" xfId="5702" xr:uid="{83A6FA87-BA0C-4102-B2A0-871D86D82B62}"/>
    <cellStyle name="Heading 3 2 25 9 2 2" xfId="5703" xr:uid="{2CC6E2CB-5284-48A9-92DD-ED7F5EC4D422}"/>
    <cellStyle name="Heading 3 2 25 9 3" xfId="5704" xr:uid="{AC9533A6-C95F-403B-B781-508AC17BA48B}"/>
    <cellStyle name="Heading 3 2 25 9 3 2" xfId="5705" xr:uid="{F3E27656-6129-4F2F-B760-0892D2D77EE2}"/>
    <cellStyle name="Heading 3 2 25 9 4" xfId="5706" xr:uid="{4667E2B0-BFD5-437B-9B5C-0C1CF25E7882}"/>
    <cellStyle name="Heading 3 2 25 9 4 2" xfId="5707" xr:uid="{4E6D3883-CA9B-43FE-B9E4-1A67F37A8D00}"/>
    <cellStyle name="Heading 3 2 26" xfId="5708" xr:uid="{3316A4D4-62D7-453E-8CE9-A85AECB678B5}"/>
    <cellStyle name="Heading 3 2 26 2" xfId="5709" xr:uid="{DABD18E7-D2A3-4F58-A460-92635BA68D59}"/>
    <cellStyle name="Heading 3 2 26 2 2" xfId="5710" xr:uid="{4439D182-9001-43D3-94F5-407369564576}"/>
    <cellStyle name="Heading 3 2 26 3" xfId="5711" xr:uid="{C571F1A3-07AC-479C-A6F8-BFCE26EDC4ED}"/>
    <cellStyle name="Heading 3 2 26 3 2" xfId="5712" xr:uid="{CD1B3018-D752-4A62-8F40-C107B9A5D79E}"/>
    <cellStyle name="Heading 3 2 26 4" xfId="5713" xr:uid="{30FD743D-A4E3-4057-9E5C-99A9B95A36AF}"/>
    <cellStyle name="Heading 3 2 26 4 2" xfId="5714" xr:uid="{1D8FC7A1-A8CD-4539-9138-30825A96EB3E}"/>
    <cellStyle name="Heading 3 2 27" xfId="5715" xr:uid="{86A3CB95-1C91-45AB-A1FA-273B655CBD9D}"/>
    <cellStyle name="Heading 3 2 27 2" xfId="5716" xr:uid="{3D3BE18F-2592-4222-A457-A8508BF84D43}"/>
    <cellStyle name="Heading 3 2 27 2 2" xfId="5717" xr:uid="{35E81ACF-0CD9-47E5-B3F3-882C05F6094A}"/>
    <cellStyle name="Heading 3 2 27 3" xfId="5718" xr:uid="{9B6CB317-EF43-411E-B7C7-A44DA5BC9DBD}"/>
    <cellStyle name="Heading 3 2 27 3 2" xfId="5719" xr:uid="{69FF647F-80BB-48C9-96C6-0B665E24BCC9}"/>
    <cellStyle name="Heading 3 2 27 4" xfId="5720" xr:uid="{91FEF43B-B21D-423A-94AD-4405B2834F88}"/>
    <cellStyle name="Heading 3 2 27 4 2" xfId="5721" xr:uid="{5B08CD19-200D-4E31-BAFE-5E4BDE34C50D}"/>
    <cellStyle name="Heading 3 2 28" xfId="5722" xr:uid="{047C0982-3107-4183-BD0D-327DBCD16252}"/>
    <cellStyle name="Heading 3 2 28 2" xfId="5723" xr:uid="{F8A3BEE8-A940-462F-9C69-9DA1524175F1}"/>
    <cellStyle name="Heading 3 2 28 2 2" xfId="5724" xr:uid="{3F4C425C-6580-4DB5-B489-27DB07EE124B}"/>
    <cellStyle name="Heading 3 2 28 3" xfId="5725" xr:uid="{C94C9560-15F1-45D8-BBC9-F89A2031C454}"/>
    <cellStyle name="Heading 3 2 28 3 2" xfId="5726" xr:uid="{E386654C-0251-425B-932F-4D7D087623DE}"/>
    <cellStyle name="Heading 3 2 28 4" xfId="5727" xr:uid="{0B3DDD80-12CE-420A-85D1-770A319497B3}"/>
    <cellStyle name="Heading 3 2 28 4 2" xfId="5728" xr:uid="{67484151-6D44-4891-877F-0B30E3A5F3C7}"/>
    <cellStyle name="Heading 3 2 29" xfId="5729" xr:uid="{2E5F3B45-D70D-4112-A19B-2844EA5B69E9}"/>
    <cellStyle name="Heading 3 2 29 2" xfId="5730" xr:uid="{2B3294A4-120D-4DA3-AE77-229237FC3E91}"/>
    <cellStyle name="Heading 3 2 29 2 2" xfId="5731" xr:uid="{07139A3F-5A67-43A6-B0F9-BB18B36CD59F}"/>
    <cellStyle name="Heading 3 2 29 3" xfId="5732" xr:uid="{C5C905D0-2F90-4C04-80D0-BD0F57766FF2}"/>
    <cellStyle name="Heading 3 2 29 3 2" xfId="5733" xr:uid="{18017D70-C174-4F11-858F-3761F6F4E135}"/>
    <cellStyle name="Heading 3 2 29 4" xfId="5734" xr:uid="{ACFD823F-8DA2-4C09-B015-E5625C9E227A}"/>
    <cellStyle name="Heading 3 2 29 4 2" xfId="5735" xr:uid="{3C8613E0-84AB-4038-B1E7-B35E2E234A5B}"/>
    <cellStyle name="Heading 3 2 3" xfId="5736" xr:uid="{B02457D2-5AFE-4E1A-A641-2E56A3D5BD2B}"/>
    <cellStyle name="Heading 3 2 3 10" xfId="5737" xr:uid="{0BABDB75-6450-4CF3-BDFF-AB28A18A5879}"/>
    <cellStyle name="Heading 3 2 3 10 2" xfId="5738" xr:uid="{9DDEFB87-0404-4B2A-A1EA-C8258D0EB7AC}"/>
    <cellStyle name="Heading 3 2 3 10 2 2" xfId="5739" xr:uid="{61FB3BCE-D3E8-4C8C-99FB-84A962AF0C63}"/>
    <cellStyle name="Heading 3 2 3 10 3" xfId="5740" xr:uid="{4876E5E3-FFCA-42C2-B81D-7D92C0F13035}"/>
    <cellStyle name="Heading 3 2 3 10 3 2" xfId="5741" xr:uid="{8E24CF4E-349D-45B5-835C-FEC48283348D}"/>
    <cellStyle name="Heading 3 2 3 10 4" xfId="5742" xr:uid="{BBB50AD1-BD55-4DC4-9AC1-0306175282B7}"/>
    <cellStyle name="Heading 3 2 3 10 4 2" xfId="5743" xr:uid="{2D96B762-2BDB-4D46-8860-DB6D65E6E17E}"/>
    <cellStyle name="Heading 3 2 3 11" xfId="5744" xr:uid="{177F1FC1-67C0-4689-8B90-0E3D7791D4D7}"/>
    <cellStyle name="Heading 3 2 3 11 2" xfId="5745" xr:uid="{F37FC635-02A0-4A1D-957C-57C3512949AC}"/>
    <cellStyle name="Heading 3 2 3 11 2 2" xfId="5746" xr:uid="{415208BD-7FA2-4A7A-A756-4CBD21FCC30B}"/>
    <cellStyle name="Heading 3 2 3 11 3" xfId="5747" xr:uid="{8CFBD011-805C-4675-83E8-08D7D7AC4803}"/>
    <cellStyle name="Heading 3 2 3 11 3 2" xfId="5748" xr:uid="{07DFF70D-565A-451F-AFE9-7473EBEF4ABF}"/>
    <cellStyle name="Heading 3 2 3 11 4" xfId="5749" xr:uid="{11B4012F-6011-49EB-8A33-66AB30C54646}"/>
    <cellStyle name="Heading 3 2 3 11 4 2" xfId="5750" xr:uid="{6F7C414F-718F-4612-A9D0-E53852D43ED1}"/>
    <cellStyle name="Heading 3 2 3 12" xfId="5751" xr:uid="{4CA49C8E-47C8-4FB7-950F-129830916BAF}"/>
    <cellStyle name="Heading 3 2 3 12 2" xfId="5752" xr:uid="{DACB3223-8D19-4597-91C0-E62B04D2B481}"/>
    <cellStyle name="Heading 3 2 3 12 2 2" xfId="5753" xr:uid="{24D52568-935C-4D27-99B0-8F833CF0B76F}"/>
    <cellStyle name="Heading 3 2 3 12 3" xfId="5754" xr:uid="{50BA8466-EAB3-4C22-9E95-DE949CFC42D6}"/>
    <cellStyle name="Heading 3 2 3 12 3 2" xfId="5755" xr:uid="{B499E50A-D551-4514-91A7-8CFE19DD52C6}"/>
    <cellStyle name="Heading 3 2 3 12 4" xfId="5756" xr:uid="{553E5554-AD62-4D9C-B74D-97304D7671EF}"/>
    <cellStyle name="Heading 3 2 3 12 4 2" xfId="5757" xr:uid="{CB1E428E-FA65-43C9-8AB5-66CB5073E38A}"/>
    <cellStyle name="Heading 3 2 3 13" xfId="5758" xr:uid="{E5935256-8429-4D37-9D6D-9CEFC7B6073C}"/>
    <cellStyle name="Heading 3 2 3 13 2" xfId="5759" xr:uid="{FA571818-A209-4A87-B599-78A18D76A242}"/>
    <cellStyle name="Heading 3 2 3 13 2 2" xfId="5760" xr:uid="{336E53EE-0273-4522-9E2A-964AF4577916}"/>
    <cellStyle name="Heading 3 2 3 13 3" xfId="5761" xr:uid="{C96B1E41-719B-43E7-885B-878B7022C663}"/>
    <cellStyle name="Heading 3 2 3 13 3 2" xfId="5762" xr:uid="{9AC4A04D-70C6-4E3E-B107-F7F8EF5A5E76}"/>
    <cellStyle name="Heading 3 2 3 13 4" xfId="5763" xr:uid="{833ECC90-406B-47DA-A29F-214FB96184E1}"/>
    <cellStyle name="Heading 3 2 3 13 4 2" xfId="5764" xr:uid="{7A699E28-C17C-4C38-97D7-3D6EB8A37F79}"/>
    <cellStyle name="Heading 3 2 3 14" xfId="5765" xr:uid="{6B1A3643-9308-4A3A-B747-089E6B1B0F18}"/>
    <cellStyle name="Heading 3 2 3 14 2" xfId="5766" xr:uid="{A72E8EA7-2F52-4FD0-9CF9-79C97394D055}"/>
    <cellStyle name="Heading 3 2 3 14 2 2" xfId="5767" xr:uid="{B6E65FF4-9088-47A3-9318-7C4C6E0AC8D9}"/>
    <cellStyle name="Heading 3 2 3 14 3" xfId="5768" xr:uid="{0751769C-542D-4717-AB37-2EA401D56188}"/>
    <cellStyle name="Heading 3 2 3 14 3 2" xfId="5769" xr:uid="{A2DD3188-7A4B-444A-920B-BB138624CBFB}"/>
    <cellStyle name="Heading 3 2 3 14 4" xfId="5770" xr:uid="{447B47AD-25E6-4175-ABC3-287BB4E7D18E}"/>
    <cellStyle name="Heading 3 2 3 14 4 2" xfId="5771" xr:uid="{E3406C3D-8152-442C-8909-DA8EB0940C7D}"/>
    <cellStyle name="Heading 3 2 3 15" xfId="5772" xr:uid="{A250A739-8169-4549-846C-EA2327CFE95D}"/>
    <cellStyle name="Heading 3 2 3 15 2" xfId="5773" xr:uid="{A5F44D88-BE3B-4F07-B05F-9EA091817460}"/>
    <cellStyle name="Heading 3 2 3 15 2 2" xfId="5774" xr:uid="{54B397BD-8D73-4A20-835F-BEED1F11771B}"/>
    <cellStyle name="Heading 3 2 3 15 3" xfId="5775" xr:uid="{B9C28026-85AF-4112-80B9-DC61675D4EC6}"/>
    <cellStyle name="Heading 3 2 3 15 3 2" xfId="5776" xr:uid="{CA7FF680-41CA-417B-8D51-0CB6E665B0F6}"/>
    <cellStyle name="Heading 3 2 3 15 4" xfId="5777" xr:uid="{1E4131D4-0450-45CF-BE6D-59E1F7C3A2B4}"/>
    <cellStyle name="Heading 3 2 3 15 4 2" xfId="5778" xr:uid="{11546BE6-82B5-429C-969D-2D1C497C17BA}"/>
    <cellStyle name="Heading 3 2 3 16" xfId="5779" xr:uid="{EE9A9463-344B-41B9-A71D-01E8324D1D81}"/>
    <cellStyle name="Heading 3 2 3 16 2" xfId="5780" xr:uid="{DD6695A3-4E4B-429C-AA9C-5F50686AB497}"/>
    <cellStyle name="Heading 3 2 3 17" xfId="5781" xr:uid="{0884CAF9-7838-40AD-8C13-2981D2312E9C}"/>
    <cellStyle name="Heading 3 2 3 17 2" xfId="5782" xr:uid="{BBFC1083-995D-41A0-8700-A56A9BCBEE14}"/>
    <cellStyle name="Heading 3 2 3 18" xfId="5783" xr:uid="{4B4B2981-7304-498F-B1A2-34F29230650B}"/>
    <cellStyle name="Heading 3 2 3 18 2" xfId="5784" xr:uid="{14DB8F48-C76E-43EB-B269-3F330750600A}"/>
    <cellStyle name="Heading 3 2 3 19" xfId="5785" xr:uid="{E2C66A97-0167-4938-AB55-4D24C6683569}"/>
    <cellStyle name="Heading 3 2 3 2" xfId="5786" xr:uid="{201EC286-709A-446D-A9DC-67909EFFB9AC}"/>
    <cellStyle name="Heading 3 2 3 2 2" xfId="5787" xr:uid="{84090B7B-56A8-4A9A-B78B-4BEE4B57CDEE}"/>
    <cellStyle name="Heading 3 2 3 2 2 2" xfId="5788" xr:uid="{79D8D7A2-3D52-42EF-BABC-632828185777}"/>
    <cellStyle name="Heading 3 2 3 2 3" xfId="5789" xr:uid="{8B87D598-1F0B-4A8D-BCE5-68A9AC994C9F}"/>
    <cellStyle name="Heading 3 2 3 2 3 2" xfId="5790" xr:uid="{B8BC5852-18BC-4F7B-BFB8-F93187DB8A60}"/>
    <cellStyle name="Heading 3 2 3 2 4" xfId="5791" xr:uid="{983752DB-E25C-489A-9CD7-388D694E6FA9}"/>
    <cellStyle name="Heading 3 2 3 2 4 2" xfId="5792" xr:uid="{D4C43C63-3592-4530-A4B2-903EBFBFEAE7}"/>
    <cellStyle name="Heading 3 2 3 20" xfId="5793" xr:uid="{BD08303C-BC44-4528-8667-705D2BD869E2}"/>
    <cellStyle name="Heading 3 2 3 21" xfId="5794" xr:uid="{32D9B4D7-33EC-4F45-A44B-A009802BAC7E}"/>
    <cellStyle name="Heading 3 2 3 22" xfId="5795" xr:uid="{1E749C0E-4B2A-4A32-B282-6FC980101707}"/>
    <cellStyle name="Heading 3 2 3 23" xfId="5796" xr:uid="{D3DA5D75-FFC9-4C9B-88E8-D992ADCB5800}"/>
    <cellStyle name="Heading 3 2 3 24" xfId="5797" xr:uid="{EF137C6F-DA9A-4F64-8E0C-7A55A276975E}"/>
    <cellStyle name="Heading 3 2 3 25" xfId="5798" xr:uid="{511A1A6F-F365-4F75-85EB-50EFAC3EBEAA}"/>
    <cellStyle name="Heading 3 2 3 3" xfId="5799" xr:uid="{9789A5C1-594F-49C9-BFE4-AE858463DE40}"/>
    <cellStyle name="Heading 3 2 3 3 2" xfId="5800" xr:uid="{F8668B9A-4165-40E9-80FD-8EAC7238E83A}"/>
    <cellStyle name="Heading 3 2 3 3 2 2" xfId="5801" xr:uid="{6C7C9508-85E3-4C1A-9851-38E9EE48EB61}"/>
    <cellStyle name="Heading 3 2 3 3 3" xfId="5802" xr:uid="{E021A77E-76A1-4589-986A-75A00E7E8025}"/>
    <cellStyle name="Heading 3 2 3 3 3 2" xfId="5803" xr:uid="{FA5F0030-7FE3-4EC0-9842-D66E6BBA55B3}"/>
    <cellStyle name="Heading 3 2 3 3 4" xfId="5804" xr:uid="{D3EDF169-DB49-45ED-874F-3B0678BC665F}"/>
    <cellStyle name="Heading 3 2 3 3 4 2" xfId="5805" xr:uid="{D45D9316-4529-4AF2-A3C6-AE5B9D63167E}"/>
    <cellStyle name="Heading 3 2 3 4" xfId="5806" xr:uid="{C1AC7795-418E-4DF2-8C0F-D8A5E4FA6E8C}"/>
    <cellStyle name="Heading 3 2 3 4 2" xfId="5807" xr:uid="{B64A4BB5-19B0-45A0-8D64-5E3AB0293019}"/>
    <cellStyle name="Heading 3 2 3 4 2 2" xfId="5808" xr:uid="{3982FFF4-B120-47CD-8E8F-3517D170D139}"/>
    <cellStyle name="Heading 3 2 3 4 3" xfId="5809" xr:uid="{C2A11C87-47C9-4CE8-966E-97A893B6C897}"/>
    <cellStyle name="Heading 3 2 3 4 3 2" xfId="5810" xr:uid="{30BF566D-8AD6-4500-A709-D628D2BCC11F}"/>
    <cellStyle name="Heading 3 2 3 4 4" xfId="5811" xr:uid="{E767E133-CCE9-4279-9066-C8F51B6548B6}"/>
    <cellStyle name="Heading 3 2 3 4 4 2" xfId="5812" xr:uid="{45A87229-3179-4297-B291-673EE3F74C73}"/>
    <cellStyle name="Heading 3 2 3 5" xfId="5813" xr:uid="{9EBAAD1B-9897-4B14-B0B7-11B9BD659FBB}"/>
    <cellStyle name="Heading 3 2 3 5 2" xfId="5814" xr:uid="{CB0587B8-7E3E-4946-A840-89342E105F12}"/>
    <cellStyle name="Heading 3 2 3 5 2 2" xfId="5815" xr:uid="{3990E347-2D5F-42DA-8C94-1F99D8F1D088}"/>
    <cellStyle name="Heading 3 2 3 5 3" xfId="5816" xr:uid="{CB341D8F-BFB3-4B5F-B6B0-FFF71B3B35E7}"/>
    <cellStyle name="Heading 3 2 3 5 3 2" xfId="5817" xr:uid="{9D3FAD5B-0AD1-4515-A6BD-3ED186FCDEEE}"/>
    <cellStyle name="Heading 3 2 3 5 4" xfId="5818" xr:uid="{BCF1CAF6-3C28-41C0-9106-F016DABBD9C8}"/>
    <cellStyle name="Heading 3 2 3 5 4 2" xfId="5819" xr:uid="{1366630C-DD86-47F7-A8B7-2A9F91A41DF8}"/>
    <cellStyle name="Heading 3 2 3 6" xfId="5820" xr:uid="{A2511A04-6104-43EB-98FC-F65606B046E0}"/>
    <cellStyle name="Heading 3 2 3 6 2" xfId="5821" xr:uid="{1DEDB4DB-A2B5-48F1-B56A-CE45FC6FB460}"/>
    <cellStyle name="Heading 3 2 3 6 2 2" xfId="5822" xr:uid="{A5FEA5C2-94D3-4691-B51E-167C0408E2B9}"/>
    <cellStyle name="Heading 3 2 3 6 3" xfId="5823" xr:uid="{432D7C84-036B-4372-9DD3-404B46E484CF}"/>
    <cellStyle name="Heading 3 2 3 6 3 2" xfId="5824" xr:uid="{26D6BE03-CD12-4645-979D-E025B08A1425}"/>
    <cellStyle name="Heading 3 2 3 6 4" xfId="5825" xr:uid="{070BB275-3165-4BFB-8427-A6975CB391BB}"/>
    <cellStyle name="Heading 3 2 3 6 4 2" xfId="5826" xr:uid="{B66C1FF1-E08D-48DD-872C-2442CB0EF5F3}"/>
    <cellStyle name="Heading 3 2 3 7" xfId="5827" xr:uid="{C0479E7F-F68E-49A1-B9D6-2FBA75F085F0}"/>
    <cellStyle name="Heading 3 2 3 7 2" xfId="5828" xr:uid="{7ED8062B-F9B9-4834-8212-5522C040087A}"/>
    <cellStyle name="Heading 3 2 3 7 2 2" xfId="5829" xr:uid="{45697A84-A171-4221-8A9D-012B0D02CABA}"/>
    <cellStyle name="Heading 3 2 3 7 3" xfId="5830" xr:uid="{E5E8B8E1-4B09-4893-989B-316528C934DC}"/>
    <cellStyle name="Heading 3 2 3 7 3 2" xfId="5831" xr:uid="{693165AA-79EE-44B9-91B8-4AB78A947392}"/>
    <cellStyle name="Heading 3 2 3 7 4" xfId="5832" xr:uid="{1C8BE9F6-85AE-4970-88D7-21CF3C816433}"/>
    <cellStyle name="Heading 3 2 3 7 4 2" xfId="5833" xr:uid="{620FB7C6-285E-4B37-AB9A-8BDE0862E192}"/>
    <cellStyle name="Heading 3 2 3 8" xfId="5834" xr:uid="{1B62EE8C-D71D-4926-899C-5CE19717BC7A}"/>
    <cellStyle name="Heading 3 2 3 8 2" xfId="5835" xr:uid="{F3FC2E93-E430-4DCD-9EB8-917D661C7414}"/>
    <cellStyle name="Heading 3 2 3 8 2 2" xfId="5836" xr:uid="{37CB5C77-2499-4DF1-AC68-17BC136D58AE}"/>
    <cellStyle name="Heading 3 2 3 8 3" xfId="5837" xr:uid="{605C6C74-8420-4398-A803-07980DF42F65}"/>
    <cellStyle name="Heading 3 2 3 8 3 2" xfId="5838" xr:uid="{0E764EB7-B34F-463D-81CF-184B12277DAC}"/>
    <cellStyle name="Heading 3 2 3 8 4" xfId="5839" xr:uid="{0159ED52-5C6A-477B-AE2C-18778F8B2554}"/>
    <cellStyle name="Heading 3 2 3 8 4 2" xfId="5840" xr:uid="{A33041C1-8853-45A4-8661-EB48220AFF6E}"/>
    <cellStyle name="Heading 3 2 3 9" xfId="5841" xr:uid="{99668FE4-5FCC-401E-A6B6-606EBDE17F21}"/>
    <cellStyle name="Heading 3 2 3 9 2" xfId="5842" xr:uid="{E11AE8E3-4C6A-495F-9F04-2C985E8EB17F}"/>
    <cellStyle name="Heading 3 2 3 9 2 2" xfId="5843" xr:uid="{9AF6F8B0-527F-4044-9D90-CDE629A4154B}"/>
    <cellStyle name="Heading 3 2 3 9 3" xfId="5844" xr:uid="{F6396CF0-9FDE-4637-95BC-E17837CC1380}"/>
    <cellStyle name="Heading 3 2 3 9 3 2" xfId="5845" xr:uid="{ECDB49B6-1237-47E8-9F06-1208FA732B4E}"/>
    <cellStyle name="Heading 3 2 3 9 4" xfId="5846" xr:uid="{B2829AB4-F767-4ECA-9A72-B72EBEA79030}"/>
    <cellStyle name="Heading 3 2 3 9 4 2" xfId="5847" xr:uid="{FF1C625D-CBAF-46B6-AA5B-67770932BBE1}"/>
    <cellStyle name="Heading 3 2 30" xfId="5848" xr:uid="{B9322509-9288-47BF-A659-D0090CACBA97}"/>
    <cellStyle name="Heading 3 2 30 2" xfId="5849" xr:uid="{EE85BBF6-C4D6-48F1-A48D-D637594C66F3}"/>
    <cellStyle name="Heading 3 2 30 2 2" xfId="5850" xr:uid="{B98B202A-112B-43D9-8DD7-2A2C353DB762}"/>
    <cellStyle name="Heading 3 2 30 3" xfId="5851" xr:uid="{82988416-C387-4855-86D7-3490275673CD}"/>
    <cellStyle name="Heading 3 2 30 3 2" xfId="5852" xr:uid="{CCFF2243-CCE3-43F3-8B4C-0BBA7BC4F605}"/>
    <cellStyle name="Heading 3 2 30 4" xfId="5853" xr:uid="{6A84B316-149C-4C39-B2E7-0BBE3A1779AA}"/>
    <cellStyle name="Heading 3 2 30 4 2" xfId="5854" xr:uid="{8ED46732-A2FF-4C42-86BF-C3537ECB1552}"/>
    <cellStyle name="Heading 3 2 31" xfId="5855" xr:uid="{0F1C58A2-5B9F-476D-AACB-572204F8A139}"/>
    <cellStyle name="Heading 3 2 31 2" xfId="5856" xr:uid="{C4997C66-BB7B-46DB-B99B-E218A3778846}"/>
    <cellStyle name="Heading 3 2 31 2 2" xfId="5857" xr:uid="{18C5A6E7-82FE-46CE-BC00-1FCE22FA2A2C}"/>
    <cellStyle name="Heading 3 2 31 3" xfId="5858" xr:uid="{92CADAA4-D813-44EF-97E7-18B15C094F06}"/>
    <cellStyle name="Heading 3 2 31 3 2" xfId="5859" xr:uid="{5D697D3E-AED6-4004-B565-A617E39F685B}"/>
    <cellStyle name="Heading 3 2 31 4" xfId="5860" xr:uid="{445EE693-45BF-489F-849D-CCF97F8F5B26}"/>
    <cellStyle name="Heading 3 2 31 4 2" xfId="5861" xr:uid="{707BAB8E-5E91-44A6-810F-03895D51DCAC}"/>
    <cellStyle name="Heading 3 2 32" xfId="5862" xr:uid="{946E4F6E-9297-490D-A7E7-97621161A4B5}"/>
    <cellStyle name="Heading 3 2 32 2" xfId="5863" xr:uid="{02EEFEBE-B36B-43DA-885D-6E77128DF3C5}"/>
    <cellStyle name="Heading 3 2 32 2 2" xfId="5864" xr:uid="{06CBE584-8BDB-49A5-A5E7-35640350CF10}"/>
    <cellStyle name="Heading 3 2 32 3" xfId="5865" xr:uid="{E35F48C7-141D-4D4B-A701-4C11DF688C4E}"/>
    <cellStyle name="Heading 3 2 32 3 2" xfId="5866" xr:uid="{85741575-51C5-4DBA-ABF7-9F688EDC8FF3}"/>
    <cellStyle name="Heading 3 2 32 4" xfId="5867" xr:uid="{D616D5F2-0497-4319-AF21-662D0A5D5C30}"/>
    <cellStyle name="Heading 3 2 32 4 2" xfId="5868" xr:uid="{11E500DB-DFC0-42F8-9655-FFA063264E5D}"/>
    <cellStyle name="Heading 3 2 33" xfId="5869" xr:uid="{A0B20EC4-595E-4047-8078-A7D5C5971C7F}"/>
    <cellStyle name="Heading 3 2 33 2" xfId="5870" xr:uid="{DBA5B31F-D454-4387-BC38-A64E93AE2400}"/>
    <cellStyle name="Heading 3 2 33 2 2" xfId="5871" xr:uid="{38F9E0D2-0F65-4432-97DC-6C61CDB68E1F}"/>
    <cellStyle name="Heading 3 2 33 3" xfId="5872" xr:uid="{B55BAB20-D061-4BFA-BB7A-766A7FFFE90F}"/>
    <cellStyle name="Heading 3 2 33 3 2" xfId="5873" xr:uid="{15C5A182-420E-47D8-9F62-F5C97B79B461}"/>
    <cellStyle name="Heading 3 2 33 4" xfId="5874" xr:uid="{9C1E98A3-BDA3-4F45-B47F-BA10A132CEB8}"/>
    <cellStyle name="Heading 3 2 33 4 2" xfId="5875" xr:uid="{A2C80F86-941E-4690-8AA4-8AF9E5067138}"/>
    <cellStyle name="Heading 3 2 34" xfId="5876" xr:uid="{F14A3ECA-BF40-4BC3-8041-82F45AFEAF0A}"/>
    <cellStyle name="Heading 3 2 34 2" xfId="5877" xr:uid="{24C5C95A-ACED-4F14-89E0-EA6B10BDA9CD}"/>
    <cellStyle name="Heading 3 2 34 2 2" xfId="5878" xr:uid="{F22E9B1F-BB52-47AB-8897-FFE33631666C}"/>
    <cellStyle name="Heading 3 2 34 3" xfId="5879" xr:uid="{E4011CB5-DD58-431D-8548-E0C3FFD9842D}"/>
    <cellStyle name="Heading 3 2 34 3 2" xfId="5880" xr:uid="{7CE47DF1-8D22-4230-BC56-F0102B9AE447}"/>
    <cellStyle name="Heading 3 2 34 4" xfId="5881" xr:uid="{A142E0F5-9C7F-45AB-A2EA-2FD27FC52979}"/>
    <cellStyle name="Heading 3 2 34 4 2" xfId="5882" xr:uid="{ABC7F39C-9BE6-4E06-B4CF-4F6710CD4380}"/>
    <cellStyle name="Heading 3 2 35" xfId="5883" xr:uid="{F0E555FA-55CD-4A33-83CA-76063DE4DF89}"/>
    <cellStyle name="Heading 3 2 35 2" xfId="5884" xr:uid="{2C0960BE-99F8-429E-BE7B-D03614E2DD27}"/>
    <cellStyle name="Heading 3 2 35 2 2" xfId="5885" xr:uid="{59313281-5697-4D1C-BF97-A60E84D4E2AA}"/>
    <cellStyle name="Heading 3 2 35 3" xfId="5886" xr:uid="{2FD444AD-F04A-4F48-88E4-5749F501204F}"/>
    <cellStyle name="Heading 3 2 35 3 2" xfId="5887" xr:uid="{27087A03-E514-42A5-9FFE-1416ABF2B124}"/>
    <cellStyle name="Heading 3 2 35 4" xfId="5888" xr:uid="{AF7B2F54-8D3F-4AC8-B003-1DFC4047CB9B}"/>
    <cellStyle name="Heading 3 2 35 4 2" xfId="5889" xr:uid="{F9C24F09-E1C0-4186-AB65-A23ED09A531A}"/>
    <cellStyle name="Heading 3 2 36" xfId="5890" xr:uid="{7B0B5D1F-32B5-462B-A663-F2743E8E2BE2}"/>
    <cellStyle name="Heading 3 2 36 2" xfId="5891" xr:uid="{77893995-5C91-465F-8981-4620D83C3C35}"/>
    <cellStyle name="Heading 3 2 36 2 2" xfId="5892" xr:uid="{807117AC-FD95-4802-85A7-CE7F9F57A257}"/>
    <cellStyle name="Heading 3 2 36 3" xfId="5893" xr:uid="{EE7D5BE5-0176-4EDB-A15F-06775E4191A3}"/>
    <cellStyle name="Heading 3 2 36 3 2" xfId="5894" xr:uid="{33F17D17-1EDA-446D-903C-A716A0E74ED8}"/>
    <cellStyle name="Heading 3 2 36 4" xfId="5895" xr:uid="{6A15B126-FC23-4F84-B710-D38062CC35A7}"/>
    <cellStyle name="Heading 3 2 36 4 2" xfId="5896" xr:uid="{30C1B11C-0A24-4CC5-9D39-12DFBBC3F161}"/>
    <cellStyle name="Heading 3 2 37" xfId="5897" xr:uid="{4BB3A9C9-0BC4-4495-9273-E266E27AD821}"/>
    <cellStyle name="Heading 3 2 37 2" xfId="5898" xr:uid="{24BF680E-2E2D-437C-B054-512696F109E8}"/>
    <cellStyle name="Heading 3 2 37 2 2" xfId="5899" xr:uid="{9695FA4C-7CD7-4E38-A89C-587586FD6FA5}"/>
    <cellStyle name="Heading 3 2 37 3" xfId="5900" xr:uid="{B88DA8B8-0D78-46D8-A585-666318B61DEF}"/>
    <cellStyle name="Heading 3 2 37 3 2" xfId="5901" xr:uid="{D59AFCED-8C9F-4149-BF5E-635B6C97EEE5}"/>
    <cellStyle name="Heading 3 2 37 4" xfId="5902" xr:uid="{C303A0EF-5734-4318-AA60-6051BD18871E}"/>
    <cellStyle name="Heading 3 2 37 4 2" xfId="5903" xr:uid="{C4701566-2356-4927-B4DD-7B5DE474D5F6}"/>
    <cellStyle name="Heading 3 2 38" xfId="5904" xr:uid="{97AC5E0C-830A-42D7-88A5-D30D8F4830A0}"/>
    <cellStyle name="Heading 3 2 38 2" xfId="5905" xr:uid="{E3BABF64-E5D3-4BBE-911D-BAD4B574CB3A}"/>
    <cellStyle name="Heading 3 2 38 2 2" xfId="5906" xr:uid="{852E0049-9E05-48E3-89E6-8DF6B90E691A}"/>
    <cellStyle name="Heading 3 2 38 3" xfId="5907" xr:uid="{28E9900E-19CD-4EAC-9767-C6FD71D59FBD}"/>
    <cellStyle name="Heading 3 2 38 3 2" xfId="5908" xr:uid="{8867E8D5-EC1D-4C50-882E-D481746BFC91}"/>
    <cellStyle name="Heading 3 2 38 4" xfId="5909" xr:uid="{094F55A6-27D2-4974-87A1-300A5BC01644}"/>
    <cellStyle name="Heading 3 2 38 4 2" xfId="5910" xr:uid="{8A7248D0-0308-452B-A287-E25AF852161F}"/>
    <cellStyle name="Heading 3 2 39" xfId="5911" xr:uid="{8D301FED-40E6-4341-A88A-A64E288F98D1}"/>
    <cellStyle name="Heading 3 2 39 2" xfId="5912" xr:uid="{B521C91E-9B4C-416C-B8EF-13902E1AA5F7}"/>
    <cellStyle name="Heading 3 2 39 2 2" xfId="5913" xr:uid="{CE31B624-F754-4485-9E08-89812D610044}"/>
    <cellStyle name="Heading 3 2 39 3" xfId="5914" xr:uid="{A4074B06-01DB-47E1-945D-F9C5392A0F0E}"/>
    <cellStyle name="Heading 3 2 39 3 2" xfId="5915" xr:uid="{62ED5E92-9C14-4738-AA58-E4C3D59C0E0C}"/>
    <cellStyle name="Heading 3 2 39 4" xfId="5916" xr:uid="{5EC4F58B-B40B-4065-BC32-1DBC25E7CEE7}"/>
    <cellStyle name="Heading 3 2 39 4 2" xfId="5917" xr:uid="{CAD9C86D-C36F-48AD-AA59-BE8B8341424C}"/>
    <cellStyle name="Heading 3 2 4" xfId="5918" xr:uid="{373AF625-0156-4843-AC27-452CC2D0FEA2}"/>
    <cellStyle name="Heading 3 2 4 10" xfId="5919" xr:uid="{DFC8AE95-8CF4-49D1-BAC8-40E282D06386}"/>
    <cellStyle name="Heading 3 2 4 10 2" xfId="5920" xr:uid="{EEA57474-BA15-45ED-B2C2-4A178DD4B611}"/>
    <cellStyle name="Heading 3 2 4 10 2 2" xfId="5921" xr:uid="{6FCBD451-B9AD-4599-BF64-C5C90654FC6F}"/>
    <cellStyle name="Heading 3 2 4 10 3" xfId="5922" xr:uid="{81C163C1-4291-4C36-859E-B5D12CF14EBB}"/>
    <cellStyle name="Heading 3 2 4 10 3 2" xfId="5923" xr:uid="{E5A493B2-E7B0-4358-8664-583A915877DB}"/>
    <cellStyle name="Heading 3 2 4 10 4" xfId="5924" xr:uid="{7915D01B-6E47-47A5-8AB9-D47F3E587A7A}"/>
    <cellStyle name="Heading 3 2 4 10 4 2" xfId="5925" xr:uid="{7C00BF14-11CF-455C-9F23-85170C0060EE}"/>
    <cellStyle name="Heading 3 2 4 11" xfId="5926" xr:uid="{E7361D16-44E4-4968-B319-BF97E12B864E}"/>
    <cellStyle name="Heading 3 2 4 11 2" xfId="5927" xr:uid="{8942BD70-1A9F-4767-A347-892B8CF6E1DA}"/>
    <cellStyle name="Heading 3 2 4 11 2 2" xfId="5928" xr:uid="{AA20F63C-1B41-4930-B231-08EE9AF2F4CF}"/>
    <cellStyle name="Heading 3 2 4 11 3" xfId="5929" xr:uid="{EE6115BA-C9AE-4CF8-8CEA-CA9375D7F2D8}"/>
    <cellStyle name="Heading 3 2 4 11 3 2" xfId="5930" xr:uid="{91FB0060-203D-43E6-BFB4-B9CFB108F4EF}"/>
    <cellStyle name="Heading 3 2 4 11 4" xfId="5931" xr:uid="{8387FC74-BABB-45E6-B20C-3AFC6E1DFA7E}"/>
    <cellStyle name="Heading 3 2 4 11 4 2" xfId="5932" xr:uid="{C056072C-38D5-42CD-B2E5-D7F1CF4A80E9}"/>
    <cellStyle name="Heading 3 2 4 12" xfId="5933" xr:uid="{926CD56F-22C6-4B47-A470-654516FF1DC3}"/>
    <cellStyle name="Heading 3 2 4 12 2" xfId="5934" xr:uid="{C2A239FB-5A39-48FE-90AA-46DF56BA6135}"/>
    <cellStyle name="Heading 3 2 4 12 2 2" xfId="5935" xr:uid="{205A3C1C-A27F-4B28-8A77-717018F0BA70}"/>
    <cellStyle name="Heading 3 2 4 12 3" xfId="5936" xr:uid="{3E549988-78E8-4A43-A3E5-05823DE2BF1B}"/>
    <cellStyle name="Heading 3 2 4 12 3 2" xfId="5937" xr:uid="{DEFD95AF-B6F4-47A2-8FB7-B26163490101}"/>
    <cellStyle name="Heading 3 2 4 12 4" xfId="5938" xr:uid="{4685E602-6202-4118-B3F1-AABE8FA8DADB}"/>
    <cellStyle name="Heading 3 2 4 12 4 2" xfId="5939" xr:uid="{D6385AF8-240A-451D-A6B9-D2A2028082D2}"/>
    <cellStyle name="Heading 3 2 4 13" xfId="5940" xr:uid="{CA924E0E-4050-4EBB-BC87-F556FF54775F}"/>
    <cellStyle name="Heading 3 2 4 13 2" xfId="5941" xr:uid="{4E68EFD8-AC19-4AAA-9430-85E80F3FE8C7}"/>
    <cellStyle name="Heading 3 2 4 13 2 2" xfId="5942" xr:uid="{9A626147-FF85-4442-90B9-C97A072818D7}"/>
    <cellStyle name="Heading 3 2 4 13 3" xfId="5943" xr:uid="{4AE92BBC-4EF1-4381-A03F-3C407FDFAA74}"/>
    <cellStyle name="Heading 3 2 4 13 3 2" xfId="5944" xr:uid="{A9BB11ED-7FBD-4FB3-9158-E2FCC236B15F}"/>
    <cellStyle name="Heading 3 2 4 13 4" xfId="5945" xr:uid="{CA4E22FA-16C9-4D52-A33A-449961E612AA}"/>
    <cellStyle name="Heading 3 2 4 13 4 2" xfId="5946" xr:uid="{7F25CE6C-42BD-4E9E-BB7E-66FBF8ECB2BE}"/>
    <cellStyle name="Heading 3 2 4 14" xfId="5947" xr:uid="{266DBD85-650C-4866-9041-34858F967060}"/>
    <cellStyle name="Heading 3 2 4 14 2" xfId="5948" xr:uid="{A4E41D76-F803-4F8B-9D5D-82FC027EB5A7}"/>
    <cellStyle name="Heading 3 2 4 14 2 2" xfId="5949" xr:uid="{66031911-BA0F-4229-9BA9-162883D49E3A}"/>
    <cellStyle name="Heading 3 2 4 14 3" xfId="5950" xr:uid="{7C9F0998-2532-4FB8-AC35-366092135C59}"/>
    <cellStyle name="Heading 3 2 4 14 3 2" xfId="5951" xr:uid="{9766713D-43DC-4580-B37B-CA8FD3A97A06}"/>
    <cellStyle name="Heading 3 2 4 14 4" xfId="5952" xr:uid="{20148F3C-0B21-4FA5-BE00-9A30B1A7376D}"/>
    <cellStyle name="Heading 3 2 4 14 4 2" xfId="5953" xr:uid="{AC78076C-C016-41A9-AD25-1B5E6D3F03D9}"/>
    <cellStyle name="Heading 3 2 4 15" xfId="5954" xr:uid="{367F5713-75A9-42FF-9C44-77B40F7E20A4}"/>
    <cellStyle name="Heading 3 2 4 15 2" xfId="5955" xr:uid="{99A85748-C8B3-434B-BAD7-46915D170CB7}"/>
    <cellStyle name="Heading 3 2 4 15 2 2" xfId="5956" xr:uid="{CE645625-339E-427D-898E-42995BE00AB9}"/>
    <cellStyle name="Heading 3 2 4 15 3" xfId="5957" xr:uid="{5C143857-5E57-4E18-92D1-8C7542BA9C0C}"/>
    <cellStyle name="Heading 3 2 4 15 3 2" xfId="5958" xr:uid="{C7A8273A-0FCE-45CD-9741-FC4B6DECEBA2}"/>
    <cellStyle name="Heading 3 2 4 15 4" xfId="5959" xr:uid="{4BFCEF92-1207-40D7-8842-01B57525A3A2}"/>
    <cellStyle name="Heading 3 2 4 15 4 2" xfId="5960" xr:uid="{0A6CA06C-4E81-440C-9025-DC5008EB5CB7}"/>
    <cellStyle name="Heading 3 2 4 16" xfId="5961" xr:uid="{D60F2371-1C5B-45D6-9FD9-6F92CD933AB2}"/>
    <cellStyle name="Heading 3 2 4 16 2" xfId="5962" xr:uid="{808B278E-494A-4E73-8227-C209D680B53D}"/>
    <cellStyle name="Heading 3 2 4 17" xfId="5963" xr:uid="{09486791-D03F-4349-85C8-C640A58DB11F}"/>
    <cellStyle name="Heading 3 2 4 17 2" xfId="5964" xr:uid="{10F8AFD3-7009-4F50-A8AE-79B055772FB2}"/>
    <cellStyle name="Heading 3 2 4 18" xfId="5965" xr:uid="{FF4BF81C-FB45-4C2B-B5B4-F72B99A6A53B}"/>
    <cellStyle name="Heading 3 2 4 18 2" xfId="5966" xr:uid="{555AA75C-8C99-44F3-BACB-76774A4E8803}"/>
    <cellStyle name="Heading 3 2 4 19" xfId="5967" xr:uid="{CBD3C280-25BB-4EF0-8E10-6DBAAA83C1C1}"/>
    <cellStyle name="Heading 3 2 4 2" xfId="5968" xr:uid="{C4D2FF75-EF67-472E-B915-BAA8234594F0}"/>
    <cellStyle name="Heading 3 2 4 2 2" xfId="5969" xr:uid="{05093816-D3C4-403A-9749-AD309A6B401B}"/>
    <cellStyle name="Heading 3 2 4 2 2 2" xfId="5970" xr:uid="{59E4C0A5-0890-4B70-865E-1561389F6D17}"/>
    <cellStyle name="Heading 3 2 4 2 3" xfId="5971" xr:uid="{345FFFD1-A0EE-4874-B026-72D99014CAFD}"/>
    <cellStyle name="Heading 3 2 4 2 3 2" xfId="5972" xr:uid="{77648728-BB2F-4267-9E18-A9D53FBB5A93}"/>
    <cellStyle name="Heading 3 2 4 2 4" xfId="5973" xr:uid="{873BCD51-43D9-4F7E-AB75-E4F89663642F}"/>
    <cellStyle name="Heading 3 2 4 2 4 2" xfId="5974" xr:uid="{30CC8F39-F2D7-4054-BC16-ACFEFD125636}"/>
    <cellStyle name="Heading 3 2 4 20" xfId="5975" xr:uid="{F72DE0A4-4F25-4277-B189-D57F3A6A6EAF}"/>
    <cellStyle name="Heading 3 2 4 21" xfId="5976" xr:uid="{7E4A78F4-DC36-430D-B66C-20E6214A279C}"/>
    <cellStyle name="Heading 3 2 4 22" xfId="5977" xr:uid="{FC3021B1-4ABB-40AD-90B1-F8CB562BE6DE}"/>
    <cellStyle name="Heading 3 2 4 23" xfId="5978" xr:uid="{F2C05D85-9B49-4604-A021-5006C968C542}"/>
    <cellStyle name="Heading 3 2 4 24" xfId="5979" xr:uid="{932BC783-4CAA-487E-8101-359A55902B22}"/>
    <cellStyle name="Heading 3 2 4 25" xfId="5980" xr:uid="{0B1B02A4-75E1-44EC-B3B6-6BD2752E3D3A}"/>
    <cellStyle name="Heading 3 2 4 3" xfId="5981" xr:uid="{5E134D3D-CF0E-465E-8947-4939832C19E2}"/>
    <cellStyle name="Heading 3 2 4 3 2" xfId="5982" xr:uid="{2148F795-9E89-46C3-9CAE-0D5DF78A35AF}"/>
    <cellStyle name="Heading 3 2 4 3 2 2" xfId="5983" xr:uid="{7C9A49C4-CE17-4F51-A1E4-4BA41B6CB1B7}"/>
    <cellStyle name="Heading 3 2 4 3 3" xfId="5984" xr:uid="{88BD8A05-8070-43BB-8084-0F9D0E0A5A14}"/>
    <cellStyle name="Heading 3 2 4 3 3 2" xfId="5985" xr:uid="{5915B9B1-3315-4857-A359-A1CF1EDCCFED}"/>
    <cellStyle name="Heading 3 2 4 3 4" xfId="5986" xr:uid="{8821B288-1282-490D-829E-EA8198DB8896}"/>
    <cellStyle name="Heading 3 2 4 3 4 2" xfId="5987" xr:uid="{E171CB8C-38F7-4607-B2FB-BD8FA4735B85}"/>
    <cellStyle name="Heading 3 2 4 4" xfId="5988" xr:uid="{A410FAB9-43DB-4FFE-9F86-F5A6F3019B6A}"/>
    <cellStyle name="Heading 3 2 4 4 2" xfId="5989" xr:uid="{D486D223-93F7-4D73-868B-3F33B6286320}"/>
    <cellStyle name="Heading 3 2 4 4 2 2" xfId="5990" xr:uid="{713865F2-664C-42B4-B4C5-DC80680FD690}"/>
    <cellStyle name="Heading 3 2 4 4 3" xfId="5991" xr:uid="{54584731-54D2-45EE-ACEB-4F2A23A8980F}"/>
    <cellStyle name="Heading 3 2 4 4 3 2" xfId="5992" xr:uid="{CA72F2FF-5C74-4B54-B8CD-45C431FD1709}"/>
    <cellStyle name="Heading 3 2 4 4 4" xfId="5993" xr:uid="{1EEAEDD3-10AF-45CA-A371-BDC1C9161341}"/>
    <cellStyle name="Heading 3 2 4 4 4 2" xfId="5994" xr:uid="{89805747-419C-47CE-99BF-C6A8F59F8293}"/>
    <cellStyle name="Heading 3 2 4 5" xfId="5995" xr:uid="{7BC2FD59-36A4-4B3F-8965-B0BD1023DF11}"/>
    <cellStyle name="Heading 3 2 4 5 2" xfId="5996" xr:uid="{9603F6CA-F0C6-4F6C-86A2-52E89B6E7A3D}"/>
    <cellStyle name="Heading 3 2 4 5 2 2" xfId="5997" xr:uid="{BC6B6F7B-6C1E-4954-97CB-550AF6C90783}"/>
    <cellStyle name="Heading 3 2 4 5 3" xfId="5998" xr:uid="{D7B9CDD7-2FFE-45FD-959F-6D5D6B8F418E}"/>
    <cellStyle name="Heading 3 2 4 5 3 2" xfId="5999" xr:uid="{15694062-622C-4DAB-BF71-CB81F97DDE51}"/>
    <cellStyle name="Heading 3 2 4 5 4" xfId="6000" xr:uid="{9DA2C18B-F8EB-449D-941E-0446916B969B}"/>
    <cellStyle name="Heading 3 2 4 5 4 2" xfId="6001" xr:uid="{33C0F542-6B68-4CD6-9C97-5B4068742734}"/>
    <cellStyle name="Heading 3 2 4 6" xfId="6002" xr:uid="{62DA1590-E96D-4F1E-B64C-BFE0D7773294}"/>
    <cellStyle name="Heading 3 2 4 6 2" xfId="6003" xr:uid="{A38B7999-0DFF-43C7-AB98-626480ED6C96}"/>
    <cellStyle name="Heading 3 2 4 6 2 2" xfId="6004" xr:uid="{F2690941-D3D6-4104-94E3-17046AE6F77D}"/>
    <cellStyle name="Heading 3 2 4 6 3" xfId="6005" xr:uid="{DCF3A99F-E22E-4CEB-8B60-6602CD559618}"/>
    <cellStyle name="Heading 3 2 4 6 3 2" xfId="6006" xr:uid="{E8A88AF4-B6CE-4C9D-BEDA-52ECC91CBE2C}"/>
    <cellStyle name="Heading 3 2 4 6 4" xfId="6007" xr:uid="{BB358D8F-1B24-4A7B-9103-156361684815}"/>
    <cellStyle name="Heading 3 2 4 6 4 2" xfId="6008" xr:uid="{A9A6D369-9153-4E98-B193-0907CDC65D1D}"/>
    <cellStyle name="Heading 3 2 4 7" xfId="6009" xr:uid="{5682D108-7AAD-4F74-B1C9-610039907428}"/>
    <cellStyle name="Heading 3 2 4 7 2" xfId="6010" xr:uid="{FCE6025F-0FAC-43B2-A06D-11C92CC46408}"/>
    <cellStyle name="Heading 3 2 4 7 2 2" xfId="6011" xr:uid="{D886D2FD-E28C-4C31-B348-C41ABED954CC}"/>
    <cellStyle name="Heading 3 2 4 7 3" xfId="6012" xr:uid="{2372B887-08D2-4630-AE1D-0148C7536F4C}"/>
    <cellStyle name="Heading 3 2 4 7 3 2" xfId="6013" xr:uid="{5EB6C0B8-D5E7-46B1-A735-8D641BF9D4C4}"/>
    <cellStyle name="Heading 3 2 4 7 4" xfId="6014" xr:uid="{CEFC253A-9FA7-491C-8887-5AE47372F4C5}"/>
    <cellStyle name="Heading 3 2 4 7 4 2" xfId="6015" xr:uid="{1AD2A2BA-76B2-4DAA-A1BF-A62575781CF5}"/>
    <cellStyle name="Heading 3 2 4 8" xfId="6016" xr:uid="{83B7FBC6-277E-4697-B2C3-7B992089F0F5}"/>
    <cellStyle name="Heading 3 2 4 8 2" xfId="6017" xr:uid="{C0A2EFB4-2C1D-44AB-B9C5-838CAC0426AA}"/>
    <cellStyle name="Heading 3 2 4 8 2 2" xfId="6018" xr:uid="{E53A498E-954E-416B-83C2-C2E89CC7F8A1}"/>
    <cellStyle name="Heading 3 2 4 8 3" xfId="6019" xr:uid="{7B07F871-784D-46A4-88EB-2258CC4D2196}"/>
    <cellStyle name="Heading 3 2 4 8 3 2" xfId="6020" xr:uid="{4A840F3A-E691-441D-ABB6-74DC5E3CC917}"/>
    <cellStyle name="Heading 3 2 4 8 4" xfId="6021" xr:uid="{C07FF5CC-17E8-4508-9F78-D639D97849F6}"/>
    <cellStyle name="Heading 3 2 4 8 4 2" xfId="6022" xr:uid="{E1192632-1E03-47C2-BA8C-CBCAAEF5392D}"/>
    <cellStyle name="Heading 3 2 4 9" xfId="6023" xr:uid="{22EA599B-8BBF-4816-9840-A198B38B6838}"/>
    <cellStyle name="Heading 3 2 4 9 2" xfId="6024" xr:uid="{8628B546-B3E4-43DF-9830-7094EB63385A}"/>
    <cellStyle name="Heading 3 2 4 9 2 2" xfId="6025" xr:uid="{E1C9E842-A26A-4617-BD6C-29ACFC219812}"/>
    <cellStyle name="Heading 3 2 4 9 3" xfId="6026" xr:uid="{5DD77E49-ADDC-4429-9A3B-181AA94B35B2}"/>
    <cellStyle name="Heading 3 2 4 9 3 2" xfId="6027" xr:uid="{86563622-109A-4E08-8E30-8BB1EFA72ED8}"/>
    <cellStyle name="Heading 3 2 4 9 4" xfId="6028" xr:uid="{41FB669B-1EAA-41EE-BEB8-3785D0870656}"/>
    <cellStyle name="Heading 3 2 4 9 4 2" xfId="6029" xr:uid="{8299B327-FFFD-486D-AA89-197D0A50E7E2}"/>
    <cellStyle name="Heading 3 2 40" xfId="6030" xr:uid="{D5BE2502-7CAA-4ADC-8C3E-2659F27ED7B0}"/>
    <cellStyle name="Heading 3 2 40 2" xfId="6031" xr:uid="{62B6888B-17BB-4FA3-82AA-E699F2CE94D2}"/>
    <cellStyle name="Heading 3 2 41" xfId="6032" xr:uid="{23DFC925-01BD-45B6-8840-0665865764C0}"/>
    <cellStyle name="Heading 3 2 41 2" xfId="6033" xr:uid="{47C566D0-8A46-4D03-8F99-69998779D8CA}"/>
    <cellStyle name="Heading 3 2 42" xfId="6034" xr:uid="{10197687-39A5-42BB-BC92-97DBB409DA26}"/>
    <cellStyle name="Heading 3 2 42 2" xfId="6035" xr:uid="{20F5546B-F56A-42F1-9438-7F894C474FB2}"/>
    <cellStyle name="Heading 3 2 43" xfId="6036" xr:uid="{FB7D892D-0BA1-45F7-B518-996EC4AC9E50}"/>
    <cellStyle name="Heading 3 2 44" xfId="6037" xr:uid="{DA05DF26-9F4E-423D-96AF-91877543EFFB}"/>
    <cellStyle name="Heading 3 2 45" xfId="6038" xr:uid="{03C143A8-79D1-415C-BFB3-1B6EDD78ACD4}"/>
    <cellStyle name="Heading 3 2 46" xfId="6039" xr:uid="{1B891A8E-0B6E-4BE8-93DA-A894E0F257A9}"/>
    <cellStyle name="Heading 3 2 47" xfId="6040" xr:uid="{4214EF0A-3792-4499-9F59-844B52780369}"/>
    <cellStyle name="Heading 3 2 48" xfId="6041" xr:uid="{D8AA9485-0D68-4EA0-99F6-ACC79F5D0354}"/>
    <cellStyle name="Heading 3 2 49" xfId="6042" xr:uid="{74AD1174-22A7-4114-AD1E-6F275AC11C6E}"/>
    <cellStyle name="Heading 3 2 5" xfId="6043" xr:uid="{9B8F2A94-6BDB-4A17-85A2-5020D1D83DDC}"/>
    <cellStyle name="Heading 3 2 5 10" xfId="6044" xr:uid="{93C1BF94-8B86-4DA0-B0EA-B8CEC287B071}"/>
    <cellStyle name="Heading 3 2 5 10 2" xfId="6045" xr:uid="{7A43078E-6B52-43A9-A3FC-AA764991348F}"/>
    <cellStyle name="Heading 3 2 5 10 2 2" xfId="6046" xr:uid="{8C2B25AE-49A2-437D-9206-AA6098D23CA5}"/>
    <cellStyle name="Heading 3 2 5 10 3" xfId="6047" xr:uid="{B5217452-B340-463A-A652-E5431CA0D392}"/>
    <cellStyle name="Heading 3 2 5 10 3 2" xfId="6048" xr:uid="{B55FF104-7595-423E-B922-98057B578043}"/>
    <cellStyle name="Heading 3 2 5 10 4" xfId="6049" xr:uid="{D9C670FC-04C9-438F-9A41-B3560F591596}"/>
    <cellStyle name="Heading 3 2 5 10 4 2" xfId="6050" xr:uid="{90DEFCDA-1450-4067-A604-77A819514EC8}"/>
    <cellStyle name="Heading 3 2 5 11" xfId="6051" xr:uid="{73133053-C313-42BB-800E-27F6C86B1F65}"/>
    <cellStyle name="Heading 3 2 5 11 2" xfId="6052" xr:uid="{68D827A1-E721-4E76-9A34-62FA9A11149F}"/>
    <cellStyle name="Heading 3 2 5 11 2 2" xfId="6053" xr:uid="{5CC693F5-DE83-49A0-A138-CD37F6D8872D}"/>
    <cellStyle name="Heading 3 2 5 11 3" xfId="6054" xr:uid="{BE0D298D-C5E7-4838-989F-BB460B2BB5E6}"/>
    <cellStyle name="Heading 3 2 5 11 3 2" xfId="6055" xr:uid="{63916145-DF29-4392-A48B-B25F3F8E93DF}"/>
    <cellStyle name="Heading 3 2 5 11 4" xfId="6056" xr:uid="{6E117295-9EDE-4DA8-955A-D66CEA12F42E}"/>
    <cellStyle name="Heading 3 2 5 11 4 2" xfId="6057" xr:uid="{2495E5F0-C91E-4F0B-AF28-CF08A7026A43}"/>
    <cellStyle name="Heading 3 2 5 12" xfId="6058" xr:uid="{E57729D6-71A7-4548-BDA9-656D6B089EC5}"/>
    <cellStyle name="Heading 3 2 5 12 2" xfId="6059" xr:uid="{E36EC7EB-557C-48A5-AF1E-C00C9569B2EC}"/>
    <cellStyle name="Heading 3 2 5 12 2 2" xfId="6060" xr:uid="{6A742906-339C-4973-989D-08CE90100C7A}"/>
    <cellStyle name="Heading 3 2 5 12 3" xfId="6061" xr:uid="{81B45427-3E55-4DE5-9EE5-77DE5482F73E}"/>
    <cellStyle name="Heading 3 2 5 12 3 2" xfId="6062" xr:uid="{5A1B88B5-F330-4FFE-82A6-18AA6FEF352E}"/>
    <cellStyle name="Heading 3 2 5 12 4" xfId="6063" xr:uid="{0C0964CE-84CE-416D-A5A9-F0E07F6BE97C}"/>
    <cellStyle name="Heading 3 2 5 12 4 2" xfId="6064" xr:uid="{94949533-3706-4E23-AD30-209FA3BA348F}"/>
    <cellStyle name="Heading 3 2 5 13" xfId="6065" xr:uid="{ADD597C2-E276-4FDF-813B-AF0FCB282468}"/>
    <cellStyle name="Heading 3 2 5 13 2" xfId="6066" xr:uid="{00312D37-9160-4839-86BC-A9D54E5DD32A}"/>
    <cellStyle name="Heading 3 2 5 13 2 2" xfId="6067" xr:uid="{0985E7B7-E229-4835-9EC2-4381B3FDE851}"/>
    <cellStyle name="Heading 3 2 5 13 3" xfId="6068" xr:uid="{4D227F4A-D31A-462E-85E0-C45BE86E89E4}"/>
    <cellStyle name="Heading 3 2 5 13 3 2" xfId="6069" xr:uid="{8D537FCE-CA28-49A1-9EEA-AC977157BE6E}"/>
    <cellStyle name="Heading 3 2 5 13 4" xfId="6070" xr:uid="{054615D2-E8C7-4DA2-B7D5-D64B51E99600}"/>
    <cellStyle name="Heading 3 2 5 13 4 2" xfId="6071" xr:uid="{6407965B-EA6A-48BA-9DAE-8BC81D63A7A6}"/>
    <cellStyle name="Heading 3 2 5 14" xfId="6072" xr:uid="{37E0DEDD-1423-43A5-8E68-2E4DC07B8FFB}"/>
    <cellStyle name="Heading 3 2 5 14 2" xfId="6073" xr:uid="{497CBB59-0D84-42BB-909D-AA8C6D04D7F1}"/>
    <cellStyle name="Heading 3 2 5 14 2 2" xfId="6074" xr:uid="{D9B1E644-E6E8-4FFB-9AF9-B38C2C7B13EC}"/>
    <cellStyle name="Heading 3 2 5 14 3" xfId="6075" xr:uid="{B6624C70-4757-4128-8BFD-B81B260A6C22}"/>
    <cellStyle name="Heading 3 2 5 14 3 2" xfId="6076" xr:uid="{E824A54E-3404-45AF-B376-5C046636888C}"/>
    <cellStyle name="Heading 3 2 5 14 4" xfId="6077" xr:uid="{68E5BD4E-FE12-41EB-8BDC-39A3C9FA84B3}"/>
    <cellStyle name="Heading 3 2 5 14 4 2" xfId="6078" xr:uid="{F2EC39F9-8062-4B11-B470-4DF10D010160}"/>
    <cellStyle name="Heading 3 2 5 15" xfId="6079" xr:uid="{5DD31800-F97E-4588-85F8-4454E0AA99BF}"/>
    <cellStyle name="Heading 3 2 5 15 2" xfId="6080" xr:uid="{51782909-2D68-41C1-81A0-7E6C58919E40}"/>
    <cellStyle name="Heading 3 2 5 15 2 2" xfId="6081" xr:uid="{0649C140-9F71-4C8B-ACE3-6FAEB9A053D3}"/>
    <cellStyle name="Heading 3 2 5 15 3" xfId="6082" xr:uid="{D111A9B8-0944-4B70-B804-7E83AC6AC8EF}"/>
    <cellStyle name="Heading 3 2 5 15 3 2" xfId="6083" xr:uid="{8962829D-9046-4E17-8498-A0F6CCFBEA76}"/>
    <cellStyle name="Heading 3 2 5 15 4" xfId="6084" xr:uid="{C8526ADE-68C0-47A4-A8EC-FC5B8B96B226}"/>
    <cellStyle name="Heading 3 2 5 15 4 2" xfId="6085" xr:uid="{BC32595C-A789-4F80-A928-50B3C0C8C2D3}"/>
    <cellStyle name="Heading 3 2 5 16" xfId="6086" xr:uid="{C99FD2C9-0A42-48B6-82EC-E3F886F9571F}"/>
    <cellStyle name="Heading 3 2 5 16 2" xfId="6087" xr:uid="{C09A186D-D091-4847-9364-C99D1587E0CE}"/>
    <cellStyle name="Heading 3 2 5 17" xfId="6088" xr:uid="{B84ABAD1-588F-43EA-942C-864DF202B01E}"/>
    <cellStyle name="Heading 3 2 5 17 2" xfId="6089" xr:uid="{16B89E42-3900-404A-B8E5-7B5E187A3B56}"/>
    <cellStyle name="Heading 3 2 5 18" xfId="6090" xr:uid="{5CD195A2-654D-40B1-AEF6-F7FF9384607D}"/>
    <cellStyle name="Heading 3 2 5 18 2" xfId="6091" xr:uid="{7DFA1257-76ED-46ED-B730-563A04FBFD46}"/>
    <cellStyle name="Heading 3 2 5 19" xfId="6092" xr:uid="{D9CB576D-2494-43D3-8A6B-0CD3AF170827}"/>
    <cellStyle name="Heading 3 2 5 2" xfId="6093" xr:uid="{6AB9E2E6-394D-4DC6-8394-CF159DCB945C}"/>
    <cellStyle name="Heading 3 2 5 2 2" xfId="6094" xr:uid="{BDE42C9A-7999-4840-A8D7-53F742A5EA73}"/>
    <cellStyle name="Heading 3 2 5 2 2 2" xfId="6095" xr:uid="{D3DEBB26-D3CC-4015-82B6-11F807F9CEC0}"/>
    <cellStyle name="Heading 3 2 5 2 3" xfId="6096" xr:uid="{33284854-C816-4981-99AE-7759C9CE948C}"/>
    <cellStyle name="Heading 3 2 5 2 3 2" xfId="6097" xr:uid="{E8DC98D6-4D80-46E3-878E-A8D3AC84B906}"/>
    <cellStyle name="Heading 3 2 5 2 4" xfId="6098" xr:uid="{28A7FC26-C5E2-4403-A834-FD9A1AB6ABF6}"/>
    <cellStyle name="Heading 3 2 5 2 4 2" xfId="6099" xr:uid="{4B1DB8CD-A48F-4337-B720-0A734C5A5A61}"/>
    <cellStyle name="Heading 3 2 5 20" xfId="6100" xr:uid="{8C7CEC07-9A2D-4705-89ED-8D5ADA10F45E}"/>
    <cellStyle name="Heading 3 2 5 21" xfId="6101" xr:uid="{BEAED5B8-6F07-4388-867C-081C5F66AD8F}"/>
    <cellStyle name="Heading 3 2 5 22" xfId="6102" xr:uid="{2D92EA3F-174F-46B4-A67A-29F2C731C3DE}"/>
    <cellStyle name="Heading 3 2 5 23" xfId="6103" xr:uid="{5A35E3A6-B25B-47BB-A92C-16EA49CE98B4}"/>
    <cellStyle name="Heading 3 2 5 24" xfId="6104" xr:uid="{395BD997-5536-4DD6-B42D-B4E44DF20576}"/>
    <cellStyle name="Heading 3 2 5 25" xfId="6105" xr:uid="{47D35E8D-62C5-4630-ADBB-85D28C9C1657}"/>
    <cellStyle name="Heading 3 2 5 3" xfId="6106" xr:uid="{FAC82A67-25BC-4076-8FB2-8032DD1CE47C}"/>
    <cellStyle name="Heading 3 2 5 3 2" xfId="6107" xr:uid="{2C366A0E-2984-4A03-BA6D-0CE08C87E860}"/>
    <cellStyle name="Heading 3 2 5 3 2 2" xfId="6108" xr:uid="{0861AF24-36E7-4644-94DE-DEC6E0612B34}"/>
    <cellStyle name="Heading 3 2 5 3 3" xfId="6109" xr:uid="{7A16E62B-ED17-4D35-97F5-238EEEBAA8A1}"/>
    <cellStyle name="Heading 3 2 5 3 3 2" xfId="6110" xr:uid="{4A099AF1-9C62-4640-87E7-B0521B455605}"/>
    <cellStyle name="Heading 3 2 5 3 4" xfId="6111" xr:uid="{2C8E5750-B52E-4E08-81CB-B9AFBB248365}"/>
    <cellStyle name="Heading 3 2 5 3 4 2" xfId="6112" xr:uid="{7E1C856E-5B70-427A-B08D-55CC048F4DEF}"/>
    <cellStyle name="Heading 3 2 5 4" xfId="6113" xr:uid="{98C661B6-F864-442C-8D79-56B955B468C3}"/>
    <cellStyle name="Heading 3 2 5 4 2" xfId="6114" xr:uid="{CC2FB17D-EB78-489D-992B-12061FD2961B}"/>
    <cellStyle name="Heading 3 2 5 4 2 2" xfId="6115" xr:uid="{CDB8B036-5ABC-4371-9D6C-9B240DC675CB}"/>
    <cellStyle name="Heading 3 2 5 4 3" xfId="6116" xr:uid="{0B571D85-B8F6-4F6D-99A2-29BAD745DDC8}"/>
    <cellStyle name="Heading 3 2 5 4 3 2" xfId="6117" xr:uid="{915A8BAA-9788-4F24-8486-5CF7A75166E3}"/>
    <cellStyle name="Heading 3 2 5 4 4" xfId="6118" xr:uid="{F1F0F6A3-2397-4AB9-95D6-552C5A8BBEAD}"/>
    <cellStyle name="Heading 3 2 5 4 4 2" xfId="6119" xr:uid="{25C3D464-15BE-4624-A5AB-748A805523BA}"/>
    <cellStyle name="Heading 3 2 5 5" xfId="6120" xr:uid="{15D8F7B8-2E99-4539-A2AF-6D32CAAA23CC}"/>
    <cellStyle name="Heading 3 2 5 5 2" xfId="6121" xr:uid="{1A1748B1-DC55-4C12-AC68-0EAC0021746D}"/>
    <cellStyle name="Heading 3 2 5 5 2 2" xfId="6122" xr:uid="{28C1755A-7C15-4D8F-A3BD-FFD483BD8715}"/>
    <cellStyle name="Heading 3 2 5 5 3" xfId="6123" xr:uid="{5685F5F5-3F22-4C67-8970-0D1269B149EF}"/>
    <cellStyle name="Heading 3 2 5 5 3 2" xfId="6124" xr:uid="{97EE74E1-1A4A-4C12-986A-2E888EBAC14A}"/>
    <cellStyle name="Heading 3 2 5 5 4" xfId="6125" xr:uid="{A2A45478-8FC2-47E7-B601-25AEBAF694E6}"/>
    <cellStyle name="Heading 3 2 5 5 4 2" xfId="6126" xr:uid="{2EF433E8-75C2-4283-9F16-328D89E5A851}"/>
    <cellStyle name="Heading 3 2 5 6" xfId="6127" xr:uid="{C22630B0-6D6F-47C9-99CE-73F6066BE5DA}"/>
    <cellStyle name="Heading 3 2 5 6 2" xfId="6128" xr:uid="{DF73CCBE-8F8D-4E64-8077-B20071DFAF74}"/>
    <cellStyle name="Heading 3 2 5 6 2 2" xfId="6129" xr:uid="{15BB0120-DB1A-4DFE-9E6F-A2E4695F43FB}"/>
    <cellStyle name="Heading 3 2 5 6 3" xfId="6130" xr:uid="{9145C845-0A17-4FF2-9DAA-AB361D87F6F0}"/>
    <cellStyle name="Heading 3 2 5 6 3 2" xfId="6131" xr:uid="{0C6FF6FA-D976-4638-A892-DF25802B5ACC}"/>
    <cellStyle name="Heading 3 2 5 6 4" xfId="6132" xr:uid="{1B38A4A4-9F08-4B7F-A4A3-86066F383FA0}"/>
    <cellStyle name="Heading 3 2 5 6 4 2" xfId="6133" xr:uid="{FDA7D103-DE37-45DC-80CC-F4166A299430}"/>
    <cellStyle name="Heading 3 2 5 7" xfId="6134" xr:uid="{10EA9362-4539-459D-B7A3-9322171FD390}"/>
    <cellStyle name="Heading 3 2 5 7 2" xfId="6135" xr:uid="{ECB11CC4-7B38-46EF-9CB3-3572E10E2486}"/>
    <cellStyle name="Heading 3 2 5 7 2 2" xfId="6136" xr:uid="{6DF3A4CB-4C7B-4DE8-BCAA-98248ACC78A7}"/>
    <cellStyle name="Heading 3 2 5 7 3" xfId="6137" xr:uid="{B7B3C58E-6D9D-4B91-954D-30ACA2D1DB90}"/>
    <cellStyle name="Heading 3 2 5 7 3 2" xfId="6138" xr:uid="{6D4AE173-66C2-47B7-BF72-567FF97CBC3A}"/>
    <cellStyle name="Heading 3 2 5 7 4" xfId="6139" xr:uid="{37EB6C23-BCD6-4707-AD31-D8225E04282E}"/>
    <cellStyle name="Heading 3 2 5 7 4 2" xfId="6140" xr:uid="{7B79715C-92A1-4067-A296-64BD69AE886D}"/>
    <cellStyle name="Heading 3 2 5 8" xfId="6141" xr:uid="{A7651A35-0862-4789-9C62-B7D2C6D33BC6}"/>
    <cellStyle name="Heading 3 2 5 8 2" xfId="6142" xr:uid="{512CFA53-2F4F-4F5B-9F13-0B87609BDB52}"/>
    <cellStyle name="Heading 3 2 5 8 2 2" xfId="6143" xr:uid="{7D35EEE1-1761-4109-83B6-F61E49C00B4B}"/>
    <cellStyle name="Heading 3 2 5 8 3" xfId="6144" xr:uid="{46CC508B-B408-41FC-8E5E-675BA459C02C}"/>
    <cellStyle name="Heading 3 2 5 8 3 2" xfId="6145" xr:uid="{7CC451D4-B08A-487E-A95E-8DCCEA45C5B3}"/>
    <cellStyle name="Heading 3 2 5 8 4" xfId="6146" xr:uid="{BD1ABB89-1FA6-4219-9824-78B4B4219B3F}"/>
    <cellStyle name="Heading 3 2 5 8 4 2" xfId="6147" xr:uid="{0F9A72CF-6378-4F34-96DF-F823D45232D6}"/>
    <cellStyle name="Heading 3 2 5 9" xfId="6148" xr:uid="{ED18BFB3-8524-40E6-9A71-39BE6B94445B}"/>
    <cellStyle name="Heading 3 2 5 9 2" xfId="6149" xr:uid="{5367A965-1DDD-4205-B6C7-92E23D9BE804}"/>
    <cellStyle name="Heading 3 2 5 9 2 2" xfId="6150" xr:uid="{D923C699-081D-419B-A78E-62104F3382F0}"/>
    <cellStyle name="Heading 3 2 5 9 3" xfId="6151" xr:uid="{D7C39898-6375-485E-BC15-EA6199025E8E}"/>
    <cellStyle name="Heading 3 2 5 9 3 2" xfId="6152" xr:uid="{5FCBC809-4506-4A34-808B-943FC101F5B1}"/>
    <cellStyle name="Heading 3 2 5 9 4" xfId="6153" xr:uid="{7A568083-C49B-4FE3-A882-8161E643443C}"/>
    <cellStyle name="Heading 3 2 5 9 4 2" xfId="6154" xr:uid="{74132CE4-57A1-42D3-9595-C26E65C5E6EF}"/>
    <cellStyle name="Heading 3 2 6" xfId="6155" xr:uid="{72035672-AB6F-4C7D-865F-CDFCAD18427B}"/>
    <cellStyle name="Heading 3 2 6 10" xfId="6156" xr:uid="{4F211EB4-DDF2-4BFE-84DA-308AE9720A17}"/>
    <cellStyle name="Heading 3 2 6 10 2" xfId="6157" xr:uid="{2B3AFEAA-4DA7-42D9-A48E-EBD67275E33B}"/>
    <cellStyle name="Heading 3 2 6 10 2 2" xfId="6158" xr:uid="{A718E3D6-BE6B-4C85-8292-D03CB429D37D}"/>
    <cellStyle name="Heading 3 2 6 10 3" xfId="6159" xr:uid="{9B754D7A-F9E6-4F35-82B8-1CB95D90CE1B}"/>
    <cellStyle name="Heading 3 2 6 10 3 2" xfId="6160" xr:uid="{636F1A11-E2DE-458C-ACDE-197CE898AE62}"/>
    <cellStyle name="Heading 3 2 6 10 4" xfId="6161" xr:uid="{44568640-33AC-4BA1-A191-065FE2B57188}"/>
    <cellStyle name="Heading 3 2 6 10 4 2" xfId="6162" xr:uid="{0B5FB4E5-13D2-4F60-8A6F-6BB98BF767E2}"/>
    <cellStyle name="Heading 3 2 6 11" xfId="6163" xr:uid="{06B8F603-0A02-46FB-A643-472DBA3116CF}"/>
    <cellStyle name="Heading 3 2 6 11 2" xfId="6164" xr:uid="{11B40A5E-DF7E-4D95-8959-4E35CCF15842}"/>
    <cellStyle name="Heading 3 2 6 11 2 2" xfId="6165" xr:uid="{8AE5DEE0-98DD-4F05-AF9E-E6BFCEEC4740}"/>
    <cellStyle name="Heading 3 2 6 11 3" xfId="6166" xr:uid="{D38C7ADD-7E8D-4F0C-BD15-BA2FF19CA57F}"/>
    <cellStyle name="Heading 3 2 6 11 3 2" xfId="6167" xr:uid="{C9663176-3113-470A-8741-04E193DE88B3}"/>
    <cellStyle name="Heading 3 2 6 11 4" xfId="6168" xr:uid="{FF702B6A-A762-4BD9-9813-456C55F732AA}"/>
    <cellStyle name="Heading 3 2 6 11 4 2" xfId="6169" xr:uid="{83C3DBB8-0582-4265-8421-D32F6B3D2897}"/>
    <cellStyle name="Heading 3 2 6 12" xfId="6170" xr:uid="{19D07D60-D64E-4E25-8E08-FA88EB7F38CF}"/>
    <cellStyle name="Heading 3 2 6 12 2" xfId="6171" xr:uid="{A6C8958A-15EF-4C89-ACA3-45C5BFE27B52}"/>
    <cellStyle name="Heading 3 2 6 12 2 2" xfId="6172" xr:uid="{2FA3A4B3-8AFE-4D7A-AF75-8D22EFBEDE05}"/>
    <cellStyle name="Heading 3 2 6 12 3" xfId="6173" xr:uid="{468180B8-1393-4458-9020-508E81A0B708}"/>
    <cellStyle name="Heading 3 2 6 12 3 2" xfId="6174" xr:uid="{94E5C246-01F9-47BC-AE8C-9B0CE187CF33}"/>
    <cellStyle name="Heading 3 2 6 12 4" xfId="6175" xr:uid="{4F20528D-3D07-48E4-A300-5A934A92F22C}"/>
    <cellStyle name="Heading 3 2 6 12 4 2" xfId="6176" xr:uid="{CC969FEF-D210-4879-9636-3AFEDE02A13C}"/>
    <cellStyle name="Heading 3 2 6 13" xfId="6177" xr:uid="{8BD08BBF-2222-4EDA-98AE-277767836A76}"/>
    <cellStyle name="Heading 3 2 6 13 2" xfId="6178" xr:uid="{F950703D-B44F-49D5-BF6B-4558F9957670}"/>
    <cellStyle name="Heading 3 2 6 13 2 2" xfId="6179" xr:uid="{49FA08B2-7D6F-41F1-A384-FD3630E4F016}"/>
    <cellStyle name="Heading 3 2 6 13 3" xfId="6180" xr:uid="{4453E3BB-7DF6-44EC-AD89-7A846401A0DE}"/>
    <cellStyle name="Heading 3 2 6 13 3 2" xfId="6181" xr:uid="{29A957C4-C6FC-452B-9F34-B68346669DC0}"/>
    <cellStyle name="Heading 3 2 6 13 4" xfId="6182" xr:uid="{B5E43E06-A3E4-45C3-B122-F482F30C13A5}"/>
    <cellStyle name="Heading 3 2 6 13 4 2" xfId="6183" xr:uid="{B0D8EFFF-09F5-408C-9DDD-57B00C853CB7}"/>
    <cellStyle name="Heading 3 2 6 14" xfId="6184" xr:uid="{2C98946F-6BFB-4163-91AF-B8633FBB7AB6}"/>
    <cellStyle name="Heading 3 2 6 14 2" xfId="6185" xr:uid="{A09E0F27-F604-4FDE-AC5F-C13F4A02417F}"/>
    <cellStyle name="Heading 3 2 6 14 2 2" xfId="6186" xr:uid="{041DF636-7E2C-42DB-894E-3EC93A775807}"/>
    <cellStyle name="Heading 3 2 6 14 3" xfId="6187" xr:uid="{C8AEB974-FA97-4D97-B153-D8410AB855FA}"/>
    <cellStyle name="Heading 3 2 6 14 3 2" xfId="6188" xr:uid="{04803756-C4D2-4046-A722-937C2CF4154E}"/>
    <cellStyle name="Heading 3 2 6 14 4" xfId="6189" xr:uid="{BA66CCB0-F60A-473A-98DD-60DB49087918}"/>
    <cellStyle name="Heading 3 2 6 14 4 2" xfId="6190" xr:uid="{48876981-1A0A-40FE-A230-735D786C4056}"/>
    <cellStyle name="Heading 3 2 6 15" xfId="6191" xr:uid="{8CEBF846-B024-40FD-A5F9-6CBE0836C301}"/>
    <cellStyle name="Heading 3 2 6 15 2" xfId="6192" xr:uid="{D0A3B76D-4C18-4AED-A281-4FC68F7F022D}"/>
    <cellStyle name="Heading 3 2 6 15 2 2" xfId="6193" xr:uid="{1BC46831-8BA6-4E20-B3D8-46BEC3A2F04E}"/>
    <cellStyle name="Heading 3 2 6 15 3" xfId="6194" xr:uid="{79E6F63F-5D47-4F4C-879E-BE540F80429C}"/>
    <cellStyle name="Heading 3 2 6 15 3 2" xfId="6195" xr:uid="{68A19F49-6E39-4666-886F-CA20E321953E}"/>
    <cellStyle name="Heading 3 2 6 15 4" xfId="6196" xr:uid="{4C90F101-40FA-473B-AA7D-33BAFF46C99D}"/>
    <cellStyle name="Heading 3 2 6 15 4 2" xfId="6197" xr:uid="{1B159787-A70D-4873-8C01-BEF36C7D738D}"/>
    <cellStyle name="Heading 3 2 6 16" xfId="6198" xr:uid="{C282A546-56E8-420E-8ED8-C28F885BFC40}"/>
    <cellStyle name="Heading 3 2 6 16 2" xfId="6199" xr:uid="{0CC6B70F-9E6A-4A32-9192-87C811079448}"/>
    <cellStyle name="Heading 3 2 6 17" xfId="6200" xr:uid="{3EA8DF62-0935-4ECC-B0A2-060FD2090649}"/>
    <cellStyle name="Heading 3 2 6 17 2" xfId="6201" xr:uid="{C37CB431-F279-448B-AE63-3E36A182DD8B}"/>
    <cellStyle name="Heading 3 2 6 18" xfId="6202" xr:uid="{99B26FE1-7452-489B-BE9E-54D6F2565B88}"/>
    <cellStyle name="Heading 3 2 6 18 2" xfId="6203" xr:uid="{4ADE614B-91DE-46C4-AF4A-F510F127995D}"/>
    <cellStyle name="Heading 3 2 6 19" xfId="6204" xr:uid="{BE372617-783C-4126-99F0-135A30112E5C}"/>
    <cellStyle name="Heading 3 2 6 2" xfId="6205" xr:uid="{1FB44DB0-0B4D-4371-B50F-60B75EB81A94}"/>
    <cellStyle name="Heading 3 2 6 2 2" xfId="6206" xr:uid="{D09F7930-2187-4D0C-A040-464704A7D7C3}"/>
    <cellStyle name="Heading 3 2 6 2 2 2" xfId="6207" xr:uid="{F7B88220-43F2-4599-A741-E6E85DB86C7B}"/>
    <cellStyle name="Heading 3 2 6 2 3" xfId="6208" xr:uid="{A6C14127-AD77-4D99-947B-01D00F4F324A}"/>
    <cellStyle name="Heading 3 2 6 2 3 2" xfId="6209" xr:uid="{6611DCAD-72EC-456B-BBF8-4145B23BE224}"/>
    <cellStyle name="Heading 3 2 6 2 4" xfId="6210" xr:uid="{0E9C388F-5E89-4119-A063-B5CD1AE7CABE}"/>
    <cellStyle name="Heading 3 2 6 2 4 2" xfId="6211" xr:uid="{F3B308A1-2D22-4F65-8C8D-9300262159A2}"/>
    <cellStyle name="Heading 3 2 6 20" xfId="6212" xr:uid="{EFD3B721-1197-4BB4-BBC5-61557D5E6ECE}"/>
    <cellStyle name="Heading 3 2 6 21" xfId="6213" xr:uid="{9317DE75-1FCF-4844-B1E7-8AB949E0E046}"/>
    <cellStyle name="Heading 3 2 6 22" xfId="6214" xr:uid="{E265F9AF-147F-4ED4-8306-C3E330FD8A09}"/>
    <cellStyle name="Heading 3 2 6 23" xfId="6215" xr:uid="{8BEE6CD8-6571-43AB-93F9-F3B38200FC7C}"/>
    <cellStyle name="Heading 3 2 6 24" xfId="6216" xr:uid="{D74CF977-CC0A-4A3B-BE18-85E56C910D11}"/>
    <cellStyle name="Heading 3 2 6 25" xfId="6217" xr:uid="{F8E39558-04B1-4BF9-A01C-8C10904BF917}"/>
    <cellStyle name="Heading 3 2 6 3" xfId="6218" xr:uid="{222EC327-08CB-402A-A93C-692761A40120}"/>
    <cellStyle name="Heading 3 2 6 3 2" xfId="6219" xr:uid="{30711784-F826-4CB2-BA03-C429904F05CE}"/>
    <cellStyle name="Heading 3 2 6 3 2 2" xfId="6220" xr:uid="{BCEFD74C-BC76-4FFA-8D80-D6BF8FFC8BC6}"/>
    <cellStyle name="Heading 3 2 6 3 3" xfId="6221" xr:uid="{1C1754D8-11B5-43B4-AC56-6E06C1B88DB0}"/>
    <cellStyle name="Heading 3 2 6 3 3 2" xfId="6222" xr:uid="{C0D09918-E04A-4CC3-A5D5-F7C0A8653D04}"/>
    <cellStyle name="Heading 3 2 6 3 4" xfId="6223" xr:uid="{2A1905E3-BDDC-41F5-BC93-4C2B0BFCE1D5}"/>
    <cellStyle name="Heading 3 2 6 3 4 2" xfId="6224" xr:uid="{D123F871-8F37-417D-B4AF-6C098888BA90}"/>
    <cellStyle name="Heading 3 2 6 4" xfId="6225" xr:uid="{21FDACA1-84DE-4F6B-B366-AA608A7DC9E4}"/>
    <cellStyle name="Heading 3 2 6 4 2" xfId="6226" xr:uid="{B3B22C73-72F1-4F99-BB09-C8090574644C}"/>
    <cellStyle name="Heading 3 2 6 4 2 2" xfId="6227" xr:uid="{E19B5B0E-D819-4001-9F63-305E382D4AD5}"/>
    <cellStyle name="Heading 3 2 6 4 3" xfId="6228" xr:uid="{A95E9F22-758F-419C-97CA-1F87428F0983}"/>
    <cellStyle name="Heading 3 2 6 4 3 2" xfId="6229" xr:uid="{83B7CD44-8DB1-4509-A475-00B9BB4DBC9E}"/>
    <cellStyle name="Heading 3 2 6 4 4" xfId="6230" xr:uid="{4CCE4608-F2DC-499B-94BF-83623770F776}"/>
    <cellStyle name="Heading 3 2 6 4 4 2" xfId="6231" xr:uid="{95B03978-B769-4391-B76F-A9169244AFF5}"/>
    <cellStyle name="Heading 3 2 6 5" xfId="6232" xr:uid="{127BAED3-4794-4CE1-9C97-324D49F680FF}"/>
    <cellStyle name="Heading 3 2 6 5 2" xfId="6233" xr:uid="{F189D336-C0B2-41A9-B712-86B6AED6E33F}"/>
    <cellStyle name="Heading 3 2 6 5 2 2" xfId="6234" xr:uid="{D82845E7-73C2-4140-8D07-D8E79A9C1A61}"/>
    <cellStyle name="Heading 3 2 6 5 3" xfId="6235" xr:uid="{97A18011-EEEB-4A6A-B297-4C62F2DF851E}"/>
    <cellStyle name="Heading 3 2 6 5 3 2" xfId="6236" xr:uid="{DF7821BE-7C86-4C7E-AC4F-C9611F9AA5C5}"/>
    <cellStyle name="Heading 3 2 6 5 4" xfId="6237" xr:uid="{DBE24CAC-954F-49F9-902A-E7F14BD34A3B}"/>
    <cellStyle name="Heading 3 2 6 5 4 2" xfId="6238" xr:uid="{858D1507-D9F7-4091-95DE-EA9DCAC855B3}"/>
    <cellStyle name="Heading 3 2 6 6" xfId="6239" xr:uid="{60F94A04-0017-43F3-83FA-57E97CFE9D14}"/>
    <cellStyle name="Heading 3 2 6 6 2" xfId="6240" xr:uid="{B37E24F5-EDA9-460C-BE9C-24D40B7E0E41}"/>
    <cellStyle name="Heading 3 2 6 6 2 2" xfId="6241" xr:uid="{717EA345-860F-4FDC-8FF4-3B3C18A2B02F}"/>
    <cellStyle name="Heading 3 2 6 6 3" xfId="6242" xr:uid="{FE38F74F-45BD-4D46-840E-B0A70EB09693}"/>
    <cellStyle name="Heading 3 2 6 6 3 2" xfId="6243" xr:uid="{239D004D-8366-4E8D-9024-BC7229642387}"/>
    <cellStyle name="Heading 3 2 6 6 4" xfId="6244" xr:uid="{A0CEAB2E-275C-43A3-BD2F-359778133C43}"/>
    <cellStyle name="Heading 3 2 6 6 4 2" xfId="6245" xr:uid="{D109233E-9726-4AAA-A744-B6742E5A9475}"/>
    <cellStyle name="Heading 3 2 6 7" xfId="6246" xr:uid="{FF7773AA-D309-42CA-AE5A-D8FD2932798F}"/>
    <cellStyle name="Heading 3 2 6 7 2" xfId="6247" xr:uid="{DC1E36FB-9457-4BDB-96FF-91EC2AED84F0}"/>
    <cellStyle name="Heading 3 2 6 7 2 2" xfId="6248" xr:uid="{BB8795A1-AC32-4F12-9CBA-AE5D97421DBE}"/>
    <cellStyle name="Heading 3 2 6 7 3" xfId="6249" xr:uid="{4E2C6A3E-9FA0-4AD3-8693-9804A97597C8}"/>
    <cellStyle name="Heading 3 2 6 7 3 2" xfId="6250" xr:uid="{EF77E021-AFB0-4C3C-BF0A-B8A4E414C123}"/>
    <cellStyle name="Heading 3 2 6 7 4" xfId="6251" xr:uid="{B8B87E9E-17FB-49E8-867C-0A4468991493}"/>
    <cellStyle name="Heading 3 2 6 7 4 2" xfId="6252" xr:uid="{BF876EE5-0FDD-4125-894A-004B320BD956}"/>
    <cellStyle name="Heading 3 2 6 8" xfId="6253" xr:uid="{D83D9254-E338-47EA-8FDF-B96C4D0FA9FA}"/>
    <cellStyle name="Heading 3 2 6 8 2" xfId="6254" xr:uid="{27ACDBF0-5590-48E3-B5C9-CF603E48715A}"/>
    <cellStyle name="Heading 3 2 6 8 2 2" xfId="6255" xr:uid="{AE8B965F-2E65-405A-91B8-6799F3C4CE1A}"/>
    <cellStyle name="Heading 3 2 6 8 3" xfId="6256" xr:uid="{8693DEFF-C786-4597-8B2D-E9FD7CA40DC7}"/>
    <cellStyle name="Heading 3 2 6 8 3 2" xfId="6257" xr:uid="{30F7A25A-C39C-41F9-ADF0-5E594A4D0673}"/>
    <cellStyle name="Heading 3 2 6 8 4" xfId="6258" xr:uid="{8F645DFA-1927-4398-BDD6-6E9BC5882868}"/>
    <cellStyle name="Heading 3 2 6 8 4 2" xfId="6259" xr:uid="{09D7E9AC-F33A-4FD9-9E17-45B6D51D4B3F}"/>
    <cellStyle name="Heading 3 2 6 9" xfId="6260" xr:uid="{C3AE07F6-0848-4021-BA80-2BB933BA4F43}"/>
    <cellStyle name="Heading 3 2 6 9 2" xfId="6261" xr:uid="{46925E1F-AE58-4994-BDD4-54A10A514595}"/>
    <cellStyle name="Heading 3 2 6 9 2 2" xfId="6262" xr:uid="{74D71529-8176-466D-8F9D-749474DC030E}"/>
    <cellStyle name="Heading 3 2 6 9 3" xfId="6263" xr:uid="{DCAB87DE-25D0-42BB-BC9B-23D51C34DC66}"/>
    <cellStyle name="Heading 3 2 6 9 3 2" xfId="6264" xr:uid="{B4F65CD6-D87C-4DA8-9D52-F76D2B2D25E4}"/>
    <cellStyle name="Heading 3 2 6 9 4" xfId="6265" xr:uid="{D5A17F54-1E8A-4CBD-9F13-145C67EE2C9E}"/>
    <cellStyle name="Heading 3 2 6 9 4 2" xfId="6266" xr:uid="{418E1DCE-0324-4648-84B0-8CFEA063E5A2}"/>
    <cellStyle name="Heading 3 2 7" xfId="6267" xr:uid="{ADAB6CE8-858B-44DB-BC70-F99CBF242D5E}"/>
    <cellStyle name="Heading 3 2 7 10" xfId="6268" xr:uid="{CA8F7293-FF40-42A6-AE96-171A43EBC427}"/>
    <cellStyle name="Heading 3 2 7 10 2" xfId="6269" xr:uid="{0D25D5E5-8D74-4808-8D08-2B13667C62A1}"/>
    <cellStyle name="Heading 3 2 7 10 2 2" xfId="6270" xr:uid="{7B790B09-6DA0-493E-A155-F53C1EAED0BB}"/>
    <cellStyle name="Heading 3 2 7 10 3" xfId="6271" xr:uid="{B0DE21DB-209D-4C6E-AEDF-920EF18C59FE}"/>
    <cellStyle name="Heading 3 2 7 10 3 2" xfId="6272" xr:uid="{A5B454B0-E568-40F4-86D7-A8DEEE686726}"/>
    <cellStyle name="Heading 3 2 7 10 4" xfId="6273" xr:uid="{8DF84061-DA47-4265-9F02-1ADB0D55752E}"/>
    <cellStyle name="Heading 3 2 7 10 4 2" xfId="6274" xr:uid="{7980ECA7-F4D2-4AE0-AE42-2397D7EE9EF9}"/>
    <cellStyle name="Heading 3 2 7 11" xfId="6275" xr:uid="{78629CDF-A510-4BFC-A15F-B99BEBF427F3}"/>
    <cellStyle name="Heading 3 2 7 11 2" xfId="6276" xr:uid="{E0C5098D-1E4A-4BC7-9F44-AFE99750715D}"/>
    <cellStyle name="Heading 3 2 7 11 2 2" xfId="6277" xr:uid="{2CC0421F-F482-4049-ADCD-8939A296268B}"/>
    <cellStyle name="Heading 3 2 7 11 3" xfId="6278" xr:uid="{6A9F6BB3-F47A-4ED8-BBF8-093FB3F6A5CF}"/>
    <cellStyle name="Heading 3 2 7 11 3 2" xfId="6279" xr:uid="{22C4B0C3-30BE-4D50-A0AC-2684EB6F297D}"/>
    <cellStyle name="Heading 3 2 7 11 4" xfId="6280" xr:uid="{AB17398D-3E46-4128-BAE6-DF9B647D1940}"/>
    <cellStyle name="Heading 3 2 7 11 4 2" xfId="6281" xr:uid="{0479AD47-9879-4BA3-831B-08DC5C64BE33}"/>
    <cellStyle name="Heading 3 2 7 12" xfId="6282" xr:uid="{BD49AC8B-00F0-485F-A9CF-628E3C434048}"/>
    <cellStyle name="Heading 3 2 7 12 2" xfId="6283" xr:uid="{24B09C0C-A64E-42C2-9EB9-BDCBB071BB81}"/>
    <cellStyle name="Heading 3 2 7 12 2 2" xfId="6284" xr:uid="{8B8D131B-1419-4323-9798-8429C8A8822A}"/>
    <cellStyle name="Heading 3 2 7 12 3" xfId="6285" xr:uid="{F48312AB-2BA9-4D2E-B270-B425017C2E0D}"/>
    <cellStyle name="Heading 3 2 7 12 3 2" xfId="6286" xr:uid="{15D40247-88C9-4C11-B3C3-391705F190CB}"/>
    <cellStyle name="Heading 3 2 7 12 4" xfId="6287" xr:uid="{3941B2F8-E768-4B53-A70D-9AA81F756BCE}"/>
    <cellStyle name="Heading 3 2 7 12 4 2" xfId="6288" xr:uid="{18CBC600-6920-43F4-B7F9-65839721ECF4}"/>
    <cellStyle name="Heading 3 2 7 13" xfId="6289" xr:uid="{AF6B4814-564C-469D-8F8F-4950EA40413B}"/>
    <cellStyle name="Heading 3 2 7 13 2" xfId="6290" xr:uid="{2C7EC722-EA72-4C4F-8E66-BB2670B79878}"/>
    <cellStyle name="Heading 3 2 7 13 2 2" xfId="6291" xr:uid="{B44043DD-0AD5-453E-8F19-3D91AC06EED4}"/>
    <cellStyle name="Heading 3 2 7 13 3" xfId="6292" xr:uid="{684272B0-9343-4B0D-842E-AD00A90E006A}"/>
    <cellStyle name="Heading 3 2 7 13 3 2" xfId="6293" xr:uid="{317765F6-D23B-45EC-8656-1009BE029082}"/>
    <cellStyle name="Heading 3 2 7 13 4" xfId="6294" xr:uid="{D4432CE3-CF03-48EB-A8E1-9DEE2E1F930F}"/>
    <cellStyle name="Heading 3 2 7 13 4 2" xfId="6295" xr:uid="{07929156-517A-492C-ABE3-F8E89255E309}"/>
    <cellStyle name="Heading 3 2 7 14" xfId="6296" xr:uid="{E87C3442-A84C-4FF7-86EE-755034D6C244}"/>
    <cellStyle name="Heading 3 2 7 14 2" xfId="6297" xr:uid="{EC5E7185-1DF8-431A-8837-94931E0FCE20}"/>
    <cellStyle name="Heading 3 2 7 14 2 2" xfId="6298" xr:uid="{6805AC95-C112-4BDC-B56E-608023EC9301}"/>
    <cellStyle name="Heading 3 2 7 14 3" xfId="6299" xr:uid="{1511A4DC-4BD1-4E2B-9396-D9C54E0B5335}"/>
    <cellStyle name="Heading 3 2 7 14 3 2" xfId="6300" xr:uid="{EB52504E-47D6-442D-B093-EE08FA8383FD}"/>
    <cellStyle name="Heading 3 2 7 14 4" xfId="6301" xr:uid="{01FD54F0-CF9D-4B39-A9C9-CA90C6FA96BF}"/>
    <cellStyle name="Heading 3 2 7 14 4 2" xfId="6302" xr:uid="{BFFE1E89-73D8-48F6-9EBE-528272A202F2}"/>
    <cellStyle name="Heading 3 2 7 15" xfId="6303" xr:uid="{7BB33854-85C6-45F1-97E6-0D4F7F526A45}"/>
    <cellStyle name="Heading 3 2 7 15 2" xfId="6304" xr:uid="{61DE0B06-BC3D-436C-9F06-782E8403154D}"/>
    <cellStyle name="Heading 3 2 7 15 2 2" xfId="6305" xr:uid="{5CEC81C3-C2B9-4C50-B24F-633097B79CC1}"/>
    <cellStyle name="Heading 3 2 7 15 3" xfId="6306" xr:uid="{6CE50A8B-2C38-4A51-AF21-4E292D3DCBB9}"/>
    <cellStyle name="Heading 3 2 7 15 3 2" xfId="6307" xr:uid="{3FE47A24-499C-4C4B-8189-CD1C2039AF96}"/>
    <cellStyle name="Heading 3 2 7 15 4" xfId="6308" xr:uid="{EA74B280-AB3D-4261-882B-3B4ACEAFFA10}"/>
    <cellStyle name="Heading 3 2 7 15 4 2" xfId="6309" xr:uid="{A2ECBF56-D9FB-45B6-97C9-30B62A66AA20}"/>
    <cellStyle name="Heading 3 2 7 16" xfId="6310" xr:uid="{976EAF3D-BC36-45E8-B006-7FB3931C077C}"/>
    <cellStyle name="Heading 3 2 7 16 2" xfId="6311" xr:uid="{51C8F444-AF49-4923-A8AE-3E041A79B15B}"/>
    <cellStyle name="Heading 3 2 7 17" xfId="6312" xr:uid="{C26B386A-BD35-4B0E-A805-17E0E96C798F}"/>
    <cellStyle name="Heading 3 2 7 17 2" xfId="6313" xr:uid="{307305E4-588D-49EB-97A8-107D298DD750}"/>
    <cellStyle name="Heading 3 2 7 18" xfId="6314" xr:uid="{19BE39A2-3ADB-4402-98D4-A9567A6CBAD3}"/>
    <cellStyle name="Heading 3 2 7 18 2" xfId="6315" xr:uid="{BC6864B9-49FE-46F9-ABA1-A844F5C22728}"/>
    <cellStyle name="Heading 3 2 7 19" xfId="6316" xr:uid="{84806855-163C-4C9A-B418-F70A9BFE55F9}"/>
    <cellStyle name="Heading 3 2 7 2" xfId="6317" xr:uid="{F6E5F4FE-27E5-4626-865F-E8F2FD3BF942}"/>
    <cellStyle name="Heading 3 2 7 2 2" xfId="6318" xr:uid="{CEA5A557-1E7F-4155-804C-9F81813D6ED4}"/>
    <cellStyle name="Heading 3 2 7 2 2 2" xfId="6319" xr:uid="{B74F014A-9978-47FC-A1A5-A1F8C2632423}"/>
    <cellStyle name="Heading 3 2 7 2 3" xfId="6320" xr:uid="{53742D08-CA54-46B0-A8B8-9271C16B9278}"/>
    <cellStyle name="Heading 3 2 7 2 3 2" xfId="6321" xr:uid="{1A8E4D60-6784-4800-B390-4A0BCCE0C2ED}"/>
    <cellStyle name="Heading 3 2 7 2 4" xfId="6322" xr:uid="{34151D66-985F-44E4-8B20-C97ADAF4CCF0}"/>
    <cellStyle name="Heading 3 2 7 2 4 2" xfId="6323" xr:uid="{61F96AEB-E827-48D3-9233-C15EBDE20232}"/>
    <cellStyle name="Heading 3 2 7 20" xfId="6324" xr:uid="{DA152242-8E17-441C-ABE5-A0AAF5FA75A4}"/>
    <cellStyle name="Heading 3 2 7 21" xfId="6325" xr:uid="{00A8F08E-700B-489E-B8B3-CC217E74DEC2}"/>
    <cellStyle name="Heading 3 2 7 22" xfId="6326" xr:uid="{88543176-3323-4A48-9A33-3F97D8E70501}"/>
    <cellStyle name="Heading 3 2 7 23" xfId="6327" xr:uid="{31FD9550-406B-41B0-89A6-4BE48B8A9D95}"/>
    <cellStyle name="Heading 3 2 7 24" xfId="6328" xr:uid="{69CEFEF9-1223-4954-826C-25559EE7E005}"/>
    <cellStyle name="Heading 3 2 7 25" xfId="6329" xr:uid="{C0BEFD4C-A4C3-4AE4-AA34-4F5B79170C28}"/>
    <cellStyle name="Heading 3 2 7 3" xfId="6330" xr:uid="{A7118815-814D-4327-846E-B2B1B90FBEA5}"/>
    <cellStyle name="Heading 3 2 7 3 2" xfId="6331" xr:uid="{9CD36441-1801-4963-BEF5-360DF45D36AB}"/>
    <cellStyle name="Heading 3 2 7 3 2 2" xfId="6332" xr:uid="{895AF10F-111B-468B-A0BE-7BD7D8746B39}"/>
    <cellStyle name="Heading 3 2 7 3 3" xfId="6333" xr:uid="{23F50983-EF86-4287-80F7-0F007A3907DF}"/>
    <cellStyle name="Heading 3 2 7 3 3 2" xfId="6334" xr:uid="{C4EDE33A-8828-4FD7-A530-688CE0094447}"/>
    <cellStyle name="Heading 3 2 7 3 4" xfId="6335" xr:uid="{43591934-CE54-4D5A-BB24-87754E1C7541}"/>
    <cellStyle name="Heading 3 2 7 3 4 2" xfId="6336" xr:uid="{F8811507-C69E-458F-B7E0-557C71E582AB}"/>
    <cellStyle name="Heading 3 2 7 4" xfId="6337" xr:uid="{0B511992-F12C-46EA-AEA4-6A6CF120488D}"/>
    <cellStyle name="Heading 3 2 7 4 2" xfId="6338" xr:uid="{1A54067F-4D68-4A8C-933B-FBB53490A27B}"/>
    <cellStyle name="Heading 3 2 7 4 2 2" xfId="6339" xr:uid="{5CBA03DE-2109-451C-BE44-22A278CF2EF4}"/>
    <cellStyle name="Heading 3 2 7 4 3" xfId="6340" xr:uid="{3A476A6C-E99D-4C66-95C8-3CA4F23DCCC4}"/>
    <cellStyle name="Heading 3 2 7 4 3 2" xfId="6341" xr:uid="{2A32C2F9-CF8D-486F-A439-A5A6F8DA9C5C}"/>
    <cellStyle name="Heading 3 2 7 4 4" xfId="6342" xr:uid="{C4E8A696-4E3F-4B82-AB87-EFE2F374E8B7}"/>
    <cellStyle name="Heading 3 2 7 4 4 2" xfId="6343" xr:uid="{FD53F2DF-7248-4B03-8BC8-6C7CC50A3FBF}"/>
    <cellStyle name="Heading 3 2 7 5" xfId="6344" xr:uid="{13B2FDB0-7099-4AB6-8502-F59F669333AA}"/>
    <cellStyle name="Heading 3 2 7 5 2" xfId="6345" xr:uid="{A593F357-758D-4F84-943E-39C042A0102D}"/>
    <cellStyle name="Heading 3 2 7 5 2 2" xfId="6346" xr:uid="{E90A4356-3D55-4E13-B2E4-A272EDFE35F1}"/>
    <cellStyle name="Heading 3 2 7 5 3" xfId="6347" xr:uid="{02328DD7-EAA6-4895-BF63-C4E6555D8762}"/>
    <cellStyle name="Heading 3 2 7 5 3 2" xfId="6348" xr:uid="{E2A06527-8E00-4683-9DF7-094501256196}"/>
    <cellStyle name="Heading 3 2 7 5 4" xfId="6349" xr:uid="{6D1E2744-C1CB-4E33-8929-9C388C05ED38}"/>
    <cellStyle name="Heading 3 2 7 5 4 2" xfId="6350" xr:uid="{577DE6A6-DE6A-4A17-9740-4EDE1F6DFE2F}"/>
    <cellStyle name="Heading 3 2 7 6" xfId="6351" xr:uid="{D84463E1-0033-460B-A0D5-B599FA9234AB}"/>
    <cellStyle name="Heading 3 2 7 6 2" xfId="6352" xr:uid="{5FBA19C8-EE52-483E-AB2A-0DF43711A321}"/>
    <cellStyle name="Heading 3 2 7 6 2 2" xfId="6353" xr:uid="{95FF4B3F-10E6-48E5-A378-0FE57A6CAC01}"/>
    <cellStyle name="Heading 3 2 7 6 3" xfId="6354" xr:uid="{B35E3C77-B45B-4C30-9522-ABF655C70010}"/>
    <cellStyle name="Heading 3 2 7 6 3 2" xfId="6355" xr:uid="{E92873C6-0289-405C-8511-324FFD3DE298}"/>
    <cellStyle name="Heading 3 2 7 6 4" xfId="6356" xr:uid="{DFF42ABE-F4BE-47B3-B5FA-44B714B54A0B}"/>
    <cellStyle name="Heading 3 2 7 6 4 2" xfId="6357" xr:uid="{6CB2A119-FCB6-4A1C-97BA-017F32B10039}"/>
    <cellStyle name="Heading 3 2 7 7" xfId="6358" xr:uid="{F7F8E575-CFA1-4BB4-BDBE-D3C9FBDE881D}"/>
    <cellStyle name="Heading 3 2 7 7 2" xfId="6359" xr:uid="{904DDB42-F435-4D5D-BD47-1FB211D54517}"/>
    <cellStyle name="Heading 3 2 7 7 2 2" xfId="6360" xr:uid="{0D0EC397-8AAB-4E36-B972-A1D140A4F905}"/>
    <cellStyle name="Heading 3 2 7 7 3" xfId="6361" xr:uid="{65ABCF42-6288-400C-9EED-CA76800D636B}"/>
    <cellStyle name="Heading 3 2 7 7 3 2" xfId="6362" xr:uid="{7C44D07A-A6AE-447C-B51C-3729B44F4DBA}"/>
    <cellStyle name="Heading 3 2 7 7 4" xfId="6363" xr:uid="{22C0DE75-0E6B-457A-83FE-F9F1EB55BF60}"/>
    <cellStyle name="Heading 3 2 7 7 4 2" xfId="6364" xr:uid="{798E2B5E-74BF-4C28-BE23-FC92268B686D}"/>
    <cellStyle name="Heading 3 2 7 8" xfId="6365" xr:uid="{3B8941B2-EE99-430A-AD1F-E564D7DCF030}"/>
    <cellStyle name="Heading 3 2 7 8 2" xfId="6366" xr:uid="{ED83FB05-4881-4AF0-B885-5FCA22024FEB}"/>
    <cellStyle name="Heading 3 2 7 8 2 2" xfId="6367" xr:uid="{15808BA7-F90C-4A9B-9582-C96BE5082EB6}"/>
    <cellStyle name="Heading 3 2 7 8 3" xfId="6368" xr:uid="{2282B839-4323-49D4-815E-66E4602ECC85}"/>
    <cellStyle name="Heading 3 2 7 8 3 2" xfId="6369" xr:uid="{61946911-BDE3-4648-BFD9-53773F91FE4E}"/>
    <cellStyle name="Heading 3 2 7 8 4" xfId="6370" xr:uid="{ABF96E3E-BCE4-4515-865D-A46A8CA47EE1}"/>
    <cellStyle name="Heading 3 2 7 8 4 2" xfId="6371" xr:uid="{EE9C0F62-17C1-4845-8F0A-B7C398FAFD81}"/>
    <cellStyle name="Heading 3 2 7 9" xfId="6372" xr:uid="{7131D0D3-3A58-41B8-925E-FB44C9DD65B7}"/>
    <cellStyle name="Heading 3 2 7 9 2" xfId="6373" xr:uid="{1818821F-F20A-4292-86E4-17FE313BF575}"/>
    <cellStyle name="Heading 3 2 7 9 2 2" xfId="6374" xr:uid="{C3DF6F04-4206-4CEF-AF23-91D1756BD6E7}"/>
    <cellStyle name="Heading 3 2 7 9 3" xfId="6375" xr:uid="{B06977D2-7B9A-4D1D-A11D-C47CA5DF13E4}"/>
    <cellStyle name="Heading 3 2 7 9 3 2" xfId="6376" xr:uid="{AEF290EC-4E2F-4A0B-BCC7-5274E6F7980B}"/>
    <cellStyle name="Heading 3 2 7 9 4" xfId="6377" xr:uid="{3336EDEC-7626-4B8E-8EA9-2BAA43E4E041}"/>
    <cellStyle name="Heading 3 2 7 9 4 2" xfId="6378" xr:uid="{6F2E2338-C3C6-41E8-BF79-9BF5555132B1}"/>
    <cellStyle name="Heading 3 2 8" xfId="6379" xr:uid="{94F8EA37-E3EF-41A0-A72C-F5FDF5959428}"/>
    <cellStyle name="Heading 3 2 8 10" xfId="6380" xr:uid="{58993032-1FF5-4D58-ACFA-46C523D96161}"/>
    <cellStyle name="Heading 3 2 8 10 2" xfId="6381" xr:uid="{B37AABAC-C8B7-4B65-940C-87D4B855B575}"/>
    <cellStyle name="Heading 3 2 8 10 2 2" xfId="6382" xr:uid="{E443B3F6-D655-430A-9EF0-8A53289527AC}"/>
    <cellStyle name="Heading 3 2 8 10 3" xfId="6383" xr:uid="{A683BC88-58C1-4DE0-BCDE-77AA838E2FC5}"/>
    <cellStyle name="Heading 3 2 8 10 3 2" xfId="6384" xr:uid="{049F8F0C-FA4B-4E1C-97E0-CE3A6EB6F3C6}"/>
    <cellStyle name="Heading 3 2 8 10 4" xfId="6385" xr:uid="{0396DB47-5A28-4BC0-AE92-DA672276F897}"/>
    <cellStyle name="Heading 3 2 8 10 4 2" xfId="6386" xr:uid="{14C6A003-517E-498D-AD8C-1C2E1DD1F638}"/>
    <cellStyle name="Heading 3 2 8 11" xfId="6387" xr:uid="{76CCE5D3-3F30-4423-BF4D-BC69EAB66996}"/>
    <cellStyle name="Heading 3 2 8 11 2" xfId="6388" xr:uid="{9814FDB9-12AA-46D5-860B-78ED221E7D22}"/>
    <cellStyle name="Heading 3 2 8 11 2 2" xfId="6389" xr:uid="{82ADC329-7C3B-4A49-B729-740EE1A41CC2}"/>
    <cellStyle name="Heading 3 2 8 11 3" xfId="6390" xr:uid="{FF70409B-1455-4CCB-9FED-C2A9BC583098}"/>
    <cellStyle name="Heading 3 2 8 11 3 2" xfId="6391" xr:uid="{C843A7CD-50F3-47F0-AE45-5FCE6E6A4A91}"/>
    <cellStyle name="Heading 3 2 8 11 4" xfId="6392" xr:uid="{A36303EB-40F6-4334-AFC2-F3BA18821F3C}"/>
    <cellStyle name="Heading 3 2 8 11 4 2" xfId="6393" xr:uid="{6B1D462B-1D40-4149-B359-524157C78268}"/>
    <cellStyle name="Heading 3 2 8 12" xfId="6394" xr:uid="{678DDFA2-7DE3-4110-AD98-98470EFA69A5}"/>
    <cellStyle name="Heading 3 2 8 12 2" xfId="6395" xr:uid="{4F86F84A-369F-4582-A6D6-1FDD00FF5BD6}"/>
    <cellStyle name="Heading 3 2 8 12 2 2" xfId="6396" xr:uid="{E74EA9B6-5AE0-4F8C-81B8-D1F2E611F529}"/>
    <cellStyle name="Heading 3 2 8 12 3" xfId="6397" xr:uid="{8CA02708-F410-4C50-BB66-4A9D18DF0DEB}"/>
    <cellStyle name="Heading 3 2 8 12 3 2" xfId="6398" xr:uid="{B7273DE8-D7BC-410A-8ECA-A9547455135E}"/>
    <cellStyle name="Heading 3 2 8 12 4" xfId="6399" xr:uid="{1B485F57-0F99-4C72-A491-0D1AE96D7D94}"/>
    <cellStyle name="Heading 3 2 8 12 4 2" xfId="6400" xr:uid="{9E92C1E9-8778-4EC7-8C4C-BFD9A8ADCD34}"/>
    <cellStyle name="Heading 3 2 8 13" xfId="6401" xr:uid="{C65F2D1B-6B62-4A47-9DB4-93351828BAA2}"/>
    <cellStyle name="Heading 3 2 8 13 2" xfId="6402" xr:uid="{08F709F6-3325-43BB-9065-F620EB0199A0}"/>
    <cellStyle name="Heading 3 2 8 13 2 2" xfId="6403" xr:uid="{4C8C18F3-A51D-42FB-969A-2CF00C6F34A7}"/>
    <cellStyle name="Heading 3 2 8 13 3" xfId="6404" xr:uid="{1905D7A6-1124-43B6-9431-71119477C3B7}"/>
    <cellStyle name="Heading 3 2 8 13 3 2" xfId="6405" xr:uid="{32E2917D-1C53-42A1-B783-A5641FEE29E9}"/>
    <cellStyle name="Heading 3 2 8 13 4" xfId="6406" xr:uid="{591C7D4A-B730-4236-B72F-4ACD9BEEE459}"/>
    <cellStyle name="Heading 3 2 8 13 4 2" xfId="6407" xr:uid="{0DF5A3F6-77D6-47CA-A4B2-39433D116011}"/>
    <cellStyle name="Heading 3 2 8 14" xfId="6408" xr:uid="{CCDA666B-18B3-46F4-B1A9-CC7D5AA0C5AD}"/>
    <cellStyle name="Heading 3 2 8 14 2" xfId="6409" xr:uid="{4F6D9C79-D89A-4275-9A15-B687E42E9F92}"/>
    <cellStyle name="Heading 3 2 8 14 2 2" xfId="6410" xr:uid="{5E6370F9-4077-4E9D-B674-9A9313B4B7E9}"/>
    <cellStyle name="Heading 3 2 8 14 3" xfId="6411" xr:uid="{641892B2-A2DD-42DB-9CA9-4AB9E1790702}"/>
    <cellStyle name="Heading 3 2 8 14 3 2" xfId="6412" xr:uid="{7FB756FD-732C-4323-839F-474CBF96420D}"/>
    <cellStyle name="Heading 3 2 8 14 4" xfId="6413" xr:uid="{EE729639-4F06-4C7E-B9E4-675530BD193D}"/>
    <cellStyle name="Heading 3 2 8 14 4 2" xfId="6414" xr:uid="{3E17F09F-BFAF-4BD9-B8A7-4AD321E10A54}"/>
    <cellStyle name="Heading 3 2 8 15" xfId="6415" xr:uid="{9E11DFC8-DF80-4DA7-A2F0-5B001727FB84}"/>
    <cellStyle name="Heading 3 2 8 15 2" xfId="6416" xr:uid="{8B661601-971B-41CA-A531-72F1977E60EE}"/>
    <cellStyle name="Heading 3 2 8 15 2 2" xfId="6417" xr:uid="{36737FE7-E875-4631-9EC1-A86FF2B41AEC}"/>
    <cellStyle name="Heading 3 2 8 15 3" xfId="6418" xr:uid="{7A95C833-6287-4A3B-BFC8-5805BC68F16E}"/>
    <cellStyle name="Heading 3 2 8 15 3 2" xfId="6419" xr:uid="{4E89952C-BCF4-4ECF-8629-5CD0549663CA}"/>
    <cellStyle name="Heading 3 2 8 15 4" xfId="6420" xr:uid="{58CBF063-06C9-44DE-A136-2A00BCF11FF6}"/>
    <cellStyle name="Heading 3 2 8 15 4 2" xfId="6421" xr:uid="{C605E2B9-C6AD-4A3F-ACFB-D85E6ADEFA13}"/>
    <cellStyle name="Heading 3 2 8 16" xfId="6422" xr:uid="{9E212102-614D-48F0-B37A-480F56C3D982}"/>
    <cellStyle name="Heading 3 2 8 16 2" xfId="6423" xr:uid="{0ED12A55-CF85-4A64-AE4D-6B5D46C2B0B6}"/>
    <cellStyle name="Heading 3 2 8 17" xfId="6424" xr:uid="{1D62448D-8014-42D7-B972-CDDCA011ADE0}"/>
    <cellStyle name="Heading 3 2 8 17 2" xfId="6425" xr:uid="{E76B4985-2AE3-47AB-9DAC-0A0678B4EAF7}"/>
    <cellStyle name="Heading 3 2 8 18" xfId="6426" xr:uid="{1B1B8D6A-FAB5-4B8D-9257-063F29697B22}"/>
    <cellStyle name="Heading 3 2 8 18 2" xfId="6427" xr:uid="{46F78186-CF10-4525-AF67-6177F1702A76}"/>
    <cellStyle name="Heading 3 2 8 19" xfId="6428" xr:uid="{ED6CE0EF-9419-48EF-A8BA-850C03AF81CA}"/>
    <cellStyle name="Heading 3 2 8 2" xfId="6429" xr:uid="{5D127447-4B1C-4E25-90FA-1F43A61A1A79}"/>
    <cellStyle name="Heading 3 2 8 2 2" xfId="6430" xr:uid="{C60AC97E-6266-40FA-8BE0-2D07554311F1}"/>
    <cellStyle name="Heading 3 2 8 2 2 2" xfId="6431" xr:uid="{A3749853-BC1D-48F9-8E64-A0E0DE3E1F91}"/>
    <cellStyle name="Heading 3 2 8 2 3" xfId="6432" xr:uid="{B9D29678-DFC6-4EC5-936E-E256C58A8E8D}"/>
    <cellStyle name="Heading 3 2 8 2 3 2" xfId="6433" xr:uid="{E4165EC2-5314-4C5E-B12E-5A8077A2C194}"/>
    <cellStyle name="Heading 3 2 8 2 4" xfId="6434" xr:uid="{F8B00BAF-2C94-4523-BEC7-18F53BB6AE61}"/>
    <cellStyle name="Heading 3 2 8 2 4 2" xfId="6435" xr:uid="{AFA85446-3651-4452-B578-9E4AC8F45ACB}"/>
    <cellStyle name="Heading 3 2 8 20" xfId="6436" xr:uid="{EADA9A87-94BE-4FBD-8B9A-11B590DB1E64}"/>
    <cellStyle name="Heading 3 2 8 21" xfId="6437" xr:uid="{EA0394D8-9543-4E45-9355-80415254D1E3}"/>
    <cellStyle name="Heading 3 2 8 22" xfId="6438" xr:uid="{9E938483-55C9-48D7-AFB4-D4262E4D84BC}"/>
    <cellStyle name="Heading 3 2 8 23" xfId="6439" xr:uid="{2F962D6B-94DD-4B2E-80C3-D0C2A95BA7E2}"/>
    <cellStyle name="Heading 3 2 8 24" xfId="6440" xr:uid="{90C22EA9-FBD2-4447-9E24-C10DD1BCD4CD}"/>
    <cellStyle name="Heading 3 2 8 25" xfId="6441" xr:uid="{087BF890-F130-4B6A-B2CA-EE5438B29E98}"/>
    <cellStyle name="Heading 3 2 8 3" xfId="6442" xr:uid="{D3BACBA7-2663-4C34-B4EF-24A53D7E2A01}"/>
    <cellStyle name="Heading 3 2 8 3 2" xfId="6443" xr:uid="{C98179D2-0CEE-429D-BB23-C607C6ADC67D}"/>
    <cellStyle name="Heading 3 2 8 3 2 2" xfId="6444" xr:uid="{23996C30-A7F9-4B28-AE3F-50EE441F0AB3}"/>
    <cellStyle name="Heading 3 2 8 3 3" xfId="6445" xr:uid="{2C1D6C8E-3941-4DA2-BB39-FCF036DF7B51}"/>
    <cellStyle name="Heading 3 2 8 3 3 2" xfId="6446" xr:uid="{1747BDE5-8CBD-40C3-8C87-96E8E36E3424}"/>
    <cellStyle name="Heading 3 2 8 3 4" xfId="6447" xr:uid="{13D255A8-07C3-4C53-8880-B22A9A0AE2A4}"/>
    <cellStyle name="Heading 3 2 8 3 4 2" xfId="6448" xr:uid="{A476935E-96A2-4AD2-97FA-A6521C29E36F}"/>
    <cellStyle name="Heading 3 2 8 4" xfId="6449" xr:uid="{DF4D462A-A82B-4F4B-B921-44B68FCD6009}"/>
    <cellStyle name="Heading 3 2 8 4 2" xfId="6450" xr:uid="{4AC461A4-B678-4D45-8850-29C454E5795A}"/>
    <cellStyle name="Heading 3 2 8 4 2 2" xfId="6451" xr:uid="{9E843D8B-1792-49F2-9C99-3B9776D129AC}"/>
    <cellStyle name="Heading 3 2 8 4 3" xfId="6452" xr:uid="{51BAFE8D-4DB1-457C-B2A6-4A5A159B6F55}"/>
    <cellStyle name="Heading 3 2 8 4 3 2" xfId="6453" xr:uid="{229EBA28-67C9-4124-B4D1-3513E8FD2EA0}"/>
    <cellStyle name="Heading 3 2 8 4 4" xfId="6454" xr:uid="{475B6123-42C1-474E-91A2-83F65E543E89}"/>
    <cellStyle name="Heading 3 2 8 4 4 2" xfId="6455" xr:uid="{0D5979EA-DEA7-4B32-B7C2-2682DFBE90B4}"/>
    <cellStyle name="Heading 3 2 8 5" xfId="6456" xr:uid="{5C911C03-BB4B-4419-8830-4BD7197F886A}"/>
    <cellStyle name="Heading 3 2 8 5 2" xfId="6457" xr:uid="{A0E19ED7-33C4-4B97-8F2C-17086B4BE692}"/>
    <cellStyle name="Heading 3 2 8 5 2 2" xfId="6458" xr:uid="{D3CD6699-D7BB-406B-80A6-4D01CA22B957}"/>
    <cellStyle name="Heading 3 2 8 5 3" xfId="6459" xr:uid="{CF470C80-D076-43AE-B69F-69EE345A15BE}"/>
    <cellStyle name="Heading 3 2 8 5 3 2" xfId="6460" xr:uid="{0D5D90FB-5423-4C71-9C3E-66584D7CEBC4}"/>
    <cellStyle name="Heading 3 2 8 5 4" xfId="6461" xr:uid="{43A0A46A-417D-4F77-8378-BFB30BD96A7C}"/>
    <cellStyle name="Heading 3 2 8 5 4 2" xfId="6462" xr:uid="{5FFF1C60-5815-496B-A211-76A44582477F}"/>
    <cellStyle name="Heading 3 2 8 6" xfId="6463" xr:uid="{AC771C0E-FFD7-4FB5-B351-AE4BC3B4990B}"/>
    <cellStyle name="Heading 3 2 8 6 2" xfId="6464" xr:uid="{8D71DBE2-A4F0-46F4-9CF2-D3F68A160246}"/>
    <cellStyle name="Heading 3 2 8 6 2 2" xfId="6465" xr:uid="{E6D7A402-CB02-49E9-B4C0-5BAE772801E0}"/>
    <cellStyle name="Heading 3 2 8 6 3" xfId="6466" xr:uid="{E6C9A89E-363E-44E5-B81D-A4B8ADD232AA}"/>
    <cellStyle name="Heading 3 2 8 6 3 2" xfId="6467" xr:uid="{2FEBC5F7-2C4E-4EF7-92F3-E777500F814F}"/>
    <cellStyle name="Heading 3 2 8 6 4" xfId="6468" xr:uid="{A52D1205-C265-48DD-AF06-35633D7746BA}"/>
    <cellStyle name="Heading 3 2 8 6 4 2" xfId="6469" xr:uid="{0910F2D5-FED4-4EE9-A7AC-16221FE15AA1}"/>
    <cellStyle name="Heading 3 2 8 7" xfId="6470" xr:uid="{5C977043-8EB4-426D-BCAE-499C8914B299}"/>
    <cellStyle name="Heading 3 2 8 7 2" xfId="6471" xr:uid="{6B035EF9-C2FF-4B40-B5F6-E21E31D72376}"/>
    <cellStyle name="Heading 3 2 8 7 2 2" xfId="6472" xr:uid="{10D03714-DC38-4C1B-96AD-E36944981BFC}"/>
    <cellStyle name="Heading 3 2 8 7 3" xfId="6473" xr:uid="{13732CA6-2441-4D1D-8A63-66AFBAD03C36}"/>
    <cellStyle name="Heading 3 2 8 7 3 2" xfId="6474" xr:uid="{1D54D782-ABAE-4468-9992-7659F8AFD998}"/>
    <cellStyle name="Heading 3 2 8 7 4" xfId="6475" xr:uid="{FB1174A7-471D-4143-B12C-4F997807FB3D}"/>
    <cellStyle name="Heading 3 2 8 7 4 2" xfId="6476" xr:uid="{5501106D-19E4-4E24-9B21-D3542F637DCD}"/>
    <cellStyle name="Heading 3 2 8 8" xfId="6477" xr:uid="{9730C608-2977-4DB2-9A1F-1F3E9AB42668}"/>
    <cellStyle name="Heading 3 2 8 8 2" xfId="6478" xr:uid="{FDF69360-49BD-44CE-9EBA-7218FEAFBAA8}"/>
    <cellStyle name="Heading 3 2 8 8 2 2" xfId="6479" xr:uid="{6720E6C8-5D25-4D48-B4F3-DB6DFEBE0D14}"/>
    <cellStyle name="Heading 3 2 8 8 3" xfId="6480" xr:uid="{E877DE65-69C8-41F7-A536-EA780821CC35}"/>
    <cellStyle name="Heading 3 2 8 8 3 2" xfId="6481" xr:uid="{B0B665FE-474F-4297-82F7-3B952CBDF450}"/>
    <cellStyle name="Heading 3 2 8 8 4" xfId="6482" xr:uid="{37EE6D94-D4C3-433E-A6A8-E8823DDDD6C0}"/>
    <cellStyle name="Heading 3 2 8 8 4 2" xfId="6483" xr:uid="{180AD1C1-0FAF-4B44-98A8-327B933A162D}"/>
    <cellStyle name="Heading 3 2 8 9" xfId="6484" xr:uid="{69EBB5DE-BCE0-44E0-8A37-3ED1335043FD}"/>
    <cellStyle name="Heading 3 2 8 9 2" xfId="6485" xr:uid="{A3DA2933-95BC-4899-826C-96E198374218}"/>
    <cellStyle name="Heading 3 2 8 9 2 2" xfId="6486" xr:uid="{A6C11B5C-351A-4993-BDCE-83D6317DDCC0}"/>
    <cellStyle name="Heading 3 2 8 9 3" xfId="6487" xr:uid="{55A8688C-95F7-4631-B1EF-68D5380F281A}"/>
    <cellStyle name="Heading 3 2 8 9 3 2" xfId="6488" xr:uid="{775D6285-4D03-43BC-B5E0-19F747AF1D85}"/>
    <cellStyle name="Heading 3 2 8 9 4" xfId="6489" xr:uid="{234260DA-A28A-40BF-A183-BDBD20E360B4}"/>
    <cellStyle name="Heading 3 2 8 9 4 2" xfId="6490" xr:uid="{D5AE2BAD-7F94-45E7-993D-CC26AF8D7F05}"/>
    <cellStyle name="Heading 3 2 9" xfId="6491" xr:uid="{5B361573-5EA4-4211-BBA9-C71C781811A3}"/>
    <cellStyle name="Heading 3 2 9 10" xfId="6492" xr:uid="{D24AA9BD-A47C-4840-AF15-0CE0C32AE28B}"/>
    <cellStyle name="Heading 3 2 9 10 2" xfId="6493" xr:uid="{D46A91A8-192F-4B6D-A96F-717A1DEE5969}"/>
    <cellStyle name="Heading 3 2 9 10 2 2" xfId="6494" xr:uid="{F8D68EB2-1494-4FE5-B5E4-55CA2FD49A82}"/>
    <cellStyle name="Heading 3 2 9 10 3" xfId="6495" xr:uid="{7D5D437D-DD4B-41E7-BF5B-D864CA4852AB}"/>
    <cellStyle name="Heading 3 2 9 10 3 2" xfId="6496" xr:uid="{FE996EDD-A7A9-4F44-B1AB-2E662E6496D5}"/>
    <cellStyle name="Heading 3 2 9 10 4" xfId="6497" xr:uid="{45D7BB1C-5089-4D8C-9F53-A9125732034D}"/>
    <cellStyle name="Heading 3 2 9 10 4 2" xfId="6498" xr:uid="{E59D0A0C-2446-472C-A4DD-9D725880B44E}"/>
    <cellStyle name="Heading 3 2 9 11" xfId="6499" xr:uid="{F27B7E3D-1C37-45F8-B081-28EA3FECADD3}"/>
    <cellStyle name="Heading 3 2 9 11 2" xfId="6500" xr:uid="{45A8E2E8-2738-4189-A154-77D5058BBDD3}"/>
    <cellStyle name="Heading 3 2 9 11 2 2" xfId="6501" xr:uid="{E03A05EF-8BD6-43BD-956E-8E8E1B9D0714}"/>
    <cellStyle name="Heading 3 2 9 11 3" xfId="6502" xr:uid="{1F7A43C8-30E9-45BA-9BFC-AEEAE5720912}"/>
    <cellStyle name="Heading 3 2 9 11 3 2" xfId="6503" xr:uid="{E40DBC8F-B53C-4058-B9AE-CFBE9A272592}"/>
    <cellStyle name="Heading 3 2 9 11 4" xfId="6504" xr:uid="{CBDD5FB1-410E-41BB-B570-6EA630AC4AE4}"/>
    <cellStyle name="Heading 3 2 9 11 4 2" xfId="6505" xr:uid="{42C658FC-E3C8-4507-8C31-0E0A318712BF}"/>
    <cellStyle name="Heading 3 2 9 12" xfId="6506" xr:uid="{FB2CEFCF-6572-4192-AE79-39C0F3B1067A}"/>
    <cellStyle name="Heading 3 2 9 12 2" xfId="6507" xr:uid="{7F4D9D3F-A9FB-47E1-8C43-8CAD24C46FEE}"/>
    <cellStyle name="Heading 3 2 9 12 2 2" xfId="6508" xr:uid="{A78A4A2A-7EAA-424E-BEFD-FE16B7E725C5}"/>
    <cellStyle name="Heading 3 2 9 12 3" xfId="6509" xr:uid="{8C548084-09E4-45CC-8593-98A5F31243C4}"/>
    <cellStyle name="Heading 3 2 9 12 3 2" xfId="6510" xr:uid="{311C340F-F646-4ECA-978C-3FF8CB86468E}"/>
    <cellStyle name="Heading 3 2 9 12 4" xfId="6511" xr:uid="{82714FBF-2302-48DC-A065-9CE7FD43297F}"/>
    <cellStyle name="Heading 3 2 9 12 4 2" xfId="6512" xr:uid="{A5DD48CD-C597-42B0-A82B-C8F5C92F6870}"/>
    <cellStyle name="Heading 3 2 9 13" xfId="6513" xr:uid="{E23ECF73-AC11-4B46-9AB8-DA9AEA7D05C9}"/>
    <cellStyle name="Heading 3 2 9 13 2" xfId="6514" xr:uid="{CA2D7606-A80F-4A54-8ED6-8FD3D2A47303}"/>
    <cellStyle name="Heading 3 2 9 13 2 2" xfId="6515" xr:uid="{E980C71E-FB4E-4F82-B3B8-2FAAE2C64E16}"/>
    <cellStyle name="Heading 3 2 9 13 3" xfId="6516" xr:uid="{59266B6E-4E29-42D1-A858-EA6D82108254}"/>
    <cellStyle name="Heading 3 2 9 13 3 2" xfId="6517" xr:uid="{11708CA4-51CB-4C50-8778-089BCBDF0677}"/>
    <cellStyle name="Heading 3 2 9 13 4" xfId="6518" xr:uid="{B329A9D4-6FBF-48F1-BCE3-EEBE58FCDC45}"/>
    <cellStyle name="Heading 3 2 9 13 4 2" xfId="6519" xr:uid="{995175FF-CB12-40D1-9EC0-C32B3E1C5D07}"/>
    <cellStyle name="Heading 3 2 9 14" xfId="6520" xr:uid="{66C15225-42C3-4C20-BE69-92459DF475B4}"/>
    <cellStyle name="Heading 3 2 9 14 2" xfId="6521" xr:uid="{4B72164B-54BA-4A1F-BDB0-38644DB660F3}"/>
    <cellStyle name="Heading 3 2 9 14 2 2" xfId="6522" xr:uid="{413D9300-5365-4E42-B3EC-9EEAFAB58732}"/>
    <cellStyle name="Heading 3 2 9 14 3" xfId="6523" xr:uid="{F4C4928A-996D-470D-B134-4F4EBDCE3C0E}"/>
    <cellStyle name="Heading 3 2 9 14 3 2" xfId="6524" xr:uid="{28212FFB-1FCE-4DAB-968A-0D5837CCF808}"/>
    <cellStyle name="Heading 3 2 9 14 4" xfId="6525" xr:uid="{60DE38A0-A872-4EF5-8711-8BECF0258672}"/>
    <cellStyle name="Heading 3 2 9 14 4 2" xfId="6526" xr:uid="{CA3EA941-F809-4091-A154-70E93054BB02}"/>
    <cellStyle name="Heading 3 2 9 15" xfId="6527" xr:uid="{D8C0D895-EBD7-4B89-8367-7A0089F29C44}"/>
    <cellStyle name="Heading 3 2 9 15 2" xfId="6528" xr:uid="{556E673C-CB38-40A6-85AD-FF7863C64CB1}"/>
    <cellStyle name="Heading 3 2 9 15 2 2" xfId="6529" xr:uid="{4B8D6AF0-9212-4910-A68C-C2617FBC9844}"/>
    <cellStyle name="Heading 3 2 9 15 3" xfId="6530" xr:uid="{75F32FB6-4ED6-4E57-8230-4ADB8A43F1D6}"/>
    <cellStyle name="Heading 3 2 9 15 3 2" xfId="6531" xr:uid="{C0A2F198-6454-4E2E-A095-74889EFFEEF7}"/>
    <cellStyle name="Heading 3 2 9 15 4" xfId="6532" xr:uid="{7D1BD5ED-ED97-4641-8390-113158836BC9}"/>
    <cellStyle name="Heading 3 2 9 15 4 2" xfId="6533" xr:uid="{62471DF9-7C2B-4C0C-8851-35D52778D18B}"/>
    <cellStyle name="Heading 3 2 9 16" xfId="6534" xr:uid="{44AD15C7-75B2-4C38-9342-121399F5A4CF}"/>
    <cellStyle name="Heading 3 2 9 16 2" xfId="6535" xr:uid="{86E6A24A-F399-4930-AB7E-BE67995D2E63}"/>
    <cellStyle name="Heading 3 2 9 17" xfId="6536" xr:uid="{74EE5E42-8A08-4422-B86C-7A494D6657A0}"/>
    <cellStyle name="Heading 3 2 9 17 2" xfId="6537" xr:uid="{7E76C28D-101C-4796-B393-1E2621C488C3}"/>
    <cellStyle name="Heading 3 2 9 18" xfId="6538" xr:uid="{4A7B23F5-C9D9-4428-A8D7-E5BC6D5AAE69}"/>
    <cellStyle name="Heading 3 2 9 18 2" xfId="6539" xr:uid="{5F651EAF-D603-46AB-A728-BE3655AF66DD}"/>
    <cellStyle name="Heading 3 2 9 19" xfId="6540" xr:uid="{48C489E0-9C95-451B-B351-CDC290DC04D0}"/>
    <cellStyle name="Heading 3 2 9 2" xfId="6541" xr:uid="{3FF42D20-4AB2-474D-8F0C-46BC85E0930E}"/>
    <cellStyle name="Heading 3 2 9 2 2" xfId="6542" xr:uid="{99E41D00-E507-4F94-821E-6D1A98FB89B6}"/>
    <cellStyle name="Heading 3 2 9 2 2 2" xfId="6543" xr:uid="{D6550AEB-AAF8-4CD2-AFC7-45B219F1231D}"/>
    <cellStyle name="Heading 3 2 9 2 3" xfId="6544" xr:uid="{68C251E9-1537-4057-9FFB-77B49A883553}"/>
    <cellStyle name="Heading 3 2 9 2 3 2" xfId="6545" xr:uid="{AC17E4B7-5C31-4244-B76A-1851D03F2509}"/>
    <cellStyle name="Heading 3 2 9 2 4" xfId="6546" xr:uid="{A0DACBD3-64C0-4E69-BBCA-59944110CA6B}"/>
    <cellStyle name="Heading 3 2 9 2 4 2" xfId="6547" xr:uid="{A0D269DB-BBBC-428C-8C7B-9ACD0778960C}"/>
    <cellStyle name="Heading 3 2 9 20" xfId="6548" xr:uid="{70F0EE25-35B1-4DA2-B81C-E4EDE7644B6D}"/>
    <cellStyle name="Heading 3 2 9 21" xfId="6549" xr:uid="{6288EDBC-AAC2-48C4-89B5-0A2BC2FE42D1}"/>
    <cellStyle name="Heading 3 2 9 22" xfId="6550" xr:uid="{F3F3F175-1534-4ACB-BDBA-E567BE7918BC}"/>
    <cellStyle name="Heading 3 2 9 23" xfId="6551" xr:uid="{50009202-CE77-427C-A5E7-79F20CDBB697}"/>
    <cellStyle name="Heading 3 2 9 24" xfId="6552" xr:uid="{90EA23B1-ADE8-4413-9307-81E68DB652A3}"/>
    <cellStyle name="Heading 3 2 9 25" xfId="6553" xr:uid="{03509026-6911-4951-9C73-4F5F4DD54134}"/>
    <cellStyle name="Heading 3 2 9 3" xfId="6554" xr:uid="{BA414DDD-7F75-4F14-B857-7FB7E5506DCF}"/>
    <cellStyle name="Heading 3 2 9 3 2" xfId="6555" xr:uid="{62DC8CB2-C263-4C58-9B69-D1D9FB5DC9EC}"/>
    <cellStyle name="Heading 3 2 9 3 2 2" xfId="6556" xr:uid="{CBE3A39A-C233-4432-ABAB-73FA7459210B}"/>
    <cellStyle name="Heading 3 2 9 3 3" xfId="6557" xr:uid="{85DA5EBC-73ED-47FB-B4C6-75C19D32275B}"/>
    <cellStyle name="Heading 3 2 9 3 3 2" xfId="6558" xr:uid="{9FA6D742-04F7-4E64-90BF-D02EBC22DFDA}"/>
    <cellStyle name="Heading 3 2 9 3 4" xfId="6559" xr:uid="{50DDED11-1932-478C-B342-A25098255330}"/>
    <cellStyle name="Heading 3 2 9 3 4 2" xfId="6560" xr:uid="{8E227D26-90D2-4B4D-8F7D-EB7A817958EB}"/>
    <cellStyle name="Heading 3 2 9 4" xfId="6561" xr:uid="{557FD15D-355E-4ACC-9CD5-DC356D6873BE}"/>
    <cellStyle name="Heading 3 2 9 4 2" xfId="6562" xr:uid="{6206CB8F-457A-4EFA-819C-28ABF890FBBE}"/>
    <cellStyle name="Heading 3 2 9 4 2 2" xfId="6563" xr:uid="{A34A37B2-4093-4479-827D-29A141EBAB62}"/>
    <cellStyle name="Heading 3 2 9 4 3" xfId="6564" xr:uid="{DF0B2CB4-A4AB-4402-B568-0EE1A5C46FD9}"/>
    <cellStyle name="Heading 3 2 9 4 3 2" xfId="6565" xr:uid="{C90283D4-3C1F-4AC2-8901-558A96139843}"/>
    <cellStyle name="Heading 3 2 9 4 4" xfId="6566" xr:uid="{CD1F7315-34DD-427E-B340-CC41EE04E19A}"/>
    <cellStyle name="Heading 3 2 9 4 4 2" xfId="6567" xr:uid="{F4D70004-3B39-4FF7-BDB1-1B86C1489B7E}"/>
    <cellStyle name="Heading 3 2 9 5" xfId="6568" xr:uid="{D53B1E36-8161-43C9-8C72-8C97CEF3F5D3}"/>
    <cellStyle name="Heading 3 2 9 5 2" xfId="6569" xr:uid="{A6EEB1D2-6E91-43ED-B333-139B2297478B}"/>
    <cellStyle name="Heading 3 2 9 5 2 2" xfId="6570" xr:uid="{E95BAC68-24D4-4017-AB3A-4953F7928750}"/>
    <cellStyle name="Heading 3 2 9 5 3" xfId="6571" xr:uid="{256251FA-6153-4798-B9D2-02236AE0CF53}"/>
    <cellStyle name="Heading 3 2 9 5 3 2" xfId="6572" xr:uid="{15219B4C-68A0-489D-AE13-4117FD513BCF}"/>
    <cellStyle name="Heading 3 2 9 5 4" xfId="6573" xr:uid="{64E73FE7-9A63-4C76-82D4-FE6EEA005C2B}"/>
    <cellStyle name="Heading 3 2 9 5 4 2" xfId="6574" xr:uid="{26B18E7A-94BD-47C8-9BCC-AF296970BE7E}"/>
    <cellStyle name="Heading 3 2 9 6" xfId="6575" xr:uid="{124191E7-AAD2-4D89-BBFC-E6979AFB1B7A}"/>
    <cellStyle name="Heading 3 2 9 6 2" xfId="6576" xr:uid="{7CE5BA38-43DC-48F0-A65A-9EFBE121BD16}"/>
    <cellStyle name="Heading 3 2 9 6 2 2" xfId="6577" xr:uid="{DDF5DBF5-373F-40A0-88BA-C294D4FE19EF}"/>
    <cellStyle name="Heading 3 2 9 6 3" xfId="6578" xr:uid="{B15E15B7-EEDE-413D-ABED-C54B5EAE38A6}"/>
    <cellStyle name="Heading 3 2 9 6 3 2" xfId="6579" xr:uid="{670FF44B-A7E4-4F1A-8359-905EDB7AAACA}"/>
    <cellStyle name="Heading 3 2 9 6 4" xfId="6580" xr:uid="{935CC12A-D0AD-4AB1-B735-B9F67A0F868E}"/>
    <cellStyle name="Heading 3 2 9 6 4 2" xfId="6581" xr:uid="{6F85CCB6-4C39-4206-84ED-A0A58D2B8BFF}"/>
    <cellStyle name="Heading 3 2 9 7" xfId="6582" xr:uid="{A47EC200-02B0-49E4-BBC4-35EDB2B28FA8}"/>
    <cellStyle name="Heading 3 2 9 7 2" xfId="6583" xr:uid="{FB97A9B8-6C43-413F-A0CE-F47962BDEA79}"/>
    <cellStyle name="Heading 3 2 9 7 2 2" xfId="6584" xr:uid="{448846F6-DFBA-4C55-8762-B6E37C0338CA}"/>
    <cellStyle name="Heading 3 2 9 7 3" xfId="6585" xr:uid="{1F120DFC-3690-4545-A4F4-56BE76FF5320}"/>
    <cellStyle name="Heading 3 2 9 7 3 2" xfId="6586" xr:uid="{C232FFFD-6060-4EE0-9C18-74CFF7F6B4B4}"/>
    <cellStyle name="Heading 3 2 9 7 4" xfId="6587" xr:uid="{D29ECEBF-21FD-4F39-869D-FB24C3AF451C}"/>
    <cellStyle name="Heading 3 2 9 7 4 2" xfId="6588" xr:uid="{D8279047-3FEC-4563-B790-9FE69E7731EF}"/>
    <cellStyle name="Heading 3 2 9 8" xfId="6589" xr:uid="{1BBCF951-4576-4E40-8E37-24DA36CB134C}"/>
    <cellStyle name="Heading 3 2 9 8 2" xfId="6590" xr:uid="{F0C2AEFD-803A-43C9-A426-A62828AADF7E}"/>
    <cellStyle name="Heading 3 2 9 8 2 2" xfId="6591" xr:uid="{09D71964-D76F-47B2-9F8B-43A17413870C}"/>
    <cellStyle name="Heading 3 2 9 8 3" xfId="6592" xr:uid="{A3F77564-3F1B-4386-B1E4-A0E2B66CF08F}"/>
    <cellStyle name="Heading 3 2 9 8 3 2" xfId="6593" xr:uid="{DA565134-D11F-47F2-9325-A943C8C36CC5}"/>
    <cellStyle name="Heading 3 2 9 8 4" xfId="6594" xr:uid="{4784CF80-7A63-4294-95C7-660B6B612143}"/>
    <cellStyle name="Heading 3 2 9 8 4 2" xfId="6595" xr:uid="{9F6CEBB6-EA11-419B-933C-55A02E794B57}"/>
    <cellStyle name="Heading 3 2 9 9" xfId="6596" xr:uid="{E1625953-2BF3-4DC4-A406-650593F37502}"/>
    <cellStyle name="Heading 3 2 9 9 2" xfId="6597" xr:uid="{CCDCC425-4668-4329-86D7-DF22E99725AA}"/>
    <cellStyle name="Heading 3 2 9 9 2 2" xfId="6598" xr:uid="{71BF90EC-4395-413F-AAB9-948DDA86DD1C}"/>
    <cellStyle name="Heading 3 2 9 9 3" xfId="6599" xr:uid="{FC4490BA-DA2C-4006-A494-3C6802FA3FE3}"/>
    <cellStyle name="Heading 3 2 9 9 3 2" xfId="6600" xr:uid="{64D89902-CFDE-4AA7-A47F-8410E6B71DA6}"/>
    <cellStyle name="Heading 3 2 9 9 4" xfId="6601" xr:uid="{B4DD10C1-F74D-4631-81AF-33C64FD3E69C}"/>
    <cellStyle name="Heading 3 2 9 9 4 2" xfId="6602" xr:uid="{E8336E19-C4A7-4FF5-803B-5D84AF49ACA0}"/>
    <cellStyle name="Heading 3 3" xfId="6603" xr:uid="{C58AE2FA-6BF0-4A73-B00F-6DF306DA9510}"/>
    <cellStyle name="Heading 3 3 10" xfId="6604" xr:uid="{C4B36A51-A2A5-4ED5-9607-1843904E6A22}"/>
    <cellStyle name="Heading 3 3 10 2" xfId="6605" xr:uid="{E214D9EA-41AD-4A19-9662-9E359A710C0D}"/>
    <cellStyle name="Heading 3 3 10 2 2" xfId="6606" xr:uid="{094EBC6B-7D3A-4B22-A180-EDADC0E0D4F4}"/>
    <cellStyle name="Heading 3 3 10 3" xfId="6607" xr:uid="{7864146C-60B1-4DED-99F3-304888072CBB}"/>
    <cellStyle name="Heading 3 3 10 3 2" xfId="6608" xr:uid="{3DB604F2-0347-46EB-A867-BD616658ACD8}"/>
    <cellStyle name="Heading 3 3 10 4" xfId="6609" xr:uid="{AA4BBC08-42A0-4A0F-BE5E-C04B0D6A5C6D}"/>
    <cellStyle name="Heading 3 3 10 4 2" xfId="6610" xr:uid="{488A2556-A630-4110-9395-10FD174D1847}"/>
    <cellStyle name="Heading 3 3 11" xfId="6611" xr:uid="{ECE108B4-CF77-407D-9CAD-D26ADE4AEBC2}"/>
    <cellStyle name="Heading 3 3 11 2" xfId="6612" xr:uid="{C72F9DAD-AEA4-474B-80FA-0F877D18DD5A}"/>
    <cellStyle name="Heading 3 3 11 2 2" xfId="6613" xr:uid="{D4738E95-AF88-4B9C-AA4D-EF44F56FC9FA}"/>
    <cellStyle name="Heading 3 3 11 3" xfId="6614" xr:uid="{F4880ED6-FF3A-4708-BDC5-F53075450258}"/>
    <cellStyle name="Heading 3 3 11 3 2" xfId="6615" xr:uid="{C57A3264-C20D-4129-A4B3-EC23F2BE9305}"/>
    <cellStyle name="Heading 3 3 11 4" xfId="6616" xr:uid="{51E9B2D4-92A7-461C-9A46-032C326A8934}"/>
    <cellStyle name="Heading 3 3 11 4 2" xfId="6617" xr:uid="{D72AFB2A-D3BE-44E7-BC87-4C5BEA67F13A}"/>
    <cellStyle name="Heading 3 3 12" xfId="6618" xr:uid="{140D72DD-C012-4CB3-9AB7-663346C502B3}"/>
    <cellStyle name="Heading 3 3 12 2" xfId="6619" xr:uid="{EDA44A36-9373-4900-AFB1-1685B86F79CF}"/>
    <cellStyle name="Heading 3 3 12 2 2" xfId="6620" xr:uid="{FD60C017-9260-41AD-BED2-8696FF5C8CB9}"/>
    <cellStyle name="Heading 3 3 12 3" xfId="6621" xr:uid="{0F73EAE2-B2C7-47A1-85CD-280CF8FEDA20}"/>
    <cellStyle name="Heading 3 3 12 3 2" xfId="6622" xr:uid="{1EBAD320-766E-42B9-BCE7-1171BC354EDB}"/>
    <cellStyle name="Heading 3 3 12 4" xfId="6623" xr:uid="{F630FC54-673F-4B8A-A846-1BAF15205647}"/>
    <cellStyle name="Heading 3 3 12 4 2" xfId="6624" xr:uid="{143F26EE-1233-403C-AEE8-17FF9E86E521}"/>
    <cellStyle name="Heading 3 3 13" xfId="6625" xr:uid="{5D973761-3D47-4054-8F17-9E069E7F3B12}"/>
    <cellStyle name="Heading 3 3 13 2" xfId="6626" xr:uid="{97D317F2-1771-4DCB-94BB-8E95B5DB1017}"/>
    <cellStyle name="Heading 3 3 13 2 2" xfId="6627" xr:uid="{706877DC-BC54-43DA-956C-69F593CA0A26}"/>
    <cellStyle name="Heading 3 3 13 3" xfId="6628" xr:uid="{2ADB6E2E-9F5F-4DA2-A05E-5CC3DB3774C5}"/>
    <cellStyle name="Heading 3 3 13 3 2" xfId="6629" xr:uid="{0026B2C1-5AE2-4EB8-A9CA-ADBA34B48DDF}"/>
    <cellStyle name="Heading 3 3 13 4" xfId="6630" xr:uid="{B1D6A2A5-F9F9-44DF-BB21-467004319D2B}"/>
    <cellStyle name="Heading 3 3 13 4 2" xfId="6631" xr:uid="{547D8466-44D9-405D-9EBE-84C48C1273D9}"/>
    <cellStyle name="Heading 3 3 14" xfId="6632" xr:uid="{27406624-4EE8-4142-A81F-73F230CBCE4F}"/>
    <cellStyle name="Heading 3 3 14 2" xfId="6633" xr:uid="{A1F6D6A3-FA6E-4F4A-AF9C-72989039F286}"/>
    <cellStyle name="Heading 3 3 14 2 2" xfId="6634" xr:uid="{20E53E4D-48A1-4D92-9BF2-1EDFF1DC2103}"/>
    <cellStyle name="Heading 3 3 14 3" xfId="6635" xr:uid="{D278E5DB-95D0-4D50-A48A-F0D0F5C9ACEC}"/>
    <cellStyle name="Heading 3 3 14 3 2" xfId="6636" xr:uid="{0E1E5440-6A51-45CD-8756-141F01CA395C}"/>
    <cellStyle name="Heading 3 3 14 4" xfId="6637" xr:uid="{F5E2705C-727C-46AF-BFAC-6626CF9C6647}"/>
    <cellStyle name="Heading 3 3 14 4 2" xfId="6638" xr:uid="{5A7473CB-9D05-4D26-91FB-7B109174368D}"/>
    <cellStyle name="Heading 3 3 15" xfId="6639" xr:uid="{0B5723C0-DF28-4327-BB14-EF70F9BEDA08}"/>
    <cellStyle name="Heading 3 3 15 2" xfId="6640" xr:uid="{D9D32891-194F-426F-870E-25A7D64846F1}"/>
    <cellStyle name="Heading 3 3 15 2 2" xfId="6641" xr:uid="{FE106FFA-2CFD-4DD8-8C19-95A68738B91F}"/>
    <cellStyle name="Heading 3 3 15 3" xfId="6642" xr:uid="{109A7559-0E25-47CB-B1B3-0CCA101B2645}"/>
    <cellStyle name="Heading 3 3 15 3 2" xfId="6643" xr:uid="{D16869F8-1FD2-4151-BB0E-613450D52D53}"/>
    <cellStyle name="Heading 3 3 15 4" xfId="6644" xr:uid="{D1027D5E-79C5-4CB5-A1B4-9101102D3824}"/>
    <cellStyle name="Heading 3 3 15 4 2" xfId="6645" xr:uid="{6D8DF98C-34F5-410C-A8BC-9307C9C0D680}"/>
    <cellStyle name="Heading 3 3 16" xfId="6646" xr:uid="{B7990E4F-2045-43B6-BB9C-0476AC5E28C1}"/>
    <cellStyle name="Heading 3 3 16 2" xfId="6647" xr:uid="{582A1D40-29B0-4004-A519-37A488637C97}"/>
    <cellStyle name="Heading 3 3 17" xfId="6648" xr:uid="{7F16D80E-AD9A-4613-B8E4-8740D6BBF24C}"/>
    <cellStyle name="Heading 3 3 17 2" xfId="6649" xr:uid="{C6D2D51D-3A2D-45BF-92AF-D8019A572DFB}"/>
    <cellStyle name="Heading 3 3 18" xfId="6650" xr:uid="{49D9BBC6-EBDD-4F3C-A16E-2CD2367C01E8}"/>
    <cellStyle name="Heading 3 3 18 2" xfId="6651" xr:uid="{8714492D-9CB0-43CE-A35F-B5B9232986F2}"/>
    <cellStyle name="Heading 3 3 19" xfId="6652" xr:uid="{29FAB9CB-F687-4C65-93A6-4AC717EEE8B4}"/>
    <cellStyle name="Heading 3 3 2" xfId="6653" xr:uid="{D517BD76-C429-4D24-8357-02909BB75C6B}"/>
    <cellStyle name="Heading 3 3 2 2" xfId="6654" xr:uid="{C8857F5C-B3BF-4F4B-9D94-ED323436F28A}"/>
    <cellStyle name="Heading 3 3 2 2 2" xfId="6655" xr:uid="{1C7053DB-47C2-48CA-90CA-DF8A248FBB71}"/>
    <cellStyle name="Heading 3 3 2 3" xfId="6656" xr:uid="{7C6D857B-CC28-4D1D-AD08-B07620E08CD3}"/>
    <cellStyle name="Heading 3 3 2 3 2" xfId="6657" xr:uid="{70DCAA03-3742-400C-8257-91EFFD03A808}"/>
    <cellStyle name="Heading 3 3 2 4" xfId="6658" xr:uid="{D48C50E2-EAB7-41C0-9E0A-C899263355A9}"/>
    <cellStyle name="Heading 3 3 2 4 2" xfId="6659" xr:uid="{DCF5DFAE-13EB-4A8C-A216-E9E99454C95E}"/>
    <cellStyle name="Heading 3 3 20" xfId="6660" xr:uid="{403072D0-4A00-4C1D-A6CF-F9B0CAB314C4}"/>
    <cellStyle name="Heading 3 3 21" xfId="6661" xr:uid="{95C09600-33AB-488A-A385-2AE9B583280B}"/>
    <cellStyle name="Heading 3 3 22" xfId="6662" xr:uid="{7C08BE06-8154-41C4-B199-C4965F7A9131}"/>
    <cellStyle name="Heading 3 3 23" xfId="6663" xr:uid="{99C6CCBE-95AD-47C1-9F70-6B53C90BC7DB}"/>
    <cellStyle name="Heading 3 3 24" xfId="6664" xr:uid="{0EAEC044-E5B8-4234-903A-D7B0376B3DF3}"/>
    <cellStyle name="Heading 3 3 25" xfId="6665" xr:uid="{3F7E8B4C-EA95-4EA2-81FE-9EE36CE9B37B}"/>
    <cellStyle name="Heading 3 3 3" xfId="6666" xr:uid="{3D354398-D925-4E98-8BA0-C7B8C4A5CA53}"/>
    <cellStyle name="Heading 3 3 3 2" xfId="6667" xr:uid="{9A51E8BE-5822-4359-8F36-2F33ED6D0793}"/>
    <cellStyle name="Heading 3 3 3 2 2" xfId="6668" xr:uid="{221F3742-B343-4694-8F40-7B678F2FAE3F}"/>
    <cellStyle name="Heading 3 3 3 3" xfId="6669" xr:uid="{7F2AE76A-E9B9-4860-8F41-4A9DA42B1A50}"/>
    <cellStyle name="Heading 3 3 3 3 2" xfId="6670" xr:uid="{DF872C3E-A24A-48A4-8181-403B55DC011A}"/>
    <cellStyle name="Heading 3 3 3 4" xfId="6671" xr:uid="{7F45B2F8-C4D3-4BBC-8100-744B3F4EA9EB}"/>
    <cellStyle name="Heading 3 3 3 4 2" xfId="6672" xr:uid="{742D3B78-162D-413E-8A38-844A9C2C5138}"/>
    <cellStyle name="Heading 3 3 4" xfId="6673" xr:uid="{33E9A6E2-D5C0-467F-8DC0-1AB1B354A129}"/>
    <cellStyle name="Heading 3 3 4 2" xfId="6674" xr:uid="{F7B877D4-37E9-4369-B925-C14AAF8E582F}"/>
    <cellStyle name="Heading 3 3 4 2 2" xfId="6675" xr:uid="{447D7925-9B63-4825-8D07-E19D552AC39D}"/>
    <cellStyle name="Heading 3 3 4 3" xfId="6676" xr:uid="{61E85A89-DD06-4612-AB16-CDCFE6DA6A41}"/>
    <cellStyle name="Heading 3 3 4 3 2" xfId="6677" xr:uid="{B080CA8B-F53F-4816-BCEF-242E04B23305}"/>
    <cellStyle name="Heading 3 3 4 4" xfId="6678" xr:uid="{C8B5F053-00CD-45A8-A64F-69F75C899AC6}"/>
    <cellStyle name="Heading 3 3 4 4 2" xfId="6679" xr:uid="{C0D8F085-C0B9-4A1C-BBA6-2650FFE67C13}"/>
    <cellStyle name="Heading 3 3 5" xfId="6680" xr:uid="{65B3E0C6-649A-47BE-B634-D3E39C8A57B7}"/>
    <cellStyle name="Heading 3 3 5 2" xfId="6681" xr:uid="{86BDAE91-4D67-49DD-A661-A7D83D45B5C2}"/>
    <cellStyle name="Heading 3 3 5 2 2" xfId="6682" xr:uid="{461A67E4-85BF-41D7-B010-B0DD48E3483C}"/>
    <cellStyle name="Heading 3 3 5 3" xfId="6683" xr:uid="{398A28A9-4D39-4EBB-9CE0-22D4740E477D}"/>
    <cellStyle name="Heading 3 3 5 3 2" xfId="6684" xr:uid="{BE6C47EB-162E-4963-A1CC-3542C4C92096}"/>
    <cellStyle name="Heading 3 3 5 4" xfId="6685" xr:uid="{599204B2-10DD-4601-9B65-6D2D92D6E333}"/>
    <cellStyle name="Heading 3 3 5 4 2" xfId="6686" xr:uid="{33A5776E-D906-4302-B5BC-ACDC20F78755}"/>
    <cellStyle name="Heading 3 3 6" xfId="6687" xr:uid="{64AE332B-FD4B-4406-842A-1A94D39B8C36}"/>
    <cellStyle name="Heading 3 3 6 2" xfId="6688" xr:uid="{20A02A09-3351-49E8-A3F4-2BAF2202B63C}"/>
    <cellStyle name="Heading 3 3 6 2 2" xfId="6689" xr:uid="{B4C69B8E-7828-4530-87A5-8F7D450BF218}"/>
    <cellStyle name="Heading 3 3 6 3" xfId="6690" xr:uid="{596CD7DA-769D-44A7-82FD-D690682349B6}"/>
    <cellStyle name="Heading 3 3 6 3 2" xfId="6691" xr:uid="{9438E309-B253-4282-A106-59ADFADF8B8A}"/>
    <cellStyle name="Heading 3 3 6 4" xfId="6692" xr:uid="{86693E82-8238-455A-B39D-FC7D59B07263}"/>
    <cellStyle name="Heading 3 3 6 4 2" xfId="6693" xr:uid="{01DF8F29-F259-4C7C-9056-7C7E77D64714}"/>
    <cellStyle name="Heading 3 3 7" xfId="6694" xr:uid="{A395AFDE-1526-4610-8224-29F76A5A5B6B}"/>
    <cellStyle name="Heading 3 3 7 2" xfId="6695" xr:uid="{148C2EED-2DC3-4B20-819A-DB2EC94CCD32}"/>
    <cellStyle name="Heading 3 3 7 2 2" xfId="6696" xr:uid="{E855DBD6-6E6B-4115-9F16-A98629D2A642}"/>
    <cellStyle name="Heading 3 3 7 3" xfId="6697" xr:uid="{942CA476-0EA7-4CF4-AEE0-231F696382CB}"/>
    <cellStyle name="Heading 3 3 7 3 2" xfId="6698" xr:uid="{8FCF8340-2F0D-4C0C-996C-2507A96F33AD}"/>
    <cellStyle name="Heading 3 3 7 4" xfId="6699" xr:uid="{825D5C58-2230-4F96-8C8E-4766C01E19BE}"/>
    <cellStyle name="Heading 3 3 7 4 2" xfId="6700" xr:uid="{6133329F-3653-4BE7-9FC7-A5A5911B327C}"/>
    <cellStyle name="Heading 3 3 8" xfId="6701" xr:uid="{C53585EC-2C57-466E-A585-30B356CB7AF1}"/>
    <cellStyle name="Heading 3 3 8 2" xfId="6702" xr:uid="{7D8596E8-EE34-4406-81B9-160841744B0D}"/>
    <cellStyle name="Heading 3 3 8 2 2" xfId="6703" xr:uid="{55149ABE-6943-4506-A6CF-EC375130CD08}"/>
    <cellStyle name="Heading 3 3 8 3" xfId="6704" xr:uid="{4748C63A-1376-4CB1-8579-86E4183FD222}"/>
    <cellStyle name="Heading 3 3 8 3 2" xfId="6705" xr:uid="{0913BCBA-E32A-4F1F-A780-34A35677B04A}"/>
    <cellStyle name="Heading 3 3 8 4" xfId="6706" xr:uid="{CAD0F5AE-8BD2-47FC-88D9-53298561EAF1}"/>
    <cellStyle name="Heading 3 3 8 4 2" xfId="6707" xr:uid="{6B3C60DE-D5E1-4A78-8F8F-C46199F42DFF}"/>
    <cellStyle name="Heading 3 3 9" xfId="6708" xr:uid="{C2223E58-89C8-4339-BF78-592BC2044ED3}"/>
    <cellStyle name="Heading 3 3 9 2" xfId="6709" xr:uid="{7D41B6CA-B53A-4D07-BDEF-E3E97A1016A8}"/>
    <cellStyle name="Heading 3 3 9 2 2" xfId="6710" xr:uid="{93AA1831-06D6-45BE-A1AF-481452905F30}"/>
    <cellStyle name="Heading 3 3 9 3" xfId="6711" xr:uid="{B9350C58-773D-412C-B9C1-5476CC297BEF}"/>
    <cellStyle name="Heading 3 3 9 3 2" xfId="6712" xr:uid="{D44E9FCE-465A-4943-AC57-BBF28D50FFCD}"/>
    <cellStyle name="Heading 3 3 9 4" xfId="6713" xr:uid="{AE4E09FA-40E2-4AEC-8F55-1B2FD2C908CC}"/>
    <cellStyle name="Heading 3 3 9 4 2" xfId="6714" xr:uid="{C5486FC5-FAEA-4CC5-86B2-40D786F7DEBB}"/>
    <cellStyle name="Heading 3 4" xfId="6715" xr:uid="{34F4DA00-B7C7-457E-8C17-80853CC1854C}"/>
    <cellStyle name="Heading 3 4 10" xfId="6716" xr:uid="{3E6132E9-DA8D-422A-9551-CCAE6A1E1FC5}"/>
    <cellStyle name="Heading 3 4 10 2" xfId="6717" xr:uid="{B1F10137-2B28-405E-9976-4A367325E941}"/>
    <cellStyle name="Heading 3 4 10 2 2" xfId="6718" xr:uid="{9D231750-FC1C-44CC-932D-111959FD9091}"/>
    <cellStyle name="Heading 3 4 10 3" xfId="6719" xr:uid="{A2E97C18-8A8B-4C20-A83F-EDD22601156F}"/>
    <cellStyle name="Heading 3 4 10 3 2" xfId="6720" xr:uid="{366E3BC0-ED75-4D5E-920C-2F02388A37B2}"/>
    <cellStyle name="Heading 3 4 10 4" xfId="6721" xr:uid="{60D45D49-BCAE-4FEF-AF56-870B2EFADDA0}"/>
    <cellStyle name="Heading 3 4 10 4 2" xfId="6722" xr:uid="{B533A32D-BD52-440C-A398-3AE12361F0AD}"/>
    <cellStyle name="Heading 3 4 11" xfId="6723" xr:uid="{1F8F7AF2-83F7-4834-87AE-9296EC272E8C}"/>
    <cellStyle name="Heading 3 4 11 2" xfId="6724" xr:uid="{40DE0F40-3C29-42A8-BB41-3FFA59D42259}"/>
    <cellStyle name="Heading 3 4 11 2 2" xfId="6725" xr:uid="{4D36FCF8-E6D2-4BA5-8D2A-D9E08E6F7C7B}"/>
    <cellStyle name="Heading 3 4 11 3" xfId="6726" xr:uid="{F1C13914-F8FE-44F9-AFED-3A39DEBA8064}"/>
    <cellStyle name="Heading 3 4 11 3 2" xfId="6727" xr:uid="{D9B9E241-B9B1-4E7B-80A1-EBCF48B94790}"/>
    <cellStyle name="Heading 3 4 11 4" xfId="6728" xr:uid="{744697FF-CC11-4245-9700-01E86D484D0B}"/>
    <cellStyle name="Heading 3 4 11 4 2" xfId="6729" xr:uid="{D42DFAF7-BCCC-44DE-814D-3845966FBE09}"/>
    <cellStyle name="Heading 3 4 12" xfId="6730" xr:uid="{C0C68E1F-FFF2-49EA-9A63-6FB784A32AEC}"/>
    <cellStyle name="Heading 3 4 12 2" xfId="6731" xr:uid="{16BC6661-821A-48DF-946D-05964F5B9D07}"/>
    <cellStyle name="Heading 3 4 12 2 2" xfId="6732" xr:uid="{D60A1229-EA0D-4B1D-9417-07DBF389A0CA}"/>
    <cellStyle name="Heading 3 4 12 3" xfId="6733" xr:uid="{D6CDC40C-64BB-4D60-9B2C-0F582E93B5B4}"/>
    <cellStyle name="Heading 3 4 12 3 2" xfId="6734" xr:uid="{452AC1A7-E483-4570-B7FF-8C60C032DC5A}"/>
    <cellStyle name="Heading 3 4 12 4" xfId="6735" xr:uid="{B1F4B102-AB05-45C0-903A-B42E3491B1C0}"/>
    <cellStyle name="Heading 3 4 12 4 2" xfId="6736" xr:uid="{CF616147-AD25-4706-A3A7-A86E08D6F3F4}"/>
    <cellStyle name="Heading 3 4 13" xfId="6737" xr:uid="{64E77C66-C78D-42C4-B98F-8176076D767A}"/>
    <cellStyle name="Heading 3 4 13 2" xfId="6738" xr:uid="{869D0CFB-EAC6-4C40-AFD3-19A701D641BA}"/>
    <cellStyle name="Heading 3 4 13 2 2" xfId="6739" xr:uid="{2686A669-9602-44B2-BCC5-F1CE33010378}"/>
    <cellStyle name="Heading 3 4 13 3" xfId="6740" xr:uid="{A3BD973B-ED60-4C2B-BB4A-4BEC669FDA42}"/>
    <cellStyle name="Heading 3 4 13 3 2" xfId="6741" xr:uid="{537F95D3-16BB-40BB-83E0-95590A9669BF}"/>
    <cellStyle name="Heading 3 4 13 4" xfId="6742" xr:uid="{AC121D43-3087-4E77-930A-F0ABF0C593E7}"/>
    <cellStyle name="Heading 3 4 13 4 2" xfId="6743" xr:uid="{C808B8CB-B872-4460-99FC-79E224B2EC4B}"/>
    <cellStyle name="Heading 3 4 14" xfId="6744" xr:uid="{36E7F0B0-F328-4782-A897-ACD28DAE23F7}"/>
    <cellStyle name="Heading 3 4 14 2" xfId="6745" xr:uid="{D3C38303-5CED-44A5-B651-CE53008C0642}"/>
    <cellStyle name="Heading 3 4 14 2 2" xfId="6746" xr:uid="{83B0E65D-F4BA-4122-9E36-7F3009E59992}"/>
    <cellStyle name="Heading 3 4 14 3" xfId="6747" xr:uid="{957B41C3-496B-4C53-B680-478776DCDF0C}"/>
    <cellStyle name="Heading 3 4 14 3 2" xfId="6748" xr:uid="{B46B5DE4-AB51-414A-947A-893AF0E486F1}"/>
    <cellStyle name="Heading 3 4 14 4" xfId="6749" xr:uid="{6B64A166-A7CC-402E-ACC4-84A4FE23DCBA}"/>
    <cellStyle name="Heading 3 4 14 4 2" xfId="6750" xr:uid="{BDF8F232-ED43-4AF2-9564-574A99F19BD2}"/>
    <cellStyle name="Heading 3 4 15" xfId="6751" xr:uid="{D5E815FA-BD7F-485E-BC73-BFFB84C3DC80}"/>
    <cellStyle name="Heading 3 4 15 2" xfId="6752" xr:uid="{E6006958-D496-4702-AF7D-5CC4B3D0B047}"/>
    <cellStyle name="Heading 3 4 15 2 2" xfId="6753" xr:uid="{5AA2DEA9-E9D7-4810-98D0-C720EB2B0CB7}"/>
    <cellStyle name="Heading 3 4 15 3" xfId="6754" xr:uid="{8777C105-CC0E-426C-B0F5-B3391CBAD6AD}"/>
    <cellStyle name="Heading 3 4 15 3 2" xfId="6755" xr:uid="{EECAD1A1-4784-4055-BDF6-87822132792C}"/>
    <cellStyle name="Heading 3 4 15 4" xfId="6756" xr:uid="{0EA563F6-DC82-4EA2-93EF-E0ED7CB35171}"/>
    <cellStyle name="Heading 3 4 15 4 2" xfId="6757" xr:uid="{E84458AF-D59B-4F14-A8F3-B0FEBC9BF5C3}"/>
    <cellStyle name="Heading 3 4 16" xfId="6758" xr:uid="{08911DD1-A496-46FC-83E5-94B7E6199858}"/>
    <cellStyle name="Heading 3 4 16 2" xfId="6759" xr:uid="{650ADC35-B250-43DF-8520-BEA96FF79502}"/>
    <cellStyle name="Heading 3 4 17" xfId="6760" xr:uid="{3EF62449-9D51-48B6-9847-DD3FA97CC2DB}"/>
    <cellStyle name="Heading 3 4 17 2" xfId="6761" xr:uid="{7A226E3D-AF4B-401F-A7F7-59AB5BF6326D}"/>
    <cellStyle name="Heading 3 4 18" xfId="6762" xr:uid="{EDFA47F9-4914-4B61-907B-A19A502D6B54}"/>
    <cellStyle name="Heading 3 4 18 2" xfId="6763" xr:uid="{E65CE9B6-E61A-4479-9D50-2BF02AF1C26B}"/>
    <cellStyle name="Heading 3 4 19" xfId="6764" xr:uid="{F38F392D-0611-493C-AE45-845E79DFC410}"/>
    <cellStyle name="Heading 3 4 2" xfId="6765" xr:uid="{A50A534E-DD78-4E8D-8F19-E2DA4E99505E}"/>
    <cellStyle name="Heading 3 4 2 2" xfId="6766" xr:uid="{266B22BF-AAE5-46E1-A311-1ADAF38303F3}"/>
    <cellStyle name="Heading 3 4 2 2 2" xfId="6767" xr:uid="{97BB7D18-D8FA-470C-81CE-58FA8966F468}"/>
    <cellStyle name="Heading 3 4 2 3" xfId="6768" xr:uid="{74E20135-9FC6-4EFC-8B2A-3FD27E4E79FD}"/>
    <cellStyle name="Heading 3 4 2 3 2" xfId="6769" xr:uid="{51D02B01-19BC-4AA8-842D-C4897D0C1776}"/>
    <cellStyle name="Heading 3 4 2 4" xfId="6770" xr:uid="{087203B5-B411-4DE1-B254-0C9DDB6F7C2C}"/>
    <cellStyle name="Heading 3 4 2 4 2" xfId="6771" xr:uid="{3B4C2C18-918D-45D7-9D12-741BA3E7042F}"/>
    <cellStyle name="Heading 3 4 20" xfId="6772" xr:uid="{7BF7D71A-D731-4F18-99BF-9CA956B64F8D}"/>
    <cellStyle name="Heading 3 4 21" xfId="6773" xr:uid="{22F28496-BF1F-40ED-B1AA-60279D6FBF2E}"/>
    <cellStyle name="Heading 3 4 22" xfId="6774" xr:uid="{BDFDE5F3-BACD-4AC5-BC21-87DD7EB72DCE}"/>
    <cellStyle name="Heading 3 4 23" xfId="6775" xr:uid="{4AA36A7A-2846-4BBC-A818-2FF2D8A10732}"/>
    <cellStyle name="Heading 3 4 24" xfId="6776" xr:uid="{6011F304-B793-4760-A9E3-C955D2724FBB}"/>
    <cellStyle name="Heading 3 4 25" xfId="6777" xr:uid="{124A15CA-6AEB-493C-AF03-6F4282541A5C}"/>
    <cellStyle name="Heading 3 4 3" xfId="6778" xr:uid="{57D8945A-E50B-4853-BB35-382EBB9D57D5}"/>
    <cellStyle name="Heading 3 4 3 2" xfId="6779" xr:uid="{3AF9ABFD-C950-4963-99EE-416B2CE08C50}"/>
    <cellStyle name="Heading 3 4 3 2 2" xfId="6780" xr:uid="{299D5AA4-D0A5-4DD7-9AF9-732E7A609081}"/>
    <cellStyle name="Heading 3 4 3 3" xfId="6781" xr:uid="{A5160B31-E15A-4DE5-8720-4038F6BCC9EB}"/>
    <cellStyle name="Heading 3 4 3 3 2" xfId="6782" xr:uid="{DEAA1987-B7FC-47FB-8B5C-43C35677365B}"/>
    <cellStyle name="Heading 3 4 3 4" xfId="6783" xr:uid="{85A3C41D-5EA8-425B-86F3-00D92DE9B963}"/>
    <cellStyle name="Heading 3 4 3 4 2" xfId="6784" xr:uid="{A6B62F16-4BDB-4FC7-8623-C4399C77DB09}"/>
    <cellStyle name="Heading 3 4 4" xfId="6785" xr:uid="{437A19A2-79C2-48C4-975D-8ACB2D879790}"/>
    <cellStyle name="Heading 3 4 4 2" xfId="6786" xr:uid="{BC955F35-6CC1-4E3C-90A3-ABD8956721B6}"/>
    <cellStyle name="Heading 3 4 4 2 2" xfId="6787" xr:uid="{48F75FB7-3CF5-489F-811B-9F561A575D64}"/>
    <cellStyle name="Heading 3 4 4 3" xfId="6788" xr:uid="{8062DA79-CAB0-44E3-B064-24697722DD08}"/>
    <cellStyle name="Heading 3 4 4 3 2" xfId="6789" xr:uid="{A5B0A671-C839-4B84-8293-8717B0371FFB}"/>
    <cellStyle name="Heading 3 4 4 4" xfId="6790" xr:uid="{2CCE382B-4873-48AB-A792-F68CF025EB3B}"/>
    <cellStyle name="Heading 3 4 4 4 2" xfId="6791" xr:uid="{E5336D98-6E42-49EF-B418-6B63BB1623E9}"/>
    <cellStyle name="Heading 3 4 5" xfId="6792" xr:uid="{1474225A-FC23-40F7-AB80-B9BE43612603}"/>
    <cellStyle name="Heading 3 4 5 2" xfId="6793" xr:uid="{E42BDEFD-B75E-4EA8-9AF4-BA1556DC7EC2}"/>
    <cellStyle name="Heading 3 4 5 2 2" xfId="6794" xr:uid="{187D02CF-9E6B-4333-8C02-FCA5E9AC23C6}"/>
    <cellStyle name="Heading 3 4 5 3" xfId="6795" xr:uid="{4E64649B-309D-4456-B6D9-39DC9ACEADF4}"/>
    <cellStyle name="Heading 3 4 5 3 2" xfId="6796" xr:uid="{0D3F6EE1-4151-454D-BB91-2F8CD72FA539}"/>
    <cellStyle name="Heading 3 4 5 4" xfId="6797" xr:uid="{E61A2C42-FBCA-4D2B-A1D6-38D2ECD1D19D}"/>
    <cellStyle name="Heading 3 4 5 4 2" xfId="6798" xr:uid="{C22EC8EE-2A7A-4E60-B0A3-48DF683DBC3A}"/>
    <cellStyle name="Heading 3 4 6" xfId="6799" xr:uid="{B97D75CE-A23A-45AD-AEEC-EA19847E3AC6}"/>
    <cellStyle name="Heading 3 4 6 2" xfId="6800" xr:uid="{EEBA63F8-6946-4557-BC83-A3E92C1641E1}"/>
    <cellStyle name="Heading 3 4 6 2 2" xfId="6801" xr:uid="{92C83091-E6D0-430C-A086-F6AD193C3CC5}"/>
    <cellStyle name="Heading 3 4 6 3" xfId="6802" xr:uid="{88671072-2AF3-4BF7-B8EC-883F3A0739DF}"/>
    <cellStyle name="Heading 3 4 6 3 2" xfId="6803" xr:uid="{A4221059-566C-4D01-B810-03486D43B2C3}"/>
    <cellStyle name="Heading 3 4 6 4" xfId="6804" xr:uid="{DFFC7C60-D410-4C65-9035-5414ACFD9226}"/>
    <cellStyle name="Heading 3 4 6 4 2" xfId="6805" xr:uid="{7AC10C44-AA08-4524-B4A2-D5A8F1A62E97}"/>
    <cellStyle name="Heading 3 4 7" xfId="6806" xr:uid="{3763EEE4-16E4-4B55-8E78-28F4BD3E7A27}"/>
    <cellStyle name="Heading 3 4 7 2" xfId="6807" xr:uid="{A3A8ABDE-35B0-480A-90F1-FFA53BC056A2}"/>
    <cellStyle name="Heading 3 4 7 2 2" xfId="6808" xr:uid="{B6CB40B9-9DEF-4661-BC42-7E641AD6C1AA}"/>
    <cellStyle name="Heading 3 4 7 3" xfId="6809" xr:uid="{5C5EDD03-26F2-4871-B5D9-45FF536363DE}"/>
    <cellStyle name="Heading 3 4 7 3 2" xfId="6810" xr:uid="{C8EB2B18-B45F-452C-9C33-C46D1AA56385}"/>
    <cellStyle name="Heading 3 4 7 4" xfId="6811" xr:uid="{8B50BD90-816C-45F6-9CAB-1DFB1FFAAA7F}"/>
    <cellStyle name="Heading 3 4 7 4 2" xfId="6812" xr:uid="{13081FFC-E430-4C62-A25D-C606E32F4FD6}"/>
    <cellStyle name="Heading 3 4 8" xfId="6813" xr:uid="{9DE777A6-B73C-408B-AD91-000712113774}"/>
    <cellStyle name="Heading 3 4 8 2" xfId="6814" xr:uid="{1B00B1B0-DCEC-4264-BF1C-D93742B2DD6B}"/>
    <cellStyle name="Heading 3 4 8 2 2" xfId="6815" xr:uid="{9EE5E43E-4230-4D79-938F-80C8CB96DC45}"/>
    <cellStyle name="Heading 3 4 8 3" xfId="6816" xr:uid="{249D5F41-27C4-4143-A689-0E71955E4CBA}"/>
    <cellStyle name="Heading 3 4 8 3 2" xfId="6817" xr:uid="{076677B0-0FFD-4D08-B475-2EC1DD960CEB}"/>
    <cellStyle name="Heading 3 4 8 4" xfId="6818" xr:uid="{8BBC7CD3-8495-4FB2-8978-8E22D837B3F0}"/>
    <cellStyle name="Heading 3 4 8 4 2" xfId="6819" xr:uid="{2E5DFF18-80E0-43D1-84FE-96BCD58B2A9C}"/>
    <cellStyle name="Heading 3 4 9" xfId="6820" xr:uid="{9F5BDE87-2D08-4091-8E89-B1B73B8F95CB}"/>
    <cellStyle name="Heading 3 4 9 2" xfId="6821" xr:uid="{8E737F4A-399A-4BC6-8EAD-67BBBEC9E7BF}"/>
    <cellStyle name="Heading 3 4 9 2 2" xfId="6822" xr:uid="{0A857ACD-F992-40AE-AD1D-0C6882FB2122}"/>
    <cellStyle name="Heading 3 4 9 3" xfId="6823" xr:uid="{54CFF8EA-6725-4CF7-8BAF-9A453E22F4FE}"/>
    <cellStyle name="Heading 3 4 9 3 2" xfId="6824" xr:uid="{4AC19D31-D194-40EF-A594-16DFB57788E8}"/>
    <cellStyle name="Heading 3 4 9 4" xfId="6825" xr:uid="{2037A429-2C54-471F-A142-300E711D4985}"/>
    <cellStyle name="Heading 3 4 9 4 2" xfId="6826" xr:uid="{931E88E6-FA55-4792-9DC0-0083352EEDAA}"/>
    <cellStyle name="Heading 3 5" xfId="6827" xr:uid="{C631A5EA-DA20-4AB1-BB03-CFFF66D0A2AB}"/>
    <cellStyle name="Heading 3 5 10" xfId="6828" xr:uid="{05303E50-79F7-48EF-BB5F-38ECF28D57E5}"/>
    <cellStyle name="Heading 3 5 10 2" xfId="6829" xr:uid="{C6FE986F-7AF6-4E91-A08E-F613D74B4C6C}"/>
    <cellStyle name="Heading 3 5 10 2 2" xfId="6830" xr:uid="{9EEDF88C-CA34-4693-BF9D-1E7805EB7EA5}"/>
    <cellStyle name="Heading 3 5 10 3" xfId="6831" xr:uid="{0B474388-9D51-4F1A-9498-E1C54B5D1FD2}"/>
    <cellStyle name="Heading 3 5 10 3 2" xfId="6832" xr:uid="{E0C9AC0A-DEFF-4253-A2EC-19E422739FB0}"/>
    <cellStyle name="Heading 3 5 10 4" xfId="6833" xr:uid="{CBDBE967-FA37-457C-87B5-EFA90BDA6D3E}"/>
    <cellStyle name="Heading 3 5 10 4 2" xfId="6834" xr:uid="{770D3DDF-28D5-4BBD-A277-C5F9D5DE76B1}"/>
    <cellStyle name="Heading 3 5 11" xfId="6835" xr:uid="{748C4E44-A990-474D-B6EE-DC8452A242BA}"/>
    <cellStyle name="Heading 3 5 11 2" xfId="6836" xr:uid="{5053885A-55A2-486B-97C1-F8F347A3AAC5}"/>
    <cellStyle name="Heading 3 5 11 2 2" xfId="6837" xr:uid="{ABD81CA2-21D3-46D0-AA1E-F72282155A16}"/>
    <cellStyle name="Heading 3 5 11 3" xfId="6838" xr:uid="{38B52C32-B51C-4725-BAEE-CFFD7BD62644}"/>
    <cellStyle name="Heading 3 5 11 3 2" xfId="6839" xr:uid="{7F9D9758-EAEF-48F0-BD51-081587842BD0}"/>
    <cellStyle name="Heading 3 5 11 4" xfId="6840" xr:uid="{61E6353A-8D78-494B-BAF0-B2C4326A7738}"/>
    <cellStyle name="Heading 3 5 11 4 2" xfId="6841" xr:uid="{6707A64B-4330-433F-8690-31752B80A1C8}"/>
    <cellStyle name="Heading 3 5 12" xfId="6842" xr:uid="{B8B46B74-9543-455C-A62D-AF63CDB6CF75}"/>
    <cellStyle name="Heading 3 5 12 2" xfId="6843" xr:uid="{CE97FE6E-8FB8-458E-8139-196BE75211A5}"/>
    <cellStyle name="Heading 3 5 12 2 2" xfId="6844" xr:uid="{9F098CAC-1C35-4C47-B5C6-4D2549E91819}"/>
    <cellStyle name="Heading 3 5 12 3" xfId="6845" xr:uid="{B3117260-3B95-480F-B95C-9FA89F20CF52}"/>
    <cellStyle name="Heading 3 5 12 3 2" xfId="6846" xr:uid="{6D53E0AE-18B5-418A-B8E5-556994167CC0}"/>
    <cellStyle name="Heading 3 5 12 4" xfId="6847" xr:uid="{9D2532DE-5036-43D3-83B2-8CA01C837E45}"/>
    <cellStyle name="Heading 3 5 12 4 2" xfId="6848" xr:uid="{616C6EBA-48A2-4472-B035-6757314C20B1}"/>
    <cellStyle name="Heading 3 5 13" xfId="6849" xr:uid="{FBA0313D-7FAE-4D86-B397-7EDC45D8E026}"/>
    <cellStyle name="Heading 3 5 13 2" xfId="6850" xr:uid="{66634DD6-4097-4A59-8AF7-2FA0FD5E6D3A}"/>
    <cellStyle name="Heading 3 5 13 2 2" xfId="6851" xr:uid="{23BFD6B2-ADA7-455E-B45D-92A3B40AC64E}"/>
    <cellStyle name="Heading 3 5 13 3" xfId="6852" xr:uid="{900DE838-9701-426B-8B35-36BAC56C2027}"/>
    <cellStyle name="Heading 3 5 13 3 2" xfId="6853" xr:uid="{8D0B4BD4-603C-40A4-822F-654CCDB62874}"/>
    <cellStyle name="Heading 3 5 13 4" xfId="6854" xr:uid="{738B3BC5-1625-4F05-98C3-C5A78BC7430B}"/>
    <cellStyle name="Heading 3 5 13 4 2" xfId="6855" xr:uid="{D9077F2A-F4CB-48BA-A752-57BAC8E30E67}"/>
    <cellStyle name="Heading 3 5 14" xfId="6856" xr:uid="{716B6C70-50F5-4021-8AC9-487E72AD3D38}"/>
    <cellStyle name="Heading 3 5 14 2" xfId="6857" xr:uid="{78968F64-341B-46DE-9E96-B4EABBC2A027}"/>
    <cellStyle name="Heading 3 5 14 2 2" xfId="6858" xr:uid="{C581EC2C-B56C-4AF0-9C83-798A80FC2ECC}"/>
    <cellStyle name="Heading 3 5 14 3" xfId="6859" xr:uid="{C3D3E797-641E-4B1A-9095-93A5AB08C326}"/>
    <cellStyle name="Heading 3 5 14 3 2" xfId="6860" xr:uid="{B8F8FE0E-D0C7-4D9A-8505-FDA06E3A1FC1}"/>
    <cellStyle name="Heading 3 5 14 4" xfId="6861" xr:uid="{B258AA9C-45F9-4D5A-B111-3CBD11063CC4}"/>
    <cellStyle name="Heading 3 5 14 4 2" xfId="6862" xr:uid="{C7289265-7220-43B8-A307-A3AD113292AD}"/>
    <cellStyle name="Heading 3 5 15" xfId="6863" xr:uid="{6966F57F-404E-4E65-BFDC-00DCB2D76319}"/>
    <cellStyle name="Heading 3 5 15 2" xfId="6864" xr:uid="{D235059B-4312-4EED-824E-5D67650C9AA4}"/>
    <cellStyle name="Heading 3 5 15 2 2" xfId="6865" xr:uid="{AF1E86F0-29D4-493E-9011-4480790FAB0A}"/>
    <cellStyle name="Heading 3 5 15 3" xfId="6866" xr:uid="{C8C7B8E2-4E77-4E30-A7AD-89DA469F4F3A}"/>
    <cellStyle name="Heading 3 5 15 3 2" xfId="6867" xr:uid="{82C0D2D7-BABD-42C0-A4B3-16432F8206E4}"/>
    <cellStyle name="Heading 3 5 15 4" xfId="6868" xr:uid="{04706C3C-6FF7-401B-9980-0FE967092769}"/>
    <cellStyle name="Heading 3 5 15 4 2" xfId="6869" xr:uid="{01B6E16F-9634-4901-92C7-B3C223C8088C}"/>
    <cellStyle name="Heading 3 5 16" xfId="6870" xr:uid="{89A064F4-952D-4217-870E-89638FE1E190}"/>
    <cellStyle name="Heading 3 5 16 2" xfId="6871" xr:uid="{3BB92E84-E1BA-4CA0-B822-2941F543F742}"/>
    <cellStyle name="Heading 3 5 17" xfId="6872" xr:uid="{E05E2729-20FD-4893-BE1D-D34B87DCFD24}"/>
    <cellStyle name="Heading 3 5 17 2" xfId="6873" xr:uid="{DAAFAC6B-82FA-48DC-924F-D32A2CE97D47}"/>
    <cellStyle name="Heading 3 5 18" xfId="6874" xr:uid="{3B80D7FC-485F-48FB-8AD9-666731739AA6}"/>
    <cellStyle name="Heading 3 5 18 2" xfId="6875" xr:uid="{5B75340E-AF90-42D2-BD09-A0D3DCCD317F}"/>
    <cellStyle name="Heading 3 5 19" xfId="6876" xr:uid="{798EA08F-6AB3-4116-9CC7-9E54AA2977AD}"/>
    <cellStyle name="Heading 3 5 2" xfId="6877" xr:uid="{72744353-BFC0-4A9F-9A2E-4316BCF9AEF6}"/>
    <cellStyle name="Heading 3 5 2 2" xfId="6878" xr:uid="{31D7A0FE-D81B-4ABE-BDAF-2CABFB00FC3C}"/>
    <cellStyle name="Heading 3 5 2 2 2" xfId="6879" xr:uid="{9E291E1B-67C4-4C9D-9473-7544AB468C8A}"/>
    <cellStyle name="Heading 3 5 2 3" xfId="6880" xr:uid="{9E703EF6-44A7-4820-B718-B2934A364031}"/>
    <cellStyle name="Heading 3 5 2 3 2" xfId="6881" xr:uid="{6BE5F316-6180-49EA-8E50-011A9B6F4225}"/>
    <cellStyle name="Heading 3 5 2 4" xfId="6882" xr:uid="{9EC1B360-BCE6-4B2D-92E2-A2075AE11DC3}"/>
    <cellStyle name="Heading 3 5 2 4 2" xfId="6883" xr:uid="{7DC3D134-6686-4E8B-B455-C77B5CEFEE9B}"/>
    <cellStyle name="Heading 3 5 20" xfId="6884" xr:uid="{6E2A0A0E-D24E-4986-B3FC-06F23C723CD0}"/>
    <cellStyle name="Heading 3 5 21" xfId="6885" xr:uid="{C28ECB56-75C3-48F3-AE7A-2C4337C01B24}"/>
    <cellStyle name="Heading 3 5 22" xfId="6886" xr:uid="{256B32C2-B8B0-4B16-A0A2-AC3A98BF76A0}"/>
    <cellStyle name="Heading 3 5 23" xfId="6887" xr:uid="{386F89FB-2465-466D-B1E6-851159580FF4}"/>
    <cellStyle name="Heading 3 5 24" xfId="6888" xr:uid="{C5748D3A-A217-4207-AF92-FCA52A50BBB4}"/>
    <cellStyle name="Heading 3 5 25" xfId="6889" xr:uid="{68C7945E-967B-4947-88A7-1B92312F3056}"/>
    <cellStyle name="Heading 3 5 3" xfId="6890" xr:uid="{449B37BA-50D4-41C7-9E2F-DB2113E4D3F0}"/>
    <cellStyle name="Heading 3 5 3 2" xfId="6891" xr:uid="{9C5B1AC9-F0AD-4578-AFDD-9FEEE7766E5A}"/>
    <cellStyle name="Heading 3 5 3 2 2" xfId="6892" xr:uid="{EAE8FF0B-7412-416B-BDE6-AE9328CF8947}"/>
    <cellStyle name="Heading 3 5 3 3" xfId="6893" xr:uid="{4AA778B9-9169-45A4-B3BD-828E4196C4A4}"/>
    <cellStyle name="Heading 3 5 3 3 2" xfId="6894" xr:uid="{7A81EB4B-454F-40D9-B3B5-3499CFF58B2F}"/>
    <cellStyle name="Heading 3 5 3 4" xfId="6895" xr:uid="{87471193-4EBA-4312-9887-3DB49502985C}"/>
    <cellStyle name="Heading 3 5 3 4 2" xfId="6896" xr:uid="{23441A04-1FBF-4EA3-A7F9-AF2D1EA03C7A}"/>
    <cellStyle name="Heading 3 5 4" xfId="6897" xr:uid="{02067E1F-7FD4-4F43-BD6C-892963BACA93}"/>
    <cellStyle name="Heading 3 5 4 2" xfId="6898" xr:uid="{251062DB-855D-4A64-9899-A3C0A27FA9BF}"/>
    <cellStyle name="Heading 3 5 4 2 2" xfId="6899" xr:uid="{7B8538E5-A50A-4316-B1FA-AA86DF28D0B2}"/>
    <cellStyle name="Heading 3 5 4 3" xfId="6900" xr:uid="{6937A30D-7687-4805-ACA1-BDDC0B528DFD}"/>
    <cellStyle name="Heading 3 5 4 3 2" xfId="6901" xr:uid="{147BB19F-9666-4357-9D05-3B43D7962C33}"/>
    <cellStyle name="Heading 3 5 4 4" xfId="6902" xr:uid="{F474EF33-DF67-4824-8F75-F48C2561AD43}"/>
    <cellStyle name="Heading 3 5 4 4 2" xfId="6903" xr:uid="{9953E6B0-3112-4DDB-B3FA-335E011B37CC}"/>
    <cellStyle name="Heading 3 5 5" xfId="6904" xr:uid="{BE390C30-3A04-43D7-85A7-EB494735D7B8}"/>
    <cellStyle name="Heading 3 5 5 2" xfId="6905" xr:uid="{5A6D2C4A-1E64-47CB-8C3B-3C60155B0EE9}"/>
    <cellStyle name="Heading 3 5 5 2 2" xfId="6906" xr:uid="{13326FB4-A42B-45CA-8E65-7C5B4F1DF3DD}"/>
    <cellStyle name="Heading 3 5 5 3" xfId="6907" xr:uid="{A3F1A2DF-9BE0-4D71-9098-B5AEA6BA9050}"/>
    <cellStyle name="Heading 3 5 5 3 2" xfId="6908" xr:uid="{D9D864E4-BD67-4C56-A8B8-3B7FE54AFA89}"/>
    <cellStyle name="Heading 3 5 5 4" xfId="6909" xr:uid="{839D69B0-10AC-4EE1-8282-8DB128901F82}"/>
    <cellStyle name="Heading 3 5 5 4 2" xfId="6910" xr:uid="{DE3177EC-A213-4BFF-93D6-4B6B30FCBCC8}"/>
    <cellStyle name="Heading 3 5 6" xfId="6911" xr:uid="{894B6BA8-D56B-4F90-9952-0048AB89F3B9}"/>
    <cellStyle name="Heading 3 5 6 2" xfId="6912" xr:uid="{E6588F70-5B01-42D1-AD5E-7C580D0EE9AE}"/>
    <cellStyle name="Heading 3 5 6 2 2" xfId="6913" xr:uid="{615B06C2-9F2F-44BC-B5BC-FF40BB73B0E0}"/>
    <cellStyle name="Heading 3 5 6 3" xfId="6914" xr:uid="{2BAB363C-0E87-402E-8865-106340E5F47E}"/>
    <cellStyle name="Heading 3 5 6 3 2" xfId="6915" xr:uid="{D06401B6-273B-4D5E-AE6C-EB9573C15485}"/>
    <cellStyle name="Heading 3 5 6 4" xfId="6916" xr:uid="{9BE68632-DF65-4F60-A50C-538C1A8D9287}"/>
    <cellStyle name="Heading 3 5 6 4 2" xfId="6917" xr:uid="{AC43EAED-BB26-4EFB-9F3C-7C8F52570A39}"/>
    <cellStyle name="Heading 3 5 7" xfId="6918" xr:uid="{492E24A2-E004-4541-B468-57378EE6737F}"/>
    <cellStyle name="Heading 3 5 7 2" xfId="6919" xr:uid="{5DB283BC-69CE-43FF-BF62-863A7E0CD18A}"/>
    <cellStyle name="Heading 3 5 7 2 2" xfId="6920" xr:uid="{652CA2AD-6325-425C-B245-735C70609EC2}"/>
    <cellStyle name="Heading 3 5 7 3" xfId="6921" xr:uid="{8F06FA61-9702-4227-B086-42DEC0316A53}"/>
    <cellStyle name="Heading 3 5 7 3 2" xfId="6922" xr:uid="{459ED326-00B2-42BC-8713-5F6371598802}"/>
    <cellStyle name="Heading 3 5 7 4" xfId="6923" xr:uid="{4A26150A-E418-4D0C-855E-3FCEFF78747F}"/>
    <cellStyle name="Heading 3 5 7 4 2" xfId="6924" xr:uid="{1B450AB3-AA08-4D35-8289-CC805CC5D953}"/>
    <cellStyle name="Heading 3 5 8" xfId="6925" xr:uid="{3D6768AA-0CBC-4EA0-8A2A-F0D251902C91}"/>
    <cellStyle name="Heading 3 5 8 2" xfId="6926" xr:uid="{D9A1E36C-1317-4AEE-AFE6-8C11F1C1AE5C}"/>
    <cellStyle name="Heading 3 5 8 2 2" xfId="6927" xr:uid="{DAC8F4AC-4485-4C4F-994A-808463039EA9}"/>
    <cellStyle name="Heading 3 5 8 3" xfId="6928" xr:uid="{CC6F19D2-0DFD-4EC8-81CA-34808C37B191}"/>
    <cellStyle name="Heading 3 5 8 3 2" xfId="6929" xr:uid="{559C0461-4C91-4B74-96DB-A27E720671E0}"/>
    <cellStyle name="Heading 3 5 8 4" xfId="6930" xr:uid="{765CA7A7-D607-41DC-868C-D64818B34588}"/>
    <cellStyle name="Heading 3 5 8 4 2" xfId="6931" xr:uid="{1D892E33-93AA-4423-AF3D-FE58B203F40E}"/>
    <cellStyle name="Heading 3 5 9" xfId="6932" xr:uid="{34901475-B0CE-4F9B-92AC-C50DAAB7611B}"/>
    <cellStyle name="Heading 3 5 9 2" xfId="6933" xr:uid="{5CA15123-BB3A-4CF5-B54A-8C7CA4A46848}"/>
    <cellStyle name="Heading 3 5 9 2 2" xfId="6934" xr:uid="{834B3892-C33F-4949-A2DC-BA2243A64722}"/>
    <cellStyle name="Heading 3 5 9 3" xfId="6935" xr:uid="{E19838F5-CD56-4BC9-B272-DD5FFED6D5D0}"/>
    <cellStyle name="Heading 3 5 9 3 2" xfId="6936" xr:uid="{85D6E645-4912-4D4A-AE05-41B54AD6CD0B}"/>
    <cellStyle name="Heading 3 5 9 4" xfId="6937" xr:uid="{226A1E15-636E-4BE0-9AC5-5EF1638B9606}"/>
    <cellStyle name="Heading 3 5 9 4 2" xfId="6938" xr:uid="{1A175CF9-C75B-436D-8DFB-BBA92765CAFF}"/>
    <cellStyle name="Heading 3 6" xfId="6939" xr:uid="{64CE882C-FA92-4F29-AAB9-10646E9BA25C}"/>
    <cellStyle name="Heading 3 6 10" xfId="6940" xr:uid="{DA220F73-2CB7-4B68-8290-49426633B598}"/>
    <cellStyle name="Heading 3 6 10 2" xfId="6941" xr:uid="{F498D8CA-0A29-45A6-A4EC-92EB6F83F046}"/>
    <cellStyle name="Heading 3 6 10 2 2" xfId="6942" xr:uid="{C3BD033A-D780-4322-9235-8929F8458930}"/>
    <cellStyle name="Heading 3 6 10 3" xfId="6943" xr:uid="{DA0AC0F2-C23D-449E-9983-76F6CBB29F9A}"/>
    <cellStyle name="Heading 3 6 10 3 2" xfId="6944" xr:uid="{EB77C789-4768-4FFF-A0CE-E66A1BC29D7B}"/>
    <cellStyle name="Heading 3 6 10 4" xfId="6945" xr:uid="{8779886F-0CCE-492E-870B-0DCFF602E4E4}"/>
    <cellStyle name="Heading 3 6 10 4 2" xfId="6946" xr:uid="{AC181B79-3D19-497D-9642-038105DDF0BF}"/>
    <cellStyle name="Heading 3 6 11" xfId="6947" xr:uid="{D4BBC4BB-F56C-405B-B556-32EEB49C8465}"/>
    <cellStyle name="Heading 3 6 11 2" xfId="6948" xr:uid="{9310BB16-C1FF-417E-BB94-3C3E9CD5E221}"/>
    <cellStyle name="Heading 3 6 11 2 2" xfId="6949" xr:uid="{6D3426A9-8CF3-41F7-B835-999C17A63A8F}"/>
    <cellStyle name="Heading 3 6 11 3" xfId="6950" xr:uid="{BE76E1C3-49F2-4FF2-BA26-2F28A9875107}"/>
    <cellStyle name="Heading 3 6 11 3 2" xfId="6951" xr:uid="{ACB7DA77-2A0F-4481-BF31-93CCF4CB0280}"/>
    <cellStyle name="Heading 3 6 11 4" xfId="6952" xr:uid="{3CDC9B64-8C49-4011-9702-C93B24A0C14F}"/>
    <cellStyle name="Heading 3 6 11 4 2" xfId="6953" xr:uid="{B566EA55-1FF2-447B-9B4D-82C5E21FE0B9}"/>
    <cellStyle name="Heading 3 6 12" xfId="6954" xr:uid="{123B1A9D-82D3-4398-A8A7-2D33D2082F78}"/>
    <cellStyle name="Heading 3 6 12 2" xfId="6955" xr:uid="{3348622C-A7FD-456A-9447-86601A75B1CF}"/>
    <cellStyle name="Heading 3 6 12 2 2" xfId="6956" xr:uid="{E7772EF8-EDC8-49EA-ACE2-F1ED03C8EB71}"/>
    <cellStyle name="Heading 3 6 12 3" xfId="6957" xr:uid="{46E5D2F0-9BAB-42E1-A339-685C4FC9E1E6}"/>
    <cellStyle name="Heading 3 6 12 3 2" xfId="6958" xr:uid="{3B8741AB-6AC7-4357-A28B-435AE590B651}"/>
    <cellStyle name="Heading 3 6 12 4" xfId="6959" xr:uid="{571C312F-79DD-48E0-B738-30146246A79F}"/>
    <cellStyle name="Heading 3 6 12 4 2" xfId="6960" xr:uid="{A6EE0D62-C0A8-4BC7-BC99-916147BADBF7}"/>
    <cellStyle name="Heading 3 6 13" xfId="6961" xr:uid="{B0EF36F4-7ABD-40E2-8323-BA1D17961E52}"/>
    <cellStyle name="Heading 3 6 13 2" xfId="6962" xr:uid="{332CADF3-4969-413E-A066-ED20162BFF6C}"/>
    <cellStyle name="Heading 3 6 13 2 2" xfId="6963" xr:uid="{0E08BC23-3852-469A-8D28-0EB35636ACAF}"/>
    <cellStyle name="Heading 3 6 13 3" xfId="6964" xr:uid="{89480862-B5DA-4459-AD6E-0574692E0558}"/>
    <cellStyle name="Heading 3 6 13 3 2" xfId="6965" xr:uid="{B97DA28E-0D35-417B-8373-4D687C7EDAFF}"/>
    <cellStyle name="Heading 3 6 13 4" xfId="6966" xr:uid="{DE6CF318-1FDD-46CA-BF0E-29A84B42256C}"/>
    <cellStyle name="Heading 3 6 13 4 2" xfId="6967" xr:uid="{19D0BE5A-9FC6-463E-9331-BACB8ED97D8F}"/>
    <cellStyle name="Heading 3 6 14" xfId="6968" xr:uid="{C5472A33-E837-4CE5-8C62-8E8A94ABB880}"/>
    <cellStyle name="Heading 3 6 14 2" xfId="6969" xr:uid="{4B261246-C002-45C5-BF97-B7528CDF0215}"/>
    <cellStyle name="Heading 3 6 14 2 2" xfId="6970" xr:uid="{D5F9139D-4EB2-44CA-9FE1-C74FF21CAADB}"/>
    <cellStyle name="Heading 3 6 14 3" xfId="6971" xr:uid="{9714F1EB-3F36-41AB-A5BD-EB17A858C909}"/>
    <cellStyle name="Heading 3 6 14 3 2" xfId="6972" xr:uid="{3C2B78C7-E114-40A6-A49F-6A93E44F0729}"/>
    <cellStyle name="Heading 3 6 14 4" xfId="6973" xr:uid="{228EC544-F4EE-4811-9E7A-FDBD649A39D8}"/>
    <cellStyle name="Heading 3 6 14 4 2" xfId="6974" xr:uid="{6A88B12A-A975-4677-A800-F7C2AF7E1AF7}"/>
    <cellStyle name="Heading 3 6 15" xfId="6975" xr:uid="{4390E17A-98A0-4535-9AF6-7CF6005BFACA}"/>
    <cellStyle name="Heading 3 6 15 2" xfId="6976" xr:uid="{7A383540-1A6C-41A6-883C-33C16E154B0A}"/>
    <cellStyle name="Heading 3 6 15 2 2" xfId="6977" xr:uid="{C838F9B8-A49F-4549-BB42-90D0D814BD1C}"/>
    <cellStyle name="Heading 3 6 15 3" xfId="6978" xr:uid="{B96D0362-C5E5-414D-AFC8-2D136CA468E6}"/>
    <cellStyle name="Heading 3 6 15 3 2" xfId="6979" xr:uid="{27EC4168-AA70-48BC-A845-10D7B1E0E7D1}"/>
    <cellStyle name="Heading 3 6 15 4" xfId="6980" xr:uid="{E94F87E3-8BA3-4579-9C25-C6A8EAFC0EDC}"/>
    <cellStyle name="Heading 3 6 15 4 2" xfId="6981" xr:uid="{FFE9536B-F912-40A5-B317-6B26D7243F0F}"/>
    <cellStyle name="Heading 3 6 16" xfId="6982" xr:uid="{797868E2-FD89-420A-B14E-8CE53BE878E0}"/>
    <cellStyle name="Heading 3 6 16 2" xfId="6983" xr:uid="{435E5F11-D233-4A2D-BAC8-D557A7AAB117}"/>
    <cellStyle name="Heading 3 6 17" xfId="6984" xr:uid="{72217FC0-AA0C-4B27-83D9-2E19D9E6BA21}"/>
    <cellStyle name="Heading 3 6 17 2" xfId="6985" xr:uid="{39BF89DD-EB80-43A4-9D14-47C15EFD5734}"/>
    <cellStyle name="Heading 3 6 18" xfId="6986" xr:uid="{B292DD8C-767A-4F71-AEDE-AE2790F66221}"/>
    <cellStyle name="Heading 3 6 18 2" xfId="6987" xr:uid="{9C99A3BD-B5AC-4146-8738-50359E336643}"/>
    <cellStyle name="Heading 3 6 19" xfId="6988" xr:uid="{1C3FCCE7-0318-4B16-8A09-5DC105186454}"/>
    <cellStyle name="Heading 3 6 2" xfId="6989" xr:uid="{0BAE9A89-391B-4D45-B6C3-1083A9FFCAF8}"/>
    <cellStyle name="Heading 3 6 2 2" xfId="6990" xr:uid="{8CD1EA72-6303-420F-8BCA-4433C09CEAE0}"/>
    <cellStyle name="Heading 3 6 2 2 2" xfId="6991" xr:uid="{D3AE4C17-8FEA-41BC-BDFD-BC10B936DF1E}"/>
    <cellStyle name="Heading 3 6 2 3" xfId="6992" xr:uid="{5C24DB24-3CBA-4280-AD68-5D44E00EC45C}"/>
    <cellStyle name="Heading 3 6 2 3 2" xfId="6993" xr:uid="{BD5B498E-051F-49DF-AAEF-A077D04EB537}"/>
    <cellStyle name="Heading 3 6 2 4" xfId="6994" xr:uid="{38828F62-8493-43E4-A3D5-5D330F58CEDF}"/>
    <cellStyle name="Heading 3 6 2 4 2" xfId="6995" xr:uid="{EA0396A9-9393-456E-9D44-EC52DAC526A7}"/>
    <cellStyle name="Heading 3 6 20" xfId="6996" xr:uid="{48AF5BFB-C261-437A-9AC3-BB27D6AA8425}"/>
    <cellStyle name="Heading 3 6 21" xfId="6997" xr:uid="{F18BB58F-51ED-4DAE-80BF-2C369DD9DF9D}"/>
    <cellStyle name="Heading 3 6 22" xfId="6998" xr:uid="{ADE13389-B839-45D1-87C6-B6347198EEC0}"/>
    <cellStyle name="Heading 3 6 23" xfId="6999" xr:uid="{5900A0FD-E937-4943-B02D-37697C49F2EE}"/>
    <cellStyle name="Heading 3 6 24" xfId="7000" xr:uid="{D552C9F5-4A2D-4CAD-9810-1C97F1287E3E}"/>
    <cellStyle name="Heading 3 6 25" xfId="7001" xr:uid="{338B7AFF-0707-4DAE-AB46-D70A899E79C5}"/>
    <cellStyle name="Heading 3 6 3" xfId="7002" xr:uid="{99137D98-5256-4F4F-B4DF-7C1178021353}"/>
    <cellStyle name="Heading 3 6 3 2" xfId="7003" xr:uid="{CC652650-22CA-4289-AC3E-6B9667CE80B5}"/>
    <cellStyle name="Heading 3 6 3 2 2" xfId="7004" xr:uid="{8F3B89C3-57BA-47EF-8BD9-D8893DBA9D10}"/>
    <cellStyle name="Heading 3 6 3 3" xfId="7005" xr:uid="{E628923A-90B3-4C51-A9F2-B5D6D77941D9}"/>
    <cellStyle name="Heading 3 6 3 3 2" xfId="7006" xr:uid="{6A3044D6-0382-4529-8637-C9DEA1B231B5}"/>
    <cellStyle name="Heading 3 6 3 4" xfId="7007" xr:uid="{AFCB5BA1-0A87-479C-B934-8DDC6EB1EEF5}"/>
    <cellStyle name="Heading 3 6 3 4 2" xfId="7008" xr:uid="{6BE4DFB0-93C4-4D1B-BEB8-3B1660051717}"/>
    <cellStyle name="Heading 3 6 4" xfId="7009" xr:uid="{5591207A-A1A0-4A74-B27D-BFAC0973008F}"/>
    <cellStyle name="Heading 3 6 4 2" xfId="7010" xr:uid="{1A54261F-D57C-4688-B5A8-5C5A3DAA9C4B}"/>
    <cellStyle name="Heading 3 6 4 2 2" xfId="7011" xr:uid="{6BEE84F9-0F10-4AC2-A5EA-5025D32C3375}"/>
    <cellStyle name="Heading 3 6 4 3" xfId="7012" xr:uid="{9F6F0275-6409-4020-A0E9-39206BC39016}"/>
    <cellStyle name="Heading 3 6 4 3 2" xfId="7013" xr:uid="{16BE7EF2-1E82-4DEE-B86A-5B4B43D69AB2}"/>
    <cellStyle name="Heading 3 6 4 4" xfId="7014" xr:uid="{58008AC3-74D8-43BA-9848-8863EF60E802}"/>
    <cellStyle name="Heading 3 6 4 4 2" xfId="7015" xr:uid="{4330ABDE-B589-4067-A18A-2A8B8A7DEDE0}"/>
    <cellStyle name="Heading 3 6 5" xfId="7016" xr:uid="{76357D76-5997-43C1-BB48-96D76ED5F739}"/>
    <cellStyle name="Heading 3 6 5 2" xfId="7017" xr:uid="{45169C3F-FE44-4EBB-A318-60B389F9F158}"/>
    <cellStyle name="Heading 3 6 5 2 2" xfId="7018" xr:uid="{6501B4FF-471F-46B7-B4C2-7C42F2DC3A23}"/>
    <cellStyle name="Heading 3 6 5 3" xfId="7019" xr:uid="{BDF1565B-B7C8-4D53-B2C8-67EA961BA056}"/>
    <cellStyle name="Heading 3 6 5 3 2" xfId="7020" xr:uid="{511FECB3-A6C2-46CF-9D8F-80B9BF4FEFAA}"/>
    <cellStyle name="Heading 3 6 5 4" xfId="7021" xr:uid="{0C9CFB2A-CF9E-4D3A-9EF4-C8A689260982}"/>
    <cellStyle name="Heading 3 6 5 4 2" xfId="7022" xr:uid="{9DF6E095-1845-4954-8F6B-790A4992920E}"/>
    <cellStyle name="Heading 3 6 6" xfId="7023" xr:uid="{706A8F92-4393-4850-A8D9-C7B519FE725D}"/>
    <cellStyle name="Heading 3 6 6 2" xfId="7024" xr:uid="{FE01FBFF-FADC-44B8-A30A-77B52DE6D943}"/>
    <cellStyle name="Heading 3 6 6 2 2" xfId="7025" xr:uid="{22A28960-645D-4053-B03A-3073941DE308}"/>
    <cellStyle name="Heading 3 6 6 3" xfId="7026" xr:uid="{0EDED807-7A00-428C-B452-401255B21112}"/>
    <cellStyle name="Heading 3 6 6 3 2" xfId="7027" xr:uid="{CA7A1FC9-E287-49D8-ACCC-80501C50E37B}"/>
    <cellStyle name="Heading 3 6 6 4" xfId="7028" xr:uid="{82C98E02-2CF9-43B4-8602-0F26B91D7E0E}"/>
    <cellStyle name="Heading 3 6 6 4 2" xfId="7029" xr:uid="{C29D1E4A-1AEC-4608-803B-C71829A4B8CB}"/>
    <cellStyle name="Heading 3 6 7" xfId="7030" xr:uid="{135EBEEB-F294-4FD3-8F42-29164FBA4CD6}"/>
    <cellStyle name="Heading 3 6 7 2" xfId="7031" xr:uid="{66F54513-6BD2-438E-B411-A944A7D0C2D3}"/>
    <cellStyle name="Heading 3 6 7 2 2" xfId="7032" xr:uid="{47E16A35-90EE-4678-97C7-7485A16C2A93}"/>
    <cellStyle name="Heading 3 6 7 3" xfId="7033" xr:uid="{078608C3-7E46-45AD-ACB0-C590F4A7FFC5}"/>
    <cellStyle name="Heading 3 6 7 3 2" xfId="7034" xr:uid="{A793B5A8-73C8-47D8-B5C8-A791242BB5EF}"/>
    <cellStyle name="Heading 3 6 7 4" xfId="7035" xr:uid="{F57F9DE2-42AD-4B13-B32D-28E49DC9546B}"/>
    <cellStyle name="Heading 3 6 7 4 2" xfId="7036" xr:uid="{176C3732-B5BB-4387-A11C-0D6DA35125BA}"/>
    <cellStyle name="Heading 3 6 8" xfId="7037" xr:uid="{84944CAC-06D9-4874-9D6A-35932AD65360}"/>
    <cellStyle name="Heading 3 6 8 2" xfId="7038" xr:uid="{F87AC40E-D126-4C03-AE11-20902D3B57CD}"/>
    <cellStyle name="Heading 3 6 8 2 2" xfId="7039" xr:uid="{66C6D63D-B5D0-4B9D-A0D6-D5CF8EE987B9}"/>
    <cellStyle name="Heading 3 6 8 3" xfId="7040" xr:uid="{A9D726E1-8502-4118-830A-499AEF0E37CA}"/>
    <cellStyle name="Heading 3 6 8 3 2" xfId="7041" xr:uid="{062B3DE1-EEF1-45E8-BEE8-58ABEB0F8C18}"/>
    <cellStyle name="Heading 3 6 8 4" xfId="7042" xr:uid="{03BD27FD-19EA-44D8-AE56-D09296F94629}"/>
    <cellStyle name="Heading 3 6 8 4 2" xfId="7043" xr:uid="{4160D393-A3D9-4E52-A213-743B432F6CAD}"/>
    <cellStyle name="Heading 3 6 9" xfId="7044" xr:uid="{AC946AED-01D9-4021-A7D3-14CAF221F624}"/>
    <cellStyle name="Heading 3 6 9 2" xfId="7045" xr:uid="{1079FDF0-05DF-4FDC-9935-21CB4A79CDC5}"/>
    <cellStyle name="Heading 3 6 9 2 2" xfId="7046" xr:uid="{0D6EA043-9BF5-4FD5-B8C7-9442877EABCA}"/>
    <cellStyle name="Heading 3 6 9 3" xfId="7047" xr:uid="{41BB8C3B-BF00-4426-8FD7-C2EB048E5E89}"/>
    <cellStyle name="Heading 3 6 9 3 2" xfId="7048" xr:uid="{3B2385AB-EBC2-4D37-AA3D-AC7FD966E2DF}"/>
    <cellStyle name="Heading 3 6 9 4" xfId="7049" xr:uid="{51335B34-CB15-446F-A3E9-7913DF7C70C5}"/>
    <cellStyle name="Heading 3 6 9 4 2" xfId="7050" xr:uid="{3DBE2AAB-6293-4E13-A50E-CE60B1C19DE1}"/>
    <cellStyle name="Heading 3 7" xfId="7051" xr:uid="{D59FEB47-3A61-444B-BF08-E6402137D3A1}"/>
    <cellStyle name="Heading 3 7 10" xfId="7052" xr:uid="{F15408E5-4AB1-4FF2-A95B-146E3D762B3C}"/>
    <cellStyle name="Heading 3 7 10 2" xfId="7053" xr:uid="{4CCF3C4D-BEAE-4EDC-B042-16C136BE883D}"/>
    <cellStyle name="Heading 3 7 10 2 2" xfId="7054" xr:uid="{05B33992-3956-4146-BEA0-5D2A23B71C35}"/>
    <cellStyle name="Heading 3 7 10 3" xfId="7055" xr:uid="{4950D644-3E05-4423-AD8E-6E4B79F1741F}"/>
    <cellStyle name="Heading 3 7 10 3 2" xfId="7056" xr:uid="{B60C482E-90D8-4ACE-A4D7-5319B537619B}"/>
    <cellStyle name="Heading 3 7 10 4" xfId="7057" xr:uid="{D9376A2A-625D-4F81-BEC8-666F27EC1042}"/>
    <cellStyle name="Heading 3 7 10 4 2" xfId="7058" xr:uid="{1EC0C0AA-BC3B-4295-8FB8-EA757AE6DDD2}"/>
    <cellStyle name="Heading 3 7 11" xfId="7059" xr:uid="{5413AC62-8CC3-43BC-9E6E-35EA3495C402}"/>
    <cellStyle name="Heading 3 7 11 2" xfId="7060" xr:uid="{1356771D-ADB4-4FD5-A684-0D23F0B112BC}"/>
    <cellStyle name="Heading 3 7 11 2 2" xfId="7061" xr:uid="{11D7F1A3-8226-4B11-B2E7-931104CEB6D9}"/>
    <cellStyle name="Heading 3 7 11 3" xfId="7062" xr:uid="{C2579682-8C42-4C84-BCDF-C7766FE18EF4}"/>
    <cellStyle name="Heading 3 7 11 3 2" xfId="7063" xr:uid="{3D81044D-ED7B-4151-B2A1-B5DE3CB8CFF9}"/>
    <cellStyle name="Heading 3 7 11 4" xfId="7064" xr:uid="{60D9FB91-1BA2-4E0B-B3D5-F8AB078CA2C1}"/>
    <cellStyle name="Heading 3 7 11 4 2" xfId="7065" xr:uid="{B405FD8A-9330-48B8-A888-3BFF99A95A4E}"/>
    <cellStyle name="Heading 3 7 12" xfId="7066" xr:uid="{76CBAC87-6E26-43CC-AADC-51277A62FE52}"/>
    <cellStyle name="Heading 3 7 12 2" xfId="7067" xr:uid="{9BF1397A-96B9-4822-9B71-985B0261235E}"/>
    <cellStyle name="Heading 3 7 12 2 2" xfId="7068" xr:uid="{FFA7A2DC-A8FC-44F7-AE5C-A35438437383}"/>
    <cellStyle name="Heading 3 7 12 3" xfId="7069" xr:uid="{A46C6031-9718-4B1A-9FBA-487BB97C921F}"/>
    <cellStyle name="Heading 3 7 12 3 2" xfId="7070" xr:uid="{6F8C2328-9155-4432-B14C-3BFC69E6D25A}"/>
    <cellStyle name="Heading 3 7 12 4" xfId="7071" xr:uid="{3DA3BFD2-FAA6-435E-8D1F-8830F1704D7B}"/>
    <cellStyle name="Heading 3 7 12 4 2" xfId="7072" xr:uid="{E31F16BA-A108-4D75-9607-CF3B58C814E5}"/>
    <cellStyle name="Heading 3 7 13" xfId="7073" xr:uid="{C68FB485-EDFA-4065-84FC-09E8CBC5C1F2}"/>
    <cellStyle name="Heading 3 7 13 2" xfId="7074" xr:uid="{B41B4142-894B-4BBA-825E-865044A046FF}"/>
    <cellStyle name="Heading 3 7 13 2 2" xfId="7075" xr:uid="{3278B22D-495E-45DD-B260-3CA8A62E7A02}"/>
    <cellStyle name="Heading 3 7 13 3" xfId="7076" xr:uid="{D3039B1C-6446-4A73-8C78-197E75255C52}"/>
    <cellStyle name="Heading 3 7 13 3 2" xfId="7077" xr:uid="{DC6865FC-2A92-491A-94AC-AD76F5E40624}"/>
    <cellStyle name="Heading 3 7 13 4" xfId="7078" xr:uid="{1F0EDB8B-8DD5-4F01-8AB5-830D9ECC8E57}"/>
    <cellStyle name="Heading 3 7 13 4 2" xfId="7079" xr:uid="{F9A81E8F-00A4-4044-A9FF-136C42BEB30D}"/>
    <cellStyle name="Heading 3 7 14" xfId="7080" xr:uid="{3DEAACA4-1C1D-4354-BE21-B8CD8445777F}"/>
    <cellStyle name="Heading 3 7 14 2" xfId="7081" xr:uid="{AFB281EB-395F-4D55-A714-B0FD1125A4B7}"/>
    <cellStyle name="Heading 3 7 14 2 2" xfId="7082" xr:uid="{AA547408-3604-410E-811F-46ABA9B63314}"/>
    <cellStyle name="Heading 3 7 14 3" xfId="7083" xr:uid="{88152316-66A2-4FD9-A223-ACE9EA612C55}"/>
    <cellStyle name="Heading 3 7 14 3 2" xfId="7084" xr:uid="{63978468-8E7D-4A5E-9B0D-A8393B4EDD8B}"/>
    <cellStyle name="Heading 3 7 14 4" xfId="7085" xr:uid="{F5356232-3FFE-41BF-9DB4-D5DD37089023}"/>
    <cellStyle name="Heading 3 7 14 4 2" xfId="7086" xr:uid="{492A8F2F-5FF7-4DE6-8C8C-17B0F6BED851}"/>
    <cellStyle name="Heading 3 7 15" xfId="7087" xr:uid="{F6B24C57-7BB1-4B5C-AC10-1428C1D56FB5}"/>
    <cellStyle name="Heading 3 7 15 2" xfId="7088" xr:uid="{52AE6D8E-86DE-4E59-A2CE-6A7BADAB613F}"/>
    <cellStyle name="Heading 3 7 15 2 2" xfId="7089" xr:uid="{26141153-8AF9-4907-9328-FC382C429247}"/>
    <cellStyle name="Heading 3 7 15 3" xfId="7090" xr:uid="{8699C5E1-775D-4618-9E16-A14B5F88D5CB}"/>
    <cellStyle name="Heading 3 7 15 3 2" xfId="7091" xr:uid="{B5B40B47-68E7-43BC-8EBC-D9ED653D5E69}"/>
    <cellStyle name="Heading 3 7 15 4" xfId="7092" xr:uid="{0B8768D5-2602-4647-BF76-34FEC83E618D}"/>
    <cellStyle name="Heading 3 7 15 4 2" xfId="7093" xr:uid="{3D44F0BB-1C71-4AC6-A09F-E4BADB34820E}"/>
    <cellStyle name="Heading 3 7 16" xfId="7094" xr:uid="{C77DC568-3D2B-4282-B929-BD2BF7CB7A2A}"/>
    <cellStyle name="Heading 3 7 16 2" xfId="7095" xr:uid="{54BC16E9-0DD1-4EE6-B2F5-FD37ABE48BB2}"/>
    <cellStyle name="Heading 3 7 17" xfId="7096" xr:uid="{A0C66415-5240-465F-B9A1-431128626724}"/>
    <cellStyle name="Heading 3 7 17 2" xfId="7097" xr:uid="{CB51CA42-CD18-47AE-93F6-4C81BAA29FC6}"/>
    <cellStyle name="Heading 3 7 18" xfId="7098" xr:uid="{78152058-CB45-4D14-BE3A-81539F08250D}"/>
    <cellStyle name="Heading 3 7 18 2" xfId="7099" xr:uid="{8A710318-A0D9-4F79-AE6E-4F8285CFB4EF}"/>
    <cellStyle name="Heading 3 7 19" xfId="7100" xr:uid="{2603FCCD-761B-4599-9FE1-033747E3350F}"/>
    <cellStyle name="Heading 3 7 2" xfId="7101" xr:uid="{E7D6A6A3-544F-4538-8191-2340B67EBAB4}"/>
    <cellStyle name="Heading 3 7 2 2" xfId="7102" xr:uid="{26467C69-3814-4B61-B12C-472B6EC633D2}"/>
    <cellStyle name="Heading 3 7 2 2 2" xfId="7103" xr:uid="{2DA20E69-1120-4C83-B361-B2B70B655FD3}"/>
    <cellStyle name="Heading 3 7 2 3" xfId="7104" xr:uid="{11D2A2FB-B6A2-4013-8699-367434B3A16D}"/>
    <cellStyle name="Heading 3 7 2 3 2" xfId="7105" xr:uid="{791F1057-4FE6-4D81-9F66-6CEAD031BE97}"/>
    <cellStyle name="Heading 3 7 2 4" xfId="7106" xr:uid="{84EB5048-FEE4-4C0D-B80D-4F698895C82E}"/>
    <cellStyle name="Heading 3 7 2 4 2" xfId="7107" xr:uid="{F0C57E7C-69F7-421C-8065-4C76E773E80A}"/>
    <cellStyle name="Heading 3 7 20" xfId="7108" xr:uid="{3F88B626-AACA-4DC0-BD6E-9132DB0CAF43}"/>
    <cellStyle name="Heading 3 7 21" xfId="7109" xr:uid="{149724FC-C303-4849-9CB6-92BBEC26CF15}"/>
    <cellStyle name="Heading 3 7 22" xfId="7110" xr:uid="{AB48E1AF-A1FA-474E-89D3-E3369DA977FC}"/>
    <cellStyle name="Heading 3 7 23" xfId="7111" xr:uid="{E41A280D-132E-458F-880B-B04277058170}"/>
    <cellStyle name="Heading 3 7 24" xfId="7112" xr:uid="{20F0EBCF-98EF-4B64-931D-C1F9FB30BA9C}"/>
    <cellStyle name="Heading 3 7 25" xfId="7113" xr:uid="{88DE2E03-2626-498F-831C-FDCAB715187D}"/>
    <cellStyle name="Heading 3 7 3" xfId="7114" xr:uid="{0CFDD0EB-AA2B-441D-81F8-10EBDE184AF4}"/>
    <cellStyle name="Heading 3 7 3 2" xfId="7115" xr:uid="{4BB6B913-3D73-455E-8A90-AD94EABE6F1E}"/>
    <cellStyle name="Heading 3 7 3 2 2" xfId="7116" xr:uid="{92BF6192-DF60-4304-999B-9ED07B4C4638}"/>
    <cellStyle name="Heading 3 7 3 3" xfId="7117" xr:uid="{34F4B9F8-0F43-4CF2-BFD3-53D85443E86F}"/>
    <cellStyle name="Heading 3 7 3 3 2" xfId="7118" xr:uid="{A34B7725-A01B-4946-8D19-062922454C36}"/>
    <cellStyle name="Heading 3 7 3 4" xfId="7119" xr:uid="{0B49F8CD-1A1D-4FCB-A76A-2FE6A6184B3E}"/>
    <cellStyle name="Heading 3 7 3 4 2" xfId="7120" xr:uid="{2E8663BF-11B6-4672-83AF-72F5CF98E0FE}"/>
    <cellStyle name="Heading 3 7 4" xfId="7121" xr:uid="{0906CF8E-4B60-4943-9F53-3CBF5552A7E8}"/>
    <cellStyle name="Heading 3 7 4 2" xfId="7122" xr:uid="{413B3677-2C0A-4E9E-9331-381A5B15A68F}"/>
    <cellStyle name="Heading 3 7 4 2 2" xfId="7123" xr:uid="{7012C0BE-0B1A-457F-8E0E-31AA24357E2E}"/>
    <cellStyle name="Heading 3 7 4 3" xfId="7124" xr:uid="{41B5C2E9-0E03-4858-B7B9-3DB74FC5ED88}"/>
    <cellStyle name="Heading 3 7 4 3 2" xfId="7125" xr:uid="{57639C68-E6C0-42D5-AC0B-2401AA0F3191}"/>
    <cellStyle name="Heading 3 7 4 4" xfId="7126" xr:uid="{066D6AF7-5646-4E3A-9CF5-28A112F8FAC1}"/>
    <cellStyle name="Heading 3 7 4 4 2" xfId="7127" xr:uid="{463CB82B-57C9-476D-A369-766A71E4A5D5}"/>
    <cellStyle name="Heading 3 7 5" xfId="7128" xr:uid="{0EFEF2E5-823E-42AF-A575-9F2A300DBFD0}"/>
    <cellStyle name="Heading 3 7 5 2" xfId="7129" xr:uid="{16F9376F-80B6-4A16-AB0B-C282A8DA2FB9}"/>
    <cellStyle name="Heading 3 7 5 2 2" xfId="7130" xr:uid="{D463E053-7970-400E-BF2A-25F7D74E6945}"/>
    <cellStyle name="Heading 3 7 5 3" xfId="7131" xr:uid="{C6AD6E5A-1B61-4A1D-8D5E-330A2E577AD3}"/>
    <cellStyle name="Heading 3 7 5 3 2" xfId="7132" xr:uid="{DCBB4760-BF4E-4675-8A5B-9F3409F3DC58}"/>
    <cellStyle name="Heading 3 7 5 4" xfId="7133" xr:uid="{0916FADA-425D-4738-9C70-B08DD7DB3091}"/>
    <cellStyle name="Heading 3 7 5 4 2" xfId="7134" xr:uid="{7F888119-A386-4817-B114-CD4AAAF769F1}"/>
    <cellStyle name="Heading 3 7 6" xfId="7135" xr:uid="{104CC983-AF9E-47EC-BC00-53111D32415E}"/>
    <cellStyle name="Heading 3 7 6 2" xfId="7136" xr:uid="{38864484-0413-4994-B872-D892387312BA}"/>
    <cellStyle name="Heading 3 7 6 2 2" xfId="7137" xr:uid="{0F3B6877-D401-425F-9707-B0FB32CE22FB}"/>
    <cellStyle name="Heading 3 7 6 3" xfId="7138" xr:uid="{2B688946-5919-49D9-AD50-3E43AB7B4173}"/>
    <cellStyle name="Heading 3 7 6 3 2" xfId="7139" xr:uid="{82951CD9-6140-40CA-A70A-241BD7F58EC5}"/>
    <cellStyle name="Heading 3 7 6 4" xfId="7140" xr:uid="{DF8825B0-9ACF-4CDC-AFA4-4AA220A39358}"/>
    <cellStyle name="Heading 3 7 6 4 2" xfId="7141" xr:uid="{536F750B-5D06-47E4-BC21-FAE362021365}"/>
    <cellStyle name="Heading 3 7 7" xfId="7142" xr:uid="{05A4418F-058E-4B6D-BB18-DAAFED6C3349}"/>
    <cellStyle name="Heading 3 7 7 2" xfId="7143" xr:uid="{237BD7C7-1936-4EB5-AAC7-C425392FB4EE}"/>
    <cellStyle name="Heading 3 7 7 2 2" xfId="7144" xr:uid="{8FD77BDC-314C-463B-B2CE-80F62FEC2A5B}"/>
    <cellStyle name="Heading 3 7 7 3" xfId="7145" xr:uid="{C822D983-D151-4FC5-AFF0-28457BE4B302}"/>
    <cellStyle name="Heading 3 7 7 3 2" xfId="7146" xr:uid="{1F53F81E-E8D4-4AB1-ABE1-B69D0AC3ACD8}"/>
    <cellStyle name="Heading 3 7 7 4" xfId="7147" xr:uid="{ED8E0F90-6443-4B79-A7A6-F6B988761F69}"/>
    <cellStyle name="Heading 3 7 7 4 2" xfId="7148" xr:uid="{C46E6EC0-1BBB-481B-920F-0497FB4C0778}"/>
    <cellStyle name="Heading 3 7 8" xfId="7149" xr:uid="{0F277C7E-B7C6-4D9A-A14F-DBE45408E3F5}"/>
    <cellStyle name="Heading 3 7 8 2" xfId="7150" xr:uid="{29D89A02-3C71-4D09-9612-90152DBCA3AC}"/>
    <cellStyle name="Heading 3 7 8 2 2" xfId="7151" xr:uid="{F7BC92C6-C5E8-483E-B083-BF5F53338681}"/>
    <cellStyle name="Heading 3 7 8 3" xfId="7152" xr:uid="{9CFD3353-E0D5-4375-9DC8-7B60B445B812}"/>
    <cellStyle name="Heading 3 7 8 3 2" xfId="7153" xr:uid="{DED3E0F6-61DF-44C0-82B8-C38EB5212A8C}"/>
    <cellStyle name="Heading 3 7 8 4" xfId="7154" xr:uid="{6290C034-97CB-47F7-93A3-0165F4E09EA7}"/>
    <cellStyle name="Heading 3 7 8 4 2" xfId="7155" xr:uid="{88D351FA-9EBA-4818-8603-214B22BCC110}"/>
    <cellStyle name="Heading 3 7 9" xfId="7156" xr:uid="{2124FFFF-E64C-48AB-B16D-01483CE7F567}"/>
    <cellStyle name="Heading 3 7 9 2" xfId="7157" xr:uid="{475BDC33-CDCD-4463-AB30-EB920295B3CA}"/>
    <cellStyle name="Heading 3 7 9 2 2" xfId="7158" xr:uid="{FC178F2A-A8E6-4118-9469-8A6709FCC520}"/>
    <cellStyle name="Heading 3 7 9 3" xfId="7159" xr:uid="{2CC738CB-7420-4929-AD18-40E800DBD2A1}"/>
    <cellStyle name="Heading 3 7 9 3 2" xfId="7160" xr:uid="{F6E06979-BCA4-4AE7-9B5E-B77B27E06FA5}"/>
    <cellStyle name="Heading 3 7 9 4" xfId="7161" xr:uid="{4004B32D-073A-438E-BA12-14B5AEB4698D}"/>
    <cellStyle name="Heading 3 7 9 4 2" xfId="7162" xr:uid="{94269BA1-BD1D-44A4-BAD7-04E0C27C1B7C}"/>
    <cellStyle name="Heading 3 8" xfId="7163" xr:uid="{D648BA29-5987-475A-A000-3694717A0176}"/>
    <cellStyle name="Heading 3 8 10" xfId="7164" xr:uid="{E0C8A43C-5E87-4730-8291-0A1B9F2A465A}"/>
    <cellStyle name="Heading 3 8 10 2" xfId="7165" xr:uid="{F42610C1-C4CC-4C43-9E77-DF87AB9EF7A3}"/>
    <cellStyle name="Heading 3 8 10 2 2" xfId="7166" xr:uid="{64CF2EF2-2AFC-46CE-8BC9-026F601BE418}"/>
    <cellStyle name="Heading 3 8 10 3" xfId="7167" xr:uid="{F144F7F3-FCBE-47D3-BBE0-F051A22A99EE}"/>
    <cellStyle name="Heading 3 8 10 3 2" xfId="7168" xr:uid="{8221DD94-078F-45B5-8774-9BB827DCE32A}"/>
    <cellStyle name="Heading 3 8 10 4" xfId="7169" xr:uid="{FF2715DE-5A97-4144-ABF7-C7820036647A}"/>
    <cellStyle name="Heading 3 8 10 4 2" xfId="7170" xr:uid="{86EE0F9A-9F94-4B38-8CE9-E9CAD6DE9934}"/>
    <cellStyle name="Heading 3 8 11" xfId="7171" xr:uid="{5616E21D-6721-4F48-AA98-7BC489C8EA17}"/>
    <cellStyle name="Heading 3 8 11 2" xfId="7172" xr:uid="{BD00FE4E-8399-44DD-944C-6D9FB65A67B8}"/>
    <cellStyle name="Heading 3 8 11 2 2" xfId="7173" xr:uid="{DC161AEC-94CF-4F19-A2AA-26C7FA447EDC}"/>
    <cellStyle name="Heading 3 8 11 3" xfId="7174" xr:uid="{DF42087C-60B2-442E-B877-0124F66E6F8F}"/>
    <cellStyle name="Heading 3 8 11 3 2" xfId="7175" xr:uid="{6C97D5E9-A05F-4DA3-91C6-72D3B0D3C8BF}"/>
    <cellStyle name="Heading 3 8 11 4" xfId="7176" xr:uid="{C96B587A-58F3-45ED-904E-7C37388373C4}"/>
    <cellStyle name="Heading 3 8 11 4 2" xfId="7177" xr:uid="{8D49FC41-8A5B-41C0-914A-F119D7643846}"/>
    <cellStyle name="Heading 3 8 12" xfId="7178" xr:uid="{FA68AD3E-713C-4677-9A0A-8EC35BA1AA88}"/>
    <cellStyle name="Heading 3 8 12 2" xfId="7179" xr:uid="{3DC80F21-E7C1-4383-A92F-C7D346F5F663}"/>
    <cellStyle name="Heading 3 8 12 2 2" xfId="7180" xr:uid="{E9D8C596-32F2-4D27-981A-BD16B12F763A}"/>
    <cellStyle name="Heading 3 8 12 3" xfId="7181" xr:uid="{BA19CBF3-E9CC-4950-B823-DAC276165B16}"/>
    <cellStyle name="Heading 3 8 12 3 2" xfId="7182" xr:uid="{BF89B544-5FEF-47F8-A836-F702B241F516}"/>
    <cellStyle name="Heading 3 8 12 4" xfId="7183" xr:uid="{AD9AFD47-F8DE-40EB-BC3A-0D09B891F4FC}"/>
    <cellStyle name="Heading 3 8 12 4 2" xfId="7184" xr:uid="{517EDC31-2972-49F5-ADE1-8627F2203256}"/>
    <cellStyle name="Heading 3 8 13" xfId="7185" xr:uid="{60171732-2EE1-47D6-BD0C-C68FBCB80EC2}"/>
    <cellStyle name="Heading 3 8 13 2" xfId="7186" xr:uid="{6552332B-5188-475F-BA27-CE9CA0001F79}"/>
    <cellStyle name="Heading 3 8 13 2 2" xfId="7187" xr:uid="{03F947A9-A1F9-4523-B3CB-F91017235876}"/>
    <cellStyle name="Heading 3 8 13 3" xfId="7188" xr:uid="{E7ED25CE-51C0-4C22-83AB-FFE3C73A78E8}"/>
    <cellStyle name="Heading 3 8 13 3 2" xfId="7189" xr:uid="{B14DAE06-1949-4BB5-A758-D1EEDE70BE60}"/>
    <cellStyle name="Heading 3 8 13 4" xfId="7190" xr:uid="{62A79106-BE11-4D82-8D41-98ABB4BD9957}"/>
    <cellStyle name="Heading 3 8 13 4 2" xfId="7191" xr:uid="{D79E56BF-0368-424D-B4F4-470CBB32FD50}"/>
    <cellStyle name="Heading 3 8 14" xfId="7192" xr:uid="{079AB28D-23C0-4063-B0FE-058C950EF30D}"/>
    <cellStyle name="Heading 3 8 14 2" xfId="7193" xr:uid="{73115CB7-A600-4007-9F0F-738557627D44}"/>
    <cellStyle name="Heading 3 8 14 2 2" xfId="7194" xr:uid="{18CD8FB9-034A-4646-AF97-229E31A3B7E6}"/>
    <cellStyle name="Heading 3 8 14 3" xfId="7195" xr:uid="{54BB1116-2D0C-4FE4-A63C-2A5413A50E3D}"/>
    <cellStyle name="Heading 3 8 14 3 2" xfId="7196" xr:uid="{12D3E9ED-37BA-4B41-B32F-F84D51076B79}"/>
    <cellStyle name="Heading 3 8 14 4" xfId="7197" xr:uid="{B6431F17-D1A8-4268-8597-B1B8893D315A}"/>
    <cellStyle name="Heading 3 8 14 4 2" xfId="7198" xr:uid="{9079C87A-7C9B-4E53-8584-39D0C9BE032D}"/>
    <cellStyle name="Heading 3 8 15" xfId="7199" xr:uid="{7726EAB0-E339-478A-BBC5-6AC4219DE29F}"/>
    <cellStyle name="Heading 3 8 15 2" xfId="7200" xr:uid="{735A11AA-D3A9-4A04-984B-04E645CA38EF}"/>
    <cellStyle name="Heading 3 8 15 2 2" xfId="7201" xr:uid="{0C8EBB76-3F5F-43D1-A1A6-96991629A6E3}"/>
    <cellStyle name="Heading 3 8 15 3" xfId="7202" xr:uid="{787CF085-8660-4C68-9E88-0B3D88A13760}"/>
    <cellStyle name="Heading 3 8 15 3 2" xfId="7203" xr:uid="{08754DD1-1202-4E2B-B942-73151413BE22}"/>
    <cellStyle name="Heading 3 8 15 4" xfId="7204" xr:uid="{EAC1E67E-B270-4A5B-9569-F2AF9E545B95}"/>
    <cellStyle name="Heading 3 8 15 4 2" xfId="7205" xr:uid="{17866757-7BF8-4E3A-A509-F8C844CCAE2C}"/>
    <cellStyle name="Heading 3 8 16" xfId="7206" xr:uid="{B7970F56-F3BA-49E3-93EE-A36FA3792FC6}"/>
    <cellStyle name="Heading 3 8 16 2" xfId="7207" xr:uid="{ED60C5C5-2B56-411F-86AC-567A8729F15C}"/>
    <cellStyle name="Heading 3 8 17" xfId="7208" xr:uid="{8E660CB5-0225-422B-A50E-C4D54907AAB0}"/>
    <cellStyle name="Heading 3 8 17 2" xfId="7209" xr:uid="{E243D20D-6699-442F-ADBA-E383A9819326}"/>
    <cellStyle name="Heading 3 8 18" xfId="7210" xr:uid="{128D5C05-E03A-48A9-9B73-E056D30FC8A1}"/>
    <cellStyle name="Heading 3 8 18 2" xfId="7211" xr:uid="{E306DB79-06D8-4B2B-BC62-E1FF8B4020D5}"/>
    <cellStyle name="Heading 3 8 19" xfId="7212" xr:uid="{FC0F7020-D1A9-436E-9E38-8A677D4427D3}"/>
    <cellStyle name="Heading 3 8 2" xfId="7213" xr:uid="{C36BB2CA-2AD9-432D-ABA6-98D40544F9F0}"/>
    <cellStyle name="Heading 3 8 2 2" xfId="7214" xr:uid="{6A86C078-0941-4630-9542-39CFD8C60664}"/>
    <cellStyle name="Heading 3 8 2 2 2" xfId="7215" xr:uid="{D13A25F9-9D6B-422E-9A6D-F4DB1FAFF34C}"/>
    <cellStyle name="Heading 3 8 2 3" xfId="7216" xr:uid="{98CB0291-1DB3-4EF6-89E9-DD96658C7803}"/>
    <cellStyle name="Heading 3 8 2 3 2" xfId="7217" xr:uid="{75B24596-B0CD-464B-A2E1-84C9311C6B2C}"/>
    <cellStyle name="Heading 3 8 2 4" xfId="7218" xr:uid="{9D40A808-9E45-4A29-A83B-DF0B7F38E93C}"/>
    <cellStyle name="Heading 3 8 2 4 2" xfId="7219" xr:uid="{6C1DC852-3FE4-45BA-B428-4BD49BD7DA6A}"/>
    <cellStyle name="Heading 3 8 20" xfId="7220" xr:uid="{63AD793E-17CF-4E9C-84C1-B1C649D43CAF}"/>
    <cellStyle name="Heading 3 8 21" xfId="7221" xr:uid="{C6A77921-D517-4602-A1E7-3AAB6C0F6D6C}"/>
    <cellStyle name="Heading 3 8 22" xfId="7222" xr:uid="{AA5D3163-3D88-4F4E-ACC9-E00AACDD9BE2}"/>
    <cellStyle name="Heading 3 8 23" xfId="7223" xr:uid="{DB884A89-4103-460C-8FD0-E7BA42087A31}"/>
    <cellStyle name="Heading 3 8 24" xfId="7224" xr:uid="{C56AAE15-EECA-4761-B9FA-201C488826C8}"/>
    <cellStyle name="Heading 3 8 25" xfId="7225" xr:uid="{4BE15EC7-8D3F-495B-910A-3052D8638128}"/>
    <cellStyle name="Heading 3 8 3" xfId="7226" xr:uid="{C085B3BE-8310-411E-BB64-A62CA858F40A}"/>
    <cellStyle name="Heading 3 8 3 2" xfId="7227" xr:uid="{F1AD964C-8D5E-4256-B539-60EE103AE016}"/>
    <cellStyle name="Heading 3 8 3 2 2" xfId="7228" xr:uid="{54AA185B-6DB3-4D59-AD16-67C4E43D11B4}"/>
    <cellStyle name="Heading 3 8 3 3" xfId="7229" xr:uid="{57F8862A-E689-40C9-B98A-C5DDB0702759}"/>
    <cellStyle name="Heading 3 8 3 3 2" xfId="7230" xr:uid="{F11D65C7-F20F-4CD9-BE10-425AD9E6DE22}"/>
    <cellStyle name="Heading 3 8 3 4" xfId="7231" xr:uid="{2E262592-C72B-42D4-8E31-1E3F36A7EE4F}"/>
    <cellStyle name="Heading 3 8 3 4 2" xfId="7232" xr:uid="{DBF23C39-3BBC-4409-9721-6B5308E781FC}"/>
    <cellStyle name="Heading 3 8 4" xfId="7233" xr:uid="{47DF0BBB-C47F-4139-950C-3E7DA35E060F}"/>
    <cellStyle name="Heading 3 8 4 2" xfId="7234" xr:uid="{66BB869C-11D4-4C35-A5B0-51CB78197DE0}"/>
    <cellStyle name="Heading 3 8 4 2 2" xfId="7235" xr:uid="{75F1257D-44BD-479F-9D40-D15D002B3661}"/>
    <cellStyle name="Heading 3 8 4 3" xfId="7236" xr:uid="{AE3115B8-3E17-48A0-AC55-D9DE825BB676}"/>
    <cellStyle name="Heading 3 8 4 3 2" xfId="7237" xr:uid="{ECD91C00-322F-4D46-AF04-9388C31C770F}"/>
    <cellStyle name="Heading 3 8 4 4" xfId="7238" xr:uid="{F5A11CA0-1F84-497E-8454-3B7E3F2B4AED}"/>
    <cellStyle name="Heading 3 8 4 4 2" xfId="7239" xr:uid="{78FDB7A5-B3E9-46BA-BF88-2C7DC1C7C73A}"/>
    <cellStyle name="Heading 3 8 5" xfId="7240" xr:uid="{3760A9C8-2E9E-4285-935D-4FF6A152C451}"/>
    <cellStyle name="Heading 3 8 5 2" xfId="7241" xr:uid="{BD043450-8597-4EA7-8321-A25255A1C5C6}"/>
    <cellStyle name="Heading 3 8 5 2 2" xfId="7242" xr:uid="{03018491-4192-4641-90B9-0004705CBB81}"/>
    <cellStyle name="Heading 3 8 5 3" xfId="7243" xr:uid="{871554C1-D14E-4EE9-8A37-38B0D247CDC4}"/>
    <cellStyle name="Heading 3 8 5 3 2" xfId="7244" xr:uid="{7D60FDF7-EF6A-4C80-9262-1AB7913F463E}"/>
    <cellStyle name="Heading 3 8 5 4" xfId="7245" xr:uid="{090F1923-FCE1-4DF3-94BF-2066FA0927CE}"/>
    <cellStyle name="Heading 3 8 5 4 2" xfId="7246" xr:uid="{C9C12308-FFC6-497D-9AFC-BA301A8EBFB0}"/>
    <cellStyle name="Heading 3 8 6" xfId="7247" xr:uid="{DCC96CE2-B66C-4D32-84D5-1D5A2AA802DD}"/>
    <cellStyle name="Heading 3 8 6 2" xfId="7248" xr:uid="{992D5434-70F8-45C5-9E5E-2B4A4923D24C}"/>
    <cellStyle name="Heading 3 8 6 2 2" xfId="7249" xr:uid="{D0420DA9-B170-4BA2-AA15-CB46DFF510FA}"/>
    <cellStyle name="Heading 3 8 6 3" xfId="7250" xr:uid="{779354DB-33ED-47BA-BFEA-89A6F3428E05}"/>
    <cellStyle name="Heading 3 8 6 3 2" xfId="7251" xr:uid="{9F78A380-44FC-45F3-9D79-9F2BC4E49860}"/>
    <cellStyle name="Heading 3 8 6 4" xfId="7252" xr:uid="{E6BA5CD9-2A76-458C-BBBC-C0E989ED05F8}"/>
    <cellStyle name="Heading 3 8 6 4 2" xfId="7253" xr:uid="{78C2A3C5-3DA1-4437-AB76-9764F05CC7E1}"/>
    <cellStyle name="Heading 3 8 7" xfId="7254" xr:uid="{5CA17DE4-823B-409F-96D3-8306F2B8978A}"/>
    <cellStyle name="Heading 3 8 7 2" xfId="7255" xr:uid="{1870EF58-2D75-4AEC-8F7B-C7D5C5946E95}"/>
    <cellStyle name="Heading 3 8 7 2 2" xfId="7256" xr:uid="{517BE54C-70B8-470B-9E87-EEBF026A8249}"/>
    <cellStyle name="Heading 3 8 7 3" xfId="7257" xr:uid="{A14D3938-2BD2-40DB-96E1-730DD6E68E59}"/>
    <cellStyle name="Heading 3 8 7 3 2" xfId="7258" xr:uid="{A90FC80A-71E5-42B5-AEB9-C8B4F8A2A83B}"/>
    <cellStyle name="Heading 3 8 7 4" xfId="7259" xr:uid="{26327221-1901-4102-A96F-DD6DDDE099A1}"/>
    <cellStyle name="Heading 3 8 7 4 2" xfId="7260" xr:uid="{73386CBC-CE80-43AB-8126-6708F372C327}"/>
    <cellStyle name="Heading 3 8 8" xfId="7261" xr:uid="{86B84A6C-A2DB-43A8-9817-7FFACDD8B5F2}"/>
    <cellStyle name="Heading 3 8 8 2" xfId="7262" xr:uid="{9A92F20C-4F9F-4400-9E55-B3DFC84F5ABD}"/>
    <cellStyle name="Heading 3 8 8 2 2" xfId="7263" xr:uid="{07B0C39A-D520-4708-A12F-AE2C3221F044}"/>
    <cellStyle name="Heading 3 8 8 3" xfId="7264" xr:uid="{146CFC6E-4F96-48CC-8303-2ABE1D2175B3}"/>
    <cellStyle name="Heading 3 8 8 3 2" xfId="7265" xr:uid="{AD0C054B-2118-4274-B996-F8BB3E597ECF}"/>
    <cellStyle name="Heading 3 8 8 4" xfId="7266" xr:uid="{8E703277-F196-4515-B82F-465558DB07B3}"/>
    <cellStyle name="Heading 3 8 8 4 2" xfId="7267" xr:uid="{97BC66A2-D2E4-45FE-B8AC-A3D60A4B7769}"/>
    <cellStyle name="Heading 3 8 9" xfId="7268" xr:uid="{86EEFD53-6806-4051-9860-20602C59A4F2}"/>
    <cellStyle name="Heading 3 8 9 2" xfId="7269" xr:uid="{550E2C31-1ECC-4D0A-A666-EAA5BD0B88B6}"/>
    <cellStyle name="Heading 3 8 9 2 2" xfId="7270" xr:uid="{CADD1485-8D44-4815-A616-85CC9408CECD}"/>
    <cellStyle name="Heading 3 8 9 3" xfId="7271" xr:uid="{C257A1D3-C73C-43EB-AA78-3EA2BA72D0F2}"/>
    <cellStyle name="Heading 3 8 9 3 2" xfId="7272" xr:uid="{8941832B-C8FA-4576-94D2-A10A8AF48056}"/>
    <cellStyle name="Heading 3 8 9 4" xfId="7273" xr:uid="{D4BD4059-3701-40E2-91BB-8CC05DF0C3D7}"/>
    <cellStyle name="Heading 3 8 9 4 2" xfId="7274" xr:uid="{9F1D4D55-EA0A-441E-8F3E-CA9932BEB50C}"/>
    <cellStyle name="Heading 3 9" xfId="7275" xr:uid="{D27F687D-4CF9-45B2-B93B-79703CE5FED7}"/>
    <cellStyle name="Heading 3 9 10" xfId="7276" xr:uid="{F6D376AC-CB2F-4308-A261-B33680AAC6E4}"/>
    <cellStyle name="Heading 3 9 10 2" xfId="7277" xr:uid="{87C47F3E-9B89-4512-A495-A10F2F7978DC}"/>
    <cellStyle name="Heading 3 9 10 2 2" xfId="7278" xr:uid="{FE1B895A-C1A6-456B-A152-A0200EB3EA18}"/>
    <cellStyle name="Heading 3 9 10 3" xfId="7279" xr:uid="{304429CD-6A60-465E-9650-7E072FEB5022}"/>
    <cellStyle name="Heading 3 9 10 3 2" xfId="7280" xr:uid="{21C32F19-EC56-41FB-99EA-C1A2A3C2AF3B}"/>
    <cellStyle name="Heading 3 9 10 4" xfId="7281" xr:uid="{8AF2E854-7941-4AD2-8DD2-6FF7A5F7AB08}"/>
    <cellStyle name="Heading 3 9 10 4 2" xfId="7282" xr:uid="{A6278C1C-B73F-4D5D-B82B-82A9506ABE3A}"/>
    <cellStyle name="Heading 3 9 11" xfId="7283" xr:uid="{EF3CBE2D-952D-4D04-B1F1-A4C83EB6633E}"/>
    <cellStyle name="Heading 3 9 11 2" xfId="7284" xr:uid="{406D731E-5C44-4F91-8F8B-056E3BE0CF75}"/>
    <cellStyle name="Heading 3 9 11 2 2" xfId="7285" xr:uid="{4684B5F0-7896-4D0E-A238-E5C1FF1DAC81}"/>
    <cellStyle name="Heading 3 9 11 3" xfId="7286" xr:uid="{FCAECBB0-AC10-4BF9-84A9-0590FD6A5D00}"/>
    <cellStyle name="Heading 3 9 11 3 2" xfId="7287" xr:uid="{421EFF0B-3D93-44AB-8D3E-92E46D3F2CA5}"/>
    <cellStyle name="Heading 3 9 11 4" xfId="7288" xr:uid="{60D13DFA-D6E6-414E-989E-C1485B6107B1}"/>
    <cellStyle name="Heading 3 9 11 4 2" xfId="7289" xr:uid="{C91F4080-6A81-4ED6-A5B5-CA49188AEED1}"/>
    <cellStyle name="Heading 3 9 12" xfId="7290" xr:uid="{B1CE0F16-F7A6-471E-B79B-BE0237EB5D19}"/>
    <cellStyle name="Heading 3 9 12 2" xfId="7291" xr:uid="{4B8F49A6-B3CE-493A-80F8-E42D689182FB}"/>
    <cellStyle name="Heading 3 9 12 2 2" xfId="7292" xr:uid="{C7913D95-B3D6-4770-A0F6-25C1CCB90E8B}"/>
    <cellStyle name="Heading 3 9 12 3" xfId="7293" xr:uid="{A5B74B61-2824-4409-96A2-4751F9741748}"/>
    <cellStyle name="Heading 3 9 12 3 2" xfId="7294" xr:uid="{100A660E-6E02-4F74-A0E8-B92A55242208}"/>
    <cellStyle name="Heading 3 9 12 4" xfId="7295" xr:uid="{356826FF-AE3F-46AE-8013-2CA53A19B496}"/>
    <cellStyle name="Heading 3 9 12 4 2" xfId="7296" xr:uid="{DC28A6AE-D997-437A-9122-B8716CBBDFAA}"/>
    <cellStyle name="Heading 3 9 13" xfId="7297" xr:uid="{14785F8B-A4B4-4329-8C62-8C351F4F8204}"/>
    <cellStyle name="Heading 3 9 13 2" xfId="7298" xr:uid="{4BD8EC92-E18F-4547-B37F-9C5F9E8A95FD}"/>
    <cellStyle name="Heading 3 9 13 2 2" xfId="7299" xr:uid="{2A93E04A-50B6-43EC-BBA3-5CFB0415AA12}"/>
    <cellStyle name="Heading 3 9 13 3" xfId="7300" xr:uid="{494F6884-5E95-4573-8B32-56FBD0B04141}"/>
    <cellStyle name="Heading 3 9 13 3 2" xfId="7301" xr:uid="{E750602E-D05C-4CF2-8BE5-E2C4819351C4}"/>
    <cellStyle name="Heading 3 9 13 4" xfId="7302" xr:uid="{65DEDB5A-0E45-4277-B637-1A2533C92FE6}"/>
    <cellStyle name="Heading 3 9 13 4 2" xfId="7303" xr:uid="{8B9E6F8F-7843-4C86-ABA4-644E022E1A54}"/>
    <cellStyle name="Heading 3 9 14" xfId="7304" xr:uid="{E585B13A-FF8F-4EA2-B715-E7B3092F2ECF}"/>
    <cellStyle name="Heading 3 9 14 2" xfId="7305" xr:uid="{55ED85ED-0BF7-4F6A-9067-7778D9A322EE}"/>
    <cellStyle name="Heading 3 9 14 2 2" xfId="7306" xr:uid="{C8CE58C1-FEC9-4BAC-B4F4-B67515939853}"/>
    <cellStyle name="Heading 3 9 14 3" xfId="7307" xr:uid="{3AA90510-C1DE-43F1-977D-A6B15D152C1E}"/>
    <cellStyle name="Heading 3 9 14 3 2" xfId="7308" xr:uid="{B9138F0F-6D13-4313-A174-96273FB30A48}"/>
    <cellStyle name="Heading 3 9 14 4" xfId="7309" xr:uid="{E599235D-FD56-45BB-ACF4-F1F58F28425A}"/>
    <cellStyle name="Heading 3 9 14 4 2" xfId="7310" xr:uid="{97E35271-FC4B-4947-ACD5-E33EE1335552}"/>
    <cellStyle name="Heading 3 9 15" xfId="7311" xr:uid="{37095714-9AFA-4B6A-B931-FE09357EEABE}"/>
    <cellStyle name="Heading 3 9 15 2" xfId="7312" xr:uid="{C023771E-1657-4E76-ABDA-250D9AF81038}"/>
    <cellStyle name="Heading 3 9 15 2 2" xfId="7313" xr:uid="{250D359E-68B2-493D-A229-4C93B451C47D}"/>
    <cellStyle name="Heading 3 9 15 3" xfId="7314" xr:uid="{D77D722D-7C19-4E8D-AD5B-1939F95E6FDD}"/>
    <cellStyle name="Heading 3 9 15 3 2" xfId="7315" xr:uid="{9239AF68-053C-4633-A090-8DAB2C1AF97D}"/>
    <cellStyle name="Heading 3 9 15 4" xfId="7316" xr:uid="{7D386FA3-61EB-43D8-A14D-8018AE5BCF7F}"/>
    <cellStyle name="Heading 3 9 15 4 2" xfId="7317" xr:uid="{DD99FA9F-A0E6-47A6-B08B-3F6A6EF976C5}"/>
    <cellStyle name="Heading 3 9 16" xfId="7318" xr:uid="{DFB910D6-49C9-4338-B3A7-4B91DE69B4C5}"/>
    <cellStyle name="Heading 3 9 16 2" xfId="7319" xr:uid="{3AD819D1-E93F-4D74-883C-D065B776841B}"/>
    <cellStyle name="Heading 3 9 17" xfId="7320" xr:uid="{408CF212-2DBA-4D82-A400-C0C3EFC00D6E}"/>
    <cellStyle name="Heading 3 9 17 2" xfId="7321" xr:uid="{D78454D6-EE11-40AC-9A37-70306CB9700A}"/>
    <cellStyle name="Heading 3 9 18" xfId="7322" xr:uid="{B0A8E50A-B32E-4D8B-BFA6-015CFCF8FF60}"/>
    <cellStyle name="Heading 3 9 18 2" xfId="7323" xr:uid="{0D23C767-DBB4-4224-B698-E5E91900426F}"/>
    <cellStyle name="Heading 3 9 19" xfId="7324" xr:uid="{DA124C53-BCCF-4984-914B-E391197F2D58}"/>
    <cellStyle name="Heading 3 9 2" xfId="7325" xr:uid="{0AA05CF3-07FE-4E89-9DB3-B42823152134}"/>
    <cellStyle name="Heading 3 9 2 2" xfId="7326" xr:uid="{154AA2C8-1EEC-417D-8E6A-97B8D6989CD6}"/>
    <cellStyle name="Heading 3 9 2 2 2" xfId="7327" xr:uid="{B65538CF-801D-4CB0-AF7A-866A1B4679E3}"/>
    <cellStyle name="Heading 3 9 2 3" xfId="7328" xr:uid="{2E4C2E2D-6B75-413F-BBED-9A68E8A6DB6A}"/>
    <cellStyle name="Heading 3 9 2 3 2" xfId="7329" xr:uid="{F148ABB7-DC16-4C21-B67C-F6D09E6DFC07}"/>
    <cellStyle name="Heading 3 9 2 4" xfId="7330" xr:uid="{DA72C96A-EF94-44FF-98DF-81E032B04320}"/>
    <cellStyle name="Heading 3 9 2 4 2" xfId="7331" xr:uid="{63D7D4C4-0517-4E0A-ABB9-C1C8EB94FBCD}"/>
    <cellStyle name="Heading 3 9 20" xfId="7332" xr:uid="{BBC4E462-03A0-43C2-BC15-E71584E61FA1}"/>
    <cellStyle name="Heading 3 9 21" xfId="7333" xr:uid="{21F6B4E8-22E6-46C9-BFC4-6F79D606ED02}"/>
    <cellStyle name="Heading 3 9 22" xfId="7334" xr:uid="{1A555593-F7EE-4D6B-9277-D5A199162E64}"/>
    <cellStyle name="Heading 3 9 23" xfId="7335" xr:uid="{E49A5F3B-91CB-478E-9991-006FBD93DA6C}"/>
    <cellStyle name="Heading 3 9 24" xfId="7336" xr:uid="{4014BFCD-F302-47B5-AD03-A2C4A84F54CC}"/>
    <cellStyle name="Heading 3 9 25" xfId="7337" xr:uid="{0AFD3340-A771-48EA-860A-F8E45C109E3F}"/>
    <cellStyle name="Heading 3 9 3" xfId="7338" xr:uid="{B78852F5-A887-4361-9D88-8F578DDABA10}"/>
    <cellStyle name="Heading 3 9 3 2" xfId="7339" xr:uid="{385B973F-8A1F-420A-8F6A-CD0EA7679C49}"/>
    <cellStyle name="Heading 3 9 3 2 2" xfId="7340" xr:uid="{EFD96F9A-104F-4F60-9EE8-5755B6BB0DB5}"/>
    <cellStyle name="Heading 3 9 3 3" xfId="7341" xr:uid="{03596C76-3A1F-4425-9E13-9F265929A590}"/>
    <cellStyle name="Heading 3 9 3 3 2" xfId="7342" xr:uid="{9F337F6A-BEC6-4FF0-8930-45605680432D}"/>
    <cellStyle name="Heading 3 9 3 4" xfId="7343" xr:uid="{37365E88-11C7-443D-ABD1-C3291293C8B4}"/>
    <cellStyle name="Heading 3 9 3 4 2" xfId="7344" xr:uid="{D4E8D6CD-744A-4D37-9928-CC31B109E4FC}"/>
    <cellStyle name="Heading 3 9 4" xfId="7345" xr:uid="{C8892A8F-7415-423B-B3DE-2BE162B27F75}"/>
    <cellStyle name="Heading 3 9 4 2" xfId="7346" xr:uid="{C948F79D-D2D5-40D8-BD3C-1B760A44C1EE}"/>
    <cellStyle name="Heading 3 9 4 2 2" xfId="7347" xr:uid="{349E153C-0899-4517-8AE5-3F4A8790E5ED}"/>
    <cellStyle name="Heading 3 9 4 3" xfId="7348" xr:uid="{D0709F14-8E0E-401D-B9E7-2EB02E8B7713}"/>
    <cellStyle name="Heading 3 9 4 3 2" xfId="7349" xr:uid="{DA198EF4-D707-4D2B-92C5-44428E92BB6B}"/>
    <cellStyle name="Heading 3 9 4 4" xfId="7350" xr:uid="{11C61911-7175-4299-A6C2-1914419D7377}"/>
    <cellStyle name="Heading 3 9 4 4 2" xfId="7351" xr:uid="{30CAB8B7-91A9-40DE-B814-26FC5DF2A732}"/>
    <cellStyle name="Heading 3 9 5" xfId="7352" xr:uid="{74A09020-D269-480B-BE59-D83F4BF1FB65}"/>
    <cellStyle name="Heading 3 9 5 2" xfId="7353" xr:uid="{A29255B7-F7DE-44C8-B291-D1CC837027C2}"/>
    <cellStyle name="Heading 3 9 5 2 2" xfId="7354" xr:uid="{00E65D23-4C9B-468F-A5CE-BACACD29C1E8}"/>
    <cellStyle name="Heading 3 9 5 3" xfId="7355" xr:uid="{BC81B7EA-8461-434C-96F0-653F46ED02F3}"/>
    <cellStyle name="Heading 3 9 5 3 2" xfId="7356" xr:uid="{BB0E164E-8323-41AB-8D67-ADEA5B68CC7F}"/>
    <cellStyle name="Heading 3 9 5 4" xfId="7357" xr:uid="{F0408A68-69DD-42D3-BC44-5852DC0C7FFB}"/>
    <cellStyle name="Heading 3 9 5 4 2" xfId="7358" xr:uid="{C0B2D050-DE24-4043-827C-4251DCB58BD2}"/>
    <cellStyle name="Heading 3 9 6" xfId="7359" xr:uid="{C332F50A-015B-44BD-A3AC-532466E2FF77}"/>
    <cellStyle name="Heading 3 9 6 2" xfId="7360" xr:uid="{E3B23F5D-908F-4E2B-8DC1-01978858A136}"/>
    <cellStyle name="Heading 3 9 6 2 2" xfId="7361" xr:uid="{F928081C-8C95-4C8D-A3BE-FA71EB37C65C}"/>
    <cellStyle name="Heading 3 9 6 3" xfId="7362" xr:uid="{90971460-378A-44FD-B332-6BA3F229376D}"/>
    <cellStyle name="Heading 3 9 6 3 2" xfId="7363" xr:uid="{79D20A10-4092-4C91-BE53-80DE39B44985}"/>
    <cellStyle name="Heading 3 9 6 4" xfId="7364" xr:uid="{12B350F8-E061-4229-B932-4C32225DF820}"/>
    <cellStyle name="Heading 3 9 6 4 2" xfId="7365" xr:uid="{9EDD4FB5-2A7E-418A-AF46-16F22F5B2370}"/>
    <cellStyle name="Heading 3 9 7" xfId="7366" xr:uid="{7CDBB0D6-4FB7-475A-9A7A-A94EB4BA2CC2}"/>
    <cellStyle name="Heading 3 9 7 2" xfId="7367" xr:uid="{EB8EC57C-F831-42F7-BEBC-E7FD1C1CDB74}"/>
    <cellStyle name="Heading 3 9 7 2 2" xfId="7368" xr:uid="{D2F61E38-AE2B-406D-8420-87D0A2ACD942}"/>
    <cellStyle name="Heading 3 9 7 3" xfId="7369" xr:uid="{C5279BF5-3563-4C32-A07D-785790EF3984}"/>
    <cellStyle name="Heading 3 9 7 3 2" xfId="7370" xr:uid="{DF7200F3-C71C-4DFA-A4EC-6D8DC7579F15}"/>
    <cellStyle name="Heading 3 9 7 4" xfId="7371" xr:uid="{9F710582-B36C-435C-AE1C-A51A3848EC02}"/>
    <cellStyle name="Heading 3 9 7 4 2" xfId="7372" xr:uid="{24018FB5-B852-4DC7-A30E-165A09ED0412}"/>
    <cellStyle name="Heading 3 9 8" xfId="7373" xr:uid="{421E5E77-2559-4E17-A847-74DE076B1AAA}"/>
    <cellStyle name="Heading 3 9 8 2" xfId="7374" xr:uid="{31011FA7-CD0C-49EC-926D-D0237070FBB6}"/>
    <cellStyle name="Heading 3 9 8 2 2" xfId="7375" xr:uid="{DC489F88-1719-406C-BF4E-A4773B079EFC}"/>
    <cellStyle name="Heading 3 9 8 3" xfId="7376" xr:uid="{DF330643-6738-4667-9B2A-A651FD3CB22A}"/>
    <cellStyle name="Heading 3 9 8 3 2" xfId="7377" xr:uid="{6D3E3AE3-AE54-482C-8DF8-A87390FE804F}"/>
    <cellStyle name="Heading 3 9 8 4" xfId="7378" xr:uid="{A1FE3C82-6C76-4FCD-8064-1ECE90302B62}"/>
    <cellStyle name="Heading 3 9 8 4 2" xfId="7379" xr:uid="{CE23FD9E-6BEC-4751-A476-9A773F24EC69}"/>
    <cellStyle name="Heading 3 9 9" xfId="7380" xr:uid="{A9F35C61-F036-486E-9FCA-EFAB6C1C568B}"/>
    <cellStyle name="Heading 3 9 9 2" xfId="7381" xr:uid="{098B49B3-55B3-4348-9504-7CA696403E98}"/>
    <cellStyle name="Heading 3 9 9 2 2" xfId="7382" xr:uid="{CBAA9BC0-EC94-471A-9E3D-A8742E9C2267}"/>
    <cellStyle name="Heading 3 9 9 3" xfId="7383" xr:uid="{4239F7D8-557E-4D55-8CE9-176F87CE7872}"/>
    <cellStyle name="Heading 3 9 9 3 2" xfId="7384" xr:uid="{71A591B9-7BB2-4348-A599-FB8E02EA17C7}"/>
    <cellStyle name="Heading 3 9 9 4" xfId="7385" xr:uid="{8FEA490B-BAD1-492A-BFB1-E654C2247324}"/>
    <cellStyle name="Heading 3 9 9 4 2" xfId="7386" xr:uid="{F3A9DBF7-D182-496A-8B0B-7E811ED71987}"/>
    <cellStyle name="Heading 4 10" xfId="7387" xr:uid="{EC7E630C-E702-424A-B7A9-34A6B75C844D}"/>
    <cellStyle name="Heading 4 11" xfId="7388" xr:uid="{34D654DF-5DFC-447D-AC09-19556CA95744}"/>
    <cellStyle name="Heading 4 12" xfId="7389" xr:uid="{F1C9B7F7-25A0-4E6F-8823-3944CAF7F941}"/>
    <cellStyle name="Heading 4 13" xfId="7390" xr:uid="{E441A0DA-2D22-43C1-9C2F-E291EE0D3244}"/>
    <cellStyle name="Heading 4 14" xfId="7391" xr:uid="{DD62C7FF-6E0E-49D2-A16D-FCAA98613CA0}"/>
    <cellStyle name="Heading 4 15" xfId="7392" xr:uid="{72BBB316-016D-4C84-B3F3-80D863DCC57E}"/>
    <cellStyle name="Heading 4 16" xfId="7393" xr:uid="{626A493C-E759-4602-B069-F9B4328997AD}"/>
    <cellStyle name="Heading 4 17" xfId="7394" xr:uid="{28E36594-F285-4149-998A-D953DF035F73}"/>
    <cellStyle name="Heading 4 18" xfId="7395" xr:uid="{EFD9490E-7160-4E07-878C-02F4603D4DB1}"/>
    <cellStyle name="Heading 4 18 2" xfId="7396" xr:uid="{21591EFA-D88C-4CE0-9BAA-49F73C4AE5CE}"/>
    <cellStyle name="Heading 4 19" xfId="7397" xr:uid="{095EF329-FF24-46D9-87D5-9C02BCC26BA8}"/>
    <cellStyle name="Heading 4 19 2" xfId="7398" xr:uid="{5CD00050-477E-4C4A-9DB5-F2CD9DAADA9F}"/>
    <cellStyle name="Heading 4 2" xfId="7399" xr:uid="{C64454CA-587E-438D-9F8C-1FB84D254EDE}"/>
    <cellStyle name="Heading 4 2 2" xfId="7400" xr:uid="{FCDA9457-6650-467B-A189-F436250CEBFC}"/>
    <cellStyle name="Heading 4 3" xfId="7401" xr:uid="{1A93EAB3-BC4A-4687-A013-22A6064F6BED}"/>
    <cellStyle name="Heading 4 4" xfId="7402" xr:uid="{2C6CB2C4-3E71-466A-A78E-2FF20347D046}"/>
    <cellStyle name="Heading 4 5" xfId="7403" xr:uid="{183BFAB5-4DDD-4227-AA56-5A8CD53EC547}"/>
    <cellStyle name="Heading 4 6" xfId="7404" xr:uid="{AC92B4B1-DF7B-4F5D-A8FB-BF1C1E9BFC54}"/>
    <cellStyle name="Heading 4 7" xfId="7405" xr:uid="{D6DC16DC-323C-4AEE-9707-EFDDC9802F03}"/>
    <cellStyle name="Heading 4 8" xfId="7406" xr:uid="{1665AF39-372B-4335-B566-95F4492B4BCB}"/>
    <cellStyle name="Heading 4 9" xfId="7407" xr:uid="{3D6B3B26-0FF2-4920-A823-AAE59F4330E9}"/>
    <cellStyle name="Hyperlink 2" xfId="169" xr:uid="{8693B802-C505-4786-B97D-7C08F339C04D}"/>
    <cellStyle name="Hyperlink 2 2" xfId="1721" xr:uid="{694CA430-2901-4B7E-BFC6-42ABF9264B8E}"/>
    <cellStyle name="Hyperlink 2 3" xfId="1583" xr:uid="{C23A7EC5-94EC-425D-BE84-44F7004BE6FF}"/>
    <cellStyle name="Hyperlink 2 4" xfId="7408" xr:uid="{D07611B5-6A69-43D6-B932-61F23A0E9A95}"/>
    <cellStyle name="Hyperlink 3" xfId="286" xr:uid="{216520A7-3823-43D1-8337-095634DC9C79}"/>
    <cellStyle name="Hyperlink 3 2" xfId="7409" xr:uid="{8B7D09E6-7D66-49B1-9ECF-97111908C741}"/>
    <cellStyle name="Input 10" xfId="7410" xr:uid="{8F0CF7EC-9108-4EC4-8CB0-00AC1E9F4339}"/>
    <cellStyle name="Input 10 10" xfId="13437" xr:uid="{45E2FFA7-C472-463F-AE24-DE865A3E8B12}"/>
    <cellStyle name="Input 10 11" xfId="13372" xr:uid="{DE92882D-9762-4B15-A106-441BD7325D23}"/>
    <cellStyle name="Input 10 12" xfId="13456" xr:uid="{F4594576-EF91-44B3-96D1-BA2659609331}"/>
    <cellStyle name="Input 10 2" xfId="9070" xr:uid="{CF2D9ADD-23CB-47BF-9E24-DE7E8319C3D6}"/>
    <cellStyle name="Input 10 2 10" xfId="18347" xr:uid="{145523CB-B670-49E9-87CD-EF974307AA62}"/>
    <cellStyle name="Input 10 2 11" xfId="19219" xr:uid="{94603E5E-3D54-4314-BA30-0397B07185BC}"/>
    <cellStyle name="Input 10 2 2" xfId="9434" xr:uid="{ABBCF471-CC8B-4C62-AC15-97BB94E22206}"/>
    <cellStyle name="Input 10 2 2 10" xfId="17406" xr:uid="{7D18517D-0F9C-4B6B-BC9E-6F216D0B1132}"/>
    <cellStyle name="Input 10 2 2 2" xfId="10961" xr:uid="{FD7CB871-4F31-4DBE-89B2-ACA52B37C1DE}"/>
    <cellStyle name="Input 10 2 2 2 2" xfId="15581" xr:uid="{F842BC58-C0A5-4915-AA27-CF8CA06ED0A5}"/>
    <cellStyle name="Input 10 2 2 2 3" xfId="16585" xr:uid="{16DF6165-46A6-4F1A-B7A3-E6A73B1028AF}"/>
    <cellStyle name="Input 10 2 2 2 4" xfId="17543" xr:uid="{2AD0B974-6512-42C2-8EDD-96EA8B41C9A4}"/>
    <cellStyle name="Input 10 2 2 2 5" xfId="18468" xr:uid="{C8FCBD7B-2CFC-423C-BBB3-FC8D045313DC}"/>
    <cellStyle name="Input 10 2 2 2 6" xfId="19339" xr:uid="{68012013-981E-4F31-94D6-5ABB7160E309}"/>
    <cellStyle name="Input 10 2 2 2 7" xfId="20185" xr:uid="{24EF5408-8FB8-4567-A330-6772CB7E0DFA}"/>
    <cellStyle name="Input 10 2 2 2 8" xfId="20945" xr:uid="{0B595C72-0A29-4D1F-8752-27B1F56BB910}"/>
    <cellStyle name="Input 10 2 2 3" xfId="11772" xr:uid="{9CE83EED-37EB-49EE-995A-C36CF6055146}"/>
    <cellStyle name="Input 10 2 2 3 2" xfId="16176" xr:uid="{1E2F0DAF-09C9-492F-9430-B64A711AAC2E}"/>
    <cellStyle name="Input 10 2 2 3 3" xfId="17136" xr:uid="{DBC59BBD-A1E7-4998-8716-B30DD5F3FBB8}"/>
    <cellStyle name="Input 10 2 2 3 4" xfId="18088" xr:uid="{D0F300D6-ED93-43DA-8026-17A4A5FCE9C0}"/>
    <cellStyle name="Input 10 2 2 3 5" xfId="18962" xr:uid="{C8DEF5B3-5631-41D4-BC9F-0B1C07E157CC}"/>
    <cellStyle name="Input 10 2 2 3 6" xfId="19827" xr:uid="{4A893F6A-14DB-436F-917C-06C3BF6067BF}"/>
    <cellStyle name="Input 10 2 2 3 7" xfId="20603" xr:uid="{CE74D29E-69DA-4523-971D-E0645A43CAE6}"/>
    <cellStyle name="Input 10 2 2 3 8" xfId="21360" xr:uid="{6BE4ABBA-C8AC-4F89-BA11-139003816AF9}"/>
    <cellStyle name="Input 10 2 2 4" xfId="14553" xr:uid="{DF04EE69-3B1D-441D-80A1-135B16E987B6}"/>
    <cellStyle name="Input 10 2 2 5" xfId="12426" xr:uid="{A74B2C90-45C9-4B4E-9437-5B2FA92A1574}"/>
    <cellStyle name="Input 10 2 2 6" xfId="13781" xr:uid="{5E6609F5-8AB1-4E5D-B77D-CFBA1EAF8541}"/>
    <cellStyle name="Input 10 2 2 7" xfId="13104" xr:uid="{DA689381-BD32-47CE-8F76-7FE73118F7E5}"/>
    <cellStyle name="Input 10 2 2 8" xfId="15437" xr:uid="{8D2A7A53-71D1-49F5-843D-8269C3128832}"/>
    <cellStyle name="Input 10 2 2 9" xfId="16448" xr:uid="{9BC9BE4E-AA69-401C-BADA-6FDD38F3BC5C}"/>
    <cellStyle name="Input 10 2 3" xfId="10595" xr:uid="{FA1D2984-0033-43E3-9577-D077E8898D9D}"/>
    <cellStyle name="Input 10 2 3 2" xfId="15291" xr:uid="{ECD61A27-C3D8-49D4-8B1D-305D5952BA5E}"/>
    <cellStyle name="Input 10 2 3 3" xfId="16311" xr:uid="{450CA752-0DA7-4721-B404-6D76F7ABB874}"/>
    <cellStyle name="Input 10 2 3 4" xfId="17271" xr:uid="{845180A3-2F7B-4050-BDF7-5901A2C5BC01}"/>
    <cellStyle name="Input 10 2 3 5" xfId="18220" xr:uid="{B32AEB68-906A-41B1-8C1C-A11463B9D42E}"/>
    <cellStyle name="Input 10 2 3 6" xfId="19093" xr:uid="{BB631A1C-59AC-407B-A564-7B9CED32C957}"/>
    <cellStyle name="Input 10 2 3 7" xfId="19958" xr:uid="{116A9DB9-2E3A-4EF5-97C6-53D12165D36A}"/>
    <cellStyle name="Input 10 2 3 8" xfId="20734" xr:uid="{23050D3E-A807-40DE-A7EF-8940068448B9}"/>
    <cellStyle name="Input 10 2 4" xfId="11561" xr:uid="{A4645B1E-3612-4CDC-9872-192735842EE6}"/>
    <cellStyle name="Input 10 2 4 2" xfId="15965" xr:uid="{E50D9AF6-A921-4493-8EA9-B953292632DD}"/>
    <cellStyle name="Input 10 2 4 3" xfId="16925" xr:uid="{5E68E49D-4220-417D-B3DE-0020AC2094AD}"/>
    <cellStyle name="Input 10 2 4 4" xfId="17877" xr:uid="{45528957-C456-47C1-A0DD-D028B84F5514}"/>
    <cellStyle name="Input 10 2 4 5" xfId="18751" xr:uid="{D3F7071C-0D1B-4F2B-B8B5-B862F5404743}"/>
    <cellStyle name="Input 10 2 4 6" xfId="19616" xr:uid="{FE242FA8-25EF-409E-B8B3-77452D487406}"/>
    <cellStyle name="Input 10 2 4 7" xfId="20392" xr:uid="{F0B91A68-21B9-4B7B-B8EB-435248E8C7AC}"/>
    <cellStyle name="Input 10 2 4 8" xfId="21149" xr:uid="{6D20921C-55DC-4DDF-93C4-332188E845CC}"/>
    <cellStyle name="Input 10 2 5" xfId="14262" xr:uid="{F3C7D496-7DBA-454A-A6E9-703796ECAF1F}"/>
    <cellStyle name="Input 10 2 6" xfId="12701" xr:uid="{64B496E0-246C-41EC-BEEA-5757760BE184}"/>
    <cellStyle name="Input 10 2 7" xfId="15449" xr:uid="{26950416-E817-41F3-B75C-4A6AE9192803}"/>
    <cellStyle name="Input 10 2 8" xfId="16458" xr:uid="{C1974934-D691-477B-816E-06ED8AB14311}"/>
    <cellStyle name="Input 10 2 9" xfId="17416" xr:uid="{633A1CA4-C475-4AB9-96A9-D4A516735AA8}"/>
    <cellStyle name="Input 10 3" xfId="9206" xr:uid="{35BCC42C-4A64-47D6-AF62-9203D7E407BF}"/>
    <cellStyle name="Input 10 3 10" xfId="19384" xr:uid="{AD3BCD15-DEEE-4D2C-919E-878C18C59DFB}"/>
    <cellStyle name="Input 10 3 2" xfId="10730" xr:uid="{E7955B13-36F7-46D5-970E-B5DEE29F377B}"/>
    <cellStyle name="Input 10 3 2 2" xfId="15409" xr:uid="{8168F917-D12F-4A40-94EE-6AD27226C225}"/>
    <cellStyle name="Input 10 3 2 3" xfId="16423" xr:uid="{6330A246-8F36-4D94-9156-A1573C7626B6}"/>
    <cellStyle name="Input 10 3 2 4" xfId="17381" xr:uid="{EEA92B47-F3F6-4993-99F6-F353CC4FFE04}"/>
    <cellStyle name="Input 10 3 2 5" xfId="18325" xr:uid="{266DDEBF-701E-4D62-9F8C-09115FC55BB0}"/>
    <cellStyle name="Input 10 3 2 6" xfId="19198" xr:uid="{1A251868-416E-4EC2-84A5-A79C6469BEDB}"/>
    <cellStyle name="Input 10 3 2 7" xfId="20063" xr:uid="{E40E7C41-BDFA-44AC-B596-B28BFF7F7B74}"/>
    <cellStyle name="Input 10 3 2 8" xfId="20831" xr:uid="{018EDF85-8BD1-42AF-9E4D-BCFFE817292A}"/>
    <cellStyle name="Input 10 3 3" xfId="11658" xr:uid="{A9703878-ADA3-4C6E-B080-518E9E68BED5}"/>
    <cellStyle name="Input 10 3 3 2" xfId="16062" xr:uid="{46AE51E6-75DB-4E8D-8F6B-E6EB71B876F2}"/>
    <cellStyle name="Input 10 3 3 3" xfId="17022" xr:uid="{9E841E70-1D16-4D44-94C1-14AEF59DB28E}"/>
    <cellStyle name="Input 10 3 3 4" xfId="17974" xr:uid="{50FE81D0-9B41-42BD-8E25-3B3D4BAE8222}"/>
    <cellStyle name="Input 10 3 3 5" xfId="18848" xr:uid="{3E1373C4-745F-4B8A-B7CB-D7C598450E49}"/>
    <cellStyle name="Input 10 3 3 6" xfId="19713" xr:uid="{DF79FBDB-A2AE-4924-A431-0365B8CE2EA9}"/>
    <cellStyle name="Input 10 3 3 7" xfId="20489" xr:uid="{6FADDCC0-D547-40D3-968A-956A64B831FA}"/>
    <cellStyle name="Input 10 3 3 8" xfId="21246" xr:uid="{23683AFE-6A68-4204-93FC-44C4C87D6205}"/>
    <cellStyle name="Input 10 3 4" xfId="14380" xr:uid="{629C3DB3-4606-4C4B-B5A5-207B53AA8206}"/>
    <cellStyle name="Input 10 3 5" xfId="12588" xr:uid="{CAEFFBEB-53EB-439B-BE88-34E0E480C2E8}"/>
    <cellStyle name="Input 10 3 6" xfId="15685" xr:uid="{5F3F4DCC-54DF-4EC9-833B-27CBFCC78DE0}"/>
    <cellStyle name="Input 10 3 7" xfId="16663" xr:uid="{7C0F28F0-69C9-4BA4-9826-410EE883A312}"/>
    <cellStyle name="Input 10 3 8" xfId="17616" xr:uid="{B63A8059-1D7F-43EE-BC81-5D44677C9BFD}"/>
    <cellStyle name="Input 10 3 9" xfId="18515" xr:uid="{54D909A5-620C-4537-9651-A5D58A8AF352}"/>
    <cellStyle name="Input 10 4" xfId="9969" xr:uid="{338ED5B6-B826-41AE-9C34-ACA92F111CEE}"/>
    <cellStyle name="Input 10 4 2" xfId="14894" xr:uid="{3407C3CB-AB35-46F7-B04C-E768B1A7841B}"/>
    <cellStyle name="Input 10 4 3" xfId="14065" xr:uid="{84369711-CC27-4A60-B90D-F83C50E0A944}"/>
    <cellStyle name="Input 10 4 4" xfId="12866" xr:uid="{232A99E2-BB2E-4772-858B-4BEA94B79886}"/>
    <cellStyle name="Input 10 4 5" xfId="13652" xr:uid="{7530621A-9C1C-4D1B-9CA0-35F7ACAC2E71}"/>
    <cellStyle name="Input 10 4 6" xfId="13205" xr:uid="{6CADF563-37AF-4808-8095-81DB848A3D35}"/>
    <cellStyle name="Input 10 4 7" xfId="14596" xr:uid="{09C5D154-A910-4325-921C-2635A25DB295}"/>
    <cellStyle name="Input 10 4 8" xfId="12390" xr:uid="{9A54C199-7D00-4243-A8D8-206A1924957B}"/>
    <cellStyle name="Input 10 5" xfId="9968" xr:uid="{33CE1087-A55E-44DF-AE80-9F248B0A5997}"/>
    <cellStyle name="Input 10 5 2" xfId="14893" xr:uid="{944461EA-BEB1-44A9-8DBE-CF087C024D56}"/>
    <cellStyle name="Input 10 5 3" xfId="12179" xr:uid="{0A978B5F-43F5-46E5-ABA4-CAEC44814C6B}"/>
    <cellStyle name="Input 10 5 4" xfId="15741" xr:uid="{C632900C-9D88-432B-B7F9-0F6E10066F26}"/>
    <cellStyle name="Input 10 5 5" xfId="16709" xr:uid="{3EC414E1-D7C5-4E23-B1C9-593915152829}"/>
    <cellStyle name="Input 10 5 6" xfId="17661" xr:uid="{A91B9765-82AD-42C9-827C-FF5C227CE696}"/>
    <cellStyle name="Input 10 5 7" xfId="18546" xr:uid="{1CEFA6F5-F68E-4301-B960-F32CE27C8D02}"/>
    <cellStyle name="Input 10 5 8" xfId="19414" xr:uid="{DC848257-B34C-49D6-934D-EAAC2EBEEE33}"/>
    <cellStyle name="Input 10 6" xfId="13405" xr:uid="{262B6767-0B45-4D9B-B3AA-00B63483FAF4}"/>
    <cellStyle name="Input 10 7" xfId="13404" xr:uid="{0857ED2F-664A-46CD-AB89-33C969F27A43}"/>
    <cellStyle name="Input 10 8" xfId="13418" xr:uid="{BD1C8616-3FFD-4877-A408-73FDB8E399E2}"/>
    <cellStyle name="Input 10 9" xfId="13391" xr:uid="{7089F9EC-37A3-4359-A591-4514D2B3A4A8}"/>
    <cellStyle name="Input 11" xfId="7411" xr:uid="{3A291474-0D83-4039-99E0-0C02E2DFE901}"/>
    <cellStyle name="Input 11 10" xfId="13670" xr:uid="{4EDDE326-0DB0-474E-80DA-A4B79E8A7625}"/>
    <cellStyle name="Input 11 11" xfId="13187" xr:uid="{869D4A21-D847-4A42-8871-B07D8269AF68}"/>
    <cellStyle name="Input 11 12" xfId="14099" xr:uid="{647BE17F-5546-404B-9A9F-62ADB5EBACE3}"/>
    <cellStyle name="Input 11 2" xfId="9069" xr:uid="{A52722A0-992B-4779-9FEB-A10AC2AA1F2D}"/>
    <cellStyle name="Input 11 2 10" xfId="12796" xr:uid="{4D9AFAD9-D715-460B-B174-33BE5462CA37}"/>
    <cellStyle name="Input 11 2 11" xfId="14954" xr:uid="{135A4F0F-AA75-4462-A709-A87BB5D8A762}"/>
    <cellStyle name="Input 11 2 2" xfId="9435" xr:uid="{5BD0CD40-8E89-48CA-B930-FF44E00CF686}"/>
    <cellStyle name="Input 11 2 2 10" xfId="15073" xr:uid="{429FCC8B-18C4-41F9-BAD0-2D089815474F}"/>
    <cellStyle name="Input 11 2 2 2" xfId="10962" xr:uid="{FEC35644-EAE9-4279-8FB4-B455B40A5BAE}"/>
    <cellStyle name="Input 11 2 2 2 2" xfId="15582" xr:uid="{382252D3-AA23-43BE-B741-8FDAE0BBB97F}"/>
    <cellStyle name="Input 11 2 2 2 3" xfId="16586" xr:uid="{0002CC30-234A-4715-A9C4-E190B5E30214}"/>
    <cellStyle name="Input 11 2 2 2 4" xfId="17544" xr:uid="{43BD9E7C-2B85-492E-81D5-0A3C7BC4CCE1}"/>
    <cellStyle name="Input 11 2 2 2 5" xfId="18469" xr:uid="{DB286CFA-899E-46D0-91AC-F0F7033C5EE4}"/>
    <cellStyle name="Input 11 2 2 2 6" xfId="19340" xr:uid="{EED167DC-A9A0-4B3A-8C3E-2FB0B686DE8A}"/>
    <cellStyle name="Input 11 2 2 2 7" xfId="20186" xr:uid="{BAB219AB-F9DE-407D-9A3C-09AFB2FCD2BC}"/>
    <cellStyle name="Input 11 2 2 2 8" xfId="20946" xr:uid="{11890FF9-09CB-4E1D-BEDD-A431C8D95DF7}"/>
    <cellStyle name="Input 11 2 2 3" xfId="11773" xr:uid="{75CE4AC7-82A5-4082-A6FD-6851E7979C57}"/>
    <cellStyle name="Input 11 2 2 3 2" xfId="16177" xr:uid="{D9B0C6AA-6A8F-43AF-A65A-6C4AB84494DC}"/>
    <cellStyle name="Input 11 2 2 3 3" xfId="17137" xr:uid="{636389D4-B05F-457A-BFEC-3D7118CED269}"/>
    <cellStyle name="Input 11 2 2 3 4" xfId="18089" xr:uid="{608CF876-2F43-44A9-8E16-CAB07A52A8AC}"/>
    <cellStyle name="Input 11 2 2 3 5" xfId="18963" xr:uid="{25187185-0D98-4148-8579-72589335FE40}"/>
    <cellStyle name="Input 11 2 2 3 6" xfId="19828" xr:uid="{39F1D475-E1DD-4FFF-A642-85A47447517F}"/>
    <cellStyle name="Input 11 2 2 3 7" xfId="20604" xr:uid="{0E70B800-057C-4C3A-A485-18290093AD25}"/>
    <cellStyle name="Input 11 2 2 3 8" xfId="21361" xr:uid="{22CDA859-08BA-459C-A6DB-CF371E4E1D60}"/>
    <cellStyle name="Input 11 2 2 4" xfId="14554" xr:uid="{7D60B22F-1E8E-43BE-A9D2-96D9A2C4D753}"/>
    <cellStyle name="Input 11 2 2 5" xfId="12425" xr:uid="{E96D1E0E-6691-4192-BF0D-29D006BD3467}"/>
    <cellStyle name="Input 11 2 2 6" xfId="14166" xr:uid="{176F2AD8-3320-468E-BEBB-8031789B52F1}"/>
    <cellStyle name="Input 11 2 2 7" xfId="12784" xr:uid="{2C9E5812-AF1E-41BF-A468-C2DC26552140}"/>
    <cellStyle name="Input 11 2 2 8" xfId="13711" xr:uid="{6D274C1D-5201-458B-A7CA-4CFD95C61FEA}"/>
    <cellStyle name="Input 11 2 2 9" xfId="13166" xr:uid="{AC90B904-A679-449D-BCCF-3C3318F506AD}"/>
    <cellStyle name="Input 11 2 3" xfId="10594" xr:uid="{6BE9DCD9-3C53-4E1F-B8F8-E52FABF03E04}"/>
    <cellStyle name="Input 11 2 3 2" xfId="15290" xr:uid="{6CCDC480-8E86-4639-AE57-37CA5BD261A0}"/>
    <cellStyle name="Input 11 2 3 3" xfId="16310" xr:uid="{4640153F-3644-4C2B-992B-F39354E506D8}"/>
    <cellStyle name="Input 11 2 3 4" xfId="17270" xr:uid="{2BA25A75-CA09-4D3B-B66D-4D15046D7D66}"/>
    <cellStyle name="Input 11 2 3 5" xfId="18219" xr:uid="{E87D5670-7043-4094-A851-E1F0E136EFDA}"/>
    <cellStyle name="Input 11 2 3 6" xfId="19092" xr:uid="{370DF8A6-1135-43E2-9494-A46F938962A5}"/>
    <cellStyle name="Input 11 2 3 7" xfId="19957" xr:uid="{ACFC6D06-F082-4084-AECA-D59FF9E197B2}"/>
    <cellStyle name="Input 11 2 3 8" xfId="20733" xr:uid="{7268C464-9CB9-4A48-A06F-C672D41F1A16}"/>
    <cellStyle name="Input 11 2 4" xfId="11560" xr:uid="{6B3A1FB6-933C-4858-A540-AE968F5E5AA8}"/>
    <cellStyle name="Input 11 2 4 2" xfId="15964" xr:uid="{334D4404-4AFB-4695-BF24-398032556FBA}"/>
    <cellStyle name="Input 11 2 4 3" xfId="16924" xr:uid="{7F6059D2-FFB7-4C46-97C5-7EC530BFA683}"/>
    <cellStyle name="Input 11 2 4 4" xfId="17876" xr:uid="{0220DBA4-653F-4BB1-B8CC-A76E5D6A33CB}"/>
    <cellStyle name="Input 11 2 4 5" xfId="18750" xr:uid="{7151CA27-B492-4DA5-AFF3-1C3A2E1559D4}"/>
    <cellStyle name="Input 11 2 4 6" xfId="19615" xr:uid="{6585F848-036E-4CB1-88A6-D02579B5C9A5}"/>
    <cellStyle name="Input 11 2 4 7" xfId="20391" xr:uid="{A11F4635-FC23-480B-A9C2-989F1A278231}"/>
    <cellStyle name="Input 11 2 4 8" xfId="21148" xr:uid="{D388A5D9-2D3E-48DA-907F-FA53E367DB82}"/>
    <cellStyle name="Input 11 2 5" xfId="14261" xr:uid="{8B7CD2D4-9327-46AB-A772-1DE7F12844B6}"/>
    <cellStyle name="Input 11 2 6" xfId="12702" xr:uid="{A942063E-9AFF-452D-B5A0-4B629B3B7FFF}"/>
    <cellStyle name="Input 11 2 7" xfId="14416" xr:uid="{E630AB43-4A58-4746-B7D3-7CACE561E9CA}"/>
    <cellStyle name="Input 11 2 8" xfId="12556" xr:uid="{FA08E5BE-6ABB-4DE9-B7B7-2B0941B6E6A8}"/>
    <cellStyle name="Input 11 2 9" xfId="14154" xr:uid="{9D107825-FAE6-45DD-AF51-3E5BCB0A0381}"/>
    <cellStyle name="Input 11 3" xfId="9207" xr:uid="{27D3D628-B216-4E6E-ABAE-51642DE497C2}"/>
    <cellStyle name="Input 11 3 10" xfId="14636" xr:uid="{CA423712-AE3B-4E85-9FF2-CB9BE75D2793}"/>
    <cellStyle name="Input 11 3 2" xfId="10731" xr:uid="{CCB09903-66A3-4978-A206-0BD6BDCCA9A8}"/>
    <cellStyle name="Input 11 3 2 2" xfId="15410" xr:uid="{4498AA25-CBA2-4040-A899-CBEA4B83C638}"/>
    <cellStyle name="Input 11 3 2 3" xfId="16424" xr:uid="{4E81EAD9-1F7C-4893-B0D7-1F42F1FFDAAA}"/>
    <cellStyle name="Input 11 3 2 4" xfId="17382" xr:uid="{0B5345E8-AB5A-46FA-BEC3-5EA12434A5B3}"/>
    <cellStyle name="Input 11 3 2 5" xfId="18326" xr:uid="{8550000B-E71A-46A8-9AC0-BE6145243B20}"/>
    <cellStyle name="Input 11 3 2 6" xfId="19199" xr:uid="{8A28A40D-AEAA-416D-B176-3CFD1316B817}"/>
    <cellStyle name="Input 11 3 2 7" xfId="20064" xr:uid="{70DE0D21-A2C6-456F-BC39-E49ABAFA83D1}"/>
    <cellStyle name="Input 11 3 2 8" xfId="20832" xr:uid="{D8A3C42F-7F62-48D6-8BBD-C9F52082801F}"/>
    <cellStyle name="Input 11 3 3" xfId="11659" xr:uid="{0AEFB7D7-2E1D-4CB7-B15A-9A47963A60A9}"/>
    <cellStyle name="Input 11 3 3 2" xfId="16063" xr:uid="{4934ED64-E824-4179-9204-DFDAF18FEC85}"/>
    <cellStyle name="Input 11 3 3 3" xfId="17023" xr:uid="{80CA69BE-FD47-4081-8682-3102B7E88751}"/>
    <cellStyle name="Input 11 3 3 4" xfId="17975" xr:uid="{9661BBC9-D20F-4041-A078-B7088079B292}"/>
    <cellStyle name="Input 11 3 3 5" xfId="18849" xr:uid="{B0FACB1E-C982-49DB-AF48-9D35FAEE98C9}"/>
    <cellStyle name="Input 11 3 3 6" xfId="19714" xr:uid="{51A35230-A99A-45DB-B300-5AB2A088F0FC}"/>
    <cellStyle name="Input 11 3 3 7" xfId="20490" xr:uid="{F539F80A-B00B-4AA6-AEB6-7BC6903A32BF}"/>
    <cellStyle name="Input 11 3 3 8" xfId="21247" xr:uid="{9ADC39DC-0304-4FC4-84C0-D7E611FE32BA}"/>
    <cellStyle name="Input 11 3 4" xfId="14381" xr:uid="{F53FFDE9-C7BC-4FCC-8392-598FF52FFE44}"/>
    <cellStyle name="Input 11 3 5" xfId="12587" xr:uid="{FEDE552C-B904-43F0-9627-38B21506F499}"/>
    <cellStyle name="Input 11 3 6" xfId="15181" xr:uid="{71AB4F69-1AE7-4E57-B873-2D007E5835F9}"/>
    <cellStyle name="Input 11 3 7" xfId="11944" xr:uid="{D28F06A1-127E-4160-A859-89E8222134B4}"/>
    <cellStyle name="Input 11 3 8" xfId="14216" xr:uid="{C521AB28-B54F-465C-BBAA-CDB9EE8801AC}"/>
    <cellStyle name="Input 11 3 9" xfId="12745" xr:uid="{EFFC2782-BE8B-4074-B84B-05963A7D72DF}"/>
    <cellStyle name="Input 11 4" xfId="9970" xr:uid="{106C5162-B9F8-47C1-8C11-F86FDA77A28E}"/>
    <cellStyle name="Input 11 4 2" xfId="14895" xr:uid="{1CF18512-CD15-4B55-A98D-77DC22FD2606}"/>
    <cellStyle name="Input 11 4 3" xfId="12178" xr:uid="{B757D348-F85D-4386-BDA5-4CFB9E9B074D}"/>
    <cellStyle name="Input 11 4 4" xfId="15217" xr:uid="{8BA16176-CDC5-4B72-AB9E-2E6262DFA524}"/>
    <cellStyle name="Input 11 4 5" xfId="11916" xr:uid="{F5F77A63-5DB7-4E4A-8713-33A0A340F47C}"/>
    <cellStyle name="Input 11 4 6" xfId="15113" xr:uid="{64BFE1A0-EC6D-4CEE-A1E2-F751DFB241EE}"/>
    <cellStyle name="Input 11 4 7" xfId="11991" xr:uid="{D6E0FDEC-7651-4499-89F8-7FCA42775EE5}"/>
    <cellStyle name="Input 11 4 8" xfId="14753" xr:uid="{A4BFBEAD-9AD1-4A0F-A543-3C04DCDDE777}"/>
    <cellStyle name="Input 11 5" xfId="9967" xr:uid="{C1324102-0A1A-4D20-84CD-E6726185B1B1}"/>
    <cellStyle name="Input 11 5 2" xfId="14892" xr:uid="{823260DD-A21F-424B-8704-7A914CD59539}"/>
    <cellStyle name="Input 11 5 3" xfId="12180" xr:uid="{FD32EDB0-5349-4DB8-8BB5-C7DBD3B58A1F}"/>
    <cellStyle name="Input 11 5 4" xfId="14721" xr:uid="{19596B75-8796-4514-9478-3A159AAC173B}"/>
    <cellStyle name="Input 11 5 5" xfId="12294" xr:uid="{C83CDBA6-AD28-4EA0-B65C-6C09D561CE4D}"/>
    <cellStyle name="Input 11 5 6" xfId="14436" xr:uid="{DC12B537-1E88-4796-85F8-6F1ECA8E67AC}"/>
    <cellStyle name="Input 11 5 7" xfId="12539" xr:uid="{0B4B4CD7-4C11-4D11-8B97-5C1A64656406}"/>
    <cellStyle name="Input 11 5 8" xfId="13746" xr:uid="{D3696C40-40FB-4467-9F83-38D1818A982B}"/>
    <cellStyle name="Input 11 6" xfId="13406" xr:uid="{1A9C3387-B6B6-4913-B32C-AF6B90FA6D7F}"/>
    <cellStyle name="Input 11 7" xfId="13403" xr:uid="{8DD61A13-ACF5-4914-8E03-DF395980FCEA}"/>
    <cellStyle name="Input 11 8" xfId="14086" xr:uid="{9D52C31C-79C9-485B-9685-BA5FECD09B26}"/>
    <cellStyle name="Input 11 9" xfId="12846" xr:uid="{BF72D951-9C8F-4A23-BC07-48906C8F79AA}"/>
    <cellStyle name="Input 12" xfId="7412" xr:uid="{6EF17800-8CCF-4881-A5BB-2D7C78DD7BF5}"/>
    <cellStyle name="Input 12 10" xfId="13445" xr:uid="{2D20EC4B-D56B-4946-84E6-5E9888F3139B}"/>
    <cellStyle name="Input 12 11" xfId="13364" xr:uid="{2FD21A77-45F8-48ED-8FF3-98A3C610A965}"/>
    <cellStyle name="Input 12 12" xfId="13464" xr:uid="{70B44901-71C9-45FF-9906-2239BA5E8D21}"/>
    <cellStyle name="Input 12 2" xfId="9068" xr:uid="{1590F71A-5024-4DA1-B911-741C08313045}"/>
    <cellStyle name="Input 12 2 10" xfId="14071" xr:uid="{9CC95D9D-8079-41C7-9BA6-5166668242D9}"/>
    <cellStyle name="Input 12 2 11" xfId="12860" xr:uid="{B610D030-A7EF-428F-B0F5-428054DF061E}"/>
    <cellStyle name="Input 12 2 2" xfId="9436" xr:uid="{8C93B4FB-1CA7-4192-A689-1B2D2BC8B703}"/>
    <cellStyle name="Input 12 2 2 10" xfId="15439" xr:uid="{C60C73BA-9D1E-419E-866D-6B8B51A8E452}"/>
    <cellStyle name="Input 12 2 2 2" xfId="10963" xr:uid="{B1DD1B10-AF08-4878-90E8-EA49D37DB653}"/>
    <cellStyle name="Input 12 2 2 2 2" xfId="15583" xr:uid="{DC6319C5-6E90-41BD-9831-E42978394C2B}"/>
    <cellStyle name="Input 12 2 2 2 3" xfId="16587" xr:uid="{6E0B3C4B-0B3C-42A1-A5CD-7E3EF34F68BE}"/>
    <cellStyle name="Input 12 2 2 2 4" xfId="17545" xr:uid="{1FE0FA2B-6956-4095-9809-32D368A9C62B}"/>
    <cellStyle name="Input 12 2 2 2 5" xfId="18470" xr:uid="{FA6FEF6B-311B-4AF0-871E-13798985942B}"/>
    <cellStyle name="Input 12 2 2 2 6" xfId="19341" xr:uid="{E7DEF6C4-9CA1-48FF-8789-5819C5561F85}"/>
    <cellStyle name="Input 12 2 2 2 7" xfId="20187" xr:uid="{4C6235D7-3D90-48F0-B3D6-ADBFF1B6886D}"/>
    <cellStyle name="Input 12 2 2 2 8" xfId="20947" xr:uid="{C0A2FB94-F5B8-4985-8F26-C256A968CC02}"/>
    <cellStyle name="Input 12 2 2 3" xfId="11774" xr:uid="{0CA49552-60EC-4E95-B80D-5A7D7BC62EA1}"/>
    <cellStyle name="Input 12 2 2 3 2" xfId="16178" xr:uid="{7CD4DD65-941F-4AEF-85CC-F552E7553649}"/>
    <cellStyle name="Input 12 2 2 3 3" xfId="17138" xr:uid="{A36E7300-16D8-47F1-9305-1127B03E8D17}"/>
    <cellStyle name="Input 12 2 2 3 4" xfId="18090" xr:uid="{4C9DBC4B-D3F6-4E23-9FE9-C32009E12E97}"/>
    <cellStyle name="Input 12 2 2 3 5" xfId="18964" xr:uid="{F620B9FD-9CD2-4AF9-A7CA-D002564E749E}"/>
    <cellStyle name="Input 12 2 2 3 6" xfId="19829" xr:uid="{D6FC1BAC-0B1F-47B7-9232-BFE4B614B7F2}"/>
    <cellStyle name="Input 12 2 2 3 7" xfId="20605" xr:uid="{8B09CEEA-3B3E-414D-AF15-D62897CD9E1F}"/>
    <cellStyle name="Input 12 2 2 3 8" xfId="21362" xr:uid="{ADC74AAC-6CC8-48CC-BDAC-6E0E6982E6E3}"/>
    <cellStyle name="Input 12 2 2 4" xfId="14555" xr:uid="{D31309F6-C8FC-4109-828B-E484D8D93AB5}"/>
    <cellStyle name="Input 12 2 2 5" xfId="12424" xr:uid="{51A79375-A018-4CCD-A5F6-3088181272A0}"/>
    <cellStyle name="Input 12 2 2 6" xfId="14690" xr:uid="{5795206F-CA9C-4083-A000-B96F80740C34}"/>
    <cellStyle name="Input 12 2 2 7" xfId="12319" xr:uid="{6004C814-111C-4645-8C9E-DFC91A3A8818}"/>
    <cellStyle name="Input 12 2 2 8" xfId="13816" xr:uid="{0148A98E-C35F-4753-8684-8E30212B4047}"/>
    <cellStyle name="Input 12 2 2 9" xfId="13081" xr:uid="{0C0E5666-5D73-43BE-806A-28D31E3E34FE}"/>
    <cellStyle name="Input 12 2 3" xfId="10593" xr:uid="{72C9FB08-BBF6-4B26-9B1A-243DBAE39EF0}"/>
    <cellStyle name="Input 12 2 3 2" xfId="15289" xr:uid="{645C372D-7740-4808-B7AD-D21F9796A062}"/>
    <cellStyle name="Input 12 2 3 3" xfId="16309" xr:uid="{5E99FC93-4955-4796-827D-78E3B4636899}"/>
    <cellStyle name="Input 12 2 3 4" xfId="17269" xr:uid="{916D9804-BED7-4567-8324-809676DE9C3D}"/>
    <cellStyle name="Input 12 2 3 5" xfId="18218" xr:uid="{52D75BE9-B40A-4B70-B854-45B831D126DA}"/>
    <cellStyle name="Input 12 2 3 6" xfId="19091" xr:uid="{860C9224-9D8C-4095-9CEE-36B017010AF2}"/>
    <cellStyle name="Input 12 2 3 7" xfId="19956" xr:uid="{FF12913A-B0DC-45F2-A78D-601A4DFB6378}"/>
    <cellStyle name="Input 12 2 3 8" xfId="20732" xr:uid="{E3E1B4DE-F3DF-4B69-A2F9-CBB1F921A089}"/>
    <cellStyle name="Input 12 2 4" xfId="11559" xr:uid="{50553721-F8F0-40AB-AAA8-D34B11939642}"/>
    <cellStyle name="Input 12 2 4 2" xfId="15963" xr:uid="{DD8C8EE3-9FA6-4296-82EE-B61A500C0CBF}"/>
    <cellStyle name="Input 12 2 4 3" xfId="16923" xr:uid="{2F36BFEC-7F6F-49D8-B232-9D6D2D50FE93}"/>
    <cellStyle name="Input 12 2 4 4" xfId="17875" xr:uid="{5AB3F28C-070F-453F-8044-6CF58932336F}"/>
    <cellStyle name="Input 12 2 4 5" xfId="18749" xr:uid="{703C1703-CB5E-4F6F-AD24-DF9C819BC31F}"/>
    <cellStyle name="Input 12 2 4 6" xfId="19614" xr:uid="{01261CD4-AA43-42D2-9AF3-BE1C9C391B1C}"/>
    <cellStyle name="Input 12 2 4 7" xfId="20390" xr:uid="{7A03D6F8-11CF-444D-9ACD-DC281ED15183}"/>
    <cellStyle name="Input 12 2 4 8" xfId="21147" xr:uid="{9458F1D2-F076-4525-B44C-16AAEBBD016C}"/>
    <cellStyle name="Input 12 2 5" xfId="14260" xr:uid="{12D3DA5A-B7B8-466B-9EB7-1DAF22B317C0}"/>
    <cellStyle name="Input 12 2 6" xfId="12703" xr:uid="{9F83A97A-5F85-4E09-89F3-7AAA85D146A5}"/>
    <cellStyle name="Input 12 2 7" xfId="15081" xr:uid="{4B874334-992D-46E1-BD39-B472757C795C}"/>
    <cellStyle name="Input 12 2 8" xfId="12017" xr:uid="{BA238816-F7BC-4853-8599-96BDB04C766D}"/>
    <cellStyle name="Input 12 2 9" xfId="14746" xr:uid="{37A2B84A-4926-40B3-B912-A37352B349A9}"/>
    <cellStyle name="Input 12 3" xfId="9208" xr:uid="{DE3ECD91-685D-444D-8301-755871B7584D}"/>
    <cellStyle name="Input 12 3 10" xfId="17586" xr:uid="{B9504C33-419B-470B-B2FF-F0A5F5F81ECE}"/>
    <cellStyle name="Input 12 3 2" xfId="10732" xr:uid="{59C1A97E-499C-4E73-97C4-E6ABB7D623A8}"/>
    <cellStyle name="Input 12 3 2 2" xfId="15411" xr:uid="{2FE6E17C-45CA-49BC-8B42-E698755ACABC}"/>
    <cellStyle name="Input 12 3 2 3" xfId="16425" xr:uid="{FC40118F-4D75-4E7D-A16F-665D6843E843}"/>
    <cellStyle name="Input 12 3 2 4" xfId="17383" xr:uid="{6A4AC909-E602-46E1-8852-FBD71288E195}"/>
    <cellStyle name="Input 12 3 2 5" xfId="18327" xr:uid="{38E3B92B-5796-469A-827F-739748BBC73A}"/>
    <cellStyle name="Input 12 3 2 6" xfId="19200" xr:uid="{9F14F55A-29E8-427F-9CB8-F9F05306B207}"/>
    <cellStyle name="Input 12 3 2 7" xfId="20065" xr:uid="{BF7BD058-E327-43EA-A2B4-D874E5AC221B}"/>
    <cellStyle name="Input 12 3 2 8" xfId="20833" xr:uid="{313A712E-2A0B-482E-B852-2F93A71EB635}"/>
    <cellStyle name="Input 12 3 3" xfId="11660" xr:uid="{928A1BA0-B48B-47EA-80B1-2EAA3CC8EFAE}"/>
    <cellStyle name="Input 12 3 3 2" xfId="16064" xr:uid="{F2E0871B-8AAF-435C-892F-8C9FADE683C0}"/>
    <cellStyle name="Input 12 3 3 3" xfId="17024" xr:uid="{35F025F7-36D3-488C-957A-FFDE5A0E3782}"/>
    <cellStyle name="Input 12 3 3 4" xfId="17976" xr:uid="{9D89AD0E-F210-46A4-A043-FD76AA31FCCA}"/>
    <cellStyle name="Input 12 3 3 5" xfId="18850" xr:uid="{F4D79E03-14CD-4924-B786-A5E2267D8CAE}"/>
    <cellStyle name="Input 12 3 3 6" xfId="19715" xr:uid="{A036A998-AEC5-427D-B5CE-14C26BD71286}"/>
    <cellStyle name="Input 12 3 3 7" xfId="20491" xr:uid="{89EE96A3-91CE-4B42-B695-90895E344CFE}"/>
    <cellStyle name="Input 12 3 3 8" xfId="21248" xr:uid="{F27C46F9-105B-48E3-8DB6-0ADDE1D2219C}"/>
    <cellStyle name="Input 12 3 4" xfId="14382" xr:uid="{BD560340-28AD-415C-81BC-F3B80954A97E}"/>
    <cellStyle name="Input 12 3 5" xfId="12586" xr:uid="{397348F2-E04C-4E97-BD2A-9F7C1E9AC8A7}"/>
    <cellStyle name="Input 12 3 6" xfId="14150" xr:uid="{4C6845D9-F6FC-418C-A014-A1B272887722}"/>
    <cellStyle name="Input 12 3 7" xfId="12800" xr:uid="{3654291F-8F4B-4F48-AC3D-3342910F4359}"/>
    <cellStyle name="Input 12 3 8" xfId="15652" xr:uid="{22FD2BA6-3570-4CA4-AA96-C41F9DDE725A}"/>
    <cellStyle name="Input 12 3 9" xfId="16633" xr:uid="{371E45B8-B0E2-4049-A5D9-00578CC6BE2D}"/>
    <cellStyle name="Input 12 4" xfId="9971" xr:uid="{D93B6405-6EFD-4D9A-B998-0D76166D77A4}"/>
    <cellStyle name="Input 12 4 2" xfId="14896" xr:uid="{0400D8E7-683F-4BD2-9904-BC217A55D6B1}"/>
    <cellStyle name="Input 12 4 3" xfId="12177" xr:uid="{F1F49965-37ED-4DAE-976C-9F553518921A}"/>
    <cellStyle name="Input 12 4 4" xfId="14081" xr:uid="{F009A66D-6EB7-4A48-8370-62170508AEEC}"/>
    <cellStyle name="Input 12 4 5" xfId="12851" xr:uid="{8E38F29E-BBAE-423D-8902-F446CFF58B8A}"/>
    <cellStyle name="Input 12 4 6" xfId="13665" xr:uid="{68BE2596-458E-4851-8D9C-6610AA5EC6E2}"/>
    <cellStyle name="Input 12 4 7" xfId="13192" xr:uid="{3D898C54-5706-454A-AAA3-04D8179CB716}"/>
    <cellStyle name="Input 12 4 8" xfId="14920" xr:uid="{602C0A56-F05F-40E7-AD74-1B8A063FDF68}"/>
    <cellStyle name="Input 12 5" xfId="9966" xr:uid="{114830FA-0571-459A-AD2E-F27A4598ED9F}"/>
    <cellStyle name="Input 12 5 2" xfId="14891" xr:uid="{F2436085-8BC0-4F4D-B8CC-25C64A2018BF}"/>
    <cellStyle name="Input 12 5 3" xfId="12181" xr:uid="{0BA5138A-CEE0-474E-983A-EBC35EBA725E}"/>
    <cellStyle name="Input 12 5 4" xfId="14185" xr:uid="{E8C50970-4F8C-4D40-9D91-B721D5E41CBA}"/>
    <cellStyle name="Input 12 5 5" xfId="12768" xr:uid="{D896E478-6748-4645-9743-881B678C41FF}"/>
    <cellStyle name="Input 12 5 6" xfId="15656" xr:uid="{24707007-301E-41B5-B488-21F52106F365}"/>
    <cellStyle name="Input 12 5 7" xfId="16636" xr:uid="{C4974B48-86D9-4670-A410-20916DA438BC}"/>
    <cellStyle name="Input 12 5 8" xfId="17589" xr:uid="{972C6C0C-67A7-4C7D-9068-CA0AF032AB11}"/>
    <cellStyle name="Input 12 6" xfId="13407" xr:uid="{F75DA4D6-D66F-4236-8536-311FA93ABED8}"/>
    <cellStyle name="Input 12 7" xfId="13402" xr:uid="{F8EC10F0-79B6-4C5D-8653-63210603318D}"/>
    <cellStyle name="Input 12 8" xfId="13426" xr:uid="{3F17D886-6B80-43AB-AD98-191D188AB076}"/>
    <cellStyle name="Input 12 9" xfId="13383" xr:uid="{2352DEF9-EB63-4634-ACE6-D1A4DD44C0DD}"/>
    <cellStyle name="Input 13" xfId="7413" xr:uid="{F70240E3-0788-4E9B-9503-9BF642EBD33C}"/>
    <cellStyle name="Input 13 10" xfId="13446" xr:uid="{DFAC3726-F844-45FE-9F04-5F1B786E8524}"/>
    <cellStyle name="Input 13 11" xfId="13363" xr:uid="{B65B4F3F-2390-4E2B-BD92-ACC921E86EC0}"/>
    <cellStyle name="Input 13 12" xfId="13465" xr:uid="{72F4E3C8-1255-4584-9463-3AEECDDB7D0E}"/>
    <cellStyle name="Input 13 2" xfId="9067" xr:uid="{A4DBF7F7-D600-44C4-AF7B-D575639C56A3}"/>
    <cellStyle name="Input 13 2 10" xfId="18495" xr:uid="{2C2BDC93-18D1-4D43-9846-9F89272C5D2D}"/>
    <cellStyle name="Input 13 2 11" xfId="19366" xr:uid="{3BDDF180-BF2D-4AFE-9C93-B8B8F54BE18E}"/>
    <cellStyle name="Input 13 2 2" xfId="9437" xr:uid="{6A479827-43D7-414F-ADE5-7B555909293A}"/>
    <cellStyle name="Input 13 2 2 10" xfId="19401" xr:uid="{71D231BC-609A-411B-94B8-6501BF275195}"/>
    <cellStyle name="Input 13 2 2 2" xfId="10964" xr:uid="{7F7597C1-FDFE-4A40-A6DE-68C80EE98E02}"/>
    <cellStyle name="Input 13 2 2 2 2" xfId="15584" xr:uid="{0AF9DCD3-AB4F-4331-A14C-49867431C16D}"/>
    <cellStyle name="Input 13 2 2 2 3" xfId="16588" xr:uid="{CF722B30-92DB-4DA7-B887-3F4C25A8DB7D}"/>
    <cellStyle name="Input 13 2 2 2 4" xfId="17546" xr:uid="{89EA1E7B-69C0-4AAE-9099-DD84729714B3}"/>
    <cellStyle name="Input 13 2 2 2 5" xfId="18471" xr:uid="{176AAC30-D678-4BC9-9E93-9B2EA1D0FF33}"/>
    <cellStyle name="Input 13 2 2 2 6" xfId="19342" xr:uid="{B22174FB-D7A2-4BA4-9173-57FE540780DA}"/>
    <cellStyle name="Input 13 2 2 2 7" xfId="20188" xr:uid="{39960E1B-AAE0-48D7-86A7-3AD1CDD3C2BB}"/>
    <cellStyle name="Input 13 2 2 2 8" xfId="20948" xr:uid="{C49B3E4D-B0A8-463C-8310-336942453819}"/>
    <cellStyle name="Input 13 2 2 3" xfId="11775" xr:uid="{739085B4-CF1F-41A1-995B-B808757CE2EF}"/>
    <cellStyle name="Input 13 2 2 3 2" xfId="16179" xr:uid="{C556E521-9652-48D5-ABAC-C93B0CA7AD49}"/>
    <cellStyle name="Input 13 2 2 3 3" xfId="17139" xr:uid="{5696C9D6-2ED3-4574-A17F-53B3D5DF138E}"/>
    <cellStyle name="Input 13 2 2 3 4" xfId="18091" xr:uid="{F0BE893A-6F4C-4942-9F3B-957746C2CEB9}"/>
    <cellStyle name="Input 13 2 2 3 5" xfId="18965" xr:uid="{4DA8A91B-4C86-4020-8E7A-A1231A5A408D}"/>
    <cellStyle name="Input 13 2 2 3 6" xfId="19830" xr:uid="{9A0544CB-654D-4929-ACA1-E73CCED030B1}"/>
    <cellStyle name="Input 13 2 2 3 7" xfId="20606" xr:uid="{BCDCB4B6-DDD8-4611-BD2A-054692247C77}"/>
    <cellStyle name="Input 13 2 2 3 8" xfId="21363" xr:uid="{1F64B605-923C-433C-8716-CFBDBDD70B5B}"/>
    <cellStyle name="Input 13 2 2 4" xfId="14556" xr:uid="{107273A6-B9D2-4C0A-88FB-BDE751DC1129}"/>
    <cellStyle name="Input 13 2 2 5" xfId="12423" xr:uid="{42521D01-6E49-4336-B5BA-7FFA1F4ACDE4}"/>
    <cellStyle name="Input 13 2 2 6" xfId="15709" xr:uid="{29F53CDE-F7B6-44BF-9EF0-8A77918A1C28}"/>
    <cellStyle name="Input 13 2 2 7" xfId="16685" xr:uid="{32F1CC1A-5610-4B54-B581-14F0E1C677DA}"/>
    <cellStyle name="Input 13 2 2 8" xfId="17637" xr:uid="{FBBD16AB-F208-439F-A8A2-38AE3C99712A}"/>
    <cellStyle name="Input 13 2 2 9" xfId="18532" xr:uid="{63D2CF54-E484-4545-9B4A-26AA42F41A5B}"/>
    <cellStyle name="Input 13 2 3" xfId="10592" xr:uid="{25BBC924-EC08-45D0-B374-C235CA72E502}"/>
    <cellStyle name="Input 13 2 3 2" xfId="15288" xr:uid="{C501641C-5D23-4501-8E7D-3E9609F56D21}"/>
    <cellStyle name="Input 13 2 3 3" xfId="16308" xr:uid="{17295DEA-35F4-4DC9-98BE-379F5BF349C7}"/>
    <cellStyle name="Input 13 2 3 4" xfId="17268" xr:uid="{16CEF926-B61E-4D51-A2FC-1DE33D386ABD}"/>
    <cellStyle name="Input 13 2 3 5" xfId="18217" xr:uid="{064A1C56-8A92-47E2-8840-45A09FDD82FE}"/>
    <cellStyle name="Input 13 2 3 6" xfId="19090" xr:uid="{AC3EE07F-8506-4473-B60E-FF86CAA49A62}"/>
    <cellStyle name="Input 13 2 3 7" xfId="19955" xr:uid="{CC55AF6B-14CF-42B2-A423-C3F0728F6D52}"/>
    <cellStyle name="Input 13 2 3 8" xfId="20731" xr:uid="{680D07BD-0A8E-4509-BCDA-8D134F78FF7F}"/>
    <cellStyle name="Input 13 2 4" xfId="11558" xr:uid="{A248E337-69D8-47FA-BCEC-9B1C461F12DF}"/>
    <cellStyle name="Input 13 2 4 2" xfId="15962" xr:uid="{51BFEEAB-3468-4831-8026-79CEAAD1B1A9}"/>
    <cellStyle name="Input 13 2 4 3" xfId="16922" xr:uid="{893115A7-A182-4FAF-BB0B-A88969187D2B}"/>
    <cellStyle name="Input 13 2 4 4" xfId="17874" xr:uid="{E6E0D578-E155-4935-828B-81EA53E4C967}"/>
    <cellStyle name="Input 13 2 4 5" xfId="18748" xr:uid="{957DAFF7-C86B-4D39-AFAB-DCB4633DA523}"/>
    <cellStyle name="Input 13 2 4 6" xfId="19613" xr:uid="{4EE59B22-20C5-421B-8061-993BCF649BF7}"/>
    <cellStyle name="Input 13 2 4 7" xfId="20389" xr:uid="{1580A8C4-1067-4E2D-89FE-22036CA34FBE}"/>
    <cellStyle name="Input 13 2 4 8" xfId="21146" xr:uid="{1DA003EE-5E7B-45A5-883D-BEFFBE97D315}"/>
    <cellStyle name="Input 13 2 5" xfId="14259" xr:uid="{97FD416B-4E47-43FE-94E3-53C94A4C1448}"/>
    <cellStyle name="Input 13 2 6" xfId="12704" xr:uid="{9DF31C95-0252-4276-B32D-EA72D46112B5}"/>
    <cellStyle name="Input 13 2 7" xfId="15665" xr:uid="{3D305D10-B2B0-4B67-B315-AD1AE4A47F5F}"/>
    <cellStyle name="Input 13 2 8" xfId="16643" xr:uid="{620D77D3-B909-47FA-B129-A8E336F3DE27}"/>
    <cellStyle name="Input 13 2 9" xfId="17596" xr:uid="{7A8551CC-F2ED-4199-B6E6-B750BA0F0F3D}"/>
    <cellStyle name="Input 13 3" xfId="9209" xr:uid="{06B5105B-BA9F-43A0-84C0-6A58CD46F52D}"/>
    <cellStyle name="Input 13 3 10" xfId="17430" xr:uid="{3AD9EAD3-CA7D-4BE6-B551-53FEB87A9C21}"/>
    <cellStyle name="Input 13 3 2" xfId="10733" xr:uid="{1617E97E-F583-40E8-8CAC-A8EBFA68F9C3}"/>
    <cellStyle name="Input 13 3 2 2" xfId="15412" xr:uid="{67A1F003-FB49-469C-ABC8-164A3C5EA2C1}"/>
    <cellStyle name="Input 13 3 2 3" xfId="16426" xr:uid="{0D022692-F63E-4F24-BA4B-81932ECC4D77}"/>
    <cellStyle name="Input 13 3 2 4" xfId="17384" xr:uid="{39998757-B2CB-4929-A6AB-15AABDBC9B62}"/>
    <cellStyle name="Input 13 3 2 5" xfId="18328" xr:uid="{C9C90B2E-A9EF-4306-9B15-AF4A6C535983}"/>
    <cellStyle name="Input 13 3 2 6" xfId="19201" xr:uid="{4C6D2006-31E1-44D0-8A29-65EB555904E5}"/>
    <cellStyle name="Input 13 3 2 7" xfId="20066" xr:uid="{51B7A842-C572-4D0C-AE48-B0E2A18D3E6D}"/>
    <cellStyle name="Input 13 3 2 8" xfId="20834" xr:uid="{AD4D6FAF-42A4-4823-82E3-E3F8734A809C}"/>
    <cellStyle name="Input 13 3 3" xfId="11661" xr:uid="{AAD1E80E-4067-4A9A-B463-F652590D8230}"/>
    <cellStyle name="Input 13 3 3 2" xfId="16065" xr:uid="{5CA4B045-1DA2-463E-8292-8FED211ABDB1}"/>
    <cellStyle name="Input 13 3 3 3" xfId="17025" xr:uid="{0C695D0D-9107-4DEB-B2D9-ACEC0DAF148E}"/>
    <cellStyle name="Input 13 3 3 4" xfId="17977" xr:uid="{3757959E-9EC0-4A7E-BA79-483088C59F0A}"/>
    <cellStyle name="Input 13 3 3 5" xfId="18851" xr:uid="{8C381D15-5E29-4188-8C73-B674FEAA5567}"/>
    <cellStyle name="Input 13 3 3 6" xfId="19716" xr:uid="{525AF8CA-C125-477D-BB2C-42A950B88FB4}"/>
    <cellStyle name="Input 13 3 3 7" xfId="20492" xr:uid="{0594E78E-61BD-4798-9284-751C7FC92B16}"/>
    <cellStyle name="Input 13 3 3 8" xfId="21249" xr:uid="{05FC1FB2-1530-4A48-BC6B-166FFBFA7209}"/>
    <cellStyle name="Input 13 3 4" xfId="14383" xr:uid="{78BCA97B-A9D1-4691-8EBF-87D9A03ECC36}"/>
    <cellStyle name="Input 13 3 5" xfId="12585" xr:uid="{BDEB6BC1-3095-4D2B-97AE-62FEACEFFCFE}"/>
    <cellStyle name="Input 13 3 6" xfId="14665" xr:uid="{29A7F92B-D038-4700-948D-2543D0EFBD0C}"/>
    <cellStyle name="Input 13 3 7" xfId="12338" xr:uid="{B81BBC89-6270-4C07-BF72-9CB0ADDCF0E3}"/>
    <cellStyle name="Input 13 3 8" xfId="15464" xr:uid="{ECBF2872-A782-46AD-B2CB-0B60F62A6246}"/>
    <cellStyle name="Input 13 3 9" xfId="16472" xr:uid="{A75FEF2D-1DAD-47F5-A521-44AE7B3D506B}"/>
    <cellStyle name="Input 13 4" xfId="9972" xr:uid="{AF5F16A2-0502-4047-AB9D-53115FD53D04}"/>
    <cellStyle name="Input 13 4 2" xfId="14897" xr:uid="{33AD7D35-B727-462A-AFAA-79935B0CCFEA}"/>
    <cellStyle name="Input 13 4 3" xfId="12176" xr:uid="{0F7C3908-CFE1-4B4E-8B4B-83DCA9243115}"/>
    <cellStyle name="Input 13 4 4" xfId="14044" xr:uid="{D5EFE05C-AD13-49A2-B11F-DA22610A6DED}"/>
    <cellStyle name="Input 13 4 5" xfId="12883" xr:uid="{9B577DE1-743B-4897-9F94-6C723DD63EF2}"/>
    <cellStyle name="Input 13 4 6" xfId="13637" xr:uid="{B0BBD51A-6488-4A3C-8C55-63E65CC76AA6}"/>
    <cellStyle name="Input 13 4 7" xfId="13218" xr:uid="{0FBF777B-2593-4235-A838-6D89E4FD5D45}"/>
    <cellStyle name="Input 13 4 8" xfId="15070" xr:uid="{2F23D8BF-799E-42B6-9827-94CF961A184C}"/>
    <cellStyle name="Input 13 5" xfId="9965" xr:uid="{FC1F3F49-2B5A-4CFA-AD50-14AF113AA527}"/>
    <cellStyle name="Input 13 5 2" xfId="14890" xr:uid="{090A151B-6455-41D2-9956-2DC054856424}"/>
    <cellStyle name="Input 13 5 3" xfId="12182" xr:uid="{248F4476-9F7B-40F1-9F20-39F1E4D1E924}"/>
    <cellStyle name="Input 13 5 4" xfId="13996" xr:uid="{D7D1E23A-2C09-40E8-A92E-C1DC17D2D62D}"/>
    <cellStyle name="Input 13 5 5" xfId="12919" xr:uid="{AA1FA8D7-23E7-44CE-9773-C34CA255ABAC}"/>
    <cellStyle name="Input 13 5 6" xfId="13601" xr:uid="{2979ABBF-C71E-42DF-8546-7B73D1AF29A0}"/>
    <cellStyle name="Input 13 5 7" xfId="13236" xr:uid="{B19E4D67-5CF2-461E-B257-833745DBEA05}"/>
    <cellStyle name="Input 13 5 8" xfId="13477" xr:uid="{B67C0E79-8CC2-4C53-BD5B-80B34FA67F26}"/>
    <cellStyle name="Input 13 6" xfId="13408" xr:uid="{512DA0A8-128F-4B81-8EC2-CB45116CE1E6}"/>
    <cellStyle name="Input 13 7" xfId="13401" xr:uid="{DFA82F6C-D635-4090-8C56-28967C887193}"/>
    <cellStyle name="Input 13 8" xfId="13427" xr:uid="{BDF0C6FA-B6CA-4BF0-B5C1-59D723090D43}"/>
    <cellStyle name="Input 13 9" xfId="13382" xr:uid="{137234B5-43D5-482B-AAE0-AB9EDE55385B}"/>
    <cellStyle name="Input 14" xfId="7414" xr:uid="{A03B0DF7-FACB-4E6C-95C1-ABB230723A24}"/>
    <cellStyle name="Input 14 10" xfId="13447" xr:uid="{A179D55E-BF75-495E-AB41-C59FE510895C}"/>
    <cellStyle name="Input 14 11" xfId="13362" xr:uid="{4004D4CB-63E0-4D0E-B426-CF790FD6C64B}"/>
    <cellStyle name="Input 14 12" xfId="13466" xr:uid="{BBB34B73-FF5C-4A8C-949B-4EDE3E4AC082}"/>
    <cellStyle name="Input 14 2" xfId="9066" xr:uid="{C73144E8-0C92-419B-ABE0-93DB80FE9C7D}"/>
    <cellStyle name="Input 14 2 10" xfId="13094" xr:uid="{DAECC65E-52C8-40C0-9381-775EF8C4EADD}"/>
    <cellStyle name="Input 14 2 11" xfId="15076" xr:uid="{0121480B-8B0A-450F-BEA5-7EF54DFAB1A1}"/>
    <cellStyle name="Input 14 2 2" xfId="9438" xr:uid="{8DC61407-F198-44F7-B5BE-5621F6C26EEF}"/>
    <cellStyle name="Input 14 2 2 10" xfId="15158" xr:uid="{30988AAD-4E87-4735-B59B-D3307AF8AB43}"/>
    <cellStyle name="Input 14 2 2 2" xfId="10965" xr:uid="{B3038538-2518-485A-AEEA-39ED0ECC2508}"/>
    <cellStyle name="Input 14 2 2 2 2" xfId="15585" xr:uid="{C86C30BB-49F1-48D9-9A44-0C5540AFFFD1}"/>
    <cellStyle name="Input 14 2 2 2 3" xfId="16589" xr:uid="{7290BEFD-9813-458B-AD49-E2729C53A7A6}"/>
    <cellStyle name="Input 14 2 2 2 4" xfId="17547" xr:uid="{66C81208-D415-44AA-887F-AC0A07D930CF}"/>
    <cellStyle name="Input 14 2 2 2 5" xfId="18472" xr:uid="{C42D5584-5531-4B00-A82D-8B6C8B59CA26}"/>
    <cellStyle name="Input 14 2 2 2 6" xfId="19343" xr:uid="{229AA665-0846-4A8D-A846-8DD59EB54575}"/>
    <cellStyle name="Input 14 2 2 2 7" xfId="20189" xr:uid="{E1C3700D-F021-4930-B652-71132A2BE80F}"/>
    <cellStyle name="Input 14 2 2 2 8" xfId="20949" xr:uid="{FD742B10-1CC2-4D9A-A600-5D51DDC4269B}"/>
    <cellStyle name="Input 14 2 2 3" xfId="11776" xr:uid="{FEB0ADEA-722A-4996-9D16-4909564D9287}"/>
    <cellStyle name="Input 14 2 2 3 2" xfId="16180" xr:uid="{22020E88-95E6-4C59-8A78-66E2AE93EB1A}"/>
    <cellStyle name="Input 14 2 2 3 3" xfId="17140" xr:uid="{4EE9D5AE-3F64-4926-9CE7-C63220A600D5}"/>
    <cellStyle name="Input 14 2 2 3 4" xfId="18092" xr:uid="{61E63ADD-488D-4046-9E79-6AE4DE903319}"/>
    <cellStyle name="Input 14 2 2 3 5" xfId="18966" xr:uid="{9F0FF2AC-38A4-425D-A0C5-07C670603637}"/>
    <cellStyle name="Input 14 2 2 3 6" xfId="19831" xr:uid="{A65C4E47-26C7-419E-AAD9-31DBEDEE47A1}"/>
    <cellStyle name="Input 14 2 2 3 7" xfId="20607" xr:uid="{80483E27-6C73-4F78-84ED-260609988876}"/>
    <cellStyle name="Input 14 2 2 3 8" xfId="21364" xr:uid="{CE18EB5E-8516-4B21-9AC3-1C75D1F38E25}"/>
    <cellStyle name="Input 14 2 2 4" xfId="14557" xr:uid="{25D056ED-CB04-4627-AB17-D76D32EE0259}"/>
    <cellStyle name="Input 14 2 2 5" xfId="12422" xr:uid="{0FF8F298-DF0A-450E-85A7-A63A25A06896}"/>
    <cellStyle name="Input 14 2 2 6" xfId="15198" xr:uid="{7280B6EB-7BAF-44EA-B8D9-88F1787171C2}"/>
    <cellStyle name="Input 14 2 2 7" xfId="11930" xr:uid="{374D09AC-55D7-4CC7-91C4-B08BC600CE57}"/>
    <cellStyle name="Input 14 2 2 8" xfId="14218" xr:uid="{4A905A0B-4534-4657-877D-4E619103DFC8}"/>
    <cellStyle name="Input 14 2 2 9" xfId="12743" xr:uid="{9506431F-ABC2-4574-ABFB-60CBCADD4BB7}"/>
    <cellStyle name="Input 14 2 3" xfId="10591" xr:uid="{5015E3AE-516E-432B-9F25-310A6AAB834C}"/>
    <cellStyle name="Input 14 2 3 2" xfId="15287" xr:uid="{3310BFE4-D2D0-4234-B9D6-54182A388A43}"/>
    <cellStyle name="Input 14 2 3 3" xfId="16307" xr:uid="{CD3B88B8-C733-41F8-A926-8E7213202485}"/>
    <cellStyle name="Input 14 2 3 4" xfId="17267" xr:uid="{15523CAA-2ECD-4A9E-9922-823647E70982}"/>
    <cellStyle name="Input 14 2 3 5" xfId="18216" xr:uid="{ACFD8C9C-E7F9-4E1E-97C4-F1820450B22D}"/>
    <cellStyle name="Input 14 2 3 6" xfId="19089" xr:uid="{598DD785-4A80-44FD-9A33-5146BE8EA162}"/>
    <cellStyle name="Input 14 2 3 7" xfId="19954" xr:uid="{DCB6EAE0-BE4B-49B0-9E1B-8F7521CAA4CE}"/>
    <cellStyle name="Input 14 2 3 8" xfId="20730" xr:uid="{BF33BD45-8A98-4E73-AE33-AD61F7CD9DB7}"/>
    <cellStyle name="Input 14 2 4" xfId="11557" xr:uid="{540D591E-3514-408A-BE8F-7D70495E6E37}"/>
    <cellStyle name="Input 14 2 4 2" xfId="15961" xr:uid="{C4612492-CA1B-47B8-8D04-DC6203E40F20}"/>
    <cellStyle name="Input 14 2 4 3" xfId="16921" xr:uid="{6995422C-1135-4314-B84F-5A172E2D1B23}"/>
    <cellStyle name="Input 14 2 4 4" xfId="17873" xr:uid="{22BF79B4-5E39-4495-AF42-1BCF4B361B97}"/>
    <cellStyle name="Input 14 2 4 5" xfId="18747" xr:uid="{7FC9A0EC-CBF7-4C05-8344-32D19208E26F}"/>
    <cellStyle name="Input 14 2 4 6" xfId="19612" xr:uid="{D0B159BE-BE7C-424D-A24F-C94542DF3755}"/>
    <cellStyle name="Input 14 2 4 7" xfId="20388" xr:uid="{3B96E5FD-F51A-4908-AB04-F706ADE5825D}"/>
    <cellStyle name="Input 14 2 4 8" xfId="21145" xr:uid="{2FABA41D-060D-44B0-B24E-5D8F7AD8A9AE}"/>
    <cellStyle name="Input 14 2 5" xfId="14258" xr:uid="{0FCD1C36-6CDC-48C7-AD48-C820879E71C4}"/>
    <cellStyle name="Input 14 2 6" xfId="12705" xr:uid="{86C5291A-FB9F-4F21-8A1F-1F3CB55D4104}"/>
    <cellStyle name="Input 14 2 7" xfId="14643" xr:uid="{B60C4E63-8DCC-4E2B-AAAD-986DE6808389}"/>
    <cellStyle name="Input 14 2 8" xfId="12359" xr:uid="{044BD2A3-7D2B-42B5-A263-DCF44E03A1D0}"/>
    <cellStyle name="Input 14 2 9" xfId="13801" xr:uid="{14F79E0F-B662-406E-8AB3-8FA78F4ABA71}"/>
    <cellStyle name="Input 14 3" xfId="9210" xr:uid="{09DFB90F-D687-4918-8AA8-49646432BC4F}"/>
    <cellStyle name="Input 14 3 10" xfId="19385" xr:uid="{1507B5CA-C956-4D6E-8886-71A2245C0F83}"/>
    <cellStyle name="Input 14 3 2" xfId="10734" xr:uid="{9DE3636B-1553-45C3-AA20-F09FBCFA01E4}"/>
    <cellStyle name="Input 14 3 2 2" xfId="15413" xr:uid="{0A388262-B1E6-49FF-A65A-7625140D6E8C}"/>
    <cellStyle name="Input 14 3 2 3" xfId="16427" xr:uid="{C6453988-29CD-43A7-A4DE-44C6101FA171}"/>
    <cellStyle name="Input 14 3 2 4" xfId="17385" xr:uid="{88862413-97D9-4786-90B4-197EA080F648}"/>
    <cellStyle name="Input 14 3 2 5" xfId="18329" xr:uid="{336142E4-FF30-4C6D-A244-C185115E1171}"/>
    <cellStyle name="Input 14 3 2 6" xfId="19202" xr:uid="{3DA24E29-1793-4458-8E8D-B88B29690219}"/>
    <cellStyle name="Input 14 3 2 7" xfId="20067" xr:uid="{4CFA02AE-09F0-4E9B-8FAA-BD384004F3B8}"/>
    <cellStyle name="Input 14 3 2 8" xfId="20835" xr:uid="{0DFBD12B-8235-4BD4-958D-0047A52A494D}"/>
    <cellStyle name="Input 14 3 3" xfId="11662" xr:uid="{C166CDE0-07B7-4B82-B290-6A883C57AA59}"/>
    <cellStyle name="Input 14 3 3 2" xfId="16066" xr:uid="{B53047FD-B9DD-43DA-B81C-476988A1C330}"/>
    <cellStyle name="Input 14 3 3 3" xfId="17026" xr:uid="{8DBB3D1E-7FC4-454A-BFF0-72F4C72ABECB}"/>
    <cellStyle name="Input 14 3 3 4" xfId="17978" xr:uid="{68145F48-BFD2-4AB8-8A2B-5BCDC792FAD8}"/>
    <cellStyle name="Input 14 3 3 5" xfId="18852" xr:uid="{67DE1EFA-BEA8-45B5-9F83-17FAAFB057D6}"/>
    <cellStyle name="Input 14 3 3 6" xfId="19717" xr:uid="{8FF883C4-A06C-4ED5-A199-D109A641D079}"/>
    <cellStyle name="Input 14 3 3 7" xfId="20493" xr:uid="{181F7F4E-5815-4559-AF0F-0A5940805875}"/>
    <cellStyle name="Input 14 3 3 8" xfId="21250" xr:uid="{742C9773-08F3-4EE7-A0CD-A69155C0A2C5}"/>
    <cellStyle name="Input 14 3 4" xfId="14384" xr:uid="{E357A8C9-5D6E-4FE2-A9AB-BC58A4FE3AE4}"/>
    <cellStyle name="Input 14 3 5" xfId="12584" xr:uid="{8BF0A24D-A2B5-4AEF-AE73-F2EE72135708}"/>
    <cellStyle name="Input 14 3 6" xfId="15686" xr:uid="{30CA511F-765C-456E-9B1B-E6BBB41C1B34}"/>
    <cellStyle name="Input 14 3 7" xfId="16664" xr:uid="{4EED8F56-FB5F-4814-B528-B17606EC18B3}"/>
    <cellStyle name="Input 14 3 8" xfId="17617" xr:uid="{7B3C3CD3-6FB9-40A8-AA89-CA1C63424EF3}"/>
    <cellStyle name="Input 14 3 9" xfId="18516" xr:uid="{47FD3B35-8979-49AE-904B-2079E4C05248}"/>
    <cellStyle name="Input 14 4" xfId="9973" xr:uid="{52130BE1-8709-403A-A7D9-E3D5201690DC}"/>
    <cellStyle name="Input 14 4 2" xfId="14898" xr:uid="{38C45CED-ED61-4BA1-9127-10AE1CA2D346}"/>
    <cellStyle name="Input 14 4 3" xfId="12175" xr:uid="{0CD5548F-CE66-4A39-A6FE-FFCF8EBAA621}"/>
    <cellStyle name="Input 14 4 4" xfId="14722" xr:uid="{F6E0F5BA-A510-4A0C-A5A6-A5D9747597B3}"/>
    <cellStyle name="Input 14 4 5" xfId="12293" xr:uid="{E46631DA-EC42-44CF-973E-0FC683F8A062}"/>
    <cellStyle name="Input 14 4 6" xfId="15467" xr:uid="{162FF34E-CBF9-4906-9113-54C0CCE5FA84}"/>
    <cellStyle name="Input 14 4 7" xfId="16474" xr:uid="{FC97E0BD-816B-4884-89E0-F80D8E05816E}"/>
    <cellStyle name="Input 14 4 8" xfId="17432" xr:uid="{597E4E83-7FF9-4231-9977-F9682AD36598}"/>
    <cellStyle name="Input 14 5" xfId="9964" xr:uid="{083B2061-03D7-43BE-A28C-06D8F8999827}"/>
    <cellStyle name="Input 14 5 2" xfId="14889" xr:uid="{BD8B8E92-6532-4D84-8B11-DB8B9F43551B}"/>
    <cellStyle name="Input 14 5 3" xfId="12183" xr:uid="{8A7DBAFA-E70A-49A3-876D-510D234F5638}"/>
    <cellStyle name="Input 14 5 4" xfId="15216" xr:uid="{4378F86D-794A-4455-9C56-738FB6DD8D13}"/>
    <cellStyle name="Input 14 5 5" xfId="11917" xr:uid="{3CCD8F96-9497-453F-965E-8425E0BB1B3A}"/>
    <cellStyle name="Input 14 5 6" xfId="15553" xr:uid="{42908DC5-551E-40B1-991F-DBAEF7B79833}"/>
    <cellStyle name="Input 14 5 7" xfId="16559" xr:uid="{8D984FEB-4D16-4AA7-B129-3A3153A7529B}"/>
    <cellStyle name="Input 14 5 8" xfId="17517" xr:uid="{47DDE8D3-8F76-48D2-9D9D-BF866A48140D}"/>
    <cellStyle name="Input 14 6" xfId="13409" xr:uid="{921D7921-DA78-46B3-811A-F9081421B034}"/>
    <cellStyle name="Input 14 7" xfId="13400" xr:uid="{E295008B-48F7-4AE3-AA31-9A8372EF04DB}"/>
    <cellStyle name="Input 14 8" xfId="13428" xr:uid="{EE79E7CD-0D7F-48F9-B9B2-895211092D7B}"/>
    <cellStyle name="Input 14 9" xfId="13381" xr:uid="{F2ACF125-CE76-40ED-8053-C628756DE968}"/>
    <cellStyle name="Input 15" xfId="7415" xr:uid="{88224FC6-D375-4170-A195-BE0B9E34BCC3}"/>
    <cellStyle name="Input 15 10" xfId="13448" xr:uid="{303A8D04-9E71-4CF8-9FA7-9B651119E2B1}"/>
    <cellStyle name="Input 15 11" xfId="13361" xr:uid="{BD96E289-2F9E-487E-9A78-035B5CF969AA}"/>
    <cellStyle name="Input 15 12" xfId="13467" xr:uid="{F029AA72-04D0-456C-8735-42CF4D146CDF}"/>
    <cellStyle name="Input 15 2" xfId="9065" xr:uid="{064DEC75-A41D-4D0C-AD00-8E8E6B9DAE2A}"/>
    <cellStyle name="Input 15 2 10" xfId="13233" xr:uid="{8CC83B1E-6A19-4132-BC13-E4EC6B6424E4}"/>
    <cellStyle name="Input 15 2 11" xfId="15616" xr:uid="{87FF4C2A-6821-417B-A9D1-0E65E0BBCB8A}"/>
    <cellStyle name="Input 15 2 2" xfId="9439" xr:uid="{39C53DED-484C-4F91-934A-C8ADAB58EC5D}"/>
    <cellStyle name="Input 15 2 2 10" xfId="13688" xr:uid="{8FBDC40B-B75A-44F6-9F57-F9F07C9C6210}"/>
    <cellStyle name="Input 15 2 2 2" xfId="10966" xr:uid="{6A220B88-4215-426D-AA8E-F34AD8F6F01C}"/>
    <cellStyle name="Input 15 2 2 2 2" xfId="15586" xr:uid="{F88581E7-838E-475D-AB81-7CF5A06F3B32}"/>
    <cellStyle name="Input 15 2 2 2 3" xfId="16590" xr:uid="{591FA224-28F9-478A-A429-9B08164852F8}"/>
    <cellStyle name="Input 15 2 2 2 4" xfId="17548" xr:uid="{B0637C4E-7DF4-4377-99CC-76B649F9798E}"/>
    <cellStyle name="Input 15 2 2 2 5" xfId="18473" xr:uid="{3623644C-2360-4623-8E3C-BFEA7D8AD3AD}"/>
    <cellStyle name="Input 15 2 2 2 6" xfId="19344" xr:uid="{C5F117E5-D5AA-43BE-B01F-26470106F62A}"/>
    <cellStyle name="Input 15 2 2 2 7" xfId="20190" xr:uid="{8874AFE8-B278-43E0-B274-17D6C539D8A3}"/>
    <cellStyle name="Input 15 2 2 2 8" xfId="20950" xr:uid="{47AAE2BA-DEA9-4D6B-9C14-5C847FCF8722}"/>
    <cellStyle name="Input 15 2 2 3" xfId="11777" xr:uid="{68C90B55-9C8E-4E03-8157-6C1C8443292E}"/>
    <cellStyle name="Input 15 2 2 3 2" xfId="16181" xr:uid="{0E2387B0-94D8-4039-9DF6-B8DA81E8F5FF}"/>
    <cellStyle name="Input 15 2 2 3 3" xfId="17141" xr:uid="{20127B3D-56EB-48C9-974F-6D8111DD0FAB}"/>
    <cellStyle name="Input 15 2 2 3 4" xfId="18093" xr:uid="{ABF061F5-F4BB-49C7-BC13-6C4BA901951B}"/>
    <cellStyle name="Input 15 2 2 3 5" xfId="18967" xr:uid="{859566AC-E263-437B-8CA6-FA8777A185DC}"/>
    <cellStyle name="Input 15 2 2 3 6" xfId="19832" xr:uid="{692EF2A9-2418-4A96-9038-B91968ADE152}"/>
    <cellStyle name="Input 15 2 2 3 7" xfId="20608" xr:uid="{AE658768-C373-4F09-BB16-A9B077B6E2B1}"/>
    <cellStyle name="Input 15 2 2 3 8" xfId="21365" xr:uid="{EAAF806E-3E8B-4B36-B703-46E4E3C7EEDA}"/>
    <cellStyle name="Input 15 2 2 4" xfId="14558" xr:uid="{5197DE19-99FE-4AFF-AEA5-1EE4BC99B670}"/>
    <cellStyle name="Input 15 2 2 5" xfId="12421" xr:uid="{550665F9-2A0F-4C08-8BA9-071FE1E30655}"/>
    <cellStyle name="Input 15 2 2 6" xfId="14167" xr:uid="{CA055453-A29B-40D4-A4A7-1D4DE6E26BCF}"/>
    <cellStyle name="Input 15 2 2 7" xfId="12783" xr:uid="{7BF5546E-2C13-431E-A7F4-8182BE1C9A7D}"/>
    <cellStyle name="Input 15 2 2 8" xfId="14122" xr:uid="{313588BB-E1F3-4D87-B1F4-0A9977696235}"/>
    <cellStyle name="Input 15 2 2 9" xfId="12824" xr:uid="{A9026A8B-E301-4EAF-87FF-213D773EBF3C}"/>
    <cellStyle name="Input 15 2 3" xfId="10590" xr:uid="{A12FE0EC-A192-43B1-8458-17606EE4D217}"/>
    <cellStyle name="Input 15 2 3 2" xfId="15286" xr:uid="{1AD0AF7D-7E82-456D-AEF1-4B2CF32B8AD8}"/>
    <cellStyle name="Input 15 2 3 3" xfId="16306" xr:uid="{F418271D-F625-4234-BF6B-6F7AC5771C99}"/>
    <cellStyle name="Input 15 2 3 4" xfId="17266" xr:uid="{8BE86F7E-0068-464C-B721-B893B5480E57}"/>
    <cellStyle name="Input 15 2 3 5" xfId="18215" xr:uid="{03326330-3282-417E-AEB8-801766C1028A}"/>
    <cellStyle name="Input 15 2 3 6" xfId="19088" xr:uid="{1F7CBADE-2162-457B-B6B0-132466E2FF2E}"/>
    <cellStyle name="Input 15 2 3 7" xfId="19953" xr:uid="{B1375AD9-A467-4B7D-BCF8-BC1F9AF82EA3}"/>
    <cellStyle name="Input 15 2 3 8" xfId="20729" xr:uid="{E20B2DCE-DD1F-4718-921B-BB6B9DC42A0A}"/>
    <cellStyle name="Input 15 2 4" xfId="11556" xr:uid="{B5013591-491E-4E96-BA13-9275B2EA3D91}"/>
    <cellStyle name="Input 15 2 4 2" xfId="15960" xr:uid="{F7125B1C-FABD-4B30-AFCB-87B2030B02EB}"/>
    <cellStyle name="Input 15 2 4 3" xfId="16920" xr:uid="{8ACD005B-2494-47B0-B7CB-60CA561759EF}"/>
    <cellStyle name="Input 15 2 4 4" xfId="17872" xr:uid="{BB7DF66A-C652-4F85-B67D-09889384A7BB}"/>
    <cellStyle name="Input 15 2 4 5" xfId="18746" xr:uid="{13A1B5CD-D529-4727-BBBF-774D963E5DA1}"/>
    <cellStyle name="Input 15 2 4 6" xfId="19611" xr:uid="{1F2B0DB7-DB4D-4FA8-A130-C3AD2B8FC9ED}"/>
    <cellStyle name="Input 15 2 4 7" xfId="20387" xr:uid="{D9381861-7D98-4EF5-8D28-AF6D0B26D417}"/>
    <cellStyle name="Input 15 2 4 8" xfId="21144" xr:uid="{760572A0-5DB0-4B1A-92E1-AB589968065D}"/>
    <cellStyle name="Input 15 2 5" xfId="14257" xr:uid="{887A3D40-8251-4D28-8223-34EF6FD07706}"/>
    <cellStyle name="Input 15 2 6" xfId="12706" xr:uid="{F7D18BAC-2E88-4535-B8F0-205000350379}"/>
    <cellStyle name="Input 15 2 7" xfId="14022" xr:uid="{49751EE2-F70E-4745-94EE-F2F403B06383}"/>
    <cellStyle name="Input 15 2 8" xfId="12903" xr:uid="{40BD9EB5-7FFD-4916-BC7D-829039A97CE4}"/>
    <cellStyle name="Input 15 2 9" xfId="13617" xr:uid="{5D60D3E2-B71D-44C3-9BD1-CDBE273B14A5}"/>
    <cellStyle name="Input 15 3" xfId="9211" xr:uid="{76E0BC84-15B5-4860-B56A-FC1083AB1D3A}"/>
    <cellStyle name="Input 15 3 10" xfId="11983" xr:uid="{DD4ECB63-64C6-498B-8C72-9CB3C53E6970}"/>
    <cellStyle name="Input 15 3 2" xfId="10735" xr:uid="{B0484059-699B-4118-B82E-4FE4AEB69C2E}"/>
    <cellStyle name="Input 15 3 2 2" xfId="15414" xr:uid="{E60B06DB-0429-4625-B0D0-8E462769C3D6}"/>
    <cellStyle name="Input 15 3 2 3" xfId="16428" xr:uid="{D2BA9CA2-E3CC-4663-935B-3310C99B039F}"/>
    <cellStyle name="Input 15 3 2 4" xfId="17386" xr:uid="{F8C4C1E6-1ED9-487F-8347-5457AF62F955}"/>
    <cellStyle name="Input 15 3 2 5" xfId="18330" xr:uid="{D7ED8D81-F023-4DFC-A38C-09C884A5700E}"/>
    <cellStyle name="Input 15 3 2 6" xfId="19203" xr:uid="{5F9F917A-25EE-400C-ADF3-112BD03BC29C}"/>
    <cellStyle name="Input 15 3 2 7" xfId="20068" xr:uid="{B86DF423-7CD7-4D35-BACB-A57B81C11EAD}"/>
    <cellStyle name="Input 15 3 2 8" xfId="20836" xr:uid="{6FBE0987-5933-4ECA-8860-E1030ED45532}"/>
    <cellStyle name="Input 15 3 3" xfId="11663" xr:uid="{43894B37-80B5-4F8E-A102-0B56C10D3F90}"/>
    <cellStyle name="Input 15 3 3 2" xfId="16067" xr:uid="{DB2A1E19-0E89-490B-BC20-8DFA23ED5275}"/>
    <cellStyle name="Input 15 3 3 3" xfId="17027" xr:uid="{C687A83C-7613-490C-828C-77ED5F6A5129}"/>
    <cellStyle name="Input 15 3 3 4" xfId="17979" xr:uid="{987AA65E-22C8-4C1B-98A3-B4897AAB5D85}"/>
    <cellStyle name="Input 15 3 3 5" xfId="18853" xr:uid="{3EC11F05-6D6F-420D-A81E-B87F5EC4ECE4}"/>
    <cellStyle name="Input 15 3 3 6" xfId="19718" xr:uid="{7FC34E06-8218-44A8-80BD-F7ECBFA311E3}"/>
    <cellStyle name="Input 15 3 3 7" xfId="20494" xr:uid="{2F6C2C55-2A98-4443-BEB0-5EEC2A8F53FC}"/>
    <cellStyle name="Input 15 3 3 8" xfId="21251" xr:uid="{078740C5-826B-4310-BC9B-16FE30D50F1E}"/>
    <cellStyle name="Input 15 3 4" xfId="14385" xr:uid="{BB412279-43AD-420F-A17F-14B8E39A55C8}"/>
    <cellStyle name="Input 15 3 5" xfId="12583" xr:uid="{90BB7816-463E-4FF9-AC62-DAA7647F8256}"/>
    <cellStyle name="Input 15 3 6" xfId="15182" xr:uid="{4694B2C8-767B-47F6-ADD0-F30BF678F9FF}"/>
    <cellStyle name="Input 15 3 7" xfId="11943" xr:uid="{E872FBD0-3611-4E42-8696-64188F3B5AA8}"/>
    <cellStyle name="Input 15 3 8" xfId="14755" xr:uid="{AF7CCA6B-43A5-42B0-B40E-C9F10F745D49}"/>
    <cellStyle name="Input 15 3 9" xfId="15122" xr:uid="{D2A31652-B98C-4128-8F6B-93F8B33C4DB2}"/>
    <cellStyle name="Input 15 4" xfId="9974" xr:uid="{DBE8F6C8-D017-478B-8969-A5AFA1C12ADF}"/>
    <cellStyle name="Input 15 4 2" xfId="14899" xr:uid="{A1024B10-A60B-4FB7-9E16-79AF632C191B}"/>
    <cellStyle name="Input 15 4 3" xfId="12174" xr:uid="{0A176B7E-8286-4C3D-AA9D-698ECF493708}"/>
    <cellStyle name="Input 15 4 4" xfId="15742" xr:uid="{88D7F894-CD17-4355-8675-8023C3F5FEBF}"/>
    <cellStyle name="Input 15 4 5" xfId="16710" xr:uid="{28AE92E0-88B3-4E85-932E-0554D15E8C05}"/>
    <cellStyle name="Input 15 4 6" xfId="17662" xr:uid="{68CC34DF-6F51-435A-883F-F817BA5E3A83}"/>
    <cellStyle name="Input 15 4 7" xfId="18547" xr:uid="{0AE15A05-70FE-42CA-AED8-C3F393F947B8}"/>
    <cellStyle name="Input 15 4 8" xfId="19415" xr:uid="{3668F14B-2D1B-48D9-86E1-D27E2DD636E1}"/>
    <cellStyle name="Input 15 5" xfId="9963" xr:uid="{C913D877-D42C-4603-AEFA-B7AD0A25AE1E}"/>
    <cellStyle name="Input 15 5 2" xfId="14888" xr:uid="{1BBAB6B2-30D5-4D7E-BAA5-69BDD962A3D0}"/>
    <cellStyle name="Input 15 5 3" xfId="12184" xr:uid="{D60C8D59-71BF-40D6-8750-1EC7151D3C0A}"/>
    <cellStyle name="Input 15 5 4" xfId="15739" xr:uid="{231F0AF0-CE83-4E6A-853F-0C7D1E844748}"/>
    <cellStyle name="Input 15 5 5" xfId="16707" xr:uid="{7336FA87-2730-4E1A-BB92-BDC41142F814}"/>
    <cellStyle name="Input 15 5 6" xfId="17659" xr:uid="{B2EB0CF7-5D41-42AC-8BB8-695EBBC38A01}"/>
    <cellStyle name="Input 15 5 7" xfId="18544" xr:uid="{8C3341B3-8745-46C5-B6F6-8C0D2190D238}"/>
    <cellStyle name="Input 15 5 8" xfId="19412" xr:uid="{1B2A26B7-273E-43A9-8C11-E995A39FE1BF}"/>
    <cellStyle name="Input 15 6" xfId="13410" xr:uid="{3BE22A1B-B3D1-4747-88C2-54A07FA38A2D}"/>
    <cellStyle name="Input 15 7" xfId="13399" xr:uid="{EFD5B69F-0C11-4E58-AD97-5A48FE2EC8F0}"/>
    <cellStyle name="Input 15 8" xfId="13429" xr:uid="{EFF81C88-3A09-48C2-8159-2B7FD3FE4C95}"/>
    <cellStyle name="Input 15 9" xfId="13380" xr:uid="{A27BE0EA-15FD-4BF0-BA07-8BDF1DBA33B3}"/>
    <cellStyle name="Input 16" xfId="7416" xr:uid="{7A9F75C0-D8B0-4E3D-AB21-B8C88B4E3020}"/>
    <cellStyle name="Input 16 10" xfId="13449" xr:uid="{EFA506F2-547F-424F-9CEE-554416D8181C}"/>
    <cellStyle name="Input 16 11" xfId="13360" xr:uid="{224BF73E-F5CA-404A-B004-846B6F0F737F}"/>
    <cellStyle name="Input 16 12" xfId="11879" xr:uid="{7574F32F-97BB-4857-A997-CBBD403A8536}"/>
    <cellStyle name="Input 16 2" xfId="9064" xr:uid="{A4C21535-F8F7-41DE-97A2-E5053756926F}"/>
    <cellStyle name="Input 16 2 10" xfId="13024" xr:uid="{045EAC6C-8A47-4A89-B756-9D2EEFB3CBB6}"/>
    <cellStyle name="Input 16 2 11" xfId="14625" xr:uid="{F4975B0A-022A-467F-B428-C3914E70E189}"/>
    <cellStyle name="Input 16 2 2" xfId="9440" xr:uid="{68DB6E68-72E4-47E0-8F7D-6268F3855CE4}"/>
    <cellStyle name="Input 16 2 2 10" xfId="14413" xr:uid="{A02B21D2-DBD5-460A-BE06-11D492971D21}"/>
    <cellStyle name="Input 16 2 2 2" xfId="10967" xr:uid="{754C6EF4-BA92-4090-84E7-6BC4E074D4E4}"/>
    <cellStyle name="Input 16 2 2 2 2" xfId="15587" xr:uid="{693AE92B-84E2-4060-BF4B-8F808A8CA1EB}"/>
    <cellStyle name="Input 16 2 2 2 3" xfId="16591" xr:uid="{0C3ADBD4-8497-4371-9EBA-DC816A09748E}"/>
    <cellStyle name="Input 16 2 2 2 4" xfId="17549" xr:uid="{7A994ACB-96EE-4723-97C6-0B76912FB742}"/>
    <cellStyle name="Input 16 2 2 2 5" xfId="18474" xr:uid="{01CBC006-412A-43DD-A749-9334218E5BCF}"/>
    <cellStyle name="Input 16 2 2 2 6" xfId="19345" xr:uid="{EEE58393-4E3F-4202-8A4B-552D358213E9}"/>
    <cellStyle name="Input 16 2 2 2 7" xfId="20191" xr:uid="{3E631BF6-D5B4-4879-8C36-723808086D25}"/>
    <cellStyle name="Input 16 2 2 2 8" xfId="20951" xr:uid="{9B91095C-2B56-43FB-B6AC-0B14A960CCBA}"/>
    <cellStyle name="Input 16 2 2 3" xfId="11778" xr:uid="{C09E7D68-7780-49EC-8965-8E5C0B3335AE}"/>
    <cellStyle name="Input 16 2 2 3 2" xfId="16182" xr:uid="{4237D1C8-2AE0-44C5-B6A1-EC59A064557C}"/>
    <cellStyle name="Input 16 2 2 3 3" xfId="17142" xr:uid="{8F968C80-E66E-4EBB-A8B7-131089A32F21}"/>
    <cellStyle name="Input 16 2 2 3 4" xfId="18094" xr:uid="{7CBE5DB0-8BC0-43E2-86D1-AA0728072967}"/>
    <cellStyle name="Input 16 2 2 3 5" xfId="18968" xr:uid="{0838ED30-732A-4E38-AA3C-47DC77E8A656}"/>
    <cellStyle name="Input 16 2 2 3 6" xfId="19833" xr:uid="{518903B3-B3D7-4E50-B87F-A0897C40FB53}"/>
    <cellStyle name="Input 16 2 2 3 7" xfId="20609" xr:uid="{48735AC0-A38E-4DCA-91A3-D03382D1A5C6}"/>
    <cellStyle name="Input 16 2 2 3 8" xfId="21366" xr:uid="{D87A03EC-315E-49D7-87D3-315CF0BF5287}"/>
    <cellStyle name="Input 16 2 2 4" xfId="14559" xr:uid="{AE13028B-4FB4-4A7F-8DD3-A1A6C715D112}"/>
    <cellStyle name="Input 16 2 2 5" xfId="12420" xr:uid="{15D500EB-291A-4CEA-A468-8B0B78D0EF27}"/>
    <cellStyle name="Input 16 2 2 6" xfId="14691" xr:uid="{E07A7F3D-4789-4EE6-8711-7827399A6BB1}"/>
    <cellStyle name="Input 16 2 2 7" xfId="12318" xr:uid="{16E0A927-C2E2-4AD1-8926-4627F0657E4A}"/>
    <cellStyle name="Input 16 2 2 8" xfId="14176" xr:uid="{D883850A-E670-4B59-91F9-D94A47AF028D}"/>
    <cellStyle name="Input 16 2 2 9" xfId="12777" xr:uid="{1FFF1636-538A-4439-A9A7-8902ED3025A9}"/>
    <cellStyle name="Input 16 2 3" xfId="10589" xr:uid="{6CAA3330-088B-4E65-AED7-31483B028290}"/>
    <cellStyle name="Input 16 2 3 2" xfId="15285" xr:uid="{BE4964BA-3EA7-48A5-95D8-6E0F16F4C5FA}"/>
    <cellStyle name="Input 16 2 3 3" xfId="16305" xr:uid="{D46193F3-3F16-43EF-878F-410EA35962C3}"/>
    <cellStyle name="Input 16 2 3 4" xfId="17265" xr:uid="{0D3FA698-705D-4279-A2D5-0676228DE1F9}"/>
    <cellStyle name="Input 16 2 3 5" xfId="18214" xr:uid="{6D56C6B6-B365-433B-B364-47A54F469D7A}"/>
    <cellStyle name="Input 16 2 3 6" xfId="19087" xr:uid="{34CE7622-1ABD-4610-9BA2-1E93164FFE27}"/>
    <cellStyle name="Input 16 2 3 7" xfId="19952" xr:uid="{C6CD72D0-1124-40C8-B0F8-C331A574D554}"/>
    <cellStyle name="Input 16 2 3 8" xfId="20728" xr:uid="{8C8C6462-2FBA-411B-ADE6-153FBF8E19F3}"/>
    <cellStyle name="Input 16 2 4" xfId="11555" xr:uid="{2D1D4DAE-6D5B-46D6-8EF2-B0C01BB1CF3F}"/>
    <cellStyle name="Input 16 2 4 2" xfId="15959" xr:uid="{21F49739-0FDF-4737-9496-2D5F59FDCFCC}"/>
    <cellStyle name="Input 16 2 4 3" xfId="16919" xr:uid="{F844C80E-F1C5-46E2-B50C-46EC2F993EDB}"/>
    <cellStyle name="Input 16 2 4 4" xfId="17871" xr:uid="{E7E3F729-862C-4CD2-AFDA-11A3AAEF2E19}"/>
    <cellStyle name="Input 16 2 4 5" xfId="18745" xr:uid="{F459AF38-5AB1-4663-AA45-4455B7B908CA}"/>
    <cellStyle name="Input 16 2 4 6" xfId="19610" xr:uid="{782ADD6A-AD1A-4872-AC83-1D0C02678B21}"/>
    <cellStyle name="Input 16 2 4 7" xfId="20386" xr:uid="{C709EDE7-194F-4A8E-8B04-6D427425C04B}"/>
    <cellStyle name="Input 16 2 4 8" xfId="21143" xr:uid="{E5F5CC86-3BA4-4E68-83B2-6CFBCE93BE8E}"/>
    <cellStyle name="Input 16 2 5" xfId="14256" xr:uid="{F9145D29-FD2E-494D-BCCC-BD87CC36F481}"/>
    <cellStyle name="Input 16 2 6" xfId="12707" xr:uid="{4F0C3712-BC1F-43D6-AA78-79CAB661ECBD}"/>
    <cellStyle name="Input 16 2 7" xfId="15163" xr:uid="{0B4A4656-F89E-4D56-92D4-E234EEB2C5F7}"/>
    <cellStyle name="Input 16 2 8" xfId="11961" xr:uid="{611DEAC7-C9DB-4CB5-86DA-14AB4047A888}"/>
    <cellStyle name="Input 16 2 9" xfId="13886" xr:uid="{AC317D23-4171-415A-8479-F9D3313B2C5C}"/>
    <cellStyle name="Input 16 3" xfId="9212" xr:uid="{2740C7EB-2B9B-4B49-9544-27F49044236B}"/>
    <cellStyle name="Input 16 3 10" xfId="14917" xr:uid="{CB748EBF-E653-4CA6-94E8-CC1E1E6BAD32}"/>
    <cellStyle name="Input 16 3 2" xfId="10736" xr:uid="{BD88D6B5-AE30-4894-B1DF-6D3C626DCE53}"/>
    <cellStyle name="Input 16 3 2 2" xfId="15415" xr:uid="{DF609A81-15F1-43A8-A1CF-861DBBC0E8AC}"/>
    <cellStyle name="Input 16 3 2 3" xfId="16429" xr:uid="{B53B9D0F-8602-4FC2-A5D9-D906C3262182}"/>
    <cellStyle name="Input 16 3 2 4" xfId="17387" xr:uid="{BC924377-736D-4C3F-AF99-5C0DBAC259B4}"/>
    <cellStyle name="Input 16 3 2 5" xfId="18331" xr:uid="{DB11F9DA-EC9E-487C-9C5F-12D091F1973C}"/>
    <cellStyle name="Input 16 3 2 6" xfId="19204" xr:uid="{09FB608C-B162-464C-A7AB-CD3D084A500A}"/>
    <cellStyle name="Input 16 3 2 7" xfId="20069" xr:uid="{19478A75-78CA-4B35-A135-FBCC77019B9E}"/>
    <cellStyle name="Input 16 3 2 8" xfId="20837" xr:uid="{5D4BF055-3648-4BD5-86FC-14F09D30ED35}"/>
    <cellStyle name="Input 16 3 3" xfId="11664" xr:uid="{03B83036-CB63-42CA-A223-C05CC5D6511E}"/>
    <cellStyle name="Input 16 3 3 2" xfId="16068" xr:uid="{BC976DB1-A4CB-4CFC-ACF2-04104B7FAD43}"/>
    <cellStyle name="Input 16 3 3 3" xfId="17028" xr:uid="{B41BB756-8127-4D95-9BE5-D5DA2EEF251E}"/>
    <cellStyle name="Input 16 3 3 4" xfId="17980" xr:uid="{472EEA6C-1EE2-426B-9C86-F813A74AEBBE}"/>
    <cellStyle name="Input 16 3 3 5" xfId="18854" xr:uid="{59C66E0E-E7D0-4B2F-A605-154314237B60}"/>
    <cellStyle name="Input 16 3 3 6" xfId="19719" xr:uid="{1B8A6718-7C2F-4194-9B2A-D109D8B799BF}"/>
    <cellStyle name="Input 16 3 3 7" xfId="20495" xr:uid="{944C100A-AB53-4D03-912D-8EDC9F190554}"/>
    <cellStyle name="Input 16 3 3 8" xfId="21252" xr:uid="{C55CC396-F551-4769-8EA7-0912E7CB5205}"/>
    <cellStyle name="Input 16 3 4" xfId="14386" xr:uid="{B3B88833-274E-400E-A729-51622AD10C71}"/>
    <cellStyle name="Input 16 3 5" xfId="12582" xr:uid="{1196CADA-5B72-4998-88F0-E02126B1FBA4}"/>
    <cellStyle name="Input 16 3 6" xfId="14031" xr:uid="{36A7A076-DEFC-4E52-95F6-9E5F43515668}"/>
    <cellStyle name="Input 16 3 7" xfId="12895" xr:uid="{F0D1229B-D095-4235-BF46-25ECC63334B9}"/>
    <cellStyle name="Input 16 3 8" xfId="13625" xr:uid="{67B95D52-1D81-490C-AD61-9AA0584E5C22}"/>
    <cellStyle name="Input 16 3 9" xfId="13227" xr:uid="{D2C24E4F-9BCF-405F-AE0B-3E42DC9AB9B3}"/>
    <cellStyle name="Input 16 4" xfId="9975" xr:uid="{2FC50052-DD65-401C-9BA6-74BC2F301A90}"/>
    <cellStyle name="Input 16 4 2" xfId="14900" xr:uid="{0C44D859-43B4-463D-A8DF-CCF2DAF5E814}"/>
    <cellStyle name="Input 16 4 3" xfId="12173" xr:uid="{457A1CF3-99AD-4387-B905-8F34EC409A3E}"/>
    <cellStyle name="Input 16 4 4" xfId="15106" xr:uid="{1194DD3F-F664-4832-87A9-79F476DEFEF7}"/>
    <cellStyle name="Input 16 4 5" xfId="11995" xr:uid="{6611732D-1CEA-4F91-B05A-FD924B08090B}"/>
    <cellStyle name="Input 16 4 6" xfId="15245" xr:uid="{476BAD8C-8CAE-4B12-87F6-93FE0610705C}"/>
    <cellStyle name="Input 16 4 7" xfId="11894" xr:uid="{9A9EC3E6-B300-4DA4-9FB7-5AD1E33D6AD5}"/>
    <cellStyle name="Input 16 4 8" xfId="14486" xr:uid="{24DFD7FD-1637-40DF-848F-E5F8712CFE61}"/>
    <cellStyle name="Input 16 5" xfId="9962" xr:uid="{3450649C-4E4E-4F56-85F0-90CD65538F24}"/>
    <cellStyle name="Input 16 5 2" xfId="14887" xr:uid="{14AA0449-F6A2-4971-904D-747D877C9999}"/>
    <cellStyle name="Input 16 5 3" xfId="12185" xr:uid="{75A51460-29F6-404F-9219-879693313769}"/>
    <cellStyle name="Input 16 5 4" xfId="14719" xr:uid="{F8593C1D-F497-42FA-BD82-92A31B898CE6}"/>
    <cellStyle name="Input 16 5 5" xfId="12296" xr:uid="{2D08A09B-28B4-4E6E-BEAC-819C3156A90C}"/>
    <cellStyle name="Input 16 5 6" xfId="15726" xr:uid="{26C74139-A9D9-42C4-86D7-0C866EAA6113}"/>
    <cellStyle name="Input 16 5 7" xfId="16695" xr:uid="{52692E9B-70E6-4F5C-AC28-4F901FD03BEC}"/>
    <cellStyle name="Input 16 5 8" xfId="17647" xr:uid="{0A1E5EA3-0AD0-487E-91D4-C9BF9131726F}"/>
    <cellStyle name="Input 16 6" xfId="13411" xr:uid="{380ED2ED-E4C1-413E-8E11-21CB1D56F49F}"/>
    <cellStyle name="Input 16 7" xfId="13398" xr:uid="{EA775613-001D-4C6A-9B7A-529E0132F423}"/>
    <cellStyle name="Input 16 8" xfId="13430" xr:uid="{C0057BF6-42C0-4324-AE66-2FE363E9804F}"/>
    <cellStyle name="Input 16 9" xfId="13379" xr:uid="{7EDBFB62-6D50-468F-9458-BC0A0140690C}"/>
    <cellStyle name="Input 17" xfId="7417" xr:uid="{813B3A9F-31EB-45EA-BEEB-0704AD70077D}"/>
    <cellStyle name="Input 17 10" xfId="13450" xr:uid="{9E8036D3-A7FF-4973-9C0C-A0527586A179}"/>
    <cellStyle name="Input 17 11" xfId="13359" xr:uid="{80FCA752-0CEC-481F-8FAF-1CB76F536D36}"/>
    <cellStyle name="Input 17 12" xfId="11888" xr:uid="{39895BBF-0237-4EBF-A63C-09A4593999E0}"/>
    <cellStyle name="Input 17 2" xfId="9063" xr:uid="{96BB6280-4F81-4276-9127-DB885D61C379}"/>
    <cellStyle name="Input 17 2 10" xfId="18494" xr:uid="{4579EEC6-91D7-4D54-822E-1E70CC689724}"/>
    <cellStyle name="Input 17 2 11" xfId="19365" xr:uid="{1D3E74FD-E24D-41FE-BDBE-1F0CFB4F1B0A}"/>
    <cellStyle name="Input 17 2 2" xfId="9441" xr:uid="{3282D3AF-82CF-4C47-8BB7-4D673ED2CE56}"/>
    <cellStyle name="Input 17 2 2 10" xfId="19402" xr:uid="{BEEF90BD-3F48-45B6-AD97-A865C7A1E8B3}"/>
    <cellStyle name="Input 17 2 2 2" xfId="10968" xr:uid="{E07DC3AF-3513-4913-9D61-3015C0BB8E75}"/>
    <cellStyle name="Input 17 2 2 2 2" xfId="15588" xr:uid="{8E850DC2-B496-48C4-B1C4-95C2932D8696}"/>
    <cellStyle name="Input 17 2 2 2 3" xfId="16592" xr:uid="{8AE79343-5BC3-4B18-ACCA-981D39DEBD8A}"/>
    <cellStyle name="Input 17 2 2 2 4" xfId="17550" xr:uid="{4A46A92E-0C61-4BFD-95E4-F4D96839761E}"/>
    <cellStyle name="Input 17 2 2 2 5" xfId="18475" xr:uid="{AD34A8DB-4C9F-4B6B-9D7B-03AD2E39A0BE}"/>
    <cellStyle name="Input 17 2 2 2 6" xfId="19346" xr:uid="{9CF0815F-DE45-47E2-B10B-568D45015A87}"/>
    <cellStyle name="Input 17 2 2 2 7" xfId="20192" xr:uid="{E517D5B7-8351-43AE-866D-3F7E4EEE1D70}"/>
    <cellStyle name="Input 17 2 2 2 8" xfId="20952" xr:uid="{69796479-36D9-466F-95EF-94959714B090}"/>
    <cellStyle name="Input 17 2 2 3" xfId="11779" xr:uid="{99F90B9A-E29D-4E4A-80D7-B73D5D6A4005}"/>
    <cellStyle name="Input 17 2 2 3 2" xfId="16183" xr:uid="{D12B9B0B-B476-424E-A05D-7ADB67877D51}"/>
    <cellStyle name="Input 17 2 2 3 3" xfId="17143" xr:uid="{F5F9472D-1263-44C5-A605-53096655E91B}"/>
    <cellStyle name="Input 17 2 2 3 4" xfId="18095" xr:uid="{36CF7B47-C154-4587-A738-D6D22E4384D6}"/>
    <cellStyle name="Input 17 2 2 3 5" xfId="18969" xr:uid="{D52061F7-D824-4384-A7F5-DA5E8A4B726B}"/>
    <cellStyle name="Input 17 2 2 3 6" xfId="19834" xr:uid="{AABBFE8D-6CC4-4104-A725-6C198E7A66AE}"/>
    <cellStyle name="Input 17 2 2 3 7" xfId="20610" xr:uid="{26A04D3D-04D5-4205-82B0-AA2B7D64E45B}"/>
    <cellStyle name="Input 17 2 2 3 8" xfId="21367" xr:uid="{DA8C483F-51A0-427C-86E4-B6FEF0297DE2}"/>
    <cellStyle name="Input 17 2 2 4" xfId="14560" xr:uid="{60743280-CE0A-4FDA-84DD-7AC1CB7224AA}"/>
    <cellStyle name="Input 17 2 2 5" xfId="12419" xr:uid="{89D157B6-69C8-444F-960A-034EAE9D4CB4}"/>
    <cellStyle name="Input 17 2 2 6" xfId="15710" xr:uid="{4E22475A-7C60-4AE4-B344-8A947C75272F}"/>
    <cellStyle name="Input 17 2 2 7" xfId="16686" xr:uid="{CFCBA8B9-1401-40F4-8A46-249B35CCE7CD}"/>
    <cellStyle name="Input 17 2 2 8" xfId="17638" xr:uid="{64A18A4C-113C-40D7-804B-2E37BA13E01F}"/>
    <cellStyle name="Input 17 2 2 9" xfId="18533" xr:uid="{36429869-F58C-4DDE-9C23-E1BB8C0BC92D}"/>
    <cellStyle name="Input 17 2 3" xfId="10588" xr:uid="{01B0484F-695A-4C32-998D-43385B78471B}"/>
    <cellStyle name="Input 17 2 3 2" xfId="15284" xr:uid="{FD0702E8-0F36-483E-A2C0-AC52557C0129}"/>
    <cellStyle name="Input 17 2 3 3" xfId="16304" xr:uid="{B5A79BAF-982F-4DCD-8911-CC357FCB27BA}"/>
    <cellStyle name="Input 17 2 3 4" xfId="17264" xr:uid="{8B414CBB-B1A2-4907-8BA8-6C18367B4FF1}"/>
    <cellStyle name="Input 17 2 3 5" xfId="18213" xr:uid="{0E71C10F-C64C-4474-877F-E1F1E296AA34}"/>
    <cellStyle name="Input 17 2 3 6" xfId="19086" xr:uid="{2A1FCCD2-5E19-4507-AB47-02E0762AE755}"/>
    <cellStyle name="Input 17 2 3 7" xfId="19951" xr:uid="{A4660B7A-C23C-4258-A902-B8BE3107076B}"/>
    <cellStyle name="Input 17 2 3 8" xfId="20727" xr:uid="{5A0520DE-A2AF-4D69-AC96-0FEAE485E383}"/>
    <cellStyle name="Input 17 2 4" xfId="11554" xr:uid="{3518366B-D64E-4B89-978B-B1374B56CC8F}"/>
    <cellStyle name="Input 17 2 4 2" xfId="15958" xr:uid="{B6301FE9-887E-4860-8DBD-CF4CAF0ED712}"/>
    <cellStyle name="Input 17 2 4 3" xfId="16918" xr:uid="{B41717F1-0B11-4631-8D36-2B65FD93DBFC}"/>
    <cellStyle name="Input 17 2 4 4" xfId="17870" xr:uid="{3FECD25F-E460-45BC-9CFD-5E2D91B9BED4}"/>
    <cellStyle name="Input 17 2 4 5" xfId="18744" xr:uid="{0F51DE7E-766F-42C9-973B-E122ABC2FFC0}"/>
    <cellStyle name="Input 17 2 4 6" xfId="19609" xr:uid="{1F37B09B-271D-4EF5-BC6B-D56DA09BE913}"/>
    <cellStyle name="Input 17 2 4 7" xfId="20385" xr:uid="{D64E8B2E-8E70-429F-8884-90E784F41BE1}"/>
    <cellStyle name="Input 17 2 4 8" xfId="21142" xr:uid="{0D07668D-FA8D-45B2-9ECA-560F6D2BF85B}"/>
    <cellStyle name="Input 17 2 5" xfId="14255" xr:uid="{842F7A9B-6AA9-47A1-86E4-0A8B41C922E9}"/>
    <cellStyle name="Input 17 2 6" xfId="12708" xr:uid="{F156F91E-A255-4D5A-8319-948102443752}"/>
    <cellStyle name="Input 17 2 7" xfId="15664" xr:uid="{3CA5AADF-2304-4C38-B15F-1F38DCA8AF28}"/>
    <cellStyle name="Input 17 2 8" xfId="16642" xr:uid="{62F1368C-E86C-4958-A073-CFF014AFBC19}"/>
    <cellStyle name="Input 17 2 9" xfId="17595" xr:uid="{EACC9240-C3BA-471A-B8DB-6EEEE94DCCF7}"/>
    <cellStyle name="Input 17 3" xfId="9213" xr:uid="{34E36F3B-5DC0-4CCD-9C61-662D19A814A3}"/>
    <cellStyle name="Input 17 3 10" xfId="15753" xr:uid="{D9B9E33B-93E4-4627-9249-E88D2A7AD31D}"/>
    <cellStyle name="Input 17 3 2" xfId="10737" xr:uid="{B2D8A703-318C-442B-B0C9-6DE91E6004BE}"/>
    <cellStyle name="Input 17 3 2 2" xfId="15416" xr:uid="{60B787F9-E4A4-4255-B887-77A3D22B5829}"/>
    <cellStyle name="Input 17 3 2 3" xfId="16430" xr:uid="{BCB0E709-9764-485B-9783-7BE1024C8249}"/>
    <cellStyle name="Input 17 3 2 4" xfId="17388" xr:uid="{567B3DF9-B66A-4501-9FA7-00EFA50D123E}"/>
    <cellStyle name="Input 17 3 2 5" xfId="18332" xr:uid="{0BA6B6B3-1872-4724-9993-DFF624A8A634}"/>
    <cellStyle name="Input 17 3 2 6" xfId="19205" xr:uid="{858A36EE-9A04-4A19-9754-13356CD11605}"/>
    <cellStyle name="Input 17 3 2 7" xfId="20070" xr:uid="{A6BB72BA-1434-4431-8435-CF420A8E6BEF}"/>
    <cellStyle name="Input 17 3 2 8" xfId="20838" xr:uid="{AF6F546C-E5A6-4B4A-8229-5CF33D9A6E91}"/>
    <cellStyle name="Input 17 3 3" xfId="11665" xr:uid="{B5B68005-1F6D-45C5-9A62-0FBFC2B6780D}"/>
    <cellStyle name="Input 17 3 3 2" xfId="16069" xr:uid="{B85CEF47-072D-4E4C-9132-8C1453296D4C}"/>
    <cellStyle name="Input 17 3 3 3" xfId="17029" xr:uid="{32C20073-E399-4A8A-A4E5-0790DE83DDC3}"/>
    <cellStyle name="Input 17 3 3 4" xfId="17981" xr:uid="{E8FE5238-E7F7-4327-A9F0-C73E26523CD8}"/>
    <cellStyle name="Input 17 3 3 5" xfId="18855" xr:uid="{EF377E29-94E3-45AD-A381-B7BBC4DEDEBB}"/>
    <cellStyle name="Input 17 3 3 6" xfId="19720" xr:uid="{E64DE510-2F16-45C1-B710-2781DF9E4638}"/>
    <cellStyle name="Input 17 3 3 7" xfId="20496" xr:uid="{9C366010-2B44-4553-9C52-3F642D7A3B2F}"/>
    <cellStyle name="Input 17 3 3 8" xfId="21253" xr:uid="{237C1402-1978-40CF-96E6-331928ABDD36}"/>
    <cellStyle name="Input 17 3 4" xfId="14387" xr:uid="{79DDD7A9-0BD8-4A47-A05A-3E36175209D3}"/>
    <cellStyle name="Input 17 3 5" xfId="12581" xr:uid="{55931638-164B-4522-A292-D4978E7EDB0C}"/>
    <cellStyle name="Input 17 3 6" xfId="14666" xr:uid="{DF95141E-6492-401E-9B42-3E7E22D2B83B}"/>
    <cellStyle name="Input 17 3 7" xfId="12337" xr:uid="{9FEE6317-25CE-44A5-8933-7EA1667C099F}"/>
    <cellStyle name="Input 17 3 8" xfId="14975" xr:uid="{AD1A6E62-BF62-4F06-BE82-3E59D73DABA6}"/>
    <cellStyle name="Input 17 3 9" xfId="12108" xr:uid="{AB7CAD50-2AEC-4A56-8B67-D6A98262D3AA}"/>
    <cellStyle name="Input 17 4" xfId="9976" xr:uid="{7DBA5F6F-E883-40F9-BC22-B0A3419858A4}"/>
    <cellStyle name="Input 17 4 2" xfId="14901" xr:uid="{C99CBDD0-6B37-4B58-BF12-8246168DBB62}"/>
    <cellStyle name="Input 17 4 3" xfId="12172" xr:uid="{0DC19B10-9D89-40F8-9B65-24F5EE1977BE}"/>
    <cellStyle name="Input 17 4 4" xfId="14720" xr:uid="{66C86B4D-3D98-4E44-8D08-5B56C5F11442}"/>
    <cellStyle name="Input 17 4 5" xfId="12295" xr:uid="{7EDF8B78-A70A-47C1-8CB6-25305F63F451}"/>
    <cellStyle name="Input 17 4 6" xfId="15100" xr:uid="{37BA2AFD-430B-436D-AB8B-76A94D0108FE}"/>
    <cellStyle name="Input 17 4 7" xfId="12001" xr:uid="{50D17770-4AFE-4949-A917-C1A8A8178968}"/>
    <cellStyle name="Input 17 4 8" xfId="14213" xr:uid="{A177B210-AF3D-4715-8A32-88C1A77FE75C}"/>
    <cellStyle name="Input 17 5" xfId="9961" xr:uid="{5AB0F94C-86E0-4D56-A45C-9E57D70535FE}"/>
    <cellStyle name="Input 17 5 2" xfId="14886" xr:uid="{0D2ECC02-D137-4B3F-9B64-492552A03862}"/>
    <cellStyle name="Input 17 5 3" xfId="12186" xr:uid="{132DF971-5686-43C5-8FCE-C31762F2EFBC}"/>
    <cellStyle name="Input 17 5 4" xfId="14184" xr:uid="{B532E260-0430-4A95-A289-B3DE70671CCA}"/>
    <cellStyle name="Input 17 5 5" xfId="12769" xr:uid="{A39D5367-3479-459C-8641-CAB5BF00D3E9}"/>
    <cellStyle name="Input 17 5 6" xfId="14633" xr:uid="{1E267FBA-A0A9-44B6-9AC1-95DBD6F92710}"/>
    <cellStyle name="Input 17 5 7" xfId="12367" xr:uid="{A2C18957-CC3B-4713-987D-69A75B2DCB02}"/>
    <cellStyle name="Input 17 5 8" xfId="13794" xr:uid="{FE88BDF4-1C65-4ACE-B1C2-5E8AD87EAB1C}"/>
    <cellStyle name="Input 17 6" xfId="13412" xr:uid="{816E6CC1-1DEB-4831-BF01-371272D7D7F3}"/>
    <cellStyle name="Input 17 7" xfId="13397" xr:uid="{B978D828-7D22-4A9E-A8A8-A03FC56841D0}"/>
    <cellStyle name="Input 17 8" xfId="13431" xr:uid="{0F1CD229-2D44-4B5E-BF12-C2DE18FF9C58}"/>
    <cellStyle name="Input 17 9" xfId="13378" xr:uid="{543A4CA3-D5B1-4549-9436-D15FB2719705}"/>
    <cellStyle name="Input 18" xfId="7418" xr:uid="{7097ECB9-6E40-46B8-B85B-F6C947DAE125}"/>
    <cellStyle name="Input 18 10" xfId="13377" xr:uid="{3AEC52EC-4D2B-4E69-9EA0-B6C29C35726B}"/>
    <cellStyle name="Input 18 11" xfId="13451" xr:uid="{C53F2942-E790-492F-B993-09A3B677604B}"/>
    <cellStyle name="Input 18 12" xfId="13358" xr:uid="{DABD6888-7859-4F07-ADAD-DF8503F1665A}"/>
    <cellStyle name="Input 18 13" xfId="13468" xr:uid="{4C1BB53C-F857-4942-A3A1-B1FE2A79A487}"/>
    <cellStyle name="Input 18 2" xfId="7419" xr:uid="{EB6D0767-5EC2-4E92-9F92-7CC1AC46BAA5}"/>
    <cellStyle name="Input 18 2 10" xfId="13452" xr:uid="{F6FB402A-255B-4EF9-BE7A-29192E66D8A3}"/>
    <cellStyle name="Input 18 2 11" xfId="13357" xr:uid="{4DBC9BBA-6320-4D86-A935-DC7795C1597A}"/>
    <cellStyle name="Input 18 2 12" xfId="13469" xr:uid="{E470064D-D7EB-4983-9077-52DEBA91FA9A}"/>
    <cellStyle name="Input 18 2 2" xfId="9061" xr:uid="{48A46B57-8890-4C3E-85A5-24E0B6A03A17}"/>
    <cellStyle name="Input 18 2 2 10" xfId="13181" xr:uid="{FE846E7A-41C3-4453-8CF8-52A1C2FFE202}"/>
    <cellStyle name="Input 18 2 2 11" xfId="14599" xr:uid="{7769042B-8F57-4D09-91DD-2A59CBF2D06B}"/>
    <cellStyle name="Input 18 2 2 2" xfId="9442" xr:uid="{DCACB0C1-EFA5-4783-A135-D58317CE837F}"/>
    <cellStyle name="Input 18 2 2 2 10" xfId="16417" xr:uid="{DA1893DB-7A18-4445-83A3-EAA2A3B9CBC4}"/>
    <cellStyle name="Input 18 2 2 2 2" xfId="10969" xr:uid="{6C73A540-A937-461D-8FCD-C62DA276DFB0}"/>
    <cellStyle name="Input 18 2 2 2 2 2" xfId="15589" xr:uid="{07F9A8C2-E873-462A-8C82-7F92DB6CFD14}"/>
    <cellStyle name="Input 18 2 2 2 2 3" xfId="16593" xr:uid="{42862BDA-BEEE-432F-AF75-56172234254A}"/>
    <cellStyle name="Input 18 2 2 2 2 4" xfId="17551" xr:uid="{4CAF0EC7-832E-4B71-8787-5F5759F23A0E}"/>
    <cellStyle name="Input 18 2 2 2 2 5" xfId="18476" xr:uid="{72BAE56C-6B7D-49F0-B836-E23CF2092D37}"/>
    <cellStyle name="Input 18 2 2 2 2 6" xfId="19347" xr:uid="{5F79F5A2-8036-4826-8F8C-A1161DC7E6B3}"/>
    <cellStyle name="Input 18 2 2 2 2 7" xfId="20193" xr:uid="{67F435BD-DC07-4412-9F95-21E8E47E42F8}"/>
    <cellStyle name="Input 18 2 2 2 2 8" xfId="20953" xr:uid="{02F43CC5-A415-49B2-AB9B-723648EFC86B}"/>
    <cellStyle name="Input 18 2 2 2 3" xfId="11780" xr:uid="{BD6620C9-FF86-4C35-9146-CDF4FF559852}"/>
    <cellStyle name="Input 18 2 2 2 3 2" xfId="16184" xr:uid="{7B051536-6BD6-4413-9112-105A1509964D}"/>
    <cellStyle name="Input 18 2 2 2 3 3" xfId="17144" xr:uid="{4D45DB44-B407-4BDA-8D8C-56F7A4B31143}"/>
    <cellStyle name="Input 18 2 2 2 3 4" xfId="18096" xr:uid="{7084CFC9-ABBE-4D40-AA63-73112E6E8FD3}"/>
    <cellStyle name="Input 18 2 2 2 3 5" xfId="18970" xr:uid="{3FAFE33C-F482-4826-B755-D11768EBB05A}"/>
    <cellStyle name="Input 18 2 2 2 3 6" xfId="19835" xr:uid="{2A4F3B54-4C27-48E5-837E-28BD9C4666F8}"/>
    <cellStyle name="Input 18 2 2 2 3 7" xfId="20611" xr:uid="{761056F7-AB97-4A01-95B8-54ECD6B7550C}"/>
    <cellStyle name="Input 18 2 2 2 3 8" xfId="21368" xr:uid="{75C9715B-F4CC-4EB9-9138-8168EC08A31E}"/>
    <cellStyle name="Input 18 2 2 2 4" xfId="14561" xr:uid="{89CFBF23-333C-4F60-8CC9-8C701561F60D}"/>
    <cellStyle name="Input 18 2 2 2 5" xfId="12418" xr:uid="{327FB174-8311-44FD-B2EA-85C97195B7D6}"/>
    <cellStyle name="Input 18 2 2 2 6" xfId="15199" xr:uid="{A61249AE-9B57-48C0-916B-DD92E153F728}"/>
    <cellStyle name="Input 18 2 2 2 7" xfId="11929" xr:uid="{5171F1A0-31BE-4223-AF9E-D8D21CE1E485}"/>
    <cellStyle name="Input 18 2 2 2 8" xfId="14796" xr:uid="{4F5A5EB5-06EF-4794-9B6A-04A9F95986C7}"/>
    <cellStyle name="Input 18 2 2 2 9" xfId="15403" xr:uid="{7B7F0F0D-0458-477B-B10A-6DA006800CBE}"/>
    <cellStyle name="Input 18 2 2 3" xfId="10586" xr:uid="{D7873C84-C123-4906-8998-F3033F8992E3}"/>
    <cellStyle name="Input 18 2 2 3 2" xfId="15282" xr:uid="{AC178C9D-6CFB-4F94-8626-238354D85250}"/>
    <cellStyle name="Input 18 2 2 3 3" xfId="16302" xr:uid="{9B48EE39-AAE6-4126-A8FD-0D3464CF96A0}"/>
    <cellStyle name="Input 18 2 2 3 4" xfId="17262" xr:uid="{C6EB9202-29C6-4B76-A68B-9B2AF95B8E6D}"/>
    <cellStyle name="Input 18 2 2 3 5" xfId="18211" xr:uid="{E3E06B92-5135-4F3D-8C5D-6141EFBFFC1D}"/>
    <cellStyle name="Input 18 2 2 3 6" xfId="19084" xr:uid="{97F77BF4-1899-40BC-9DCA-4246142E8926}"/>
    <cellStyle name="Input 18 2 2 3 7" xfId="19949" xr:uid="{0B6F69F5-D9BA-4710-A75B-25925552BB54}"/>
    <cellStyle name="Input 18 2 2 3 8" xfId="20725" xr:uid="{031479F0-A910-4759-832B-EDB3C72FEF3E}"/>
    <cellStyle name="Input 18 2 2 4" xfId="11552" xr:uid="{9320C607-B7F8-42DB-99BE-71A04206FED8}"/>
    <cellStyle name="Input 18 2 2 4 2" xfId="15956" xr:uid="{38B76312-7A2E-45A7-909F-140FEA2AB423}"/>
    <cellStyle name="Input 18 2 2 4 3" xfId="16916" xr:uid="{B6C31404-0799-4EBF-AA03-129A9EB5637C}"/>
    <cellStyle name="Input 18 2 2 4 4" xfId="17868" xr:uid="{C047ECA8-BCAB-4E62-B463-2C22608A85D1}"/>
    <cellStyle name="Input 18 2 2 4 5" xfId="18742" xr:uid="{07D0059F-3D9E-4889-B7E3-971389508052}"/>
    <cellStyle name="Input 18 2 2 4 6" xfId="19607" xr:uid="{5C223634-C54C-402D-945C-0E9C4D4EE92B}"/>
    <cellStyle name="Input 18 2 2 4 7" xfId="20383" xr:uid="{064235E6-F434-4543-9EBC-94B4B6421BCC}"/>
    <cellStyle name="Input 18 2 2 4 8" xfId="21140" xr:uid="{95470D63-8295-4103-81FB-B89135AE7DC8}"/>
    <cellStyle name="Input 18 2 2 5" xfId="14253" xr:uid="{5B5026CB-1409-4248-BC0E-1D47DF9E3DFE}"/>
    <cellStyle name="Input 18 2 2 6" xfId="12710" xr:uid="{CC05E5C0-2E94-42BF-AE68-173CCF5FB157}"/>
    <cellStyle name="Input 18 2 2 7" xfId="14130" xr:uid="{D77F4A62-A0DB-474E-82FC-8B7FECB4B047}"/>
    <cellStyle name="Input 18 2 2 8" xfId="12818" xr:uid="{AF65A051-D3C1-443F-B34F-3ADCA5614EDE}"/>
    <cellStyle name="Input 18 2 2 9" xfId="13694" xr:uid="{AA309C7D-EBD2-40D9-A1D3-75F890778D93}"/>
    <cellStyle name="Input 18 2 3" xfId="9215" xr:uid="{BF5BEA8B-BB48-4A48-8084-BE15642A200C}"/>
    <cellStyle name="Input 18 2 3 10" xfId="14419" xr:uid="{2EA6432A-DD69-4A64-9E0D-50670B6B72CC}"/>
    <cellStyle name="Input 18 2 3 2" xfId="10739" xr:uid="{266AEC87-3ACF-4330-BBB9-A6E7C5420D5D}"/>
    <cellStyle name="Input 18 2 3 2 2" xfId="15418" xr:uid="{3F006F7F-2B0B-42F3-A905-F8B62C99A61C}"/>
    <cellStyle name="Input 18 2 3 2 3" xfId="16432" xr:uid="{3109CA1D-50BA-4C5D-9B59-985C36DEA609}"/>
    <cellStyle name="Input 18 2 3 2 4" xfId="17390" xr:uid="{3537E916-96FE-483B-8EC7-40AE070C57AE}"/>
    <cellStyle name="Input 18 2 3 2 5" xfId="18334" xr:uid="{E673721D-8C50-4BC1-9496-16A9A7F5DC70}"/>
    <cellStyle name="Input 18 2 3 2 6" xfId="19207" xr:uid="{2ACC1644-4E6F-4C15-8610-14A7C5D0B1A5}"/>
    <cellStyle name="Input 18 2 3 2 7" xfId="20072" xr:uid="{1EDCAC6C-C45D-4C85-A342-923B32B20D18}"/>
    <cellStyle name="Input 18 2 3 2 8" xfId="20840" xr:uid="{8013B393-3F19-4131-9595-ACB7EB3B577C}"/>
    <cellStyle name="Input 18 2 3 3" xfId="11667" xr:uid="{30EB662C-EEED-40A3-95C1-5E78457B14F1}"/>
    <cellStyle name="Input 18 2 3 3 2" xfId="16071" xr:uid="{A29E4B1B-8F4F-42DE-BC2E-00C42F8C92ED}"/>
    <cellStyle name="Input 18 2 3 3 3" xfId="17031" xr:uid="{3316B6B1-E2CC-491C-8BF3-90AA99CA2C4F}"/>
    <cellStyle name="Input 18 2 3 3 4" xfId="17983" xr:uid="{EA56859F-98E6-4A93-82C4-94B90EE98F43}"/>
    <cellStyle name="Input 18 2 3 3 5" xfId="18857" xr:uid="{40F70B39-FC97-4242-B7E8-A692E2746876}"/>
    <cellStyle name="Input 18 2 3 3 6" xfId="19722" xr:uid="{B7B582E7-32EA-466A-BCE7-AC73DFF6AD8E}"/>
    <cellStyle name="Input 18 2 3 3 7" xfId="20498" xr:uid="{F36D2F10-693E-4EF1-9C68-59980D77884C}"/>
    <cellStyle name="Input 18 2 3 3 8" xfId="21255" xr:uid="{68376D0B-7D85-407E-B01C-7A3DA0158F83}"/>
    <cellStyle name="Input 18 2 3 4" xfId="14389" xr:uid="{23D29A58-F63D-4384-A156-341DD2601730}"/>
    <cellStyle name="Input 18 2 3 5" xfId="12579" xr:uid="{FD20290A-A128-46E9-858B-DEFCF2DB1ACF}"/>
    <cellStyle name="Input 18 2 3 6" xfId="15088" xr:uid="{592D9C61-BD98-4AEC-A7F5-622BAC0777A5}"/>
    <cellStyle name="Input 18 2 3 7" xfId="12011" xr:uid="{5C05B45B-DFFB-4AB9-A8C3-FE08D26C3500}"/>
    <cellStyle name="Input 18 2 3 8" xfId="14444" xr:uid="{15248B72-E902-4FAC-808C-CEEE953BF12C}"/>
    <cellStyle name="Input 18 2 3 9" xfId="12532" xr:uid="{75D24ED3-7E53-488F-99EF-D2FFBCF79F5C}"/>
    <cellStyle name="Input 18 2 4" xfId="9978" xr:uid="{6D72488C-E907-4F1B-A1AF-6B3E0479F623}"/>
    <cellStyle name="Input 18 2 4 2" xfId="14903" xr:uid="{2B6D53C3-E468-42F5-A086-B7D13428F867}"/>
    <cellStyle name="Input 18 2 4 3" xfId="12170" xr:uid="{B7869CEC-2529-4F56-981B-D7423EABF054}"/>
    <cellStyle name="Input 18 2 4 4" xfId="15060" xr:uid="{4AF543B2-C4FF-451A-A902-A70AC4C4F25C}"/>
    <cellStyle name="Input 18 2 4 5" xfId="12030" xr:uid="{77EAC132-7FF6-44DA-B953-8A4338E964BD}"/>
    <cellStyle name="Input 18 2 4 6" xfId="13874" xr:uid="{B573FADD-B0B6-4F3A-851B-A6D7431E285D}"/>
    <cellStyle name="Input 18 2 4 7" xfId="13029" xr:uid="{F1099AB7-197E-41F5-8B81-AEA21D9FFBD7}"/>
    <cellStyle name="Input 18 2 4 8" xfId="14116" xr:uid="{44C7B9E0-FEF3-4B11-965E-A46ED21016F5}"/>
    <cellStyle name="Input 18 2 5" xfId="9959" xr:uid="{3E595910-DE1F-447C-8228-191DF087B4A6}"/>
    <cellStyle name="Input 18 2 5 2" xfId="14884" xr:uid="{647F75D1-94BE-49A0-903C-EC949D2013FA}"/>
    <cellStyle name="Input 18 2 5 3" xfId="12188" xr:uid="{7A7C83EB-AC1C-4960-860C-7865CC2695A1}"/>
    <cellStyle name="Input 18 2 5 4" xfId="15552" xr:uid="{AA1E401C-C8B0-459B-97DF-06A0165D3D3D}"/>
    <cellStyle name="Input 18 2 5 5" xfId="16558" xr:uid="{75421E33-AB97-497E-B32A-A64210BC8853}"/>
    <cellStyle name="Input 18 2 5 6" xfId="17516" xr:uid="{4C5BBA1E-8585-41AC-A961-5C51580E6A5B}"/>
    <cellStyle name="Input 18 2 5 7" xfId="18442" xr:uid="{0B6998D3-3245-474F-BEC2-1627BB8CAD43}"/>
    <cellStyle name="Input 18 2 5 8" xfId="19313" xr:uid="{E21A1E61-EF1C-4C24-A68C-B74F70D03260}"/>
    <cellStyle name="Input 18 2 6" xfId="13414" xr:uid="{24A40492-A704-4201-B2BE-544B741E7FA7}"/>
    <cellStyle name="Input 18 2 7" xfId="13395" xr:uid="{C1B742F3-F03F-4C40-A16E-6190A2ECD42B}"/>
    <cellStyle name="Input 18 2 8" xfId="13433" xr:uid="{01C47A30-4131-46CD-8193-CC1B9929C81A}"/>
    <cellStyle name="Input 18 2 9" xfId="13376" xr:uid="{98A25031-44C3-4DB2-96E5-3C792A14BDDA}"/>
    <cellStyle name="Input 18 3" xfId="9062" xr:uid="{C4726413-468E-41B9-B7A0-D1C5F6C889D4}"/>
    <cellStyle name="Input 18 3 10" xfId="13095" xr:uid="{A9438619-CE02-4147-9A8E-ECD9DFC3C029}"/>
    <cellStyle name="Input 18 3 11" xfId="15638" xr:uid="{32CE5C7A-B50D-47F0-8A37-1643B180DA2D}"/>
    <cellStyle name="Input 18 3 2" xfId="9443" xr:uid="{0A01384B-0116-4A52-A3D8-238724E8A608}"/>
    <cellStyle name="Input 18 3 2 10" xfId="15133" xr:uid="{250B9DB9-949E-4F4C-BDAC-64BD39225500}"/>
    <cellStyle name="Input 18 3 2 2" xfId="10970" xr:uid="{38867407-260F-4B6B-B22D-979532A6F5BD}"/>
    <cellStyle name="Input 18 3 2 2 2" xfId="15590" xr:uid="{64C63D9A-A5EB-433A-819D-9768461324A0}"/>
    <cellStyle name="Input 18 3 2 2 3" xfId="16594" xr:uid="{665ED9EE-0169-4C7C-A40D-FECDFDCFD13B}"/>
    <cellStyle name="Input 18 3 2 2 4" xfId="17552" xr:uid="{4324F6C3-004F-433A-966E-A8E895DD34EC}"/>
    <cellStyle name="Input 18 3 2 2 5" xfId="18477" xr:uid="{8488B005-D57B-462D-A3A3-A60819A0D30D}"/>
    <cellStyle name="Input 18 3 2 2 6" xfId="19348" xr:uid="{76BB6E67-5ABE-47D5-A69F-955AB198EC23}"/>
    <cellStyle name="Input 18 3 2 2 7" xfId="20194" xr:uid="{715B17B3-A6A8-49F0-B186-0BDE43FC59B7}"/>
    <cellStyle name="Input 18 3 2 2 8" xfId="20954" xr:uid="{341775C6-D36C-483B-91BA-6EDE85EBB024}"/>
    <cellStyle name="Input 18 3 2 3" xfId="11781" xr:uid="{4F624F47-7A3C-4862-AD44-1EE54DDFC1D9}"/>
    <cellStyle name="Input 18 3 2 3 2" xfId="16185" xr:uid="{FCF4CCD8-84EC-4A0B-BC84-AFF4F71A6B5D}"/>
    <cellStyle name="Input 18 3 2 3 3" xfId="17145" xr:uid="{B5995EC8-2A6F-4F2D-BB8C-853153CD9C0F}"/>
    <cellStyle name="Input 18 3 2 3 4" xfId="18097" xr:uid="{34BC18DF-FD81-4DEE-89DB-ADEC756B7F88}"/>
    <cellStyle name="Input 18 3 2 3 5" xfId="18971" xr:uid="{B282B6B8-EB1D-4A8C-AC49-9F3194D86762}"/>
    <cellStyle name="Input 18 3 2 3 6" xfId="19836" xr:uid="{ACDBCA4D-A4ED-4CA7-87E5-D0528B9B8673}"/>
    <cellStyle name="Input 18 3 2 3 7" xfId="20612" xr:uid="{EE13ACCC-C0BE-4E5E-BB3A-0DEAB8FBA029}"/>
    <cellStyle name="Input 18 3 2 3 8" xfId="21369" xr:uid="{04617FB5-206F-451F-8729-12F5F2541EE5}"/>
    <cellStyle name="Input 18 3 2 4" xfId="14562" xr:uid="{9C313760-5914-4F95-A7D2-14067A68E3A9}"/>
    <cellStyle name="Input 18 3 2 5" xfId="12417" xr:uid="{0AFE3CEC-E751-45EB-9D10-777C09624323}"/>
    <cellStyle name="Input 18 3 2 6" xfId="14038" xr:uid="{C8A3A61D-188D-4953-936F-A6FC638FC4DB}"/>
    <cellStyle name="Input 18 3 2 7" xfId="12889" xr:uid="{C868B815-F785-41FC-BF3D-27A92478D26D}"/>
    <cellStyle name="Input 18 3 2 8" xfId="13631" xr:uid="{4702A139-D71C-4051-83F6-003A96BF07AF}"/>
    <cellStyle name="Input 18 3 2 9" xfId="13221" xr:uid="{97C103F1-F759-4B1E-BD18-5C86495B6A0F}"/>
    <cellStyle name="Input 18 3 3" xfId="10587" xr:uid="{DD81446A-26A8-414C-A763-584B6B597038}"/>
    <cellStyle name="Input 18 3 3 2" xfId="15283" xr:uid="{8AB628E5-623A-4ECA-BDAB-983826FCCEF1}"/>
    <cellStyle name="Input 18 3 3 3" xfId="16303" xr:uid="{EE5F742A-71FA-4446-8E0C-70DBE478BED6}"/>
    <cellStyle name="Input 18 3 3 4" xfId="17263" xr:uid="{894621AF-D3BA-41A5-8A18-C1F5DEF589FE}"/>
    <cellStyle name="Input 18 3 3 5" xfId="18212" xr:uid="{E66A8C72-8FBF-4659-A052-874A69DCF29E}"/>
    <cellStyle name="Input 18 3 3 6" xfId="19085" xr:uid="{818D5006-78EA-4EEC-A6D3-4A63FC1DEB34}"/>
    <cellStyle name="Input 18 3 3 7" xfId="19950" xr:uid="{7D789A8A-049C-4B1F-A397-040BD6FE408E}"/>
    <cellStyle name="Input 18 3 3 8" xfId="20726" xr:uid="{0AAC6046-5783-4C1B-AA3F-FB79EBA04133}"/>
    <cellStyle name="Input 18 3 4" xfId="11553" xr:uid="{83BBD35D-5BE2-4A47-9E67-1893B49D5760}"/>
    <cellStyle name="Input 18 3 4 2" xfId="15957" xr:uid="{E76976B9-273C-407C-8FE0-94DD8C4FDB5E}"/>
    <cellStyle name="Input 18 3 4 3" xfId="16917" xr:uid="{4AFBCDBE-B4A9-4782-96EB-9BE082F99A29}"/>
    <cellStyle name="Input 18 3 4 4" xfId="17869" xr:uid="{000BDDDF-AEAE-4DB1-A37A-7AEE3E00F33C}"/>
    <cellStyle name="Input 18 3 4 5" xfId="18743" xr:uid="{48AB5AE7-C04C-494D-804B-8F9D5671B433}"/>
    <cellStyle name="Input 18 3 4 6" xfId="19608" xr:uid="{81380527-8FC1-48FF-8610-5A3E500931AB}"/>
    <cellStyle name="Input 18 3 4 7" xfId="20384" xr:uid="{C25E1B3D-09B1-4BEC-8967-33B8C4E6C468}"/>
    <cellStyle name="Input 18 3 4 8" xfId="21141" xr:uid="{F525BF9A-B125-44FF-ACD7-08FCF210CD7B}"/>
    <cellStyle name="Input 18 3 5" xfId="14254" xr:uid="{CBA7B6B7-0420-4225-B697-30D01197ECCF}"/>
    <cellStyle name="Input 18 3 6" xfId="12709" xr:uid="{B7C8116F-2573-4867-B31A-3E52EA0A7056}"/>
    <cellStyle name="Input 18 3 7" xfId="14642" xr:uid="{99B093C7-9E23-4E36-8EB3-EA30517E9C8E}"/>
    <cellStyle name="Input 18 3 8" xfId="12360" xr:uid="{CE4F6B11-C531-48A8-8874-18D06B212240}"/>
    <cellStyle name="Input 18 3 9" xfId="13800" xr:uid="{ED8228B1-829E-4AF7-9532-D58597738AF8}"/>
    <cellStyle name="Input 18 4" xfId="9214" xr:uid="{94D934B7-B916-4C5E-B756-91E18E573CFA}"/>
    <cellStyle name="Input 18 4 10" xfId="19386" xr:uid="{6F37BD92-3862-457B-A0C0-C7CA3B7E09C6}"/>
    <cellStyle name="Input 18 4 2" xfId="10738" xr:uid="{582CCB75-08E5-45DD-9B2B-9A902FE82E9D}"/>
    <cellStyle name="Input 18 4 2 2" xfId="15417" xr:uid="{6964ACB6-3D05-4FA8-9160-DA340617E5AE}"/>
    <cellStyle name="Input 18 4 2 3" xfId="16431" xr:uid="{7C0A2459-81FF-434C-95B4-CA2857A3114A}"/>
    <cellStyle name="Input 18 4 2 4" xfId="17389" xr:uid="{1585048D-551C-4F2D-B9DA-F78C90A0FDD5}"/>
    <cellStyle name="Input 18 4 2 5" xfId="18333" xr:uid="{927FADEB-A9C2-4E06-9910-DF78158490A4}"/>
    <cellStyle name="Input 18 4 2 6" xfId="19206" xr:uid="{9B2B068D-480B-4057-9D06-5F13D224F162}"/>
    <cellStyle name="Input 18 4 2 7" xfId="20071" xr:uid="{4289517C-D52D-4FFA-B257-6942F8716C6D}"/>
    <cellStyle name="Input 18 4 2 8" xfId="20839" xr:uid="{E3A4F6AB-7C2C-4309-8DD3-2AE891710241}"/>
    <cellStyle name="Input 18 4 3" xfId="11666" xr:uid="{F0A31B3F-7B3E-4569-B103-18F4CF34E814}"/>
    <cellStyle name="Input 18 4 3 2" xfId="16070" xr:uid="{5220303B-0598-4DDE-82C1-D3565FEA4409}"/>
    <cellStyle name="Input 18 4 3 3" xfId="17030" xr:uid="{D313862A-AE64-4AA6-834D-B7BBD7E01CC7}"/>
    <cellStyle name="Input 18 4 3 4" xfId="17982" xr:uid="{91E52597-3883-4983-8038-468A6DF1E7A7}"/>
    <cellStyle name="Input 18 4 3 5" xfId="18856" xr:uid="{6F005D1F-DD76-49AC-8B9A-66C18F88CEB7}"/>
    <cellStyle name="Input 18 4 3 6" xfId="19721" xr:uid="{61D2F54A-FAA0-4F07-8282-20483923D4A2}"/>
    <cellStyle name="Input 18 4 3 7" xfId="20497" xr:uid="{E3CDD950-06FC-47EF-B3C0-709E13F567FC}"/>
    <cellStyle name="Input 18 4 3 8" xfId="21254" xr:uid="{4F31410E-0F08-45EB-9504-D675AF74FE90}"/>
    <cellStyle name="Input 18 4 4" xfId="14388" xr:uid="{344D8ED2-43DC-43C8-909D-1F5245729AB2}"/>
    <cellStyle name="Input 18 4 5" xfId="12580" xr:uid="{F61FCBDA-5013-4B27-9CBD-28EAB6C641D9}"/>
    <cellStyle name="Input 18 4 6" xfId="15687" xr:uid="{314ED50A-B06B-4AC5-B2BC-7EE37B9516FC}"/>
    <cellStyle name="Input 18 4 7" xfId="16665" xr:uid="{B882B0D8-CEEA-43B8-978B-3B4F53F53F10}"/>
    <cellStyle name="Input 18 4 8" xfId="17618" xr:uid="{E3B63D23-A76D-47B6-BF60-9EB678FDBD81}"/>
    <cellStyle name="Input 18 4 9" xfId="18517" xr:uid="{9F1597B6-9E78-4170-817A-A2E7C156DA61}"/>
    <cellStyle name="Input 18 5" xfId="9977" xr:uid="{07D244F8-75AD-4EBD-B86D-8295168FF0BB}"/>
    <cellStyle name="Input 18 5 2" xfId="14902" xr:uid="{D70D37A6-1E11-427E-9AE2-7D76CA76C151}"/>
    <cellStyle name="Input 18 5 3" xfId="12171" xr:uid="{E37BFFF6-8EF7-47BC-8BCF-D41B23D9CDFC}"/>
    <cellStyle name="Input 18 5 4" xfId="15740" xr:uid="{707E0E50-F673-485E-8E87-F977BE2B5EB5}"/>
    <cellStyle name="Input 18 5 5" xfId="16708" xr:uid="{6EAA6D8C-C92C-4101-A7EF-FDD6839FD470}"/>
    <cellStyle name="Input 18 5 6" xfId="17660" xr:uid="{5065346E-01ED-4951-BBAC-141CD322B463}"/>
    <cellStyle name="Input 18 5 7" xfId="18545" xr:uid="{144673BD-2FBA-4CB0-9976-ECC520523A69}"/>
    <cellStyle name="Input 18 5 8" xfId="19413" xr:uid="{82D3E12D-194A-444B-A709-E22706A11097}"/>
    <cellStyle name="Input 18 6" xfId="9960" xr:uid="{C6B747A9-9A7B-41EE-B4ED-3C09CA906A23}"/>
    <cellStyle name="Input 18 6 2" xfId="14885" xr:uid="{6D0341C6-DB40-402C-B954-C06590DB037D}"/>
    <cellStyle name="Input 18 6 3" xfId="12187" xr:uid="{46A098E7-5277-4BDE-B9EE-355A55D0920A}"/>
    <cellStyle name="Input 18 6 4" xfId="15117" xr:uid="{0F7A65C1-EF76-4532-BE26-75064B932C5C}"/>
    <cellStyle name="Input 18 6 5" xfId="11987" xr:uid="{D6833C5C-58B3-4571-A5D6-AE0B68911B42}"/>
    <cellStyle name="Input 18 6 6" xfId="11878" xr:uid="{B81D99FE-2CCE-4DB9-8029-24DB18940E1F}"/>
    <cellStyle name="Input 18 6 7" xfId="13988" xr:uid="{F686FDBC-7849-443E-AD36-A420C6E39809}"/>
    <cellStyle name="Input 18 6 8" xfId="12927" xr:uid="{2D00EC40-905F-4D57-8C29-2592504D442F}"/>
    <cellStyle name="Input 18 7" xfId="13413" xr:uid="{5D110FA0-B186-43BD-BDEA-BED3CE6F943B}"/>
    <cellStyle name="Input 18 8" xfId="13396" xr:uid="{D23DF771-2083-49EC-A7E8-B95EDA04E371}"/>
    <cellStyle name="Input 18 9" xfId="13432" xr:uid="{0AB48AB1-97AE-46C6-8588-6CA427D0DB3B}"/>
    <cellStyle name="Input 19" xfId="7420" xr:uid="{111482BE-FE72-4AAE-B4D0-3E782A5D6E58}"/>
    <cellStyle name="Input 19 10" xfId="13375" xr:uid="{88C55856-030F-4746-80DD-DBDE45A09428}"/>
    <cellStyle name="Input 19 11" xfId="13453" xr:uid="{61461FF6-F89A-40D3-9FEB-DF5D2C406536}"/>
    <cellStyle name="Input 19 12" xfId="13356" xr:uid="{A24C99C3-7774-423A-A10D-1D9140C90985}"/>
    <cellStyle name="Input 19 13" xfId="13470" xr:uid="{692146AB-D12B-4090-9AC1-DBB36CF72149}"/>
    <cellStyle name="Input 19 2" xfId="7421" xr:uid="{048A59F5-DDB7-4E74-8222-5CC134CAAA34}"/>
    <cellStyle name="Input 19 2 10" xfId="13454" xr:uid="{BF07A5F7-F5EE-4115-B450-3838CAD76689}"/>
    <cellStyle name="Input 19 2 11" xfId="13355" xr:uid="{537B4351-72DB-4C43-A72B-C3CB3176A453}"/>
    <cellStyle name="Input 19 2 12" xfId="13471" xr:uid="{303B32EA-AF69-4AC4-B178-9E2E7962B2F6}"/>
    <cellStyle name="Input 19 2 2" xfId="9059" xr:uid="{EEF55CDE-A07A-49CB-9366-E891941AED79}"/>
    <cellStyle name="Input 19 2 2 10" xfId="18493" xr:uid="{73870B3B-07A3-4E18-96E1-CBDDDA8C073F}"/>
    <cellStyle name="Input 19 2 2 11" xfId="19364" xr:uid="{5DF9AEC6-0C8D-4E13-B928-74FDB015BFAA}"/>
    <cellStyle name="Input 19 2 2 2" xfId="9444" xr:uid="{68650904-A4FE-402F-B4AB-B52A9AFEDF64}"/>
    <cellStyle name="Input 19 2 2 2 10" xfId="14704" xr:uid="{AC6EA0C2-C6E6-4A62-9450-9C317071D16C}"/>
    <cellStyle name="Input 19 2 2 2 2" xfId="10971" xr:uid="{A69DB6C2-93A0-4EDA-859F-5C035260D75C}"/>
    <cellStyle name="Input 19 2 2 2 2 2" xfId="15591" xr:uid="{51F60C82-BB66-4A39-8683-4035A07EC1A0}"/>
    <cellStyle name="Input 19 2 2 2 2 3" xfId="16595" xr:uid="{BCD79C80-65F7-4D79-A851-622035F58BB8}"/>
    <cellStyle name="Input 19 2 2 2 2 4" xfId="17553" xr:uid="{29026643-DC60-4EB3-983A-4E844B2D82B7}"/>
    <cellStyle name="Input 19 2 2 2 2 5" xfId="18478" xr:uid="{BCDE7A00-2CC1-4B2C-8275-159C3DF4AC0B}"/>
    <cellStyle name="Input 19 2 2 2 2 6" xfId="19349" xr:uid="{1A6E8851-E0F4-458F-BAB6-A1701B9DE460}"/>
    <cellStyle name="Input 19 2 2 2 2 7" xfId="20195" xr:uid="{6893FD63-39F5-4610-9E86-6DC4146427F2}"/>
    <cellStyle name="Input 19 2 2 2 2 8" xfId="20955" xr:uid="{80870613-FE3C-44C4-92F8-2243939217B6}"/>
    <cellStyle name="Input 19 2 2 2 3" xfId="11782" xr:uid="{EB5BFDC2-134E-4C86-97FB-7DCFA8700689}"/>
    <cellStyle name="Input 19 2 2 2 3 2" xfId="16186" xr:uid="{5613A167-E6B8-4E9B-8FBD-0DEB423D64D8}"/>
    <cellStyle name="Input 19 2 2 2 3 3" xfId="17146" xr:uid="{270CA67B-0A7C-4625-BAB8-E9042787D808}"/>
    <cellStyle name="Input 19 2 2 2 3 4" xfId="18098" xr:uid="{F398738B-74A6-4794-AAA1-BD4D844ED562}"/>
    <cellStyle name="Input 19 2 2 2 3 5" xfId="18972" xr:uid="{2E6A9242-E075-4B73-A9E2-DF4ED4309DC9}"/>
    <cellStyle name="Input 19 2 2 2 3 6" xfId="19837" xr:uid="{DA2705A3-6ADA-418A-8DED-42B174A44558}"/>
    <cellStyle name="Input 19 2 2 2 3 7" xfId="20613" xr:uid="{03240B88-23FF-47CB-ABE0-F6626A20A3B0}"/>
    <cellStyle name="Input 19 2 2 2 3 8" xfId="21370" xr:uid="{FBEAC1CE-5F84-4382-89D8-B3DAE46233F9}"/>
    <cellStyle name="Input 19 2 2 2 4" xfId="14563" xr:uid="{D3519897-1B76-4543-89AD-30608DCAE6B4}"/>
    <cellStyle name="Input 19 2 2 2 5" xfId="12416" xr:uid="{815EA822-4951-491D-8EB5-CAC2C3FE7828}"/>
    <cellStyle name="Input 19 2 2 2 6" xfId="14692" xr:uid="{11EA63F4-79B0-4653-B065-DB916EA7F718}"/>
    <cellStyle name="Input 19 2 2 2 7" xfId="12317" xr:uid="{5A5BEEBC-8D93-43A4-A61C-6027F86720F3}"/>
    <cellStyle name="Input 19 2 2 2 8" xfId="14702" xr:uid="{E8B865F8-FD7C-4E93-B862-CD6FE135158E}"/>
    <cellStyle name="Input 19 2 2 2 9" xfId="12310" xr:uid="{79EFDD91-713A-4580-97D8-2FDC6AF47BE2}"/>
    <cellStyle name="Input 19 2 2 3" xfId="10584" xr:uid="{52737F6A-FC66-48E8-9B14-7165B4E2EF1B}"/>
    <cellStyle name="Input 19 2 2 3 2" xfId="15280" xr:uid="{2FB64CD9-CF85-4631-BDAA-42DF4865FD78}"/>
    <cellStyle name="Input 19 2 2 3 3" xfId="16300" xr:uid="{60539901-D87E-4409-86AD-7A4695660D89}"/>
    <cellStyle name="Input 19 2 2 3 4" xfId="17260" xr:uid="{902CF32B-DB73-4624-9755-1BB285969854}"/>
    <cellStyle name="Input 19 2 2 3 5" xfId="18209" xr:uid="{B377A55A-E1A2-4BD4-B33C-616548CE5895}"/>
    <cellStyle name="Input 19 2 2 3 6" xfId="19082" xr:uid="{C742278F-CDE2-4DA0-80BC-9DAFF7522357}"/>
    <cellStyle name="Input 19 2 2 3 7" xfId="19947" xr:uid="{0A20F67A-4224-43ED-9283-83BFA0DD7119}"/>
    <cellStyle name="Input 19 2 2 3 8" xfId="20723" xr:uid="{E6D9D196-6403-4910-8171-F59FE2EA2D67}"/>
    <cellStyle name="Input 19 2 2 4" xfId="11550" xr:uid="{34E3418C-2F00-46A7-A81A-E8F7DBBEB04B}"/>
    <cellStyle name="Input 19 2 2 4 2" xfId="15954" xr:uid="{0FFBCED1-76EF-4A9C-9E96-08DD2DD54B68}"/>
    <cellStyle name="Input 19 2 2 4 3" xfId="16914" xr:uid="{A1FD0EFF-48B2-4388-83AB-AD3177E712A4}"/>
    <cellStyle name="Input 19 2 2 4 4" xfId="17866" xr:uid="{73110E4F-A81B-4433-89E9-2573D614E044}"/>
    <cellStyle name="Input 19 2 2 4 5" xfId="18740" xr:uid="{51A2BB2B-A978-4C78-A64D-03B7AE456199}"/>
    <cellStyle name="Input 19 2 2 4 6" xfId="19605" xr:uid="{4575C817-41E5-4DE1-8693-57F0A809F7FA}"/>
    <cellStyle name="Input 19 2 2 4 7" xfId="20381" xr:uid="{C5C019A2-D7DA-490B-9EA4-9D18F9EE8C9A}"/>
    <cellStyle name="Input 19 2 2 4 8" xfId="21138" xr:uid="{A305AB60-3DEC-4F0C-B138-2D8B0F8F649E}"/>
    <cellStyle name="Input 19 2 2 5" xfId="14251" xr:uid="{B7E09A62-2E2F-4EB6-BB62-E669F45169DD}"/>
    <cellStyle name="Input 19 2 2 6" xfId="12712" xr:uid="{091FC382-0B0D-41D2-A20E-D914C59C5DED}"/>
    <cellStyle name="Input 19 2 2 7" xfId="15663" xr:uid="{B61FEBB4-58AA-4298-B17B-95B4BB4CBA07}"/>
    <cellStyle name="Input 19 2 2 8" xfId="16641" xr:uid="{F25F7AC5-14C3-490C-832C-FF6582BB78E7}"/>
    <cellStyle name="Input 19 2 2 9" xfId="17594" xr:uid="{967927D0-EB7F-4321-B392-A33AC8210424}"/>
    <cellStyle name="Input 19 2 3" xfId="9217" xr:uid="{7C9FBA13-13EE-461D-B7AD-921CA71488F9}"/>
    <cellStyle name="Input 19 2 3 10" xfId="19226" xr:uid="{31B6AB5E-2DC5-45FB-8B07-930E0D3C72AE}"/>
    <cellStyle name="Input 19 2 3 2" xfId="10741" xr:uid="{1F3952E2-A71C-4C10-9104-A974B2E407B9}"/>
    <cellStyle name="Input 19 2 3 2 2" xfId="15420" xr:uid="{5D418802-07D9-44D6-879A-FCA769D5F5B4}"/>
    <cellStyle name="Input 19 2 3 2 3" xfId="16434" xr:uid="{477E667C-D8D0-4468-BBA0-F9B50F460249}"/>
    <cellStyle name="Input 19 2 3 2 4" xfId="17392" xr:uid="{40B8EF21-9907-47E5-B031-7C41CF5D806F}"/>
    <cellStyle name="Input 19 2 3 2 5" xfId="18336" xr:uid="{E3B881C4-08A4-4DC7-97BE-3BF1E159FDAE}"/>
    <cellStyle name="Input 19 2 3 2 6" xfId="19209" xr:uid="{8FB2A1E9-475E-4FAE-B1B8-61501D5215D1}"/>
    <cellStyle name="Input 19 2 3 2 7" xfId="20074" xr:uid="{455CE1C7-7354-4B20-BF36-FFBACC4A65A3}"/>
    <cellStyle name="Input 19 2 3 2 8" xfId="20842" xr:uid="{27D6738B-3CEA-4E33-AE28-27ACE2FAEE62}"/>
    <cellStyle name="Input 19 2 3 3" xfId="11669" xr:uid="{9DEC05C2-CFC6-4361-8CD5-955B721B46C4}"/>
    <cellStyle name="Input 19 2 3 3 2" xfId="16073" xr:uid="{0A0071DD-E1FF-40DF-990B-DAA4C255939E}"/>
    <cellStyle name="Input 19 2 3 3 3" xfId="17033" xr:uid="{F2860E80-2BC2-4020-B874-EA5DBE963440}"/>
    <cellStyle name="Input 19 2 3 3 4" xfId="17985" xr:uid="{9D0CE3B1-D86A-402F-842C-9F606F31C76A}"/>
    <cellStyle name="Input 19 2 3 3 5" xfId="18859" xr:uid="{EB3D6AA3-103B-40CE-A0B8-B604C108B68F}"/>
    <cellStyle name="Input 19 2 3 3 6" xfId="19724" xr:uid="{E095CE4E-BC18-4902-A3E5-3E97B45A0F17}"/>
    <cellStyle name="Input 19 2 3 3 7" xfId="20500" xr:uid="{1895FA85-1DDB-4495-85CC-2B5F7F6EA56C}"/>
    <cellStyle name="Input 19 2 3 3 8" xfId="21257" xr:uid="{44AD2169-B071-44D2-A6D5-4C6713EBE458}"/>
    <cellStyle name="Input 19 2 3 4" xfId="14391" xr:uid="{D17FA57D-F4D1-467A-811A-2E83B1EE4574}"/>
    <cellStyle name="Input 19 2 3 5" xfId="12577" xr:uid="{DEC616AB-4271-4388-8D81-D0DA131C41E7}"/>
    <cellStyle name="Input 19 2 3 6" xfId="15456" xr:uid="{295C3DB3-5B7E-4911-9103-E060759B7EBB}"/>
    <cellStyle name="Input 19 2 3 7" xfId="16465" xr:uid="{64D28AD0-5AAA-41CD-AB77-1176D592D768}"/>
    <cellStyle name="Input 19 2 3 8" xfId="17423" xr:uid="{5C77DD2E-F719-4C0A-88EB-32ECBC2701CF}"/>
    <cellStyle name="Input 19 2 3 9" xfId="18354" xr:uid="{76D5CF49-23CD-42C3-82F6-1416E91490AD}"/>
    <cellStyle name="Input 19 2 4" xfId="9980" xr:uid="{67B5920A-AE8C-49E8-B0F4-06FD69DAFCBC}"/>
    <cellStyle name="Input 19 2 4 2" xfId="14905" xr:uid="{66FEAF6D-98C1-456D-88F9-333EB5C9A1A1}"/>
    <cellStyle name="Input 19 2 4 3" xfId="12168" xr:uid="{3E2079D6-C443-43C6-B4DB-09F7EEC16E7C}"/>
    <cellStyle name="Input 19 2 4 4" xfId="14078" xr:uid="{A3A4F7BC-5CD8-44B4-A238-FC6CFCD56B29}"/>
    <cellStyle name="Input 19 2 4 5" xfId="12854" xr:uid="{E11A0445-F481-4269-BFB0-AA5C00E01E56}"/>
    <cellStyle name="Input 19 2 4 6" xfId="13663" xr:uid="{3817CA96-9DB5-43A6-8857-200A6CD93D65}"/>
    <cellStyle name="Input 19 2 4 7" xfId="13194" xr:uid="{D36C6BAD-729D-4177-8E6C-E81AED5E095F}"/>
    <cellStyle name="Input 19 2 4 8" xfId="15135" xr:uid="{80FDF62A-3355-4B14-9E0B-55414A7590D2}"/>
    <cellStyle name="Input 19 2 5" xfId="9957" xr:uid="{39E5074A-AD03-4399-B1FA-66E6E3CDBD17}"/>
    <cellStyle name="Input 19 2 5 2" xfId="14882" xr:uid="{938BD056-05AB-4941-8B6D-A4189683600E}"/>
    <cellStyle name="Input 19 2 5 3" xfId="12190" xr:uid="{BD4520ED-BA1F-427B-A007-708E210ABE78}"/>
    <cellStyle name="Input 19 2 5 4" xfId="15215" xr:uid="{02B9093D-02AC-4508-9BD9-6A0B3EDA32F4}"/>
    <cellStyle name="Input 19 2 5 5" xfId="11918" xr:uid="{DD53BCB9-4B56-4DA1-8DFA-1C02CDB685F6}"/>
    <cellStyle name="Input 19 2 5 6" xfId="14526" xr:uid="{7E011A8B-EBD0-489B-B2C8-BD273C14A946}"/>
    <cellStyle name="Input 19 2 5 7" xfId="12452" xr:uid="{475EC1FF-F398-4F48-A287-95C61E54A3E8}"/>
    <cellStyle name="Input 19 2 5 8" xfId="14685" xr:uid="{A24423E2-FD02-4FC9-835A-7FDED1C644EF}"/>
    <cellStyle name="Input 19 2 6" xfId="13416" xr:uid="{EFBC6D25-BD7D-4C6C-840F-BBE6651253D7}"/>
    <cellStyle name="Input 19 2 7" xfId="13393" xr:uid="{0C1D5684-4104-4291-9BB6-588875C906C9}"/>
    <cellStyle name="Input 19 2 8" xfId="13435" xr:uid="{C98E0870-CA3F-414B-B890-FA1039F5C055}"/>
    <cellStyle name="Input 19 2 9" xfId="13374" xr:uid="{2EA84708-D0F6-40E0-A178-99BF8FAD17CB}"/>
    <cellStyle name="Input 19 3" xfId="9060" xr:uid="{7F6EAFD8-B723-4793-B898-3C4B5F34006B}"/>
    <cellStyle name="Input 19 3 10" xfId="13025" xr:uid="{AD5851A5-5DD0-4DE3-9A00-995E2186CDEC}"/>
    <cellStyle name="Input 19 3 11" xfId="14117" xr:uid="{C727A066-84E0-42BE-9E0B-009BB3C6A061}"/>
    <cellStyle name="Input 19 3 2" xfId="9445" xr:uid="{3FBF51D5-0369-461D-A06C-972894E9039A}"/>
    <cellStyle name="Input 19 3 2 10" xfId="19403" xr:uid="{662F0ACD-B9B2-475A-AF63-D81586FD1F9B}"/>
    <cellStyle name="Input 19 3 2 2" xfId="10972" xr:uid="{69F64BA2-8FD1-4590-BEF6-95306E45C139}"/>
    <cellStyle name="Input 19 3 2 2 2" xfId="15592" xr:uid="{4D95DE61-4C8E-4F37-9155-2E3E2E563EA9}"/>
    <cellStyle name="Input 19 3 2 2 3" xfId="16596" xr:uid="{9BFF3338-FE4E-42DB-9925-B0A685E82E1D}"/>
    <cellStyle name="Input 19 3 2 2 4" xfId="17554" xr:uid="{8AC4534B-1C47-4402-9821-1586FF36D2F0}"/>
    <cellStyle name="Input 19 3 2 2 5" xfId="18479" xr:uid="{2727762B-3150-4579-8FE3-5AE83F66F00D}"/>
    <cellStyle name="Input 19 3 2 2 6" xfId="19350" xr:uid="{91E165C4-45F6-4F44-8D60-33DA0AC387BE}"/>
    <cellStyle name="Input 19 3 2 2 7" xfId="20196" xr:uid="{3607FE89-4AB5-4D91-92C1-A4CEDF35A327}"/>
    <cellStyle name="Input 19 3 2 2 8" xfId="20956" xr:uid="{861A1549-2D7F-4843-BEF1-A977AD1DF81C}"/>
    <cellStyle name="Input 19 3 2 3" xfId="11783" xr:uid="{E95104CD-1AD1-4A32-997D-3C80BA5D1FA0}"/>
    <cellStyle name="Input 19 3 2 3 2" xfId="16187" xr:uid="{E79BA2F2-C7CE-4744-9FD7-B19852B39B62}"/>
    <cellStyle name="Input 19 3 2 3 3" xfId="17147" xr:uid="{9144CF32-830A-42ED-9FC9-B9200A7AEFDB}"/>
    <cellStyle name="Input 19 3 2 3 4" xfId="18099" xr:uid="{E41C96AA-5642-4D27-9830-77FB5C8A0FF9}"/>
    <cellStyle name="Input 19 3 2 3 5" xfId="18973" xr:uid="{D7283BD6-A597-40A5-B735-64134A8DC8BF}"/>
    <cellStyle name="Input 19 3 2 3 6" xfId="19838" xr:uid="{97461680-0D97-4B1E-A982-622831B126BB}"/>
    <cellStyle name="Input 19 3 2 3 7" xfId="20614" xr:uid="{33462C85-3274-4381-8676-CC5C2564932B}"/>
    <cellStyle name="Input 19 3 2 3 8" xfId="21371" xr:uid="{AED5B8CA-0498-4A49-8C37-D85E60DA9409}"/>
    <cellStyle name="Input 19 3 2 4" xfId="14564" xr:uid="{A805F934-70E9-43BA-90C9-1072A102BF53}"/>
    <cellStyle name="Input 19 3 2 5" xfId="12415" xr:uid="{3C3B0691-EEAF-4002-933A-9E052DAC2298}"/>
    <cellStyle name="Input 19 3 2 6" xfId="15711" xr:uid="{135DE2B8-308A-4F0E-A592-4D749ADF5DDE}"/>
    <cellStyle name="Input 19 3 2 7" xfId="16687" xr:uid="{868BA9F6-AC8D-4B9C-AC9D-87858BCEC105}"/>
    <cellStyle name="Input 19 3 2 8" xfId="17639" xr:uid="{69646976-4B33-4C40-BA50-982D863B5A6B}"/>
    <cellStyle name="Input 19 3 2 9" xfId="18534" xr:uid="{901DEA40-699F-43EF-8308-E9F8E9068493}"/>
    <cellStyle name="Input 19 3 3" xfId="10585" xr:uid="{7A0CC036-55A3-43F5-955B-F4D280C6B7AB}"/>
    <cellStyle name="Input 19 3 3 2" xfId="15281" xr:uid="{B7CDFABB-852C-4DE3-A41C-58102ED59245}"/>
    <cellStyle name="Input 19 3 3 3" xfId="16301" xr:uid="{815E551B-8FF2-47A5-A1E6-B5F6346B77C0}"/>
    <cellStyle name="Input 19 3 3 4" xfId="17261" xr:uid="{B9DD59C7-FE7B-4FD8-8033-7866CDDCE6A2}"/>
    <cellStyle name="Input 19 3 3 5" xfId="18210" xr:uid="{D276BD8C-0DDC-4315-B476-15B0A746253E}"/>
    <cellStyle name="Input 19 3 3 6" xfId="19083" xr:uid="{3BD38052-88AA-4149-A5E0-C4E45288B828}"/>
    <cellStyle name="Input 19 3 3 7" xfId="19948" xr:uid="{0324114B-6EBD-40E0-96F1-EDC562A6DBC5}"/>
    <cellStyle name="Input 19 3 3 8" xfId="20724" xr:uid="{679D2B20-7888-42A1-88AC-2FF3589DA46D}"/>
    <cellStyle name="Input 19 3 4" xfId="11551" xr:uid="{28324142-3168-4352-A665-8C67D0204802}"/>
    <cellStyle name="Input 19 3 4 2" xfId="15955" xr:uid="{8A4A7AB0-EBC7-4CF6-B5A4-BAF837F0A133}"/>
    <cellStyle name="Input 19 3 4 3" xfId="16915" xr:uid="{FE290561-D72B-4251-A76B-A169EECEF428}"/>
    <cellStyle name="Input 19 3 4 4" xfId="17867" xr:uid="{94BB5124-8C74-4A7A-9804-DBC0FD32AACD}"/>
    <cellStyle name="Input 19 3 4 5" xfId="18741" xr:uid="{23349162-7175-44EB-A25F-75425C7853A2}"/>
    <cellStyle name="Input 19 3 4 6" xfId="19606" xr:uid="{21C538E2-475C-4FAC-92E1-E3DB4DF56410}"/>
    <cellStyle name="Input 19 3 4 7" xfId="20382" xr:uid="{20E5484D-F425-491C-AB7F-CF0D52CE388C}"/>
    <cellStyle name="Input 19 3 4 8" xfId="21139" xr:uid="{BAF44A70-7922-4195-A5AE-C99FE34FEAE4}"/>
    <cellStyle name="Input 19 3 5" xfId="14252" xr:uid="{02A160C9-408E-4816-8BB8-63BC072E6738}"/>
    <cellStyle name="Input 19 3 6" xfId="12711" xr:uid="{72D1DD01-AC03-4B67-A4EA-351602C96A28}"/>
    <cellStyle name="Input 19 3 7" xfId="15162" xr:uid="{78DBFCD4-DA51-4497-A608-F6E1A9810448}"/>
    <cellStyle name="Input 19 3 8" xfId="11962" xr:uid="{5CB9CF0E-CBC7-40BC-82F5-85A9BD7635EB}"/>
    <cellStyle name="Input 19 3 9" xfId="13885" xr:uid="{13E06922-7552-4013-BE1A-E815E48899A9}"/>
    <cellStyle name="Input 19 4" xfId="9216" xr:uid="{B7AF96AD-DC4D-4D18-B871-D3A63865E43B}"/>
    <cellStyle name="Input 19 4 10" xfId="15692" xr:uid="{E4829274-E415-4A4E-9490-C54A195AEEB0}"/>
    <cellStyle name="Input 19 4 2" xfId="10740" xr:uid="{888BC9F0-6C53-42D2-8B59-2039B2C798A0}"/>
    <cellStyle name="Input 19 4 2 2" xfId="15419" xr:uid="{B82C1980-1714-4781-BD11-06731CEC4647}"/>
    <cellStyle name="Input 19 4 2 3" xfId="16433" xr:uid="{2A27FEF2-A750-423F-B6DB-F5742719F839}"/>
    <cellStyle name="Input 19 4 2 4" xfId="17391" xr:uid="{E1C0E805-D7AE-4434-ABB2-EFFDBA81A76C}"/>
    <cellStyle name="Input 19 4 2 5" xfId="18335" xr:uid="{26C9ACFD-48D1-4C99-9640-16815928DC8B}"/>
    <cellStyle name="Input 19 4 2 6" xfId="19208" xr:uid="{F6BE77D4-6A75-4E05-81DF-FC9C1B8FBD05}"/>
    <cellStyle name="Input 19 4 2 7" xfId="20073" xr:uid="{8EAD06A4-0901-43C4-8E50-C249D71E38FB}"/>
    <cellStyle name="Input 19 4 2 8" xfId="20841" xr:uid="{E1762A31-B744-43D6-B6A0-6AA9FC8F4BC1}"/>
    <cellStyle name="Input 19 4 3" xfId="11668" xr:uid="{CFA3E745-B0E8-487D-A1E5-BC6D295355D8}"/>
    <cellStyle name="Input 19 4 3 2" xfId="16072" xr:uid="{43652E35-CCAD-4425-8F93-A9DB6D278AAB}"/>
    <cellStyle name="Input 19 4 3 3" xfId="17032" xr:uid="{9AE66571-1664-4850-8D24-0374587827CD}"/>
    <cellStyle name="Input 19 4 3 4" xfId="17984" xr:uid="{A9709C32-E404-44D6-90B7-C68866C050B4}"/>
    <cellStyle name="Input 19 4 3 5" xfId="18858" xr:uid="{30B051FE-21C7-41F8-9FD8-1154FD47F7C9}"/>
    <cellStyle name="Input 19 4 3 6" xfId="19723" xr:uid="{B5827EFC-CFFD-4A30-925F-99BCDC79E596}"/>
    <cellStyle name="Input 19 4 3 7" xfId="20499" xr:uid="{BCB6DE0A-7C30-4BF0-8788-849E3CF25D14}"/>
    <cellStyle name="Input 19 4 3 8" xfId="21256" xr:uid="{7A8ECB78-310A-4DC6-A439-35116635D6AD}"/>
    <cellStyle name="Input 19 4 4" xfId="14390" xr:uid="{0E16F9A9-F04A-4697-9E3F-DF2AF11885E1}"/>
    <cellStyle name="Input 19 4 5" xfId="12578" xr:uid="{29F81A4A-AE86-43A4-BAC9-794F4C5DF100}"/>
    <cellStyle name="Input 19 4 6" xfId="14425" xr:uid="{2AC0CE9C-A248-48F4-B895-E265EEDB38CC}"/>
    <cellStyle name="Input 19 4 7" xfId="12548" xr:uid="{583AF2FC-C711-4219-AD91-17FFD3A4571B}"/>
    <cellStyle name="Input 19 4 8" xfId="14420" xr:uid="{DB19C909-CA8D-4E8E-8C8C-6D4F2AA3FB2E}"/>
    <cellStyle name="Input 19 4 9" xfId="12553" xr:uid="{71194493-4D4C-4F16-A94B-7E3D588912E3}"/>
    <cellStyle name="Input 19 5" xfId="9979" xr:uid="{31393A64-1B0B-474E-B456-8DDDFF9DB6D0}"/>
    <cellStyle name="Input 19 5 2" xfId="14904" xr:uid="{46FA48E0-B8D8-45F4-9073-F464ED18E7E6}"/>
    <cellStyle name="Input 19 5 3" xfId="12169" xr:uid="{AC102419-842D-418A-8D17-D46FB55BACAC}"/>
    <cellStyle name="Input 19 5 4" xfId="11884" xr:uid="{8391B0CF-C08E-4C11-968B-F6B6D0EF477A}"/>
    <cellStyle name="Input 19 5 5" xfId="13950" xr:uid="{0AC2BB54-954F-4C2E-968F-AE6C5AB5CD50}"/>
    <cellStyle name="Input 19 5 6" xfId="12965" xr:uid="{ACED2CD9-C204-4597-82E0-2B7AFE523C3B}"/>
    <cellStyle name="Input 19 5 7" xfId="13561" xr:uid="{C4530E71-90BC-41AE-AD5B-72739EA17DE8}"/>
    <cellStyle name="Input 19 5 8" xfId="13276" xr:uid="{F4F537A8-6054-4E65-8286-D0AB012956FB}"/>
    <cellStyle name="Input 19 6" xfId="9958" xr:uid="{F8CB20BC-D16C-4368-9063-80B16FAF8E5F}"/>
    <cellStyle name="Input 19 6 2" xfId="14883" xr:uid="{0E9E877A-9F8E-4543-807E-BB039DD74083}"/>
    <cellStyle name="Input 19 6 3" xfId="12189" xr:uid="{00AFF70B-4BCB-4649-95D5-41C1DB6D38A8}"/>
    <cellStyle name="Input 19 6 4" xfId="14524" xr:uid="{6D6B31AB-082E-4528-BA91-31009FC7B2FE}"/>
    <cellStyle name="Input 19 6 5" xfId="12454" xr:uid="{BB00EA3A-A8FD-43AE-BC86-28D099B8E983}"/>
    <cellStyle name="Input 19 6 6" xfId="13778" xr:uid="{9C27A38E-8087-4A9E-8229-810440812D4C}"/>
    <cellStyle name="Input 19 6 7" xfId="13106" xr:uid="{3161E1EA-D282-4BF4-A354-DAC7B0D5F609}"/>
    <cellStyle name="Input 19 6 8" xfId="15636" xr:uid="{DD0DD960-311F-4C34-9A64-9893B4E09DF5}"/>
    <cellStyle name="Input 19 7" xfId="13415" xr:uid="{E131D1F3-A06C-4960-B303-7C5EBA69E099}"/>
    <cellStyle name="Input 19 8" xfId="13394" xr:uid="{1BD26266-B741-4F6D-8E80-110BA1D6099F}"/>
    <cellStyle name="Input 19 9" xfId="13434" xr:uid="{E47EC11A-A6A1-4C74-8AF4-384ACC0BA2EC}"/>
    <cellStyle name="Input 2" xfId="7422" xr:uid="{F105598C-205B-46A3-BDBF-9206A4267C1E}"/>
    <cellStyle name="Input 2 10" xfId="13373" xr:uid="{382924F2-E57D-4485-96E3-A80A02C2A7FA}"/>
    <cellStyle name="Input 2 11" xfId="13455" xr:uid="{D378268C-EB24-43FD-9F52-28537A3B005F}"/>
    <cellStyle name="Input 2 12" xfId="13354" xr:uid="{47CB7E7B-CF91-4001-B232-C99F21FA9D8C}"/>
    <cellStyle name="Input 2 13" xfId="14087" xr:uid="{EA4F3A0D-636B-48F6-B638-1C7443CC9AFE}"/>
    <cellStyle name="Input 2 2" xfId="7423" xr:uid="{2BDA66B6-7EE5-4896-B6B2-C96F569463AA}"/>
    <cellStyle name="Input 2 3" xfId="9058" xr:uid="{43E35EDA-631A-49B5-AB17-2CAABB5B7A03}"/>
    <cellStyle name="Input 2 3 10" xfId="13096" xr:uid="{0B0C4746-B847-47F5-A6AF-3BEC31003D28}"/>
    <cellStyle name="Input 2 3 11" xfId="14612" xr:uid="{C2406197-A560-414F-8985-CE5432430FCF}"/>
    <cellStyle name="Input 2 3 2" xfId="9446" xr:uid="{9F8AFE0F-FA50-44C6-B61C-6BCE24D61663}"/>
    <cellStyle name="Input 2 3 2 10" xfId="15466" xr:uid="{EA7FA75C-ADA9-45EF-B7BA-D3CB5467FC32}"/>
    <cellStyle name="Input 2 3 2 2" xfId="10973" xr:uid="{66749020-3190-4386-A919-D6B3DE1681B2}"/>
    <cellStyle name="Input 2 3 2 2 2" xfId="15593" xr:uid="{AF2DA5D1-B3D9-463E-92F4-F5676395C44D}"/>
    <cellStyle name="Input 2 3 2 2 3" xfId="16597" xr:uid="{12DEC30D-C199-4CB0-B5EA-6724AF4FA300}"/>
    <cellStyle name="Input 2 3 2 2 4" xfId="17555" xr:uid="{7C2F4ED5-01C0-4E97-A52B-404AE113972F}"/>
    <cellStyle name="Input 2 3 2 2 5" xfId="18480" xr:uid="{44AABA7C-EF3B-41B3-876C-63E3BDDB311B}"/>
    <cellStyle name="Input 2 3 2 2 6" xfId="19351" xr:uid="{F17A0C95-1D93-444C-8ABB-658DAF374B32}"/>
    <cellStyle name="Input 2 3 2 2 7" xfId="20197" xr:uid="{4E0BE4F4-3083-42EB-BE58-1E5544D179B6}"/>
    <cellStyle name="Input 2 3 2 2 8" xfId="20957" xr:uid="{3C73881F-7A74-4C0D-A1EF-1C912D205FEA}"/>
    <cellStyle name="Input 2 3 2 3" xfId="11784" xr:uid="{D75BB45B-F32B-471A-A484-3889C0AB8CA6}"/>
    <cellStyle name="Input 2 3 2 3 2" xfId="16188" xr:uid="{0794503D-9B39-46CB-A0FD-5F5772A3561D}"/>
    <cellStyle name="Input 2 3 2 3 3" xfId="17148" xr:uid="{31A09714-D6A2-4C5C-B410-1ABE508ABA7A}"/>
    <cellStyle name="Input 2 3 2 3 4" xfId="18100" xr:uid="{D1A18EB4-CA13-4D88-8DB1-1D7B4885D322}"/>
    <cellStyle name="Input 2 3 2 3 5" xfId="18974" xr:uid="{3F53E38A-0348-44F6-BEA4-B1F92A19F574}"/>
    <cellStyle name="Input 2 3 2 3 6" xfId="19839" xr:uid="{A478A61A-C044-4F8C-84E3-EA80BA38BDE0}"/>
    <cellStyle name="Input 2 3 2 3 7" xfId="20615" xr:uid="{ABA0D0DB-D7A5-4068-8E21-A6176311166A}"/>
    <cellStyle name="Input 2 3 2 3 8" xfId="21372" xr:uid="{DE548631-E720-4524-AA94-5BD22D78489F}"/>
    <cellStyle name="Input 2 3 2 4" xfId="14565" xr:uid="{1C97A62F-CC01-4A8E-9456-3893D2FDD99F}"/>
    <cellStyle name="Input 2 3 2 5" xfId="12414" xr:uid="{A889CF06-040B-4210-A225-E0BD7C3EF9E0}"/>
    <cellStyle name="Input 2 3 2 6" xfId="15095" xr:uid="{F583A7F0-96EE-4216-AC1F-D6013639968E}"/>
    <cellStyle name="Input 2 3 2 7" xfId="12005" xr:uid="{558CAEB6-D923-4B9E-B29C-3D76B3624F6E}"/>
    <cellStyle name="Input 2 3 2 8" xfId="14749" xr:uid="{7A1B88E9-2449-495E-B9B9-E43863C8AFC5}"/>
    <cellStyle name="Input 2 3 2 9" xfId="12272" xr:uid="{F22C31B9-B4C7-4E0D-8D3E-4B3078396B56}"/>
    <cellStyle name="Input 2 3 3" xfId="10583" xr:uid="{FE638537-A7D6-4628-8E4B-CC6B502C825E}"/>
    <cellStyle name="Input 2 3 3 2" xfId="15279" xr:uid="{41593D71-1811-4992-8BD3-30660B060FA9}"/>
    <cellStyle name="Input 2 3 3 3" xfId="16299" xr:uid="{76752349-8F44-4921-8917-32412BDD74EE}"/>
    <cellStyle name="Input 2 3 3 4" xfId="17259" xr:uid="{5D9C8761-A4D7-4CB9-B3C5-A1A664263730}"/>
    <cellStyle name="Input 2 3 3 5" xfId="18208" xr:uid="{5CB5B9A5-1348-44D1-8F7B-5CF57F942D47}"/>
    <cellStyle name="Input 2 3 3 6" xfId="19081" xr:uid="{19D8977E-9A8F-417A-A9BD-0C347F705302}"/>
    <cellStyle name="Input 2 3 3 7" xfId="19946" xr:uid="{1FFC6520-8038-44D9-AD84-0D919D5DC8CE}"/>
    <cellStyle name="Input 2 3 3 8" xfId="20722" xr:uid="{E3E1D98D-CA33-4B88-9F95-EEA0E2D21320}"/>
    <cellStyle name="Input 2 3 4" xfId="11549" xr:uid="{81367578-B668-4246-A465-05FB21440060}"/>
    <cellStyle name="Input 2 3 4 2" xfId="15953" xr:uid="{79D2F004-AB54-4962-B684-6B45F6F465EE}"/>
    <cellStyle name="Input 2 3 4 3" xfId="16913" xr:uid="{8D678A0D-B905-4198-8A86-BAD837ACA966}"/>
    <cellStyle name="Input 2 3 4 4" xfId="17865" xr:uid="{3494AD0E-2987-44C2-8DD7-BDA87B8FD88D}"/>
    <cellStyle name="Input 2 3 4 5" xfId="18739" xr:uid="{066F8CCA-1153-4B6D-A413-3C99F151FEEB}"/>
    <cellStyle name="Input 2 3 4 6" xfId="19604" xr:uid="{FC35AD4E-C5A4-4443-86D3-B36C5501D1B2}"/>
    <cellStyle name="Input 2 3 4 7" xfId="20380" xr:uid="{AE659A81-33B1-4FAE-9C9D-3529C98D65EF}"/>
    <cellStyle name="Input 2 3 4 8" xfId="21137" xr:uid="{1D3D50E0-EAC8-4B54-96D9-107B368E8A8E}"/>
    <cellStyle name="Input 2 3 5" xfId="14250" xr:uid="{A259AC12-D6DF-4E30-B316-FD3A562F3BA7}"/>
    <cellStyle name="Input 2 3 6" xfId="12713" xr:uid="{421A66FF-BCA0-4E08-B749-7F113C0C4362}"/>
    <cellStyle name="Input 2 3 7" xfId="14641" xr:uid="{719F3BBD-5F73-47B4-ADC5-2969E3E5DCFF}"/>
    <cellStyle name="Input 2 3 8" xfId="12361" xr:uid="{A3A529E8-E10E-4A7B-807E-451D0638A951}"/>
    <cellStyle name="Input 2 3 9" xfId="13799" xr:uid="{22487643-3357-45BE-AFBB-107B431F1334}"/>
    <cellStyle name="Input 2 4" xfId="9218" xr:uid="{42C2588B-15A5-431A-8769-7D87940E2E78}"/>
    <cellStyle name="Input 2 4 10" xfId="15657" xr:uid="{EBC9245E-4D2E-4B67-841A-3B9648FE7ED5}"/>
    <cellStyle name="Input 2 4 2" xfId="10742" xr:uid="{E70DFB9A-DC97-407D-9634-CF61C398ACEB}"/>
    <cellStyle name="Input 2 4 2 2" xfId="15421" xr:uid="{E7887353-1EC9-4919-810A-F18390E1F5BF}"/>
    <cellStyle name="Input 2 4 2 3" xfId="16435" xr:uid="{163BAF06-769D-4478-B5EE-615711E3B4A5}"/>
    <cellStyle name="Input 2 4 2 4" xfId="17393" xr:uid="{735D1551-A4C4-4D82-BF07-8C36E47E6BA8}"/>
    <cellStyle name="Input 2 4 2 5" xfId="18337" xr:uid="{6CD86BBA-FAA5-417F-90D4-DDEDF080E4AB}"/>
    <cellStyle name="Input 2 4 2 6" xfId="19210" xr:uid="{012CE8F9-89C5-401D-818F-600C0EED4863}"/>
    <cellStyle name="Input 2 4 2 7" xfId="20075" xr:uid="{64F620A8-1D3A-4777-85B6-143F02DDE5D7}"/>
    <cellStyle name="Input 2 4 2 8" xfId="20843" xr:uid="{0D704AC5-FBFE-4D2A-84D3-93CC59C1EA6B}"/>
    <cellStyle name="Input 2 4 3" xfId="11670" xr:uid="{05EB3C57-D461-43C0-82D3-B7F0F0179454}"/>
    <cellStyle name="Input 2 4 3 2" xfId="16074" xr:uid="{C93B453C-8BF6-4670-97FF-B0F6013C313A}"/>
    <cellStyle name="Input 2 4 3 3" xfId="17034" xr:uid="{012B3AA1-3F8B-4782-8F23-94663495FE5C}"/>
    <cellStyle name="Input 2 4 3 4" xfId="17986" xr:uid="{01E93248-A784-4293-95FC-E0AD084484A2}"/>
    <cellStyle name="Input 2 4 3 5" xfId="18860" xr:uid="{53626764-06E9-41FD-90F9-FFA7C2760D3D}"/>
    <cellStyle name="Input 2 4 3 6" xfId="19725" xr:uid="{56D23AF9-C594-4B8F-B022-C45AE7D6A43B}"/>
    <cellStyle name="Input 2 4 3 7" xfId="20501" xr:uid="{FB255610-44FC-4503-956F-4A26E9D9076C}"/>
    <cellStyle name="Input 2 4 3 8" xfId="21258" xr:uid="{05D0B5C8-D163-442D-900F-322B6069ECB4}"/>
    <cellStyle name="Input 2 4 4" xfId="14392" xr:uid="{BF36FD48-62F0-4AE5-8517-0D0E17502CEE}"/>
    <cellStyle name="Input 2 4 5" xfId="12576" xr:uid="{F7FE02E9-8427-4294-8477-C5F5470DB270}"/>
    <cellStyle name="Input 2 4 6" xfId="14967" xr:uid="{2AD5ADCB-F589-40FC-94B5-F692BD0CBCA5}"/>
    <cellStyle name="Input 2 4 7" xfId="12115" xr:uid="{5225D337-0636-41D2-BB33-829D472468D4}"/>
    <cellStyle name="Input 2 4 8" xfId="14199" xr:uid="{4243D42F-F605-4514-97E2-323A96B33510}"/>
    <cellStyle name="Input 2 4 9" xfId="12758" xr:uid="{34128365-69DD-43C1-A50E-50BFB61CEDDD}"/>
    <cellStyle name="Input 2 5" xfId="9981" xr:uid="{BE36FFCB-E7D8-4E66-A47B-9EA79F04B61A}"/>
    <cellStyle name="Input 2 5 2" xfId="14906" xr:uid="{AD6023FB-740E-4A1A-971C-344FBE51E0C1}"/>
    <cellStyle name="Input 2 5 3" xfId="12167" xr:uid="{521B297C-3548-4576-9228-9EC7077AABFC}"/>
    <cellStyle name="Input 2 5 4" xfId="11885" xr:uid="{50BD1800-E074-4484-823A-7314A7524058}"/>
    <cellStyle name="Input 2 5 5" xfId="13949" xr:uid="{2B158C6C-1393-48D9-A74F-FB4D495ED84C}"/>
    <cellStyle name="Input 2 5 6" xfId="12966" xr:uid="{DAA868FC-E1B7-4B4D-A0D8-3CACDF840BC9}"/>
    <cellStyle name="Input 2 5 7" xfId="13560" xr:uid="{9B1D0234-9DAF-4B30-A19C-54B474DB6252}"/>
    <cellStyle name="Input 2 5 8" xfId="13277" xr:uid="{10CF66F2-A142-4298-AE14-B7BB4FC141D1}"/>
    <cellStyle name="Input 2 6" xfId="9956" xr:uid="{D6EC56A9-65B2-4C6A-B40E-28C93D1BF133}"/>
    <cellStyle name="Input 2 6 2" xfId="14881" xr:uid="{B6AD786F-4026-46CE-A544-C5164B3ECB62}"/>
    <cellStyle name="Input 2 6 3" xfId="12191" xr:uid="{4DAE4202-7CB9-4952-B518-7A718F4FE954}"/>
    <cellStyle name="Input 2 6 4" xfId="15738" xr:uid="{299D3A18-4057-4EA0-825E-6FC473A4C5F3}"/>
    <cellStyle name="Input 2 6 5" xfId="16706" xr:uid="{0EC28E1A-5FE5-451B-BC08-9139E2D8909B}"/>
    <cellStyle name="Input 2 6 6" xfId="17658" xr:uid="{84865E8D-2295-47CE-9048-6FE4D6580C01}"/>
    <cellStyle name="Input 2 6 7" xfId="18543" xr:uid="{5D62F4DB-8735-4CA2-BA59-54C8AB7C642A}"/>
    <cellStyle name="Input 2 6 8" xfId="19411" xr:uid="{6FE87BB9-0F13-46D0-92DB-567E7B50C370}"/>
    <cellStyle name="Input 2 7" xfId="13417" xr:uid="{F7EC51C3-307E-4D44-9257-B29ADEBF6214}"/>
    <cellStyle name="Input 2 8" xfId="13392" xr:uid="{82C5AED7-A373-4DED-BCFC-045DFCF2D103}"/>
    <cellStyle name="Input 2 9" xfId="13436" xr:uid="{F87C706A-BA92-4CB2-A3AA-D7DC3574B259}"/>
    <cellStyle name="Input 3" xfId="7424" xr:uid="{E1C385CB-E89A-4387-881E-768D715D91B7}"/>
    <cellStyle name="Input 3 10" xfId="13457" xr:uid="{F6153F4E-8148-4CE8-AEAC-1D766789627F}"/>
    <cellStyle name="Input 3 11" xfId="13353" xr:uid="{99EFF020-C9A0-4A79-A33E-3B630C9C9A05}"/>
    <cellStyle name="Input 3 12" xfId="15555" xr:uid="{7EC3D777-3E0C-4CD4-A58D-7A57618392B1}"/>
    <cellStyle name="Input 3 2" xfId="9057" xr:uid="{676CD9FE-AEE1-436C-85A7-666578A0CF2F}"/>
    <cellStyle name="Input 3 2 10" xfId="13182" xr:uid="{6B65DF3F-C56B-4D83-BC5C-D2AE86BA024E}"/>
    <cellStyle name="Input 3 2 11" xfId="14100" xr:uid="{0A46D25A-6184-49FC-B260-A116C0985145}"/>
    <cellStyle name="Input 3 2 2" xfId="9447" xr:uid="{17C3A0AD-181F-4FA9-8F1B-BDC73738BC51}"/>
    <cellStyle name="Input 3 2 2 10" xfId="11876" xr:uid="{59838279-04FF-4F57-A40B-2951FA7B9725}"/>
    <cellStyle name="Input 3 2 2 2" xfId="10974" xr:uid="{52E6C89F-3E0C-4570-BAFC-F18CDFED2B1D}"/>
    <cellStyle name="Input 3 2 2 2 2" xfId="15594" xr:uid="{D6B7DB79-CE9E-4FAD-9D96-183EC571D600}"/>
    <cellStyle name="Input 3 2 2 2 3" xfId="16598" xr:uid="{9DEAD399-BB68-4B5D-829C-3382F819BCD9}"/>
    <cellStyle name="Input 3 2 2 2 4" xfId="17556" xr:uid="{22763BF3-056D-4108-93F7-CC4DC0B092B7}"/>
    <cellStyle name="Input 3 2 2 2 5" xfId="18481" xr:uid="{BF6434BB-09AD-43A8-B867-184BB769BAD4}"/>
    <cellStyle name="Input 3 2 2 2 6" xfId="19352" xr:uid="{AC3940C2-B62E-4424-868D-B53C5977F8D7}"/>
    <cellStyle name="Input 3 2 2 2 7" xfId="20198" xr:uid="{1DC872F5-F9C3-4EAE-8FF3-9CD513D5D7CB}"/>
    <cellStyle name="Input 3 2 2 2 8" xfId="20958" xr:uid="{620DD4DE-559F-4991-AA64-F14761FE83A7}"/>
    <cellStyle name="Input 3 2 2 3" xfId="11785" xr:uid="{F2F4EC0C-FF94-4A91-9DCE-09C498A89A80}"/>
    <cellStyle name="Input 3 2 2 3 2" xfId="16189" xr:uid="{23B1D194-DBBA-485A-9F65-263FC48338B8}"/>
    <cellStyle name="Input 3 2 2 3 3" xfId="17149" xr:uid="{4ED627A5-607F-4AA1-B4A2-21B525D87CB6}"/>
    <cellStyle name="Input 3 2 2 3 4" xfId="18101" xr:uid="{E4373E00-2C0C-4692-A84C-0B9C309295F0}"/>
    <cellStyle name="Input 3 2 2 3 5" xfId="18975" xr:uid="{4FB5F704-0A74-462F-9B4A-A788F8A818B8}"/>
    <cellStyle name="Input 3 2 2 3 6" xfId="19840" xr:uid="{B104D5AE-3B4E-4931-9E82-C9EA84502281}"/>
    <cellStyle name="Input 3 2 2 3 7" xfId="20616" xr:uid="{91F4F7B8-A29E-4ABD-9346-FD5E37ABA804}"/>
    <cellStyle name="Input 3 2 2 3 8" xfId="21373" xr:uid="{927EADA7-030C-468E-95D4-E51EC773DD3B}"/>
    <cellStyle name="Input 3 2 2 4" xfId="14566" xr:uid="{C7DE48E2-A069-42DE-9C51-AC5F7386CEA6}"/>
    <cellStyle name="Input 3 2 2 5" xfId="12413" xr:uid="{7DDAE894-098B-421F-A2EC-BED472340B65}"/>
    <cellStyle name="Input 3 2 2 6" xfId="14431" xr:uid="{CB1D7757-BAEF-4FE9-9B89-F6F5B7CA90BE}"/>
    <cellStyle name="Input 3 2 2 7" xfId="12542" xr:uid="{030F56F2-6E61-420F-9D51-BFEC5CDC0CA2}"/>
    <cellStyle name="Input 3 2 2 8" xfId="15188" xr:uid="{B70F0CC4-B5EB-4BE3-B9F1-2C4D91E187F3}"/>
    <cellStyle name="Input 3 2 2 9" xfId="11940" xr:uid="{26991470-DCF3-46EB-ABEB-D919042BAD9B}"/>
    <cellStyle name="Input 3 2 3" xfId="10582" xr:uid="{9A743DFF-E8BB-4D2C-8276-3357CA09A305}"/>
    <cellStyle name="Input 3 2 3 2" xfId="15278" xr:uid="{61ECB8AE-A419-4018-AA08-222337C00E1E}"/>
    <cellStyle name="Input 3 2 3 3" xfId="16298" xr:uid="{C4AC0F74-9F32-4DE3-A21B-4C17F59F6BDF}"/>
    <cellStyle name="Input 3 2 3 4" xfId="17258" xr:uid="{034FEE85-539E-49EF-B724-99051BA1285C}"/>
    <cellStyle name="Input 3 2 3 5" xfId="18207" xr:uid="{1C229C52-846E-4517-BC41-10A6BA77C620}"/>
    <cellStyle name="Input 3 2 3 6" xfId="19080" xr:uid="{C34337A4-4B8E-4B49-858A-34EFB3B7615E}"/>
    <cellStyle name="Input 3 2 3 7" xfId="19945" xr:uid="{F0F8AFA2-59DC-48A0-AFC3-1F48FDDDAE26}"/>
    <cellStyle name="Input 3 2 3 8" xfId="20721" xr:uid="{B8F9DB96-FDDE-4A29-8495-533A1B4AB22F}"/>
    <cellStyle name="Input 3 2 4" xfId="11548" xr:uid="{EBA3F89C-2F4C-4A63-9BA6-24A7603E784A}"/>
    <cellStyle name="Input 3 2 4 2" xfId="15952" xr:uid="{F662B996-09FB-4451-899F-B5703A7F5B22}"/>
    <cellStyle name="Input 3 2 4 3" xfId="16912" xr:uid="{55E05C2C-9596-40AB-BAD5-1AC81783C4B9}"/>
    <cellStyle name="Input 3 2 4 4" xfId="17864" xr:uid="{7C331076-9267-4EAF-964C-671416F8F4FE}"/>
    <cellStyle name="Input 3 2 4 5" xfId="18738" xr:uid="{74056B12-4864-47B1-8EEF-7442E66E4FE2}"/>
    <cellStyle name="Input 3 2 4 6" xfId="19603" xr:uid="{45185CA9-2840-4419-9D75-8E9EB688CC18}"/>
    <cellStyle name="Input 3 2 4 7" xfId="20379" xr:uid="{E1CE2CD4-0D85-454D-BD64-972DEADB941F}"/>
    <cellStyle name="Input 3 2 4 8" xfId="21136" xr:uid="{A7205D79-EF59-4D8B-85C6-91A9DCF2649B}"/>
    <cellStyle name="Input 3 2 5" xfId="14249" xr:uid="{BE24F55C-B5A0-4F8C-9115-577362951234}"/>
    <cellStyle name="Input 3 2 6" xfId="12714" xr:uid="{B20483A4-F9BB-432D-A293-342C0507B60E}"/>
    <cellStyle name="Input 3 2 7" xfId="14129" xr:uid="{7A0772D9-5AF7-4061-8A00-DF7A14CBA467}"/>
    <cellStyle name="Input 3 2 8" xfId="12819" xr:uid="{195E0E79-4013-41B2-958A-003711306BFB}"/>
    <cellStyle name="Input 3 2 9" xfId="13693" xr:uid="{CA0B9187-0FAA-48D8-965E-50D61C3D1ACC}"/>
    <cellStyle name="Input 3 3" xfId="9219" xr:uid="{D7B8DE9B-CDC3-4128-8358-FD9A5C346785}"/>
    <cellStyle name="Input 3 3 10" xfId="15369" xr:uid="{3F75D115-38DF-4925-A850-A2A6A087AC32}"/>
    <cellStyle name="Input 3 3 2" xfId="10743" xr:uid="{C1DF21C6-33A7-443A-AC42-98A335292071}"/>
    <cellStyle name="Input 3 3 2 2" xfId="15422" xr:uid="{D3D04BA5-E30A-49A0-A90E-420C8D0F8422}"/>
    <cellStyle name="Input 3 3 2 3" xfId="16436" xr:uid="{71062162-C03E-4F92-8095-3D42B12E8D1C}"/>
    <cellStyle name="Input 3 3 2 4" xfId="17394" xr:uid="{DD167E6D-2869-4305-8938-1A9B930ACFED}"/>
    <cellStyle name="Input 3 3 2 5" xfId="18338" xr:uid="{25197B8F-707A-48E1-BBF1-6D1FF7ED210B}"/>
    <cellStyle name="Input 3 3 2 6" xfId="19211" xr:uid="{8676B427-0778-4AFA-B738-891C425DE710}"/>
    <cellStyle name="Input 3 3 2 7" xfId="20076" xr:uid="{9442CDBD-52D0-47D4-AC92-463B85F94B01}"/>
    <cellStyle name="Input 3 3 2 8" xfId="20844" xr:uid="{A99B032B-D51B-46BA-B1D5-A9A9F85F554F}"/>
    <cellStyle name="Input 3 3 3" xfId="11671" xr:uid="{CC998687-977A-45BA-B0A6-32A56CC558C9}"/>
    <cellStyle name="Input 3 3 3 2" xfId="16075" xr:uid="{CFF7BD95-1F8E-4BCF-9EDA-4BEA5F769128}"/>
    <cellStyle name="Input 3 3 3 3" xfId="17035" xr:uid="{A9818A79-7D96-47F1-AF6E-E3F8FF2C6969}"/>
    <cellStyle name="Input 3 3 3 4" xfId="17987" xr:uid="{A630702B-8B7A-458C-9286-2649239287BB}"/>
    <cellStyle name="Input 3 3 3 5" xfId="18861" xr:uid="{33A27CE4-0487-4286-8617-71794514563F}"/>
    <cellStyle name="Input 3 3 3 6" xfId="19726" xr:uid="{6B346A33-61F7-42DE-9993-CB910AFCB4AB}"/>
    <cellStyle name="Input 3 3 3 7" xfId="20502" xr:uid="{3D2976D6-4603-4936-92F7-FDEEE8DBF427}"/>
    <cellStyle name="Input 3 3 3 8" xfId="21259" xr:uid="{965EC8E3-CC0B-418E-B498-D561662D7CE8}"/>
    <cellStyle name="Input 3 3 4" xfId="14393" xr:uid="{A35D7EF0-653F-4FD8-B231-5CAC27EB3B0D}"/>
    <cellStyle name="Input 3 3 5" xfId="12575" xr:uid="{74F89CAD-5309-48CA-BAD9-DB124FEBA36B}"/>
    <cellStyle name="Input 3 3 6" xfId="14151" xr:uid="{5BC0814B-39AA-4953-AED8-E08E81904821}"/>
    <cellStyle name="Input 3 3 7" xfId="12799" xr:uid="{A9605E75-434B-4538-AEFC-5B41BA065807}"/>
    <cellStyle name="Input 3 3 8" xfId="15154" xr:uid="{47D8CF56-DDA8-4592-B7E6-1503A8F9D999}"/>
    <cellStyle name="Input 3 3 9" xfId="11967" xr:uid="{74C470E3-0966-4AE7-8532-5D314809785C}"/>
    <cellStyle name="Input 3 4" xfId="9982" xr:uid="{FD0F547D-0CC6-48AD-A325-31F9C2695B0E}"/>
    <cellStyle name="Input 3 4 2" xfId="14907" xr:uid="{2CF77202-24D6-4E6B-9868-CB10DB7D5339}"/>
    <cellStyle name="Input 3 4 3" xfId="12166" xr:uid="{AABC781A-514F-47D5-B65F-BB3ED451889B}"/>
    <cellStyle name="Input 3 4 4" xfId="14079" xr:uid="{E0E9D77B-5C2B-494E-BD92-AD21B2E54A6F}"/>
    <cellStyle name="Input 3 4 5" xfId="12853" xr:uid="{4A48DAB2-9EBB-4760-9A2F-1840A14B4D48}"/>
    <cellStyle name="Input 3 4 6" xfId="13664" xr:uid="{9994EF3A-CE5D-47CD-B397-15758CD6D460}"/>
    <cellStyle name="Input 3 4 7" xfId="13193" xr:uid="{88BA80CB-690E-4674-8CFE-C494AA1CF9E9}"/>
    <cellStyle name="Input 3 4 8" xfId="14011" xr:uid="{A0E3C3FC-34B6-40C7-A98E-F2CEFD32C6AC}"/>
    <cellStyle name="Input 3 5" xfId="9955" xr:uid="{A9CBD474-C272-4C83-9CC1-CB00366D5005}"/>
    <cellStyle name="Input 3 5 2" xfId="14880" xr:uid="{DE9BBB2C-B6D8-4666-BC53-8B493711B90F}"/>
    <cellStyle name="Input 3 5 3" xfId="12192" xr:uid="{C88E5935-D2DA-4CCF-8EF0-0EEF161F7017}"/>
    <cellStyle name="Input 3 5 4" xfId="14718" xr:uid="{4A867DCF-252B-4B07-AD94-F254F2695325}"/>
    <cellStyle name="Input 3 5 5" xfId="12297" xr:uid="{78968DFF-FE6C-4B4F-B486-BC248748B3CA}"/>
    <cellStyle name="Input 3 5 6" xfId="14707" xr:uid="{0D06458E-5B9F-479E-A48F-79A6B9D3754E}"/>
    <cellStyle name="Input 3 5 7" xfId="12307" xr:uid="{0CF1ADFA-98F7-4ED6-9059-245779A549A4}"/>
    <cellStyle name="Input 3 5 8" xfId="14434" xr:uid="{7B4155F8-0437-4AD6-99FB-CC943F7D00FA}"/>
    <cellStyle name="Input 3 6" xfId="13419" xr:uid="{3914BCD3-19BD-4138-BD92-3AA024F7CB04}"/>
    <cellStyle name="Input 3 7" xfId="13390" xr:uid="{F002A127-38B7-4DF0-B846-44FDD713274B}"/>
    <cellStyle name="Input 3 8" xfId="13438" xr:uid="{6722E108-773E-4CD7-ADCC-9F9AE04D0819}"/>
    <cellStyle name="Input 3 9" xfId="13371" xr:uid="{07842F7C-E69E-469A-B766-37339041AC9E}"/>
    <cellStyle name="Input 4" xfId="7425" xr:uid="{7742584A-2524-4B37-A043-D2A8786F9F13}"/>
    <cellStyle name="Input 4 10" xfId="13458" xr:uid="{D46A2DF5-4C08-40F3-8E52-287E6EEDBA03}"/>
    <cellStyle name="Input 4 11" xfId="13352" xr:uid="{65604487-FCCF-4CC0-B2BD-036DBB89D49C}"/>
    <cellStyle name="Input 4 12" xfId="15123" xr:uid="{82CC325B-08FB-4AEB-ABC2-EC4EAB5213B3}"/>
    <cellStyle name="Input 4 2" xfId="9056" xr:uid="{04DEDD31-A97C-4421-879D-7BA71F48C230}"/>
    <cellStyle name="Input 4 2 10" xfId="12155" xr:uid="{BEF9B3AE-4338-4D66-9C7D-C0940D74C742}"/>
    <cellStyle name="Input 4 2 11" xfId="14189" xr:uid="{4567A5DB-79B0-4BD5-B08D-1A83B3DF48DC}"/>
    <cellStyle name="Input 4 2 2" xfId="9448" xr:uid="{067ECC0C-3863-4599-B7A5-8E7AB7D4CE1A}"/>
    <cellStyle name="Input 4 2 2 10" xfId="19231" xr:uid="{20E5B9B4-A5AD-4C6D-B1C9-93E268D5A7CD}"/>
    <cellStyle name="Input 4 2 2 2" xfId="10975" xr:uid="{AEDD888E-9795-4B19-94FC-647A64521E38}"/>
    <cellStyle name="Input 4 2 2 2 2" xfId="15595" xr:uid="{78F99617-7D30-4C25-92F2-6EE015797B8D}"/>
    <cellStyle name="Input 4 2 2 2 3" xfId="16599" xr:uid="{62BC4443-50B6-424C-B4C5-9CDC652A857A}"/>
    <cellStyle name="Input 4 2 2 2 4" xfId="17557" xr:uid="{88E44420-6BD1-4CED-BD44-785E23D8AA17}"/>
    <cellStyle name="Input 4 2 2 2 5" xfId="18482" xr:uid="{277EF93C-E9A5-4F77-9606-644D0F699A46}"/>
    <cellStyle name="Input 4 2 2 2 6" xfId="19353" xr:uid="{A2818DA5-18CE-41A9-A796-8513B66D5680}"/>
    <cellStyle name="Input 4 2 2 2 7" xfId="20199" xr:uid="{5A9129A1-4DC4-4E54-B4DD-89B863F5EEB2}"/>
    <cellStyle name="Input 4 2 2 2 8" xfId="20959" xr:uid="{713CFFBB-2802-4CBD-B403-0197E2376677}"/>
    <cellStyle name="Input 4 2 2 3" xfId="11786" xr:uid="{FE61A7E9-EDE5-46EB-B90F-9922744024B0}"/>
    <cellStyle name="Input 4 2 2 3 2" xfId="16190" xr:uid="{4C8A8F58-CB2E-47C8-9ED6-FBA8F5951194}"/>
    <cellStyle name="Input 4 2 2 3 3" xfId="17150" xr:uid="{A41DC45D-C8F4-4B95-9CF9-008B7181737C}"/>
    <cellStyle name="Input 4 2 2 3 4" xfId="18102" xr:uid="{05D10E3C-D0DF-4C90-9322-3CF01E421ABD}"/>
    <cellStyle name="Input 4 2 2 3 5" xfId="18976" xr:uid="{64547004-53AD-4846-B1E8-8DFEAB120672}"/>
    <cellStyle name="Input 4 2 2 3 6" xfId="19841" xr:uid="{ED648E08-8941-418F-8FF7-2DEF41A867A5}"/>
    <cellStyle name="Input 4 2 2 3 7" xfId="20617" xr:uid="{DBA68F27-D712-43EF-8EA9-66F109F0C31E}"/>
    <cellStyle name="Input 4 2 2 3 8" xfId="21374" xr:uid="{FA7DFC70-07C4-45EB-8DDB-5080C9AB93DD}"/>
    <cellStyle name="Input 4 2 2 4" xfId="14567" xr:uid="{406B4E29-169E-477C-ADCC-E1E6C5AEA1EC}"/>
    <cellStyle name="Input 4 2 2 5" xfId="12412" xr:uid="{B5318427-7DDD-49EF-9F09-625A7C6A313C}"/>
    <cellStyle name="Input 4 2 2 6" xfId="15462" xr:uid="{E4DB29FE-21C0-47A4-A132-CFEA552CF008}"/>
    <cellStyle name="Input 4 2 2 7" xfId="16471" xr:uid="{7EA56157-57C0-42B4-A409-C2B7A2F7C689}"/>
    <cellStyle name="Input 4 2 2 8" xfId="17429" xr:uid="{19380CAC-A97F-47BA-83BA-987D3F8BA723}"/>
    <cellStyle name="Input 4 2 2 9" xfId="18360" xr:uid="{B771267E-2696-414E-8EFA-B2AA03A9008C}"/>
    <cellStyle name="Input 4 2 3" xfId="10581" xr:uid="{E328AAD6-E8F3-4FB3-ADB6-8779EE368BE3}"/>
    <cellStyle name="Input 4 2 3 2" xfId="15277" xr:uid="{17615627-65A1-46FD-B679-31B72A18CF33}"/>
    <cellStyle name="Input 4 2 3 3" xfId="16297" xr:uid="{9C5EBBAA-BE31-43CD-924F-CB2F35A16107}"/>
    <cellStyle name="Input 4 2 3 4" xfId="17257" xr:uid="{417A3ACB-9A22-47B4-9DA6-B2FB52BEFF0B}"/>
    <cellStyle name="Input 4 2 3 5" xfId="18206" xr:uid="{410F5BD7-7694-47FE-8BF1-586567BAFC4D}"/>
    <cellStyle name="Input 4 2 3 6" xfId="19079" xr:uid="{B308BBE6-AA0C-412B-83F7-6DD6F8CAFF47}"/>
    <cellStyle name="Input 4 2 3 7" xfId="19944" xr:uid="{72500396-6267-4E2B-923E-6F61C5AC6C4D}"/>
    <cellStyle name="Input 4 2 3 8" xfId="20720" xr:uid="{C76554CD-4111-40E8-A397-E2F140A7B8A9}"/>
    <cellStyle name="Input 4 2 4" xfId="11547" xr:uid="{C59EF40A-AE22-439E-9DA1-05A830F7E658}"/>
    <cellStyle name="Input 4 2 4 2" xfId="15951" xr:uid="{4ACD924D-BF9C-4F40-9CEF-0E13165DA3E6}"/>
    <cellStyle name="Input 4 2 4 3" xfId="16911" xr:uid="{06FB8517-7946-4F25-A019-BEFB62FF8FA3}"/>
    <cellStyle name="Input 4 2 4 4" xfId="17863" xr:uid="{A036E99A-B582-494D-BC74-257135A5F408}"/>
    <cellStyle name="Input 4 2 4 5" xfId="18737" xr:uid="{9B8DDA64-3874-47F9-A960-0FA17A37F20B}"/>
    <cellStyle name="Input 4 2 4 6" xfId="19602" xr:uid="{695248C7-BCF9-48A9-98CD-F7DE211DF5BD}"/>
    <cellStyle name="Input 4 2 4 7" xfId="20378" xr:uid="{DE30532F-043B-46A0-9E89-DC8A196B65DE}"/>
    <cellStyle name="Input 4 2 4 8" xfId="21135" xr:uid="{2CB4B5EF-764E-415F-8CC8-098BD4B58066}"/>
    <cellStyle name="Input 4 2 5" xfId="14248" xr:uid="{8051E6F0-F8D1-4929-BA39-F171F7D7D910}"/>
    <cellStyle name="Input 4 2 6" xfId="12715" xr:uid="{25A80B90-3FBE-4E90-915C-46124AEFD947}"/>
    <cellStyle name="Input 4 2 7" xfId="13723" xr:uid="{B2B2C09E-B1FF-44AD-8027-F1744EF3C44A}"/>
    <cellStyle name="Input 4 2 8" xfId="13156" xr:uid="{0080AEDB-DE67-4B58-A77D-B4525D87A860}"/>
    <cellStyle name="Input 4 2 9" xfId="14922" xr:uid="{283BFC71-2CC0-4004-BC41-7E18F16FA615}"/>
    <cellStyle name="Input 4 3" xfId="9220" xr:uid="{6DEA9B76-29C7-4FCC-9EAF-4D25F6099A7A}"/>
    <cellStyle name="Input 4 3 10" xfId="13686" xr:uid="{E003CFDF-70D9-4A21-99C6-C30CD9141B82}"/>
    <cellStyle name="Input 4 3 2" xfId="10744" xr:uid="{FA6F88D3-8BB3-4D93-B7BE-D508621B4D60}"/>
    <cellStyle name="Input 4 3 2 2" xfId="15423" xr:uid="{840EACBE-A0F7-46E7-9137-52AB9BC12872}"/>
    <cellStyle name="Input 4 3 2 3" xfId="16437" xr:uid="{15F0CDD7-BBD1-4B98-86A4-8BDD850109EB}"/>
    <cellStyle name="Input 4 3 2 4" xfId="17395" xr:uid="{48A70DA4-96D6-4A82-A75E-8C1701ACD8E2}"/>
    <cellStyle name="Input 4 3 2 5" xfId="18339" xr:uid="{D22BCD8B-F9B2-4EFC-8B44-23B494BD9A8E}"/>
    <cellStyle name="Input 4 3 2 6" xfId="19212" xr:uid="{7128D46E-05DF-4F53-8B75-B6A8877CDBFE}"/>
    <cellStyle name="Input 4 3 2 7" xfId="20077" xr:uid="{90C4C69C-2868-4119-B317-A414B40E5F42}"/>
    <cellStyle name="Input 4 3 2 8" xfId="20845" xr:uid="{C41675A8-6BA4-4979-A012-C0CCC66A5D5C}"/>
    <cellStyle name="Input 4 3 3" xfId="11672" xr:uid="{F31F9783-9D2E-4462-A34A-8750149C7927}"/>
    <cellStyle name="Input 4 3 3 2" xfId="16076" xr:uid="{697BFBD4-3597-45E4-AA2F-ED5138B3A8BA}"/>
    <cellStyle name="Input 4 3 3 3" xfId="17036" xr:uid="{F8E16002-3AAF-4F97-901D-F835502B9EB2}"/>
    <cellStyle name="Input 4 3 3 4" xfId="17988" xr:uid="{CF593A45-D462-4F23-8AD2-D7E4C5BE5329}"/>
    <cellStyle name="Input 4 3 3 5" xfId="18862" xr:uid="{71BFC7A2-C6D4-4F1F-A935-FC1F10CF0A92}"/>
    <cellStyle name="Input 4 3 3 6" xfId="19727" xr:uid="{77EB8103-667F-4B9C-941C-AACD9EE356E0}"/>
    <cellStyle name="Input 4 3 3 7" xfId="20503" xr:uid="{6C6A29AA-A7AB-4797-A6D6-BA82FF7FCB3A}"/>
    <cellStyle name="Input 4 3 3 8" xfId="21260" xr:uid="{6B3F714C-EC21-4A11-9219-582F5ABF8006}"/>
    <cellStyle name="Input 4 3 4" xfId="14394" xr:uid="{E391BB9E-C3CD-4B0C-8AC6-42A216E4F439}"/>
    <cellStyle name="Input 4 3 5" xfId="12574" xr:uid="{E8FBFD35-D97E-40E1-8558-A1A9C411A525}"/>
    <cellStyle name="Input 4 3 6" xfId="14152" xr:uid="{267A1CCE-D9E5-48D3-A4B0-2B8916396CD3}"/>
    <cellStyle name="Input 4 3 7" xfId="12798" xr:uid="{CFBFA493-94B1-4E5B-A540-CEA7EB1E1BB5}"/>
    <cellStyle name="Input 4 3 8" xfId="14120" xr:uid="{E52CF687-DB42-46D9-ABB5-BED736511144}"/>
    <cellStyle name="Input 4 3 9" xfId="12826" xr:uid="{91B58554-AE4A-4988-9C58-8634CA6E1BF6}"/>
    <cellStyle name="Input 4 4" xfId="9983" xr:uid="{EFB5451E-E001-413B-A425-3747B9CD1D9A}"/>
    <cellStyle name="Input 4 4 2" xfId="14908" xr:uid="{6022F6C6-EF5B-43D2-8C2D-E25CE4B28778}"/>
    <cellStyle name="Input 4 4 3" xfId="12165" xr:uid="{0361C76F-F1D6-464F-B650-6FBEE4311F22}"/>
    <cellStyle name="Input 4 4 4" xfId="13848" xr:uid="{4AE38CC2-F6BB-41DB-97B1-D0A214AAE6F4}"/>
    <cellStyle name="Input 4 4 5" xfId="13054" xr:uid="{7BB1C4C5-291B-4F8F-88AD-626F6840395E}"/>
    <cellStyle name="Input 4 4 6" xfId="14620" xr:uid="{8D807E81-F1B7-4AE1-9B03-2E70B4C72BBD}"/>
    <cellStyle name="Input 4 4 7" xfId="12377" xr:uid="{71603F2C-CFD1-4C17-A824-18F735A492A8}"/>
    <cellStyle name="Input 4 4 8" xfId="13787" xr:uid="{2CF703C1-95FB-479A-B7FC-FDBFB3545BE6}"/>
    <cellStyle name="Input 4 5" xfId="9954" xr:uid="{0EED5A84-AB37-4DA0-AE8E-50386F8476CE}"/>
    <cellStyle name="Input 4 5 2" xfId="14879" xr:uid="{214C48D2-08E2-43E3-94C9-EA2E68570908}"/>
    <cellStyle name="Input 4 5 3" xfId="12193" xr:uid="{32934199-D33D-46D1-A4CD-5D56E2437B27}"/>
    <cellStyle name="Input 4 5 4" xfId="14183" xr:uid="{BE20939E-505F-4AD8-BD5D-15325BBEEB17}"/>
    <cellStyle name="Input 4 5 5" xfId="12770" xr:uid="{7E30A703-A254-4132-A3B2-99C2622770DA}"/>
    <cellStyle name="Input 4 5 6" xfId="14123" xr:uid="{A00CFD81-45EB-4C32-A16D-B2ABD26D36C1}"/>
    <cellStyle name="Input 4 5 7" xfId="12823" xr:uid="{29B060A3-35F4-44AD-B2F8-1ED0484924E8}"/>
    <cellStyle name="Input 4 5 8" xfId="13689" xr:uid="{2C7CADCF-01AF-4665-87E5-52C3E935C3CC}"/>
    <cellStyle name="Input 4 6" xfId="13420" xr:uid="{83A122B5-7CC2-4920-8677-B1C8235D3AFE}"/>
    <cellStyle name="Input 4 7" xfId="13389" xr:uid="{ECE63106-79C4-434D-9C50-D1B286E64840}"/>
    <cellStyle name="Input 4 8" xfId="13439" xr:uid="{D133FE2E-54B7-4C9A-A128-7F0661AAEAC7}"/>
    <cellStyle name="Input 4 9" xfId="13370" xr:uid="{F9F09E37-C302-49A1-9693-64DA02BEA4FE}"/>
    <cellStyle name="Input 5" xfId="7426" xr:uid="{5ABEFF8E-5909-480B-B026-B8B8798785EC}"/>
    <cellStyle name="Input 5 10" xfId="13459" xr:uid="{192678EB-5660-4DCF-BE32-6D19F6568775}"/>
    <cellStyle name="Input 5 11" xfId="13351" xr:uid="{A6BB33FF-3503-499C-A58B-B5A5E443B44A}"/>
    <cellStyle name="Input 5 12" xfId="14088" xr:uid="{E74E0774-52C7-4C9C-954A-05092FEA7C39}"/>
    <cellStyle name="Input 5 2" xfId="9055" xr:uid="{0D564302-3734-42A2-AE52-B64C7DE5427B}"/>
    <cellStyle name="Input 5 2 10" xfId="12287" xr:uid="{71344226-9518-4AA2-9EFE-926A45FFDF6E}"/>
    <cellStyle name="Input 5 2 11" xfId="14979" xr:uid="{9D5816DC-55D0-4E16-B6B4-59B316AEDDB3}"/>
    <cellStyle name="Input 5 2 2" xfId="9449" xr:uid="{30D9DD95-C075-41BE-B799-8C942163681B}"/>
    <cellStyle name="Input 5 2 2 10" xfId="14126" xr:uid="{3CDE6976-DC1D-4FED-85EB-3DED3173A31A}"/>
    <cellStyle name="Input 5 2 2 2" xfId="10976" xr:uid="{C14CD716-FAF4-4894-A0D2-776E68775408}"/>
    <cellStyle name="Input 5 2 2 2 2" xfId="15596" xr:uid="{7FFCF183-A75F-4C96-8098-43CCD74ED735}"/>
    <cellStyle name="Input 5 2 2 2 3" xfId="16600" xr:uid="{EAB6E000-8DDF-43A4-936F-7926C777A8EA}"/>
    <cellStyle name="Input 5 2 2 2 4" xfId="17558" xr:uid="{931B1530-41B2-420A-B202-EFFB14858982}"/>
    <cellStyle name="Input 5 2 2 2 5" xfId="18483" xr:uid="{FEDD02C9-85EF-41A1-9F55-5C45AD4AD148}"/>
    <cellStyle name="Input 5 2 2 2 6" xfId="19354" xr:uid="{D09523E0-B63C-46A3-AD09-2762CA63E472}"/>
    <cellStyle name="Input 5 2 2 2 7" xfId="20200" xr:uid="{4B664432-92E2-4DC1-A82A-BD06183E53AC}"/>
    <cellStyle name="Input 5 2 2 2 8" xfId="20960" xr:uid="{0C92D104-70BE-460E-B2FA-4964CDA5CF00}"/>
    <cellStyle name="Input 5 2 2 3" xfId="11787" xr:uid="{244EB551-3E19-4176-9B27-9774D422D81C}"/>
    <cellStyle name="Input 5 2 2 3 2" xfId="16191" xr:uid="{8B9B022F-58ED-4BBD-B524-61A908181062}"/>
    <cellStyle name="Input 5 2 2 3 3" xfId="17151" xr:uid="{53406F7F-F75A-4505-948A-69372C3C15C4}"/>
    <cellStyle name="Input 5 2 2 3 4" xfId="18103" xr:uid="{900F3419-3738-4F92-909B-9E83A7923D7F}"/>
    <cellStyle name="Input 5 2 2 3 5" xfId="18977" xr:uid="{069CFABB-2963-49FB-9135-396DB77D8854}"/>
    <cellStyle name="Input 5 2 2 3 6" xfId="19842" xr:uid="{30C9759D-F41A-4522-AAC5-D5BAF46A6463}"/>
    <cellStyle name="Input 5 2 2 3 7" xfId="20618" xr:uid="{23F15C09-758E-42C0-86AD-14B4C38B9192}"/>
    <cellStyle name="Input 5 2 2 3 8" xfId="21375" xr:uid="{74A932AF-BED8-4580-8EB3-5E401396F49B}"/>
    <cellStyle name="Input 5 2 2 4" xfId="14568" xr:uid="{73DB2122-2CFE-4525-8BBE-AAEC290383E5}"/>
    <cellStyle name="Input 5 2 2 5" xfId="12411" xr:uid="{D371419D-467F-4C1F-9D24-FD513F98C51E}"/>
    <cellStyle name="Input 5 2 2 6" xfId="14973" xr:uid="{F88E2ABD-8625-4D79-B70C-FFCBD44560B4}"/>
    <cellStyle name="Input 5 2 2 7" xfId="12109" xr:uid="{23881AFC-5D37-4C84-AA6D-67000AF5F554}"/>
    <cellStyle name="Input 5 2 2 8" xfId="14200" xr:uid="{165C76A9-12BC-400F-94FF-81FE771D1884}"/>
    <cellStyle name="Input 5 2 2 9" xfId="12757" xr:uid="{E8E6C95B-BC03-432E-BF5D-EDFFF9FE7AB0}"/>
    <cellStyle name="Input 5 2 3" xfId="10580" xr:uid="{699D20E3-9785-4FF4-80EA-DF619B3477C1}"/>
    <cellStyle name="Input 5 2 3 2" xfId="15276" xr:uid="{80BFEC1E-C256-495D-93EA-ED481ACFD33A}"/>
    <cellStyle name="Input 5 2 3 3" xfId="16296" xr:uid="{C6CBE041-AD52-4A79-9EB7-E47B86F537C3}"/>
    <cellStyle name="Input 5 2 3 4" xfId="17256" xr:uid="{F1D57354-88D0-40EE-AE96-29116091F46F}"/>
    <cellStyle name="Input 5 2 3 5" xfId="18205" xr:uid="{287D80D6-38A8-463C-8BE3-81323E3B3AEB}"/>
    <cellStyle name="Input 5 2 3 6" xfId="19078" xr:uid="{AA2EBB1B-1A47-4CB5-B5E9-6643DAE6B388}"/>
    <cellStyle name="Input 5 2 3 7" xfId="19943" xr:uid="{59EF77F3-8B0E-44FD-9600-36F1F5510B0E}"/>
    <cellStyle name="Input 5 2 3 8" xfId="20719" xr:uid="{D19A1424-5449-4FFF-84B8-55ED74817CF7}"/>
    <cellStyle name="Input 5 2 4" xfId="11546" xr:uid="{A63E8A3E-BAFC-40A6-ACFD-5AFDEC4516A7}"/>
    <cellStyle name="Input 5 2 4 2" xfId="15950" xr:uid="{330ADF8E-5D3D-43B9-B07A-2C9F8F363550}"/>
    <cellStyle name="Input 5 2 4 3" xfId="16910" xr:uid="{CB919E9D-5520-45F6-B9C8-DDC7DB33AAC6}"/>
    <cellStyle name="Input 5 2 4 4" xfId="17862" xr:uid="{4D4C33A1-7B53-4A11-B29D-CBEB452E65F7}"/>
    <cellStyle name="Input 5 2 4 5" xfId="18736" xr:uid="{91FCC54A-375B-4DF0-B420-6EB69319F5B2}"/>
    <cellStyle name="Input 5 2 4 6" xfId="19601" xr:uid="{0AFF0B07-D9F9-4E55-B808-BF59DCA9A0B6}"/>
    <cellStyle name="Input 5 2 4 7" xfId="20377" xr:uid="{6167D170-D0BA-4144-A57D-BE4754BCA8FC}"/>
    <cellStyle name="Input 5 2 4 8" xfId="21134" xr:uid="{3D049F48-2ADB-48D7-82F5-39A7C2612719}"/>
    <cellStyle name="Input 5 2 5" xfId="14247" xr:uid="{237869D7-BB04-4A9F-ACBB-B78AE6481664}"/>
    <cellStyle name="Input 5 2 6" xfId="12716" xr:uid="{74064884-C205-44C3-A60E-C25207F0872A}"/>
    <cellStyle name="Input 5 2 7" xfId="14962" xr:uid="{11BE1BE3-1E5F-44CC-8C13-D01D9A659243}"/>
    <cellStyle name="Input 5 2 8" xfId="12120" xr:uid="{F2A2B167-4F91-40F7-94B7-EDFA64D57CB1}"/>
    <cellStyle name="Input 5 2 9" xfId="14732" xr:uid="{FF131B11-EB6D-4BCA-BFDE-C46F58FF8BFB}"/>
    <cellStyle name="Input 5 3" xfId="9221" xr:uid="{D3814785-D521-4413-9C48-AD884522015A}"/>
    <cellStyle name="Input 5 3 10" xfId="14021" xr:uid="{A0A816A5-AEAD-48AC-8E62-81BF0BD51FE3}"/>
    <cellStyle name="Input 5 3 2" xfId="10745" xr:uid="{AF0B48BC-9A6B-40AE-8109-0ACDBF14CA40}"/>
    <cellStyle name="Input 5 3 2 2" xfId="15424" xr:uid="{6A740E70-4B29-4B13-8DE6-5F47EA3A24B1}"/>
    <cellStyle name="Input 5 3 2 3" xfId="16438" xr:uid="{78A8BCB3-7552-4341-A728-23E4934F4BC4}"/>
    <cellStyle name="Input 5 3 2 4" xfId="17396" xr:uid="{B47322DB-7EC9-44D2-B22B-2C2A3676E726}"/>
    <cellStyle name="Input 5 3 2 5" xfId="18340" xr:uid="{B20B93CE-1724-41BB-8AD7-82A9A7050B43}"/>
    <cellStyle name="Input 5 3 2 6" xfId="19213" xr:uid="{177B5AFC-9CFB-4301-8C2A-9D89FB9F33BB}"/>
    <cellStyle name="Input 5 3 2 7" xfId="20078" xr:uid="{913D3E0F-5F3F-437D-B342-9AF97CBE5112}"/>
    <cellStyle name="Input 5 3 2 8" xfId="20846" xr:uid="{4264A4D4-F32F-4824-B1A4-9E0D07F71584}"/>
    <cellStyle name="Input 5 3 3" xfId="11673" xr:uid="{6EA356E2-4B02-40D5-BA94-7AA0751D37BD}"/>
    <cellStyle name="Input 5 3 3 2" xfId="16077" xr:uid="{AF494780-0787-4D63-BDB0-6D31D63321CB}"/>
    <cellStyle name="Input 5 3 3 3" xfId="17037" xr:uid="{25928EF0-28BC-40F3-BB8E-CB42F4206D58}"/>
    <cellStyle name="Input 5 3 3 4" xfId="17989" xr:uid="{04BD574F-D1AB-43E2-9C3E-7FA555DC6C7D}"/>
    <cellStyle name="Input 5 3 3 5" xfId="18863" xr:uid="{B795D438-7D24-40FC-B962-5CFDD629E664}"/>
    <cellStyle name="Input 5 3 3 6" xfId="19728" xr:uid="{62ECB7AA-18D1-4B39-B284-354E3CF785DD}"/>
    <cellStyle name="Input 5 3 3 7" xfId="20504" xr:uid="{BE4583BF-127C-4E09-AFC3-761DE6F2CFFE}"/>
    <cellStyle name="Input 5 3 3 8" xfId="21261" xr:uid="{8AF3C2E8-FCC8-403F-B7EC-DAD66CE01815}"/>
    <cellStyle name="Input 5 3 4" xfId="14395" xr:uid="{C7C36320-C0C8-4CA4-9905-7156CA991A85}"/>
    <cellStyle name="Input 5 3 5" xfId="12573" xr:uid="{DA393554-2F14-48E7-9ADC-3F77C2698E0D}"/>
    <cellStyle name="Input 5 3 6" xfId="14667" xr:uid="{F9E9D61B-CDE2-4D75-B5DE-21CDD7BA7D08}"/>
    <cellStyle name="Input 5 3 7" xfId="12336" xr:uid="{1A2E81F4-2881-4BFE-8818-22FBE77067A9}"/>
    <cellStyle name="Input 5 3 8" xfId="14173" xr:uid="{6458744C-B965-40FD-9178-48B0A1410E66}"/>
    <cellStyle name="Input 5 3 9" xfId="12780" xr:uid="{C06AFD84-03EA-4336-A7D0-FC58EE90969C}"/>
    <cellStyle name="Input 5 4" xfId="9984" xr:uid="{BC5AEFF0-6F9E-4106-A8D7-37742AE8572C}"/>
    <cellStyle name="Input 5 4 2" xfId="14909" xr:uid="{A872F88B-3A21-4E06-BC09-113356BCB449}"/>
    <cellStyle name="Input 5 4 3" xfId="12164" xr:uid="{94ABF2E4-FA4D-479A-9F16-ADE7C178D649}"/>
    <cellStyle name="Input 5 4 4" xfId="14186" xr:uid="{DB086BDC-2E3E-406F-BA06-19D3EA748327}"/>
    <cellStyle name="Input 5 4 5" xfId="12767" xr:uid="{7456B910-6E0A-4D7A-ABE6-C6C64819B16A}"/>
    <cellStyle name="Input 5 4 6" xfId="15157" xr:uid="{817B264D-D49C-422A-892D-A71E3E06763B}"/>
    <cellStyle name="Input 5 4 7" xfId="11964" xr:uid="{F6982281-4FA5-4C83-9AB0-690F1C6980A0}"/>
    <cellStyle name="Input 5 4 8" xfId="15370" xr:uid="{3D6C4F33-89E3-4D4D-810D-58787AC8220B}"/>
    <cellStyle name="Input 5 5" xfId="9953" xr:uid="{2B924B98-F414-4ABC-BC59-DDDFDEA247C8}"/>
    <cellStyle name="Input 5 5 2" xfId="14878" xr:uid="{A9257CFA-35B0-4FC2-8985-4A46B07554DC}"/>
    <cellStyle name="Input 5 5 3" xfId="12194" xr:uid="{5EF8879E-DDBF-4231-904C-6E37A4DAA6F9}"/>
    <cellStyle name="Input 5 5 4" xfId="14077" xr:uid="{D6360BB8-36EC-4DCC-BAD9-BDA15E8EA555}"/>
    <cellStyle name="Input 5 5 5" xfId="12855" xr:uid="{FA8CF63A-6027-473C-B347-1B9A5DB6056E}"/>
    <cellStyle name="Input 5 5 6" xfId="13662" xr:uid="{BE5D61CE-F050-407B-8B3A-1622BF92AC44}"/>
    <cellStyle name="Input 5 5 7" xfId="13195" xr:uid="{10EBAE55-9388-41C1-8640-E8B51B6E5B35}"/>
    <cellStyle name="Input 5 5 8" xfId="15623" xr:uid="{34D6321A-AC93-46F0-836E-35063BFFB6AC}"/>
    <cellStyle name="Input 5 6" xfId="13421" xr:uid="{08C8B624-D5DC-4C60-9802-F9B13D652EE2}"/>
    <cellStyle name="Input 5 7" xfId="13388" xr:uid="{373DC3CD-3316-4271-B796-7B34B9C2C517}"/>
    <cellStyle name="Input 5 8" xfId="13440" xr:uid="{1484896B-FAE0-4BFB-952B-261297A6FB5D}"/>
    <cellStyle name="Input 5 9" xfId="13369" xr:uid="{14FCA5FE-878D-4569-AE74-27BDF5A245E6}"/>
    <cellStyle name="Input 6" xfId="7427" xr:uid="{AB207C24-1C0A-4951-832B-7C206B30A86A}"/>
    <cellStyle name="Input 6 10" xfId="13460" xr:uid="{0FA81C0D-46E5-4478-AB3A-71D04BE6C65F}"/>
    <cellStyle name="Input 6 11" xfId="13350" xr:uid="{91518FEC-F149-465A-AA4E-AC48BE2BBEEC}"/>
    <cellStyle name="Input 6 12" xfId="14573" xr:uid="{EF98C156-7DC7-437B-B1AF-47ACDBBCBB17}"/>
    <cellStyle name="Input 6 2" xfId="9054" xr:uid="{4B74EE73-0B91-486F-88FC-2C31B3B29748}"/>
    <cellStyle name="Input 6 2 10" xfId="18349" xr:uid="{E83BB58E-AED4-4354-B0FD-6F3BA2731504}"/>
    <cellStyle name="Input 6 2 11" xfId="19221" xr:uid="{D834D038-EC80-4665-A440-72DBCE036101}"/>
    <cellStyle name="Input 6 2 2" xfId="9450" xr:uid="{633722DA-4BEC-4753-9AB1-0ED09C26DC37}"/>
    <cellStyle name="Input 6 2 2 10" xfId="14045" xr:uid="{7DABC5E3-3ED1-4907-9378-13DF83C28740}"/>
    <cellStyle name="Input 6 2 2 2" xfId="10977" xr:uid="{3E2AF682-3EDA-4037-80B4-D2AA3F25966E}"/>
    <cellStyle name="Input 6 2 2 2 2" xfId="15597" xr:uid="{00F0C3FC-52D2-4A3F-B59E-3BAC88CC5940}"/>
    <cellStyle name="Input 6 2 2 2 3" xfId="16601" xr:uid="{71161CB7-F8FE-4059-9039-96E3E98CE68C}"/>
    <cellStyle name="Input 6 2 2 2 4" xfId="17559" xr:uid="{D47515DA-811B-4D5A-AE66-666AF30A463F}"/>
    <cellStyle name="Input 6 2 2 2 5" xfId="18484" xr:uid="{DB8E8257-19B6-41EC-B372-C138FBEB9916}"/>
    <cellStyle name="Input 6 2 2 2 6" xfId="19355" xr:uid="{6C068212-0C3E-4277-9536-612D7B7FDEDF}"/>
    <cellStyle name="Input 6 2 2 2 7" xfId="20201" xr:uid="{ED7FDDC1-281D-472B-BB76-CA5F94AF4FC6}"/>
    <cellStyle name="Input 6 2 2 2 8" xfId="20961" xr:uid="{F6305B7C-598F-49FC-9D41-DA34A52C6CF8}"/>
    <cellStyle name="Input 6 2 2 3" xfId="11788" xr:uid="{3C997E29-6481-4A15-BF62-2ECDA5FE1CE4}"/>
    <cellStyle name="Input 6 2 2 3 2" xfId="16192" xr:uid="{0F5518A6-14EE-4C26-991B-7E352CB7D6BC}"/>
    <cellStyle name="Input 6 2 2 3 3" xfId="17152" xr:uid="{10C54E33-CBD2-4A0C-BD3D-06336230A8EC}"/>
    <cellStyle name="Input 6 2 2 3 4" xfId="18104" xr:uid="{5192D991-A0EF-44B0-8023-55166B5CE214}"/>
    <cellStyle name="Input 6 2 2 3 5" xfId="18978" xr:uid="{0E849E8A-9432-4548-9A27-1B45C8A893AD}"/>
    <cellStyle name="Input 6 2 2 3 6" xfId="19843" xr:uid="{17DB01D4-FAB9-44F2-807E-A55E3B1B0B41}"/>
    <cellStyle name="Input 6 2 2 3 7" xfId="20619" xr:uid="{522F9B84-1F7B-4FDE-ADBF-A59E0983232A}"/>
    <cellStyle name="Input 6 2 2 3 8" xfId="21376" xr:uid="{47A8179E-C933-4344-8FEB-97800DB83180}"/>
    <cellStyle name="Input 6 2 2 4" xfId="14569" xr:uid="{7D169301-2669-4AE6-B554-94194BA52773}"/>
    <cellStyle name="Input 6 2 2 5" xfId="12410" xr:uid="{EC2C1DFE-C786-4314-A49B-DA79264D8B4C}"/>
    <cellStyle name="Input 6 2 2 6" xfId="13782" xr:uid="{52081BD4-92DB-4E54-A2F7-7084733EF735}"/>
    <cellStyle name="Input 6 2 2 7" xfId="13103" xr:uid="{1253C998-5BA3-436D-A18A-CF0CCF0D2D8D}"/>
    <cellStyle name="Input 6 2 2 8" xfId="14925" xr:uid="{09C66B70-8ABE-4360-A383-1E1D43946051}"/>
    <cellStyle name="Input 6 2 2 9" xfId="12152" xr:uid="{23DC096D-45BD-46A0-83BA-E87510B3BA7F}"/>
    <cellStyle name="Input 6 2 3" xfId="10579" xr:uid="{948BD4B0-B235-43A1-ABCA-B1CA160E62D5}"/>
    <cellStyle name="Input 6 2 3 2" xfId="15275" xr:uid="{D713CE0B-1FD0-4C8F-B52A-880395BED409}"/>
    <cellStyle name="Input 6 2 3 3" xfId="16295" xr:uid="{BD7B070B-26D0-4523-AABD-28DB98DCAA0A}"/>
    <cellStyle name="Input 6 2 3 4" xfId="17255" xr:uid="{ECF04DD9-50E1-41D2-8992-9F62C8C71330}"/>
    <cellStyle name="Input 6 2 3 5" xfId="18204" xr:uid="{5DED5303-27F5-4EA0-8924-5F7C37DFE4BA}"/>
    <cellStyle name="Input 6 2 3 6" xfId="19077" xr:uid="{926EF9E6-7C49-4CFB-B19E-A758E6A2712B}"/>
    <cellStyle name="Input 6 2 3 7" xfId="19942" xr:uid="{0AD31777-44C0-4917-AAC5-5A9FDD52152F}"/>
    <cellStyle name="Input 6 2 3 8" xfId="20718" xr:uid="{9ABD4D04-CB23-46C2-9C05-BC0AB315C7DD}"/>
    <cellStyle name="Input 6 2 4" xfId="11545" xr:uid="{7C33BA8D-C02B-471D-9BB5-B2A37F3CFDB1}"/>
    <cellStyle name="Input 6 2 4 2" xfId="15949" xr:uid="{45B1EE4A-CEB9-43A1-B2BC-2EDD6700FF1B}"/>
    <cellStyle name="Input 6 2 4 3" xfId="16909" xr:uid="{0D7C47C4-2CAF-4EA2-AD63-A88F8A770D19}"/>
    <cellStyle name="Input 6 2 4 4" xfId="17861" xr:uid="{9B760635-0391-445B-8866-9F461018593B}"/>
    <cellStyle name="Input 6 2 4 5" xfId="18735" xr:uid="{DDD97EE7-F2EC-466B-9B2C-73D56C5D82E6}"/>
    <cellStyle name="Input 6 2 4 6" xfId="19600" xr:uid="{F1E0E1F4-3601-4E33-9F93-4E0D564E4FFD}"/>
    <cellStyle name="Input 6 2 4 7" xfId="20376" xr:uid="{21EE0402-DF98-400F-8F3E-2150B1DD5595}"/>
    <cellStyle name="Input 6 2 4 8" xfId="21133" xr:uid="{50F8AACC-95B5-41F6-A558-532C98F837FD}"/>
    <cellStyle name="Input 6 2 5" xfId="14246" xr:uid="{FA8DABB7-1EBB-42C7-A836-91CF50C136E4}"/>
    <cellStyle name="Input 6 2 6" xfId="12717" xr:uid="{4103E83A-D70B-43B8-803A-D0F075D309E6}"/>
    <cellStyle name="Input 6 2 7" xfId="15451" xr:uid="{FD83F620-8801-4283-A719-04DA6D50D6ED}"/>
    <cellStyle name="Input 6 2 8" xfId="16460" xr:uid="{22F0E310-25AB-4205-AAEF-CAC28B4F24EB}"/>
    <cellStyle name="Input 6 2 9" xfId="17418" xr:uid="{522A85B3-D60B-440A-80B1-8F983F061B92}"/>
    <cellStyle name="Input 6 3" xfId="9222" xr:uid="{76888B92-BD52-40D3-8D0E-D01A1CE51FF3}"/>
    <cellStyle name="Input 6 3 10" xfId="19387" xr:uid="{CDC1DD37-CCDB-4842-8635-2E0D8DEB2AF3}"/>
    <cellStyle name="Input 6 3 2" xfId="10746" xr:uid="{20D9A10F-72E0-4D63-9F99-30E25B767083}"/>
    <cellStyle name="Input 6 3 2 2" xfId="15425" xr:uid="{173B375D-D870-4A99-AF78-E002A81E6B61}"/>
    <cellStyle name="Input 6 3 2 3" xfId="16439" xr:uid="{0E76DD75-3E53-401E-83E2-0840BA59569C}"/>
    <cellStyle name="Input 6 3 2 4" xfId="17397" xr:uid="{50F6A0FE-08BD-4B94-9723-FF0CAF34B3A6}"/>
    <cellStyle name="Input 6 3 2 5" xfId="18341" xr:uid="{BA6850B0-B165-4386-8D3B-215E2D6AF37D}"/>
    <cellStyle name="Input 6 3 2 6" xfId="19214" xr:uid="{42F22730-98A4-4207-BFFA-26A22C407759}"/>
    <cellStyle name="Input 6 3 2 7" xfId="20079" xr:uid="{A838411F-A4DF-4D04-96A9-274B37A882B5}"/>
    <cellStyle name="Input 6 3 2 8" xfId="20847" xr:uid="{257D5EFD-322C-44EF-BD09-732ED9E6422D}"/>
    <cellStyle name="Input 6 3 3" xfId="11674" xr:uid="{EF01847C-B1DC-4F5B-BE10-512BD33C33BF}"/>
    <cellStyle name="Input 6 3 3 2" xfId="16078" xr:uid="{614296D3-996B-48C3-9A22-CBF4874C9251}"/>
    <cellStyle name="Input 6 3 3 3" xfId="17038" xr:uid="{0EEA8A95-069F-48F5-A100-2CE5BECE61AE}"/>
    <cellStyle name="Input 6 3 3 4" xfId="17990" xr:uid="{84961B94-0DF9-4E05-81A8-1FE32D3C3F32}"/>
    <cellStyle name="Input 6 3 3 5" xfId="18864" xr:uid="{C8115A50-AE1E-4896-9A32-20269FC943AC}"/>
    <cellStyle name="Input 6 3 3 6" xfId="19729" xr:uid="{059122F7-16DE-4F3B-8BC8-D172B887970B}"/>
    <cellStyle name="Input 6 3 3 7" xfId="20505" xr:uid="{416386E4-CB43-4AB8-8D0A-65F71AF72375}"/>
    <cellStyle name="Input 6 3 3 8" xfId="21262" xr:uid="{8A286EB8-85CD-4E80-93B0-C733706063F1}"/>
    <cellStyle name="Input 6 3 4" xfId="14396" xr:uid="{597ABF2A-3724-4AD1-9FFA-D0CDAEEEF7D5}"/>
    <cellStyle name="Input 6 3 5" xfId="12572" xr:uid="{40085C1E-4A79-4BE8-AEB4-1536887930ED}"/>
    <cellStyle name="Input 6 3 6" xfId="15688" xr:uid="{8ED134FB-D761-4860-92BA-4A8ED7C82301}"/>
    <cellStyle name="Input 6 3 7" xfId="16666" xr:uid="{E51AF9BE-C506-4672-86A0-007CE74C6786}"/>
    <cellStyle name="Input 6 3 8" xfId="17619" xr:uid="{EB5F3852-3418-4061-A0B7-BB3F5DC30001}"/>
    <cellStyle name="Input 6 3 9" xfId="18518" xr:uid="{02016A68-132B-4716-B9F3-5101B8219F65}"/>
    <cellStyle name="Input 6 4" xfId="9985" xr:uid="{30C74838-ADF2-4240-A06C-C48ABCB4B163}"/>
    <cellStyle name="Input 6 4 2" xfId="14910" xr:uid="{949D09A6-619A-4300-9291-9BFBB6FB219A}"/>
    <cellStyle name="Input 6 4 3" xfId="12163" xr:uid="{C268E6FF-34AF-4277-88D6-86E8FA854ACD}"/>
    <cellStyle name="Input 6 4 4" xfId="14723" xr:uid="{72F3A0CA-8BB1-4544-8BBD-7656F4873041}"/>
    <cellStyle name="Input 6 4 5" xfId="12292" xr:uid="{22423DF6-4AA7-4DC8-BA60-91CA849BB011}"/>
    <cellStyle name="Input 6 4 6" xfId="14978" xr:uid="{B25081EF-268E-4C97-A931-60FDA76B6E0B}"/>
    <cellStyle name="Input 6 4 7" xfId="12106" xr:uid="{CD9CDE86-B909-4575-8C11-9F06F8CF9AE4}"/>
    <cellStyle name="Input 6 4 8" xfId="14201" xr:uid="{461DF836-44F5-4401-8332-AC54AE635BE3}"/>
    <cellStyle name="Input 6 5" xfId="9952" xr:uid="{41C38AB4-B479-4070-8630-7291C1C6D327}"/>
    <cellStyle name="Input 6 5 2" xfId="14877" xr:uid="{8070D877-A2B4-4DF4-9BDE-95C3DBBF19FD}"/>
    <cellStyle name="Input 6 5 3" xfId="12195" xr:uid="{334F7579-C15D-4D20-8AAE-6A4D211886CE}"/>
    <cellStyle name="Input 6 5 4" xfId="14053" xr:uid="{617EA5F8-F3B2-4015-A7DD-FC3DF3E4EEA1}"/>
    <cellStyle name="Input 6 5 5" xfId="12877" xr:uid="{85E53ECE-1A67-4F81-8FD5-C4196843E817}"/>
    <cellStyle name="Input 6 5 6" xfId="13643" xr:uid="{F1EC91D6-5B91-47C4-9878-C6D8A2640615}"/>
    <cellStyle name="Input 6 5 7" xfId="13213" xr:uid="{C16D760C-97F1-42B2-97D3-3DDE22AAB018}"/>
    <cellStyle name="Input 6 5 8" xfId="14593" xr:uid="{796BDDA5-9C06-4E85-88C4-CDCF5166CDBC}"/>
    <cellStyle name="Input 6 6" xfId="13422" xr:uid="{EE9E311E-1E71-4158-B766-7433B49F3517}"/>
    <cellStyle name="Input 6 7" xfId="13387" xr:uid="{0BDAECEE-8BCC-4392-B4EA-F89BFA3C5895}"/>
    <cellStyle name="Input 6 8" xfId="13441" xr:uid="{5B4D5674-B6E7-4721-AC74-D683714D4116}"/>
    <cellStyle name="Input 6 9" xfId="13368" xr:uid="{2EFBB840-89CD-4C08-AB01-3DB2D10F5A1F}"/>
    <cellStyle name="Input 7" xfId="7428" xr:uid="{2A6420AC-09AB-4B46-BF5D-18BA4F34BC1A}"/>
    <cellStyle name="Input 7 10" xfId="13461" xr:uid="{3DB862FE-6004-4465-8C89-00202B4C6735}"/>
    <cellStyle name="Input 7 11" xfId="13349" xr:uid="{B329E5E7-B0A5-4AAD-9AC8-1A39BD215EB3}"/>
    <cellStyle name="Input 7 12" xfId="15601" xr:uid="{6F89088F-235F-4FB9-829B-0F2E39EEC13A}"/>
    <cellStyle name="Input 7 2" xfId="9053" xr:uid="{B7E49BE7-CB74-44E0-8859-789AA432D814}"/>
    <cellStyle name="Input 7 2 10" xfId="12795" xr:uid="{0A360DC8-325C-4EB1-AA5F-51CFE38714E7}"/>
    <cellStyle name="Input 7 2 11" xfId="13710" xr:uid="{66EEC6CF-30F7-48FF-8D25-F9AC53917110}"/>
    <cellStyle name="Input 7 2 2" xfId="9451" xr:uid="{50BE4A99-CE47-4702-800F-46552687F8FD}"/>
    <cellStyle name="Input 7 2 2 10" xfId="14005" xr:uid="{888835F4-9D0E-46E5-B8DA-DB61CCE8242E}"/>
    <cellStyle name="Input 7 2 2 2" xfId="10978" xr:uid="{04FBC6FC-57AF-452D-A2F1-302A925D8FEC}"/>
    <cellStyle name="Input 7 2 2 2 2" xfId="15598" xr:uid="{3E0BAD37-86FA-4B1F-9D0A-ED05F35E8917}"/>
    <cellStyle name="Input 7 2 2 2 3" xfId="16602" xr:uid="{8481489D-499C-49C1-9368-4AD4221EF327}"/>
    <cellStyle name="Input 7 2 2 2 4" xfId="17560" xr:uid="{BCC24320-19D8-493C-9453-BDB777888D8E}"/>
    <cellStyle name="Input 7 2 2 2 5" xfId="18485" xr:uid="{8CA99331-FFC4-41F4-97C7-9C022E8465B1}"/>
    <cellStyle name="Input 7 2 2 2 6" xfId="19356" xr:uid="{EE081D08-5F78-4461-9A40-352E73B5DCD2}"/>
    <cellStyle name="Input 7 2 2 2 7" xfId="20202" xr:uid="{F5E7C7A5-0B31-4848-86AD-9C659DA7298C}"/>
    <cellStyle name="Input 7 2 2 2 8" xfId="20962" xr:uid="{7D0D9C0C-07B7-40EA-ADFA-AC5917E559B8}"/>
    <cellStyle name="Input 7 2 2 3" xfId="11789" xr:uid="{E529B63C-C2A2-4536-9579-101A74622694}"/>
    <cellStyle name="Input 7 2 2 3 2" xfId="16193" xr:uid="{A3FE257E-AC3E-4E5E-A1AB-ECCFEB54B86E}"/>
    <cellStyle name="Input 7 2 2 3 3" xfId="17153" xr:uid="{7029B65B-79BC-4D67-8BFE-3AEBB7550CA6}"/>
    <cellStyle name="Input 7 2 2 3 4" xfId="18105" xr:uid="{794024BE-C876-4016-AB94-B2835DDBB8E7}"/>
    <cellStyle name="Input 7 2 2 3 5" xfId="18979" xr:uid="{30003B6D-F65A-473D-996F-29BF69B303FB}"/>
    <cellStyle name="Input 7 2 2 3 6" xfId="19844" xr:uid="{8E1CDAD1-FCA6-44E0-9267-E8DE314F8C34}"/>
    <cellStyle name="Input 7 2 2 3 7" xfId="20620" xr:uid="{90CD2C62-877E-49DB-B4B0-8D7A5009C0D8}"/>
    <cellStyle name="Input 7 2 2 3 8" xfId="21377" xr:uid="{2CCC5D18-8F60-4230-B942-E14D05855628}"/>
    <cellStyle name="Input 7 2 2 4" xfId="14570" xr:uid="{87738093-826B-4713-B472-6075915C1742}"/>
    <cellStyle name="Input 7 2 2 5" xfId="12409" xr:uid="{1C3B2C61-0B62-4EF7-857E-FFA6B27AE8A4}"/>
    <cellStyle name="Input 7 2 2 6" xfId="13783" xr:uid="{DDBE08B1-D4A7-485C-B883-D6212CDC8350}"/>
    <cellStyle name="Input 7 2 2 7" xfId="13102" xr:uid="{6BDA2584-0E16-4B14-9A10-1E4F4DF344AA}"/>
    <cellStyle name="Input 7 2 2 8" xfId="13502" xr:uid="{76AC812F-6B64-49DD-BA09-C44774AFAE62}"/>
    <cellStyle name="Input 7 2 2 9" xfId="13324" xr:uid="{6AD86152-57ED-488A-A506-1D181A80FB39}"/>
    <cellStyle name="Input 7 2 3" xfId="10578" xr:uid="{5F9E0843-7B2C-4923-8A53-90B59C6BDE10}"/>
    <cellStyle name="Input 7 2 3 2" xfId="15274" xr:uid="{F297FA8A-E23D-4D21-B256-37AD413BD736}"/>
    <cellStyle name="Input 7 2 3 3" xfId="16294" xr:uid="{B12676CF-E151-41B9-BC29-64545DFDA549}"/>
    <cellStyle name="Input 7 2 3 4" xfId="17254" xr:uid="{F65ACF20-D735-4E80-A59E-9011C4C1CB10}"/>
    <cellStyle name="Input 7 2 3 5" xfId="18203" xr:uid="{5A1CD309-3B2D-4D36-A49D-96786A285C01}"/>
    <cellStyle name="Input 7 2 3 6" xfId="19076" xr:uid="{5C0E8586-3034-41F6-883E-D5DF782715AA}"/>
    <cellStyle name="Input 7 2 3 7" xfId="19941" xr:uid="{A0983AC8-FCF1-49BD-8547-8073419F5CB6}"/>
    <cellStyle name="Input 7 2 3 8" xfId="20717" xr:uid="{25E26C54-8F19-47F6-AE03-F472DD4F1A6B}"/>
    <cellStyle name="Input 7 2 4" xfId="11544" xr:uid="{CBE5D458-4C08-4E67-A0F2-0E777B9E8DA1}"/>
    <cellStyle name="Input 7 2 4 2" xfId="15948" xr:uid="{59EC830B-27F9-4B45-8473-969BCA08599F}"/>
    <cellStyle name="Input 7 2 4 3" xfId="16908" xr:uid="{5271D895-E25A-4C79-AD19-7F87C10BBA6E}"/>
    <cellStyle name="Input 7 2 4 4" xfId="17860" xr:uid="{7613B26E-1E7B-45AF-A1C8-720E3C7031D2}"/>
    <cellStyle name="Input 7 2 4 5" xfId="18734" xr:uid="{B0D33805-45D7-4C05-8E18-9CBF721B6B47}"/>
    <cellStyle name="Input 7 2 4 6" xfId="19599" xr:uid="{556A4DA9-221E-4331-A90B-9D780ADE9B1D}"/>
    <cellStyle name="Input 7 2 4 7" xfId="20375" xr:uid="{CF13BDD1-776D-426B-8DCB-AE781D34C33B}"/>
    <cellStyle name="Input 7 2 4 8" xfId="21132" xr:uid="{87696E40-F56A-46AB-9A0F-80BEAFC9E1B6}"/>
    <cellStyle name="Input 7 2 5" xfId="14245" xr:uid="{D6F864E9-3DCA-4708-8C72-EC448F66BA35}"/>
    <cellStyle name="Input 7 2 6" xfId="12718" xr:uid="{ADEC7405-4E89-4C75-A43C-A26C1209E8DC}"/>
    <cellStyle name="Input 7 2 7" xfId="14418" xr:uid="{DD3BE20B-32C1-45E7-8831-9A3073A30DF9}"/>
    <cellStyle name="Input 7 2 8" xfId="12554" xr:uid="{B83C546E-4EA8-45B0-8183-EFFE6F970721}"/>
    <cellStyle name="Input 7 2 9" xfId="14155" xr:uid="{F601953A-9A01-4608-931F-5EDBCD0D429B}"/>
    <cellStyle name="Input 7 3" xfId="9223" xr:uid="{7AFD9D8D-5D3B-4F18-9013-A3EE59B98A64}"/>
    <cellStyle name="Input 7 3 10" xfId="13945" xr:uid="{5E664446-BA9D-4CB1-B7C8-29B644F9D966}"/>
    <cellStyle name="Input 7 3 2" xfId="10747" xr:uid="{7C94DEC7-5E20-489B-B7FA-DD971DF60ECB}"/>
    <cellStyle name="Input 7 3 2 2" xfId="15426" xr:uid="{A6CB7B1B-D62A-46AD-8FB4-FEF86C2084A4}"/>
    <cellStyle name="Input 7 3 2 3" xfId="16440" xr:uid="{6B73BDD3-B082-4A07-B4FB-C4FBC9AF3D56}"/>
    <cellStyle name="Input 7 3 2 4" xfId="17398" xr:uid="{D6CF6A34-6089-4B19-8AB4-165470C03653}"/>
    <cellStyle name="Input 7 3 2 5" xfId="18342" xr:uid="{2B22F615-0D36-43A0-8DF7-4AA1063200E9}"/>
    <cellStyle name="Input 7 3 2 6" xfId="19215" xr:uid="{C4156859-841E-401F-9E7A-6710F9D1E91C}"/>
    <cellStyle name="Input 7 3 2 7" xfId="20080" xr:uid="{E9C9F952-2820-4D35-8600-764304A86EED}"/>
    <cellStyle name="Input 7 3 2 8" xfId="20848" xr:uid="{5E0AE2EC-C21F-46BB-B372-A1B7E8625E70}"/>
    <cellStyle name="Input 7 3 3" xfId="11675" xr:uid="{2C85F279-887F-4758-B909-51C5C51F5242}"/>
    <cellStyle name="Input 7 3 3 2" xfId="16079" xr:uid="{67B7C69B-A921-423E-8A32-C061C90E3FDB}"/>
    <cellStyle name="Input 7 3 3 3" xfId="17039" xr:uid="{1E6A6F90-DA7D-443D-AF14-6B0023F184C1}"/>
    <cellStyle name="Input 7 3 3 4" xfId="17991" xr:uid="{349F4298-94FB-4A2C-8EF2-BA40ADA7F7DE}"/>
    <cellStyle name="Input 7 3 3 5" xfId="18865" xr:uid="{969439A7-C3FA-4A45-BC41-D5C7F9E9E27A}"/>
    <cellStyle name="Input 7 3 3 6" xfId="19730" xr:uid="{1E319CD0-B518-4623-A8E7-6176E9AA3F91}"/>
    <cellStyle name="Input 7 3 3 7" xfId="20506" xr:uid="{DE1B306F-9184-45D1-B624-62434E5FD7ED}"/>
    <cellStyle name="Input 7 3 3 8" xfId="21263" xr:uid="{8D2F2558-6047-471C-B9A4-09C306043F9C}"/>
    <cellStyle name="Input 7 3 4" xfId="14397" xr:uid="{77903670-1E82-4491-8B06-D0C4985D4468}"/>
    <cellStyle name="Input 7 3 5" xfId="12571" xr:uid="{A039DBF6-7254-457E-9B66-8A915975B54C}"/>
    <cellStyle name="Input 7 3 6" xfId="15183" xr:uid="{B92474F6-BAA5-4973-AA2B-0353BFC4ED62}"/>
    <cellStyle name="Input 7 3 7" xfId="11942" xr:uid="{4BD430A6-3B19-4B37-A1E7-A23EFACFD6ED}"/>
    <cellStyle name="Input 7 3 8" xfId="15249" xr:uid="{4E3B9EBD-6A4E-49B8-A319-C0113B140C76}"/>
    <cellStyle name="Input 7 3 9" xfId="11891" xr:uid="{A78AD58B-3FEF-43CA-A4FF-F1A6052CE6CE}"/>
    <cellStyle name="Input 7 4" xfId="9986" xr:uid="{3EFE9BBB-F5DD-4740-8496-77D1712D3117}"/>
    <cellStyle name="Input 7 4 2" xfId="14911" xr:uid="{BC1FB1BC-8DC4-4763-83B4-5AFAB5182B80}"/>
    <cellStyle name="Input 7 4 3" xfId="12162" xr:uid="{FCC0DAC5-335D-47FB-ACE3-3D5B5F8E5967}"/>
    <cellStyle name="Input 7 4 4" xfId="15743" xr:uid="{DEC394F3-6BBC-49F8-A8EA-E74BA32AB5DE}"/>
    <cellStyle name="Input 7 4 5" xfId="16711" xr:uid="{47E7226B-594A-4D88-BEED-66CC282091E7}"/>
    <cellStyle name="Input 7 4 6" xfId="17663" xr:uid="{8E380DF4-2010-4C65-AF67-7B865866A7D9}"/>
    <cellStyle name="Input 7 4 7" xfId="18548" xr:uid="{0CAD120C-4AD1-400B-AA79-E2C278E5B3EA}"/>
    <cellStyle name="Input 7 4 8" xfId="19416" xr:uid="{08174479-1FD8-40B7-8CC4-0BDF3268F0BC}"/>
    <cellStyle name="Input 7 5" xfId="9951" xr:uid="{9AF7A5D4-0724-421C-9EAE-48A1645745FB}"/>
    <cellStyle name="Input 7 5 2" xfId="14876" xr:uid="{B06A256A-C04E-4221-BA64-733C9300E8BB}"/>
    <cellStyle name="Input 7 5 3" xfId="12196" xr:uid="{CB2F3E84-8BCF-46B1-84B3-45EC952E8808}"/>
    <cellStyle name="Input 7 5 4" xfId="13847" xr:uid="{D004CF95-993D-4974-8589-DDEC18582959}"/>
    <cellStyle name="Input 7 5 5" xfId="13055" xr:uid="{6B1952CA-6F2C-4D37-863C-9E273EF82D06}"/>
    <cellStyle name="Input 7 5 6" xfId="14018" xr:uid="{3E32E8CB-5453-4E95-8037-F1CFBF517D15}"/>
    <cellStyle name="Input 7 5 7" xfId="12906" xr:uid="{EE1D19AB-D9FD-469E-B9B9-81E3CB4B4A17}"/>
    <cellStyle name="Input 7 5 8" xfId="13614" xr:uid="{EE404B2B-24FE-4614-8795-E09993A33CDA}"/>
    <cellStyle name="Input 7 6" xfId="13423" xr:uid="{85161D6B-5E70-4F32-8209-8B70AB10BF6F}"/>
    <cellStyle name="Input 7 7" xfId="13386" xr:uid="{6F5F5C71-5E09-4C54-BA91-F7C739833452}"/>
    <cellStyle name="Input 7 8" xfId="13442" xr:uid="{5FBA52B8-BC4B-4E2C-8C0C-0B0814FF7DED}"/>
    <cellStyle name="Input 7 9" xfId="13367" xr:uid="{8C6BAA5C-244D-4F65-8C62-2B42269A91AB}"/>
    <cellStyle name="Input 8" xfId="7429" xr:uid="{9D7BB8B0-F488-4AC7-A534-526AE3819420}"/>
    <cellStyle name="Input 8 10" xfId="13462" xr:uid="{E9FC6467-F119-424F-834C-5902EAFD2759}"/>
    <cellStyle name="Input 8 11" xfId="13348" xr:uid="{2BFA78B0-35FA-4623-86EB-9F5F28993FD0}"/>
    <cellStyle name="Input 8 12" xfId="15124" xr:uid="{E45CF502-16A7-44A0-BB42-38DAA1C61D46}"/>
    <cellStyle name="Input 8 2" xfId="9052" xr:uid="{4CDF3971-7CBF-4E62-9BDC-03B71176A316}"/>
    <cellStyle name="Input 8 2 10" xfId="12274" xr:uid="{5FE8233C-F64C-4501-949F-FB965E0CD266}"/>
    <cellStyle name="Input 8 2 11" xfId="15730" xr:uid="{9EDE246A-DEE2-486B-BF0F-3AC32F583BC8}"/>
    <cellStyle name="Input 8 2 2" xfId="9452" xr:uid="{9A6F12AF-3D4B-44BD-83A9-2F5AD060EAE7}"/>
    <cellStyle name="Input 8 2 2 10" xfId="13793" xr:uid="{FAD5DCB8-751A-4172-B3FA-E305C9C69FC4}"/>
    <cellStyle name="Input 8 2 2 2" xfId="10979" xr:uid="{C9EAFCD0-67A7-4DC2-AC0D-DDBCCAA5E866}"/>
    <cellStyle name="Input 8 2 2 2 2" xfId="15599" xr:uid="{60F23335-432A-456B-8F15-7A3E711B271E}"/>
    <cellStyle name="Input 8 2 2 2 3" xfId="16603" xr:uid="{16DE8BFC-006C-4FFE-8254-1DF2022CC448}"/>
    <cellStyle name="Input 8 2 2 2 4" xfId="17561" xr:uid="{7DF5D075-834D-41A4-8A05-A8D92A54FC1D}"/>
    <cellStyle name="Input 8 2 2 2 5" xfId="18486" xr:uid="{548821D6-34C3-4530-86DE-5F7A17A583F2}"/>
    <cellStyle name="Input 8 2 2 2 6" xfId="19357" xr:uid="{4D51D43B-22D4-4505-981F-097897DEECA3}"/>
    <cellStyle name="Input 8 2 2 2 7" xfId="20203" xr:uid="{2D6A72D9-82F3-456A-9ACE-B94A7629C7C7}"/>
    <cellStyle name="Input 8 2 2 2 8" xfId="20963" xr:uid="{9298360D-0C1E-4793-A383-241CAD8CFB73}"/>
    <cellStyle name="Input 8 2 2 3" xfId="11790" xr:uid="{30664A2A-F3DE-434C-B0DB-097D21359555}"/>
    <cellStyle name="Input 8 2 2 3 2" xfId="16194" xr:uid="{87447997-18FD-471B-9876-22FFF510753B}"/>
    <cellStyle name="Input 8 2 2 3 3" xfId="17154" xr:uid="{1CF3BEE2-B4A1-48AA-B250-7D8A35A89485}"/>
    <cellStyle name="Input 8 2 2 3 4" xfId="18106" xr:uid="{6CD0F0A0-59BC-4AE1-B970-8B0B7844F193}"/>
    <cellStyle name="Input 8 2 2 3 5" xfId="18980" xr:uid="{195CA3F9-7667-4B9C-8A9F-46B43AC6E383}"/>
    <cellStyle name="Input 8 2 2 3 6" xfId="19845" xr:uid="{BFE92549-9075-4930-BBB1-806F5F26AA45}"/>
    <cellStyle name="Input 8 2 2 3 7" xfId="20621" xr:uid="{B2F4A3F8-7A58-43FC-B53B-6360275CAEE9}"/>
    <cellStyle name="Input 8 2 2 3 8" xfId="21378" xr:uid="{383D2035-2B7D-424A-8E41-276B20BF0C52}"/>
    <cellStyle name="Input 8 2 2 4" xfId="14571" xr:uid="{7BB993F9-D78C-431E-8323-789E448EA02D}"/>
    <cellStyle name="Input 8 2 2 5" xfId="12408" xr:uid="{7413A3CC-742F-4D83-B183-CA9E916B7956}"/>
    <cellStyle name="Input 8 2 2 6" xfId="14168" xr:uid="{EC666177-FA8B-4E2C-B9DB-9F7E6B881B76}"/>
    <cellStyle name="Input 8 2 2 7" xfId="12782" xr:uid="{DDD4784F-AD0D-4D72-81DE-DA69FA51529B}"/>
    <cellStyle name="Input 8 2 2 8" xfId="14631" xr:uid="{E576AE06-1DC6-438F-B515-D9FDCF42CA3A}"/>
    <cellStyle name="Input 8 2 2 9" xfId="12368" xr:uid="{4FB5589B-91F1-4C0A-8CA0-8DC548C2846B}"/>
    <cellStyle name="Input 8 2 3" xfId="10577" xr:uid="{ECE539F5-D986-4A38-B733-6F6893AB7078}"/>
    <cellStyle name="Input 8 2 3 2" xfId="15273" xr:uid="{33667EAB-1677-4440-87BF-E037F981C8C9}"/>
    <cellStyle name="Input 8 2 3 3" xfId="16293" xr:uid="{445B5EAD-96CF-48E2-8F16-8CED9C8D8390}"/>
    <cellStyle name="Input 8 2 3 4" xfId="17253" xr:uid="{7753F490-D2B3-48C3-9F84-B7CB56967CA5}"/>
    <cellStyle name="Input 8 2 3 5" xfId="18202" xr:uid="{7223E0DA-A209-4F05-BD9F-9C63EBA4B067}"/>
    <cellStyle name="Input 8 2 3 6" xfId="19075" xr:uid="{88FABE87-31B9-4E4A-9334-6BB99FB1015C}"/>
    <cellStyle name="Input 8 2 3 7" xfId="19940" xr:uid="{044DAB1F-6DA7-41E1-80BB-852DCDBA3EDE}"/>
    <cellStyle name="Input 8 2 3 8" xfId="20716" xr:uid="{A9BF2141-5304-4C4F-83AA-6B8810F06DD5}"/>
    <cellStyle name="Input 8 2 4" xfId="11543" xr:uid="{0CE54069-D53A-42D1-A7EC-B110F4FFCFB7}"/>
    <cellStyle name="Input 8 2 4 2" xfId="15947" xr:uid="{147D2BB6-F9EB-4B82-8B71-31A25B9A3DF4}"/>
    <cellStyle name="Input 8 2 4 3" xfId="16907" xr:uid="{6FD36BF5-982A-4CAF-B1B8-47767F5F2255}"/>
    <cellStyle name="Input 8 2 4 4" xfId="17859" xr:uid="{50234092-CACC-448B-8C93-FA6DC416F4C6}"/>
    <cellStyle name="Input 8 2 4 5" xfId="18733" xr:uid="{9BA8F09E-10A2-4C6D-BD6F-E20C0F61F6D2}"/>
    <cellStyle name="Input 8 2 4 6" xfId="19598" xr:uid="{3F628C3A-64C5-4BE4-908F-560024B239A6}"/>
    <cellStyle name="Input 8 2 4 7" xfId="20374" xr:uid="{509003C6-1C97-4BE4-88FB-1D6419C4E8BD}"/>
    <cellStyle name="Input 8 2 4 8" xfId="21131" xr:uid="{E5B39801-9D0B-42BA-8C89-0B00B971B698}"/>
    <cellStyle name="Input 8 2 5" xfId="14244" xr:uid="{70B73E2E-E6CC-4697-B624-7082C4D77316}"/>
    <cellStyle name="Input 8 2 6" xfId="12719" xr:uid="{C8CD9BC6-A996-49EB-979E-4AB20131850A}"/>
    <cellStyle name="Input 8 2 7" xfId="15083" xr:uid="{EF3AD767-172D-40FF-9825-24F39CD4FF72}"/>
    <cellStyle name="Input 8 2 8" xfId="12015" xr:uid="{8BB14DD8-BD12-4814-A198-CAEF2DD0590F}"/>
    <cellStyle name="Input 8 2 9" xfId="14747" xr:uid="{10ECFC28-D9D9-406A-B20A-EBF93C026896}"/>
    <cellStyle name="Input 8 3" xfId="9224" xr:uid="{95F311AF-950D-477E-8A70-F36DB9B191D8}"/>
    <cellStyle name="Input 8 3 10" xfId="15119" xr:uid="{16CEC16D-D271-4EB4-8C9B-6A0C4CE92752}"/>
    <cellStyle name="Input 8 3 2" xfId="10748" xr:uid="{36E2E8B9-9F54-4BB6-91E1-21A07F7B6C42}"/>
    <cellStyle name="Input 8 3 2 2" xfId="15427" xr:uid="{912A62D8-9952-490E-82AE-CF3D8DE57768}"/>
    <cellStyle name="Input 8 3 2 3" xfId="16441" xr:uid="{D584F453-FD23-43CC-A5FE-1AED74C8D0CF}"/>
    <cellStyle name="Input 8 3 2 4" xfId="17399" xr:uid="{04ED04F5-D585-45B1-86BF-968A7C449081}"/>
    <cellStyle name="Input 8 3 2 5" xfId="18343" xr:uid="{04A609E6-6B3C-4BEC-A965-71BC44F7C9FC}"/>
    <cellStyle name="Input 8 3 2 6" xfId="19216" xr:uid="{CD3D858E-A63E-4853-95DD-06933437FFB2}"/>
    <cellStyle name="Input 8 3 2 7" xfId="20081" xr:uid="{0B30267C-F95F-47CE-88D6-91797FF6FF66}"/>
    <cellStyle name="Input 8 3 2 8" xfId="20849" xr:uid="{DFB24017-1841-43A6-AA7F-B703A58A0DFF}"/>
    <cellStyle name="Input 8 3 3" xfId="11676" xr:uid="{8C524D58-46BA-46D7-91B4-5F5D79C8F7F7}"/>
    <cellStyle name="Input 8 3 3 2" xfId="16080" xr:uid="{DCB61A1C-B4FC-435C-B088-39A22EC95254}"/>
    <cellStyle name="Input 8 3 3 3" xfId="17040" xr:uid="{6599312E-CE45-430D-A7C8-C0674B22703E}"/>
    <cellStyle name="Input 8 3 3 4" xfId="17992" xr:uid="{8A7D6071-6127-4787-AD87-5B3C6429EEF5}"/>
    <cellStyle name="Input 8 3 3 5" xfId="18866" xr:uid="{71384909-23F3-4640-9FDB-BD4E16E3098F}"/>
    <cellStyle name="Input 8 3 3 6" xfId="19731" xr:uid="{AEA8C745-551B-4F34-9A31-D040CDCE180E}"/>
    <cellStyle name="Input 8 3 3 7" xfId="20507" xr:uid="{791A61D6-3335-48BC-943A-F07380DFF18A}"/>
    <cellStyle name="Input 8 3 3 8" xfId="21264" xr:uid="{39C4C56C-56EA-4930-B9ED-01A512A31655}"/>
    <cellStyle name="Input 8 3 4" xfId="14398" xr:uid="{880A02A8-26FC-4020-A0D6-321652E9AF90}"/>
    <cellStyle name="Input 8 3 5" xfId="12570" xr:uid="{13B95D87-9BDB-4094-AC34-0F38FADD1949}"/>
    <cellStyle name="Input 8 3 6" xfId="14153" xr:uid="{425252E1-4869-4030-A9CA-14721460FB0E}"/>
    <cellStyle name="Input 8 3 7" xfId="12797" xr:uid="{EEA2BCC5-4C9E-4391-B9F0-1F366AA1DEA0}"/>
    <cellStyle name="Input 8 3 8" xfId="14628" xr:uid="{1B57C816-3BAC-4159-B8B7-73EFFFABF60A}"/>
    <cellStyle name="Input 8 3 9" xfId="12371" xr:uid="{9A68F20A-44B3-45A8-8E78-91426EA65F85}"/>
    <cellStyle name="Input 8 4" xfId="9987" xr:uid="{430C6F19-5039-41A5-AD01-B1F4B01139E4}"/>
    <cellStyle name="Input 8 4 2" xfId="14912" xr:uid="{63381FCF-5F85-409D-ADF8-BA48DF4B5F34}"/>
    <cellStyle name="Input 8 4 3" xfId="12161" xr:uid="{C74ECEE8-A65E-4B72-BF42-897A482930E8}"/>
    <cellStyle name="Input 8 4 4" xfId="15218" xr:uid="{6DC6231A-71A6-4F0F-BD28-57C6EF9F1FF6}"/>
    <cellStyle name="Input 8 4 5" xfId="11915" xr:uid="{E049F855-006E-482D-B08E-FD7C65BE737D}"/>
    <cellStyle name="Input 8 4 6" xfId="14222" xr:uid="{32DBDBD1-E7F2-4D04-9968-F56E8C4D7447}"/>
    <cellStyle name="Input 8 4 7" xfId="12741" xr:uid="{D4A1710F-2BFC-44AE-B373-585E968112BC}"/>
    <cellStyle name="Input 8 4 8" xfId="13720" xr:uid="{417EA0C5-D444-4F2C-85CE-E70B439B2C0A}"/>
    <cellStyle name="Input 8 5" xfId="9950" xr:uid="{1AE9F95C-D715-445A-9585-DC4E713AE079}"/>
    <cellStyle name="Input 8 5 2" xfId="14875" xr:uid="{69C71929-1645-4065-8C5B-02234724ED99}"/>
    <cellStyle name="Input 8 5 3" xfId="12197" xr:uid="{796F403C-B317-4F30-B3B2-F7E2BB5E4C38}"/>
    <cellStyle name="Input 8 5 4" xfId="14076" xr:uid="{3DD3BA7A-F7DD-4A8D-974F-C7E944F39096}"/>
    <cellStyle name="Input 8 5 5" xfId="12856" xr:uid="{82CBE941-C058-4FCF-B4CD-C4813775A975}"/>
    <cellStyle name="Input 8 5 6" xfId="13661" xr:uid="{CD855A64-0E9B-41F0-8B1A-F6F4EDEB4F64}"/>
    <cellStyle name="Input 8 5 7" xfId="13196" xr:uid="{B63188B6-0FF7-4788-8C53-76F6C589EBB1}"/>
    <cellStyle name="Input 8 5 8" xfId="14598" xr:uid="{72C80612-DEF1-4BD4-8C69-28592BE97EB1}"/>
    <cellStyle name="Input 8 6" xfId="13424" xr:uid="{970BC5D2-8D9C-4C8A-8D60-0585C8107417}"/>
    <cellStyle name="Input 8 7" xfId="13385" xr:uid="{6A193B54-B551-4692-9E81-6C886AD15178}"/>
    <cellStyle name="Input 8 8" xfId="13443" xr:uid="{CE515ADD-185A-48F5-9560-A06278B83351}"/>
    <cellStyle name="Input 8 9" xfId="13366" xr:uid="{BCE57A5A-4D55-4EB3-B3B0-BA22DF19088C}"/>
    <cellStyle name="Input 9" xfId="7430" xr:uid="{887928A0-E2D3-4A73-ABA2-B4128E97CD18}"/>
    <cellStyle name="Input 9 10" xfId="13463" xr:uid="{EDC9F47B-3A13-4BFF-B374-A1116A25942F}"/>
    <cellStyle name="Input 9 11" xfId="13347" xr:uid="{FE495675-3585-46F8-B81F-806E050C9E26}"/>
    <cellStyle name="Input 9 12" xfId="14003" xr:uid="{F1368EFC-0D14-435A-AE29-AD284DDF5938}"/>
    <cellStyle name="Input 9 2" xfId="9051" xr:uid="{98DA2DE3-0F32-48A3-9E27-A7EE507450D6}"/>
    <cellStyle name="Input 9 2 10" xfId="18492" xr:uid="{EB143D58-A15D-43C6-BE0D-BEC59F590E36}"/>
    <cellStyle name="Input 9 2 11" xfId="19363" xr:uid="{A3F4E224-86DB-47B3-96B5-9A50AB68F6A1}"/>
    <cellStyle name="Input 9 2 2" xfId="9453" xr:uid="{D960A52A-FBE6-4355-A97C-DA903A4D00FB}"/>
    <cellStyle name="Input 9 2 2 10" xfId="17644" xr:uid="{803D940C-3C28-4064-B3AE-1CABD8C299C7}"/>
    <cellStyle name="Input 9 2 2 2" xfId="10980" xr:uid="{5B951DD1-DC05-482E-94A3-516F229276A9}"/>
    <cellStyle name="Input 9 2 2 2 2" xfId="15600" xr:uid="{BDE54BBF-829B-4454-9E45-AC618C07BC48}"/>
    <cellStyle name="Input 9 2 2 2 3" xfId="16604" xr:uid="{1C2C8372-C5AD-457D-AAC7-4F3FDD5D1135}"/>
    <cellStyle name="Input 9 2 2 2 4" xfId="17562" xr:uid="{B7AC9C54-C4C6-4F61-B7CA-9FF7AA66A14D}"/>
    <cellStyle name="Input 9 2 2 2 5" xfId="18487" xr:uid="{BAB33D2B-9FFE-4BB1-9D1F-9F6FB0BB5751}"/>
    <cellStyle name="Input 9 2 2 2 6" xfId="19358" xr:uid="{B54F513E-7586-4A15-896D-53CA23B34CCA}"/>
    <cellStyle name="Input 9 2 2 2 7" xfId="20204" xr:uid="{E8C6BAFC-53CC-4BC1-9D8E-10E0C4411538}"/>
    <cellStyle name="Input 9 2 2 2 8" xfId="20964" xr:uid="{7253B3A0-598C-43F1-B07A-1F6126270350}"/>
    <cellStyle name="Input 9 2 2 3" xfId="11791" xr:uid="{C2BA1825-3F4B-442A-A3B7-81069AC192D9}"/>
    <cellStyle name="Input 9 2 2 3 2" xfId="16195" xr:uid="{AB7CD2F8-3088-48DF-BAD4-7F0BAE8DDDC1}"/>
    <cellStyle name="Input 9 2 2 3 3" xfId="17155" xr:uid="{BD9113EC-7D83-47D3-A36A-80CA99AFE979}"/>
    <cellStyle name="Input 9 2 2 3 4" xfId="18107" xr:uid="{2614F95A-6FE7-496D-AF43-4D5B7D97C74C}"/>
    <cellStyle name="Input 9 2 2 3 5" xfId="18981" xr:uid="{E64DBAA6-528B-46C5-AB69-9B90C8F1D086}"/>
    <cellStyle name="Input 9 2 2 3 6" xfId="19846" xr:uid="{6E1A49CA-9D17-43C2-8161-AC0E75E4D22B}"/>
    <cellStyle name="Input 9 2 2 3 7" xfId="20622" xr:uid="{8273E3C5-00EB-49EC-9679-D2D9524D0C9F}"/>
    <cellStyle name="Input 9 2 2 3 8" xfId="21379" xr:uid="{012D2DC2-C5F1-4538-AC72-9C6E2E6A98AD}"/>
    <cellStyle name="Input 9 2 2 4" xfId="14572" xr:uid="{C1870DE7-0D3A-437B-80CD-099C6552802F}"/>
    <cellStyle name="Input 9 2 2 5" xfId="12407" xr:uid="{CC7F34A6-49AD-48F8-A97C-E825420E83C9}"/>
    <cellStyle name="Input 9 2 2 6" xfId="14693" xr:uid="{015D7E25-D5E7-4004-85E1-BB2B3761AFC2}"/>
    <cellStyle name="Input 9 2 2 7" xfId="12316" xr:uid="{73194C34-B234-4587-A15F-B77EFE7B8D3D}"/>
    <cellStyle name="Input 9 2 2 8" xfId="15721" xr:uid="{883AB8AC-16D9-4371-AA1D-F6C64880601F}"/>
    <cellStyle name="Input 9 2 2 9" xfId="16692" xr:uid="{98C69651-3F56-470F-8AB9-1A1EECA2507A}"/>
    <cellStyle name="Input 9 2 3" xfId="10576" xr:uid="{6985325C-AB23-4164-A888-FDBD31F77A2C}"/>
    <cellStyle name="Input 9 2 3 2" xfId="15272" xr:uid="{3E00C589-11CF-4962-B275-2D262778D9E8}"/>
    <cellStyle name="Input 9 2 3 3" xfId="16292" xr:uid="{B3F41601-D669-4AEC-B4A8-8CBF4F074186}"/>
    <cellStyle name="Input 9 2 3 4" xfId="17252" xr:uid="{79AAA057-DC89-4C40-A89B-A9CE5BB3EE21}"/>
    <cellStyle name="Input 9 2 3 5" xfId="18201" xr:uid="{3ABF9294-3955-4A46-A9F9-F84B9A10E920}"/>
    <cellStyle name="Input 9 2 3 6" xfId="19074" xr:uid="{D95BE578-59C2-48EC-82AA-F70AC589A793}"/>
    <cellStyle name="Input 9 2 3 7" xfId="19939" xr:uid="{46B2CC80-FE59-439E-B294-7C4526245505}"/>
    <cellStyle name="Input 9 2 3 8" xfId="20715" xr:uid="{28F901E6-086F-46FB-9C76-2C3AED2A9805}"/>
    <cellStyle name="Input 9 2 4" xfId="11542" xr:uid="{5E21F5CA-2A4B-42A3-B165-FB75A79D896A}"/>
    <cellStyle name="Input 9 2 4 2" xfId="15946" xr:uid="{3580F161-5C31-4104-9FFD-2FA71FD5DD25}"/>
    <cellStyle name="Input 9 2 4 3" xfId="16906" xr:uid="{F2F9EF62-E2A3-4417-8FE4-FD093BBFEAFA}"/>
    <cellStyle name="Input 9 2 4 4" xfId="17858" xr:uid="{F0470FE0-9E01-49A0-985F-AAE14735B234}"/>
    <cellStyle name="Input 9 2 4 5" xfId="18732" xr:uid="{81FF1221-0B1B-4994-9A10-695287A5AB74}"/>
    <cellStyle name="Input 9 2 4 6" xfId="19597" xr:uid="{26197A42-3DB3-4DBB-8901-F60F510ECC98}"/>
    <cellStyle name="Input 9 2 4 7" xfId="20373" xr:uid="{2242AD4A-7AB0-432A-B276-85DBD8AC11EF}"/>
    <cellStyle name="Input 9 2 4 8" xfId="21130" xr:uid="{31ED39E6-2ABE-4963-A4A4-C165EE0A90E3}"/>
    <cellStyle name="Input 9 2 5" xfId="14243" xr:uid="{1F7FD9B5-3FB9-420E-ACB2-30EA993B30D8}"/>
    <cellStyle name="Input 9 2 6" xfId="12720" xr:uid="{D813FC28-3619-4146-999D-3AB3E1E22FA0}"/>
    <cellStyle name="Input 9 2 7" xfId="15662" xr:uid="{2CAFC4BE-C2D1-4B52-873A-1D89A322672A}"/>
    <cellStyle name="Input 9 2 8" xfId="16640" xr:uid="{57ECF363-D2CD-44F7-BD25-2EC618CCCC8C}"/>
    <cellStyle name="Input 9 2 9" xfId="17593" xr:uid="{645AE94C-675C-45D4-BC34-352E9F959CF2}"/>
    <cellStyle name="Input 9 3" xfId="9225" xr:uid="{5B0C441C-79B4-4D12-98E1-B762A4A979DA}"/>
    <cellStyle name="Input 9 3 10" xfId="15098" xr:uid="{4E2D4523-CFF4-4975-9DF9-0E311735B184}"/>
    <cellStyle name="Input 9 3 2" xfId="10749" xr:uid="{F8EB3A50-54F4-4754-8237-04E2243EE8FA}"/>
    <cellStyle name="Input 9 3 2 2" xfId="15428" xr:uid="{29ADDEA5-AEF3-439B-979B-BF6344A10B3E}"/>
    <cellStyle name="Input 9 3 2 3" xfId="16442" xr:uid="{23D60C3B-DEFB-4C63-8553-46120BE60DC1}"/>
    <cellStyle name="Input 9 3 2 4" xfId="17400" xr:uid="{02D90A41-8233-468C-8845-25EDBCCDC0FB}"/>
    <cellStyle name="Input 9 3 2 5" xfId="18344" xr:uid="{C86728E7-5D9A-42D3-843F-E6EB941141BD}"/>
    <cellStyle name="Input 9 3 2 6" xfId="19217" xr:uid="{A227ED99-E90D-46B9-AEA9-0D1665F04FEF}"/>
    <cellStyle name="Input 9 3 2 7" xfId="20082" xr:uid="{2DF1E2EF-1D4B-44AA-A761-651822D7FA3C}"/>
    <cellStyle name="Input 9 3 2 8" xfId="20850" xr:uid="{52A79C65-6DEB-4241-9346-AB2886E1B272}"/>
    <cellStyle name="Input 9 3 3" xfId="11677" xr:uid="{6BC890A0-69E6-4E5D-81B8-65BF3966BB23}"/>
    <cellStyle name="Input 9 3 3 2" xfId="16081" xr:uid="{F301C7CC-50C7-4026-A9D3-934F601549CD}"/>
    <cellStyle name="Input 9 3 3 3" xfId="17041" xr:uid="{4EC6EE2E-B572-4796-B8A8-89E2690EBD05}"/>
    <cellStyle name="Input 9 3 3 4" xfId="17993" xr:uid="{A8883C5F-59C8-4B79-8455-317BBEBF48EA}"/>
    <cellStyle name="Input 9 3 3 5" xfId="18867" xr:uid="{84729F3C-CE89-42F2-8149-FBACEEC60CCB}"/>
    <cellStyle name="Input 9 3 3 6" xfId="19732" xr:uid="{8A193561-9430-4368-9FDD-558E12F64728}"/>
    <cellStyle name="Input 9 3 3 7" xfId="20508" xr:uid="{72578FF5-7157-4D85-ACF3-315D0F3680C1}"/>
    <cellStyle name="Input 9 3 3 8" xfId="21265" xr:uid="{C55272A3-E727-4332-B315-4D8EE52FD35E}"/>
    <cellStyle name="Input 9 3 4" xfId="14399" xr:uid="{DFB63320-EE21-4AB7-B89B-9CE5072BC19F}"/>
    <cellStyle name="Input 9 3 5" xfId="12569" xr:uid="{77C027A7-DF24-46BC-BBDF-2CA6E8C10DC4}"/>
    <cellStyle name="Input 9 3 6" xfId="14668" xr:uid="{7B387878-AAE6-4FF0-BA45-17AA34E8FF75}"/>
    <cellStyle name="Input 9 3 7" xfId="12335" xr:uid="{755275AB-697B-4998-85AE-9AC3B12FDD0E}"/>
    <cellStyle name="Input 9 3 8" xfId="14700" xr:uid="{AEB35C86-C53E-4480-9201-18574BAA1E14}"/>
    <cellStyle name="Input 9 3 9" xfId="12312" xr:uid="{B0220074-9348-439A-AC82-20761B110221}"/>
    <cellStyle name="Input 9 4" xfId="9988" xr:uid="{FE1A8188-C8C1-4C48-8AA6-E499D50ADF17}"/>
    <cellStyle name="Input 9 4 2" xfId="14913" xr:uid="{5F702529-BF73-4723-92A3-8985780174C7}"/>
    <cellStyle name="Input 9 4 3" xfId="12160" xr:uid="{CF29EF61-FD49-438F-B4D6-433302FF99FC}"/>
    <cellStyle name="Input 9 4 4" xfId="14187" xr:uid="{EFFACEC3-C08C-4C87-BF01-8605166F163B}"/>
    <cellStyle name="Input 9 4 5" xfId="12766" xr:uid="{995F316B-0E74-4AA0-8314-A16260C773FE}"/>
    <cellStyle name="Input 9 4 6" xfId="14124" xr:uid="{1CA18A82-FEA8-46CA-BEAD-DCD800C32FE5}"/>
    <cellStyle name="Input 9 4 7" xfId="12822" xr:uid="{CCBC0C1B-8253-4C18-9DE6-DCB7C0AE188E}"/>
    <cellStyle name="Input 9 4 8" xfId="13690" xr:uid="{3013D234-A499-4D87-8B19-89932BC15001}"/>
    <cellStyle name="Input 9 5" xfId="9949" xr:uid="{AF75F65A-B392-4FF9-A8A1-D7B81FD6DEC4}"/>
    <cellStyle name="Input 9 5 2" xfId="14874" xr:uid="{DB38DD48-3851-4A56-BFF0-B9F9F14353BF}"/>
    <cellStyle name="Input 9 5 3" xfId="12198" xr:uid="{488D48A6-B744-47A0-A311-D9C1C75AB112}"/>
    <cellStyle name="Input 9 5 4" xfId="11883" xr:uid="{7EF5E0E3-400E-48AE-BC1E-3CC00A3B1935}"/>
    <cellStyle name="Input 9 5 5" xfId="13951" xr:uid="{4CB62267-A676-4352-A71B-B4ADC7C513BA}"/>
    <cellStyle name="Input 9 5 6" xfId="12964" xr:uid="{5B70A95E-88CE-4CF4-BA05-6548F0C25E33}"/>
    <cellStyle name="Input 9 5 7" xfId="13562" xr:uid="{F2CB1419-3370-4837-B6C6-D0E514304CFC}"/>
    <cellStyle name="Input 9 5 8" xfId="13275" xr:uid="{43CDB29A-A903-45F4-B5A2-A87D6F797835}"/>
    <cellStyle name="Input 9 6" xfId="13425" xr:uid="{FF89CBCE-BF80-4FAD-A7CC-B88B5797F415}"/>
    <cellStyle name="Input 9 7" xfId="13384" xr:uid="{F7DD84FC-21A5-4C7E-8CF3-2CF1D24106B9}"/>
    <cellStyle name="Input 9 8" xfId="13444" xr:uid="{26E053DA-9FF3-4B47-9A38-6D1388808EDE}"/>
    <cellStyle name="Input 9 9" xfId="13365" xr:uid="{5CFDDC07-6E54-4C9B-BC03-B9BB9D817E16}"/>
    <cellStyle name="Koefic." xfId="8772" xr:uid="{04C3BD6C-2692-49E1-9E1F-CE2FB2BF8164}"/>
    <cellStyle name="Linked Cell 10" xfId="7431" xr:uid="{9C205D7B-594C-4B94-B4B0-3785DC8C70EA}"/>
    <cellStyle name="Linked Cell 11" xfId="7432" xr:uid="{102285BE-E515-4B80-95F5-E756B7ABB266}"/>
    <cellStyle name="Linked Cell 12" xfId="7433" xr:uid="{FD16DEA5-47D9-45DA-8754-59B5D58949B2}"/>
    <cellStyle name="Linked Cell 13" xfId="7434" xr:uid="{D1EA0518-9487-4467-9CAC-DA796335B3B1}"/>
    <cellStyle name="Linked Cell 14" xfId="7435" xr:uid="{DE8C4F34-A040-4CFA-A5FD-36E7BFBDBBBA}"/>
    <cellStyle name="Linked Cell 15" xfId="7436" xr:uid="{88C8FDEC-CC2E-43A3-869B-77DFCDECF87B}"/>
    <cellStyle name="Linked Cell 16" xfId="7437" xr:uid="{118A55D3-4889-47AF-8A6E-0157B0C9C7A2}"/>
    <cellStyle name="Linked Cell 17" xfId="7438" xr:uid="{03A2C8BE-E587-408A-81E6-426F798BCFA2}"/>
    <cellStyle name="Linked Cell 18" xfId="7439" xr:uid="{835BDC05-05C3-474A-B4BF-09DCA2B5651E}"/>
    <cellStyle name="Linked Cell 18 2" xfId="7440" xr:uid="{C4497F3C-0AB6-4D29-A984-8C3C3D7243EE}"/>
    <cellStyle name="Linked Cell 19" xfId="7441" xr:uid="{E1DB4133-2C41-42FF-9226-1F8A69309DF8}"/>
    <cellStyle name="Linked Cell 19 2" xfId="7442" xr:uid="{552994FA-40F1-454F-979D-23A195279105}"/>
    <cellStyle name="Linked Cell 2" xfId="7443" xr:uid="{A1EF580D-46CD-4363-922B-56B3966578CD}"/>
    <cellStyle name="Linked Cell 2 2" xfId="7444" xr:uid="{6E8F6654-3E3A-4FF3-BBCA-5049CA4CBDBD}"/>
    <cellStyle name="Linked Cell 3" xfId="7445" xr:uid="{3F1A54C1-83A7-40C3-B8C4-633962E07FD7}"/>
    <cellStyle name="Linked Cell 4" xfId="7446" xr:uid="{C18C8E94-EC3E-4559-8B08-76249C0046C1}"/>
    <cellStyle name="Linked Cell 5" xfId="7447" xr:uid="{2EB92E5C-983F-4581-82E3-FFC9325866E9}"/>
    <cellStyle name="Linked Cell 6" xfId="7448" xr:uid="{71C2021E-5715-4A24-BC01-2017D95F8500}"/>
    <cellStyle name="Linked Cell 7" xfId="7449" xr:uid="{754D00B1-A9CD-4087-8B5D-9EB1734F0D24}"/>
    <cellStyle name="Linked Cell 8" xfId="7450" xr:uid="{78165894-68E1-4139-AFE5-CB7A2ECF71BD}"/>
    <cellStyle name="Linked Cell 9" xfId="7451" xr:uid="{0A604E1D-73C3-4657-8857-029F3868A429}"/>
    <cellStyle name="Neutral 10" xfId="7452" xr:uid="{1A6A3D91-EC6D-4218-BF62-7CF4A34742BE}"/>
    <cellStyle name="Neutral 11" xfId="7453" xr:uid="{F3ED9351-26A8-4A98-A4D2-4907046B6BB2}"/>
    <cellStyle name="Neutral 12" xfId="7454" xr:uid="{1AF34A13-1308-465A-ABD8-4363755F51DB}"/>
    <cellStyle name="Neutral 13" xfId="7455" xr:uid="{D06EB0D4-1AF7-4E05-8DFA-10F624662E5B}"/>
    <cellStyle name="Neutral 14" xfId="7456" xr:uid="{FC7021C4-4914-4EA2-ABFE-14D10B40A22E}"/>
    <cellStyle name="Neutral 15" xfId="7457" xr:uid="{51D3B750-8FFE-4230-BB17-C54C06E2799B}"/>
    <cellStyle name="Neutral 16" xfId="7458" xr:uid="{311763EE-2AE4-4D7A-9AC4-823CD2132277}"/>
    <cellStyle name="Neutral 17" xfId="7459" xr:uid="{F546050D-89BC-4E76-A7DE-21B33FE5B917}"/>
    <cellStyle name="Neutral 18" xfId="7460" xr:uid="{6F2ADF96-EE78-4C1F-8546-14357EEB310E}"/>
    <cellStyle name="Neutral 18 2" xfId="7461" xr:uid="{F3DA3FA0-2C25-4DFC-AB5F-00DE54987AB5}"/>
    <cellStyle name="Neutral 19" xfId="7462" xr:uid="{C4D621B6-F3C7-4AF8-B369-AB8D9B305956}"/>
    <cellStyle name="Neutral 19 2" xfId="7463" xr:uid="{3FFBE5F7-95D2-4B0B-A1CE-9F79063C1D3C}"/>
    <cellStyle name="Neutral 2" xfId="61" xr:uid="{D816FC06-0EA7-4D39-9571-97E5F0FF8737}"/>
    <cellStyle name="Neutral 2 2" xfId="7465" xr:uid="{E02B2189-9196-4C2D-8A02-225CADE91BD5}"/>
    <cellStyle name="Neutral 2 3" xfId="7464" xr:uid="{973A25E8-03EF-422D-92C7-A25CD4A31C7E}"/>
    <cellStyle name="Neutral 3" xfId="7466" xr:uid="{902C381F-AD6D-49F2-B189-4F3C255C5BF7}"/>
    <cellStyle name="Neutral 4" xfId="7467" xr:uid="{C34C9D8C-DB5B-4650-B3D3-6455839C2728}"/>
    <cellStyle name="Neutral 5" xfId="7468" xr:uid="{9FA58C36-5032-4FA1-B114-C45F92C0CF8C}"/>
    <cellStyle name="Neutral 6" xfId="7469" xr:uid="{2C4A05AE-9268-49D5-8A15-CB5D2DE3AD96}"/>
    <cellStyle name="Neutral 7" xfId="7470" xr:uid="{0F615DF4-2D80-4288-ACFA-6BC07CD0FC18}"/>
    <cellStyle name="Neutral 8" xfId="7471" xr:uid="{8A89D881-4A64-49F1-9E11-CBEAC9CCCB57}"/>
    <cellStyle name="Neutral 9" xfId="7472" xr:uid="{B295885F-BBE5-4CD8-93BA-8704299AD02B}"/>
    <cellStyle name="Normal" xfId="0" builtinId="0"/>
    <cellStyle name="Normal 10" xfId="791" xr:uid="{05404669-D63A-48DB-BD09-76C4449A6B1D}"/>
    <cellStyle name="Normal 10 2" xfId="16" xr:uid="{2AD53499-1B53-40CB-8B94-600494E88808}"/>
    <cellStyle name="Normal 10 2 2" xfId="32" xr:uid="{68E0C0D6-2CF4-4AC2-AA64-B20670846E83}"/>
    <cellStyle name="Normal 10 3" xfId="1556" xr:uid="{A433B8EB-9D1D-42AB-8B50-452D411830AF}"/>
    <cellStyle name="Normal 10 3 2" xfId="7473" xr:uid="{7656DD10-73CF-4A07-9184-509A00B298AD}"/>
    <cellStyle name="Normal 10 4" xfId="7474" xr:uid="{122AAD68-70AF-4300-B702-8A963DE50C92}"/>
    <cellStyle name="Normal 10 5" xfId="7475" xr:uid="{B3B8F9BA-6EBA-4D27-9A3B-34AEC3017ED8}"/>
    <cellStyle name="Normal 10 5 2" xfId="8773" xr:uid="{8C6DCB20-344F-4AB9-B875-222E1F394BFC}"/>
    <cellStyle name="Normal 10 5 2 2" xfId="9407" xr:uid="{462DE7FF-8F1B-48B1-91DC-8CA771AF3A29}"/>
    <cellStyle name="Normal 10 5 2 2 2" xfId="10934" xr:uid="{CD9B6E78-F9C6-44FE-A5E6-F103CAE1FB28}"/>
    <cellStyle name="Normal 10 5 2 3" xfId="10304" xr:uid="{F049DE5B-9221-4A97-80DA-DBE12989D44E}"/>
    <cellStyle name="Normal 10 5 3" xfId="8774" xr:uid="{BF68FA18-8DDA-4DB4-AA90-B92F78D08369}"/>
    <cellStyle name="Normal 10 5 3 2" xfId="9454" xr:uid="{6A989783-71E5-4A6E-BC8F-FEB81F757909}"/>
    <cellStyle name="Normal 10 5 3 2 2" xfId="10981" xr:uid="{735F6973-BDA2-4CE2-AD2D-66BD7C749CD1}"/>
    <cellStyle name="Normal 10 5 3 3" xfId="10305" xr:uid="{0CEE2A5E-EE52-4D88-8572-E5B2FCE115E5}"/>
    <cellStyle name="Normal 10 5 4" xfId="8604" xr:uid="{A842D56C-9628-425E-959A-C2CF5A235C5A}"/>
    <cellStyle name="Normal 10 5 4 2" xfId="9455" xr:uid="{6F8A3C6E-A8BD-4AA6-A107-5EF86C074321}"/>
    <cellStyle name="Normal 10 5 4 2 2" xfId="10982" xr:uid="{406B0A04-183F-48B2-A503-E724EF9F6DE4}"/>
    <cellStyle name="Normal 10 5 4 3" xfId="10189" xr:uid="{68B8752B-32BB-4C1E-934D-B7D0846A791C}"/>
    <cellStyle name="Normal 10 5 5" xfId="9226" xr:uid="{32E43625-1CEF-4EA1-92A4-2D7EA640944B}"/>
    <cellStyle name="Normal 10 5 5 2" xfId="10750" xr:uid="{7E9B8979-3237-4866-96EF-EB64641E1367}"/>
    <cellStyle name="Normal 10 5 6" xfId="9989" xr:uid="{2B4B6B85-9C20-4EA6-83D8-6B8A7EB49FDE}"/>
    <cellStyle name="Normal 10 5 7" xfId="788" xr:uid="{FD798460-B19F-4B55-A898-264ABDCD0196}"/>
    <cellStyle name="Normal 10 5 7 2" xfId="1554" xr:uid="{DB3133E0-6030-42BC-AB68-9BC679A06E58}"/>
    <cellStyle name="Normal 10 6" xfId="7476" xr:uid="{7635DDB9-3A10-4A83-A746-6431BDF25346}"/>
    <cellStyle name="Normal 10 7" xfId="284" xr:uid="{9463D711-45A4-4C57-92DA-198A4FE42E40}"/>
    <cellStyle name="Normal 10 7 2" xfId="1831" xr:uid="{DDB54361-7A33-46DF-95E3-2C0E58218094}"/>
    <cellStyle name="Normal 10_1_solis_MK Nr 595 " xfId="7477" xr:uid="{0E94E832-3027-4C09-AE7B-2A990455CBF6}"/>
    <cellStyle name="Normal 11" xfId="792" xr:uid="{00F3A951-6489-4F5D-BD9B-CEF6463D4847}"/>
    <cellStyle name="Normal 11 2" xfId="18" xr:uid="{8867E1F4-319E-471F-A5B6-5F5751736826}"/>
    <cellStyle name="Normal 11 3" xfId="1557" xr:uid="{8C61DFB0-C730-448A-8546-D1E3AF013581}"/>
    <cellStyle name="Normal 11 3 2" xfId="9399" xr:uid="{80B88327-734D-4403-B8CB-9F7D11E070AE}"/>
    <cellStyle name="Normal 11 3 2 2" xfId="10926" xr:uid="{84EC1B26-53B1-4FC6-8EED-51B55C49E3DC}"/>
    <cellStyle name="Normal 11 3 3" xfId="10296" xr:uid="{9B1E2D72-22BD-4E20-B763-85A705E265A4}"/>
    <cellStyle name="Normal 11 4" xfId="8775" xr:uid="{06C09D94-FC8A-41DF-80E1-E2312DE34A0C}"/>
    <cellStyle name="Normal 11 4 2" xfId="9456" xr:uid="{CB753B1A-EC1F-4CFA-A441-039F031D3982}"/>
    <cellStyle name="Normal 11 4 2 2" xfId="10983" xr:uid="{4921174B-B23C-4A16-A9D0-6042CC8C98AD}"/>
    <cellStyle name="Normal 11 4 3" xfId="10306" xr:uid="{0A488E39-D384-4D0D-96F8-0E87FDF0219B}"/>
    <cellStyle name="Normal 11 5" xfId="2402" xr:uid="{BC5FA64A-829E-4C9D-944E-5E2296331F51}"/>
    <cellStyle name="Normal 11_1_solis_MK Nr 595 " xfId="7478" xr:uid="{5F4136C6-CE25-43A7-BC05-4390DC1179A4}"/>
    <cellStyle name="Normal 12" xfId="21" xr:uid="{3BAA4EE1-BCC2-4B27-864A-AB13EFA483FC}"/>
    <cellStyle name="Normal 12 10" xfId="7479" xr:uid="{CA67933C-7403-484C-9301-25D115A162A3}"/>
    <cellStyle name="Normal 12 11" xfId="7480" xr:uid="{F62BD32D-6216-4477-8218-3FE4B162913A}"/>
    <cellStyle name="Normal 12 12" xfId="7481" xr:uid="{50512908-5030-4C27-9DFB-4546B945E59F}"/>
    <cellStyle name="Normal 12 13" xfId="7482" xr:uid="{73FD934A-DC45-42B2-8569-E64D35632DEB}"/>
    <cellStyle name="Normal 12 14" xfId="7483" xr:uid="{9389DB89-6A04-4D10-BB89-0F1187FF6833}"/>
    <cellStyle name="Normal 12 15" xfId="7484" xr:uid="{5A27250B-0EE9-45B9-B047-B9A64470533A}"/>
    <cellStyle name="Normal 12 16" xfId="7485" xr:uid="{C207C973-5DEF-46A2-97B6-505699A8A359}"/>
    <cellStyle name="Normal 12 17" xfId="7486" xr:uid="{B6496004-CF9D-429B-9E11-8B1A1E4F2604}"/>
    <cellStyle name="Normal 12 18" xfId="7487" xr:uid="{26A84F48-CE52-4A41-88DE-E16AC8E6EE39}"/>
    <cellStyle name="Normal 12 19" xfId="7488" xr:uid="{94F636E9-2581-47EB-90A4-A3919B3D2154}"/>
    <cellStyle name="Normal 12 2" xfId="7489" xr:uid="{2CF04963-2238-4376-8651-C5FEFA4796A6}"/>
    <cellStyle name="Normal 12 20" xfId="7490" xr:uid="{63D3CEC0-EC8D-4DE9-8B8F-D025FDCBD8A5}"/>
    <cellStyle name="Normal 12 21" xfId="7491" xr:uid="{ABCF4CEA-10B1-43CD-8F3A-2E5D2F92A60A}"/>
    <cellStyle name="Normal 12 22" xfId="7492" xr:uid="{8FD13F88-BA46-4EE0-9D01-6CF0B694D8AC}"/>
    <cellStyle name="Normal 12 23" xfId="7493" xr:uid="{B8623006-718B-4924-982F-9ADF053CCC8F}"/>
    <cellStyle name="Normal 12 24" xfId="7494" xr:uid="{2B1EA1FD-CE56-4197-B3A5-A71FCF83FE24}"/>
    <cellStyle name="Normal 12 25" xfId="7495" xr:uid="{4C1D562A-05EF-4376-A55C-AA76F4648799}"/>
    <cellStyle name="Normal 12 26" xfId="7496" xr:uid="{C60409F9-707A-400E-8A20-8B84F4DE9CD2}"/>
    <cellStyle name="Normal 12 27" xfId="7497" xr:uid="{2841C44D-C96D-4D3D-ACF9-B8712026D110}"/>
    <cellStyle name="Normal 12 28" xfId="7498" xr:uid="{02DCC526-4B0F-4FCD-9042-070C85798A73}"/>
    <cellStyle name="Normal 12 29" xfId="7499" xr:uid="{A01BB161-6AE4-4FDB-BE64-75BB9BF02E35}"/>
    <cellStyle name="Normal 12 3" xfId="7500" xr:uid="{10546001-E96F-43C0-9830-C6EED929537D}"/>
    <cellStyle name="Normal 12 30" xfId="7501" xr:uid="{A89540DA-3521-46BD-B11D-810599875891}"/>
    <cellStyle name="Normal 12 31" xfId="7502" xr:uid="{BBF5F580-7E7E-41CB-80BD-F9CF8C906051}"/>
    <cellStyle name="Normal 12 32" xfId="7503" xr:uid="{151E24C2-1FE9-4556-8F24-F82A96ED63DD}"/>
    <cellStyle name="Normal 12 33" xfId="7504" xr:uid="{DBE665BE-6531-415F-8FE6-BAA677661DFE}"/>
    <cellStyle name="Normal 12 34" xfId="7505" xr:uid="{20305F9B-D67F-41F9-9225-E87C69817AA5}"/>
    <cellStyle name="Normal 12 35" xfId="7506" xr:uid="{98334DC4-0C3B-4E27-8464-EE374A0E498E}"/>
    <cellStyle name="Normal 12 36" xfId="7507" xr:uid="{DF4DEF40-77EB-473C-9FAA-829EC742263A}"/>
    <cellStyle name="Normal 12 37" xfId="7508" xr:uid="{E58803B0-E718-4066-814A-25326D015661}"/>
    <cellStyle name="Normal 12 38" xfId="7509" xr:uid="{A2E29A13-E19A-4C0E-8661-B3F005791B8A}"/>
    <cellStyle name="Normal 12 39" xfId="7510" xr:uid="{FFC27B4D-26E7-4D7C-ACD3-7524AFB82E7B}"/>
    <cellStyle name="Normal 12 4" xfId="7511" xr:uid="{4762774E-F053-4FFB-8311-837923049578}"/>
    <cellStyle name="Normal 12 40" xfId="7512" xr:uid="{73892DDB-38FF-41FC-85C3-0A144384A95A}"/>
    <cellStyle name="Normal 12 41" xfId="7513" xr:uid="{68348294-4A7F-4DE6-98AE-70CBC8AE2B9D}"/>
    <cellStyle name="Normal 12 42" xfId="7514" xr:uid="{835A0FF3-2CD6-4A49-9ED7-2B849FE7F4D0}"/>
    <cellStyle name="Normal 12 43" xfId="7515" xr:uid="{355AE59B-D011-4E57-8AB2-3CD311778801}"/>
    <cellStyle name="Normal 12 44" xfId="7516" xr:uid="{FFCFB859-CDA4-4BA2-9BB1-867CC4ED3125}"/>
    <cellStyle name="Normal 12 45" xfId="7517" xr:uid="{DFB51680-CCC4-491B-AEFF-94A65F5CADED}"/>
    <cellStyle name="Normal 12 46" xfId="7518" xr:uid="{AB895403-B2BD-43A9-A9DB-2BD8939F8638}"/>
    <cellStyle name="Normal 12 47" xfId="7519" xr:uid="{1A71F0FA-FFAC-42EA-9CC7-9F48960B3854}"/>
    <cellStyle name="Normal 12 48" xfId="7520" xr:uid="{79F8D6EB-976C-4C78-936F-FD4FAC4CF042}"/>
    <cellStyle name="Normal 12 49" xfId="7521" xr:uid="{25701E31-2D13-4916-92C3-BCD19ED0A9A9}"/>
    <cellStyle name="Normal 12 5" xfId="7522" xr:uid="{44DCC7F9-54C1-4E60-89C1-439004ED323E}"/>
    <cellStyle name="Normal 12 50" xfId="8776" xr:uid="{AD42B8E6-7E49-4FC6-B63F-5FD9375C7279}"/>
    <cellStyle name="Normal 12 6" xfId="7523" xr:uid="{F3ABB9A2-914F-4C1D-9AE8-6B6C0D408B1B}"/>
    <cellStyle name="Normal 12 7" xfId="7524" xr:uid="{D4B96353-C5AA-4334-9FA1-A44C7877058B}"/>
    <cellStyle name="Normal 12 8" xfId="7525" xr:uid="{5B77F6A2-794F-4A8E-AD29-B25F663702F8}"/>
    <cellStyle name="Normal 12 9" xfId="7526" xr:uid="{1102FB97-729D-435C-B0C1-26E88EC5BBE4}"/>
    <cellStyle name="Normal 13" xfId="34" xr:uid="{273BE59F-9121-4F20-815D-233A455A072E}"/>
    <cellStyle name="Normal 13 10" xfId="7527" xr:uid="{1E7F8C29-483E-41D6-825D-4E03FA7C79AE}"/>
    <cellStyle name="Normal 13 11" xfId="7528" xr:uid="{6B358306-7457-4A0F-B9C9-E9960A759CC1}"/>
    <cellStyle name="Normal 13 12" xfId="7529" xr:uid="{CA028278-FA52-4E05-9798-AF09EA81E629}"/>
    <cellStyle name="Normal 13 13" xfId="7530" xr:uid="{3FA13FD4-5A27-4391-8979-910BB59F9DB4}"/>
    <cellStyle name="Normal 13 14" xfId="7531" xr:uid="{3C9475BE-B0DE-4010-AE67-C521D2F7C948}"/>
    <cellStyle name="Normal 13 15" xfId="7532" xr:uid="{144CFAEB-7EE6-4AD5-A90F-76D148DCB1FE}"/>
    <cellStyle name="Normal 13 16" xfId="7533" xr:uid="{625F42B0-EA02-4FA8-80EE-F554CD90E18A}"/>
    <cellStyle name="Normal 13 17" xfId="7534" xr:uid="{3058F1F9-B6CF-44A1-8E9F-EB7609DB0F79}"/>
    <cellStyle name="Normal 13 18" xfId="7535" xr:uid="{2F9E3DA4-F2A8-409E-A5AE-E4339C502222}"/>
    <cellStyle name="Normal 13 19" xfId="7536" xr:uid="{FE342974-E655-4FD2-8EEA-705449D3EA1D}"/>
    <cellStyle name="Normal 13 2" xfId="7537" xr:uid="{0BECD9D8-EA8D-489D-9FAB-BD2E11BC8BA7}"/>
    <cellStyle name="Normal 13 20" xfId="7538" xr:uid="{395AC93B-92C3-41DE-8122-3390E058A61C}"/>
    <cellStyle name="Normal 13 21" xfId="7539" xr:uid="{E8667FC6-6842-460D-A66D-0E97F3E46E35}"/>
    <cellStyle name="Normal 13 22" xfId="7540" xr:uid="{8731E398-1EF9-451E-89D1-D7870DFCCD31}"/>
    <cellStyle name="Normal 13 23" xfId="7541" xr:uid="{8159D213-A28C-422B-80E1-67557650FF6A}"/>
    <cellStyle name="Normal 13 24" xfId="7542" xr:uid="{FF48D97B-9622-49D0-8193-53035619645B}"/>
    <cellStyle name="Normal 13 25" xfId="7543" xr:uid="{A9049DA0-0465-421A-9AB6-E33007294004}"/>
    <cellStyle name="Normal 13 26" xfId="7544" xr:uid="{B28C1E01-E63A-4866-906E-C24BD43E598F}"/>
    <cellStyle name="Normal 13 27" xfId="7545" xr:uid="{DF1A5E49-E507-44EF-AA30-514DDA6EAA95}"/>
    <cellStyle name="Normal 13 28" xfId="7546" xr:uid="{05454812-2160-4E4F-B87D-38F1E30AC79B}"/>
    <cellStyle name="Normal 13 29" xfId="7547" xr:uid="{725376EC-D974-4698-BD94-10F091D56E18}"/>
    <cellStyle name="Normal 13 3" xfId="7548" xr:uid="{596BF62C-51AD-49B5-9A4B-06A418040AD5}"/>
    <cellStyle name="Normal 13 30" xfId="7549" xr:uid="{DB36382E-0EFE-42F9-9260-7B4483C9A7E6}"/>
    <cellStyle name="Normal 13 31" xfId="7550" xr:uid="{267A6355-56FD-43B4-9F5A-7DDA8B43DC76}"/>
    <cellStyle name="Normal 13 32" xfId="7551" xr:uid="{CC9486FF-6035-4594-B18B-4F761C1CB3C8}"/>
    <cellStyle name="Normal 13 33" xfId="7552" xr:uid="{C53BA6D6-F8FC-4EC0-A9DC-8D51489DF295}"/>
    <cellStyle name="Normal 13 34" xfId="7553" xr:uid="{244EE848-4C6D-4B37-BBFE-04B592C455CD}"/>
    <cellStyle name="Normal 13 35" xfId="7554" xr:uid="{3D6D5545-1B97-4A39-8C51-07EDC4AFEAF2}"/>
    <cellStyle name="Normal 13 36" xfId="7555" xr:uid="{C8944BA0-D843-44DF-AB69-E85F258D3D13}"/>
    <cellStyle name="Normal 13 37" xfId="7556" xr:uid="{45B7A707-DC86-4C8D-8609-6BA6D2781769}"/>
    <cellStyle name="Normal 13 38" xfId="7557" xr:uid="{08F0D27D-BBC9-457B-A047-96D681400B9B}"/>
    <cellStyle name="Normal 13 39" xfId="7558" xr:uid="{A28EFA6F-4178-44D0-8B03-3F914E62FF1B}"/>
    <cellStyle name="Normal 13 4" xfId="7559" xr:uid="{9009FD81-CE50-4DE4-8263-0E4F57D58849}"/>
    <cellStyle name="Normal 13 40" xfId="7560" xr:uid="{F600F211-FEF2-4835-828B-983A33D32392}"/>
    <cellStyle name="Normal 13 41" xfId="7561" xr:uid="{7AE91D13-B305-48AA-BEDE-74FF187043F0}"/>
    <cellStyle name="Normal 13 42" xfId="7562" xr:uid="{03C65135-ED59-4ED5-82C1-E7D4394CFED0}"/>
    <cellStyle name="Normal 13 43" xfId="7563" xr:uid="{53F9CE56-700B-4715-ABE3-1E6812BE05BC}"/>
    <cellStyle name="Normal 13 44" xfId="7564" xr:uid="{1683A112-3DF8-4465-A13B-7CE2CF5BE96D}"/>
    <cellStyle name="Normal 13 45" xfId="7565" xr:uid="{BA6E96C7-FCAB-43E6-8928-D50BBB8EF8CD}"/>
    <cellStyle name="Normal 13 46" xfId="7566" xr:uid="{E729A788-C879-4C2C-BFB3-25F3D36DE905}"/>
    <cellStyle name="Normal 13 47" xfId="7567" xr:uid="{44E7836C-D77A-4D95-BDA7-352C0C52CC63}"/>
    <cellStyle name="Normal 13 48" xfId="7568" xr:uid="{38595D18-9E31-49D7-8513-86175C68DA6B}"/>
    <cellStyle name="Normal 13 49" xfId="7569" xr:uid="{9B618067-B09F-4A22-96C5-564AC3AE0C4D}"/>
    <cellStyle name="Normal 13 5" xfId="7570" xr:uid="{3397D5D1-718B-447D-9F24-833FFCC0B3BD}"/>
    <cellStyle name="Normal 13 50" xfId="8748" xr:uid="{26F2DD21-DC19-44C3-87BE-B353A8B2BEEC}"/>
    <cellStyle name="Normal 13 50 2" xfId="9400" xr:uid="{1C25FBE8-22B0-40CB-827C-EB46FCBC7F94}"/>
    <cellStyle name="Normal 13 50 2 2" xfId="10927" xr:uid="{D9EEE0F5-BD80-4574-8864-4F1D064E48F6}"/>
    <cellStyle name="Normal 13 50 3" xfId="10297" xr:uid="{71CC1AD7-6C67-45EA-A265-341DB41EC4DD}"/>
    <cellStyle name="Normal 13 51" xfId="8777" xr:uid="{C1B41A0E-60C9-4E9F-AEFF-BC2812E38001}"/>
    <cellStyle name="Normal 13 51 2" xfId="9457" xr:uid="{EFF1EF76-8F34-4AFA-B200-1917231C0BAC}"/>
    <cellStyle name="Normal 13 51 2 2" xfId="10984" xr:uid="{9696FB38-EBA4-41FC-BC4B-FDB49FD51894}"/>
    <cellStyle name="Normal 13 51 3" xfId="10307" xr:uid="{187197B8-56B8-40B3-A628-C36597192FDA}"/>
    <cellStyle name="Normal 13 6" xfId="7571" xr:uid="{881008BD-DC42-460E-8F78-3FF938FC4E2A}"/>
    <cellStyle name="Normal 13 7" xfId="7572" xr:uid="{9169F6FF-EC3C-4960-B320-8AF261656F79}"/>
    <cellStyle name="Normal 13 8" xfId="7573" xr:uid="{C50DAF45-B693-44AC-8B0B-5C9A382FF0D5}"/>
    <cellStyle name="Normal 13 9" xfId="7574" xr:uid="{A786AE0F-DBC0-4A4E-AC4B-50DC41DED63C}"/>
    <cellStyle name="Normal 13_1_solis_MK Nr 595 " xfId="7575" xr:uid="{EA68AE4B-C8D1-48F1-BAE2-9A1C22CC0E7F}"/>
    <cellStyle name="Normal 14" xfId="795" xr:uid="{6BD4FCED-5666-462E-96CB-20DF8F016CDE}"/>
    <cellStyle name="Normal 14 2" xfId="17" xr:uid="{27ED0C01-9781-409D-806C-3A432E631B7E}"/>
    <cellStyle name="Normal 14 3" xfId="1559" xr:uid="{2ECDE5BB-0CF0-434F-81C8-4262BB6B029E}"/>
    <cellStyle name="Normal 14 3 2" xfId="9401" xr:uid="{FED13FD9-32B4-4CA0-A4B4-704DBF7834CA}"/>
    <cellStyle name="Normal 14 3 2 2" xfId="10928" xr:uid="{BA8AB858-51FA-4A1C-AE49-607707E5EFD0}"/>
    <cellStyle name="Normal 14 3 3" xfId="10298" xr:uid="{AD3013EB-1C83-42C3-AB6B-A3B5320CEB36}"/>
    <cellStyle name="Normal 14 4" xfId="8778" xr:uid="{C6D37A3D-7EFA-4D3C-AEFD-2B2BBCCE8B58}"/>
    <cellStyle name="Normal 14 4 2" xfId="9458" xr:uid="{5D0C20A2-5918-4D54-9E2C-905355DFD137}"/>
    <cellStyle name="Normal 14 4 2 2" xfId="10985" xr:uid="{F8FFDAF1-DB61-4FCA-B060-DBAD80D1348E}"/>
    <cellStyle name="Normal 14 4 3" xfId="10308" xr:uid="{67B93B04-5902-4EA6-A186-091B22E8E91D}"/>
    <cellStyle name="Normal 14 5" xfId="2392" xr:uid="{38D7CCCD-30BD-4A6D-8677-E030472E728C}"/>
    <cellStyle name="Normal 14_1_solis_MK Nr 595 " xfId="7576" xr:uid="{2117156A-0638-4887-88D8-D35696735D8C}"/>
    <cellStyle name="Normal 15" xfId="798" xr:uid="{4F9B3C20-C90E-466A-B920-8874711A7248}"/>
    <cellStyle name="Normal 15 2" xfId="1561" xr:uid="{6DCEAF78-347B-4D00-9848-9F9FD755F398}"/>
    <cellStyle name="Normal 15 2 2" xfId="7577" xr:uid="{5053F1A5-27E5-406C-AF99-F9D2FCE3A2E9}"/>
    <cellStyle name="Normal 15 2 2 2" xfId="8750" xr:uid="{3A73CC79-E75A-4FB1-83D2-B81BC764AC5A}"/>
    <cellStyle name="Normal 15 2 2 3" xfId="8606" xr:uid="{5F10ADC6-B807-4BF7-B442-0040E72B47E5}"/>
    <cellStyle name="Normal 15 2 2 3 2" xfId="9459" xr:uid="{9BD420EA-AF0D-48F6-8BBD-D59334895873}"/>
    <cellStyle name="Normal 15 2 2 3 2 2" xfId="10986" xr:uid="{4B8AE229-AEC2-4CE6-83AB-1CEBB68A714F}"/>
    <cellStyle name="Normal 15 2 2 3 3" xfId="10191" xr:uid="{182E9C8D-48E5-4AFC-848F-2FDE2AF97923}"/>
    <cellStyle name="Normal 15 2 2 4" xfId="9228" xr:uid="{D3DD1A79-15C4-4422-93B5-05015691907F}"/>
    <cellStyle name="Normal 15 2 2 4 2" xfId="10752" xr:uid="{883CB2B0-3649-46C9-BD2D-7070C14FE5B9}"/>
    <cellStyle name="Normal 15 2 2 5" xfId="9991" xr:uid="{E5E69192-B2E2-44BB-A658-C3FF989CC4E2}"/>
    <cellStyle name="Normal 15 2 3" xfId="8779" xr:uid="{647F4CFE-613A-4BA0-A2AF-4565F21DF7DB}"/>
    <cellStyle name="Normal 15 2 3 2" xfId="9460" xr:uid="{B88D61C2-A616-4CC2-A00E-A562390DD103}"/>
    <cellStyle name="Normal 15 2 3 2 2" xfId="10987" xr:uid="{9DBB980D-3B1C-4B93-86A3-7AC0AA6CF108}"/>
    <cellStyle name="Normal 15 2 3 3" xfId="10309" xr:uid="{0799A9C9-AEBC-44F8-9A06-9A0C960E13F6}"/>
    <cellStyle name="Normal 15 2 4" xfId="8780" xr:uid="{B767CE5B-AF03-44AB-9A69-C8E55417F71A}"/>
    <cellStyle name="Normal 15 2 4 2" xfId="9461" xr:uid="{C473D725-7058-448D-A709-6E1E7A48AD95}"/>
    <cellStyle name="Normal 15 2 4 2 2" xfId="10988" xr:uid="{E43E7883-2C4B-4597-B040-82D87D3B27BE}"/>
    <cellStyle name="Normal 15 2 4 3" xfId="10310" xr:uid="{DA37642A-78EB-4AAB-BB36-FA0EB4D90633}"/>
    <cellStyle name="Normal 15 2 5" xfId="8605" xr:uid="{923A6D21-2D28-4154-A3A8-17B6881DEB2F}"/>
    <cellStyle name="Normal 15 2 5 2" xfId="9462" xr:uid="{ED3EC86A-B104-4D48-BB3E-5D7FBDE0D0AF}"/>
    <cellStyle name="Normal 15 2 5 2 2" xfId="10989" xr:uid="{7C711D39-6429-4CE4-A3A2-CB99A809B59E}"/>
    <cellStyle name="Normal 15 2 5 3" xfId="10190" xr:uid="{36937EE8-7E35-4FB2-B92C-113FD54713A4}"/>
    <cellStyle name="Normal 15 2 6" xfId="9227" xr:uid="{524FF7E8-4B66-4D35-B8D5-647D1A3875D9}"/>
    <cellStyle name="Normal 15 2 6 2" xfId="10751" xr:uid="{E860CA92-3C2B-4B82-B2FD-718542C3E067}"/>
    <cellStyle name="Normal 15 2 7" xfId="9990" xr:uid="{BFFFF17F-3C51-4CAD-A7B2-77CA6E936F83}"/>
    <cellStyle name="Normal 15 2_1_solis_MK Nr 595 " xfId="7578" xr:uid="{D6B6A1CC-ABD2-4BBD-92AC-AD8A845C4BB1}"/>
    <cellStyle name="Normal 15 3" xfId="8749" xr:uid="{5D8C833E-798F-4657-BA4A-C0C3DB73970C}"/>
    <cellStyle name="Normal 15 4" xfId="2377" xr:uid="{FC7EF776-3855-4130-A3FB-2C58E68AD882}"/>
    <cellStyle name="Normal 16" xfId="1566" xr:uid="{9E469DF4-F570-43F9-9BCD-3743F4964B8E}"/>
    <cellStyle name="Normal 16 2" xfId="7579" xr:uid="{C53C4855-90EF-4087-AA08-B3D0ACAB043D}"/>
    <cellStyle name="Normal 16 2 2" xfId="8781" xr:uid="{B4DE544F-1C9F-4EE9-B791-225478A5B231}"/>
    <cellStyle name="Normal 16 2 2 2" xfId="9463" xr:uid="{B392E317-A372-49A4-A9E7-BB187561C90E}"/>
    <cellStyle name="Normal 16 2 2 2 2" xfId="10990" xr:uid="{E2840379-A065-47CF-8EC1-374D7CA51031}"/>
    <cellStyle name="Normal 16 2 2 3" xfId="10311" xr:uid="{809D57AE-6054-4030-87E1-A80A6C4DD83C}"/>
    <cellStyle name="Normal 16 2 3" xfId="8782" xr:uid="{21267FA1-6BF5-42EA-B6DD-38D787524C5D}"/>
    <cellStyle name="Normal 16 2 3 2" xfId="9464" xr:uid="{F3F5155D-1123-460A-A7B7-AB4EC853C4B5}"/>
    <cellStyle name="Normal 16 2 3 2 2" xfId="10991" xr:uid="{ADAF3898-7AA3-49AE-B41F-FE5EC350191B}"/>
    <cellStyle name="Normal 16 2 3 3" xfId="10312" xr:uid="{52FB1FAA-83BC-437F-BD69-C641A115B9E8}"/>
    <cellStyle name="Normal 16 2 4" xfId="8607" xr:uid="{8005A476-1CFD-49DF-B42E-2AA0CD01BC57}"/>
    <cellStyle name="Normal 16 2 4 2" xfId="9465" xr:uid="{A1FF16FF-21AF-4E58-ABF5-A2526FDD246A}"/>
    <cellStyle name="Normal 16 2 4 2 2" xfId="10992" xr:uid="{A18A36A3-EF63-4D56-B3C6-B621FE643E2C}"/>
    <cellStyle name="Normal 16 2 4 3" xfId="10192" xr:uid="{A626E00F-2949-47C9-8AE8-D68A4F6AF8A4}"/>
    <cellStyle name="Normal 16 2 5" xfId="9229" xr:uid="{85B2E695-2879-40E3-B71F-B2FD0DB22362}"/>
    <cellStyle name="Normal 16 2 5 2" xfId="10753" xr:uid="{F5063F29-1EC6-4A84-854B-A435E2E5159B}"/>
    <cellStyle name="Normal 16 2 6" xfId="9992" xr:uid="{92F6FD28-EFDF-47BA-AA4A-A4E4534F39F3}"/>
    <cellStyle name="Normal 16 3" xfId="8751" xr:uid="{AA21A199-E11A-4121-A05D-B10165E334C3}"/>
    <cellStyle name="Normal 16 4" xfId="2418" xr:uid="{09F77510-0BCA-4BDE-9594-81597D769057}"/>
    <cellStyle name="Normal 17" xfId="1" xr:uid="{7749F256-FFA9-449F-9E7D-D7FBF467E168}"/>
    <cellStyle name="Normal 17 2" xfId="8752" xr:uid="{636E52C1-5E3A-4D54-A6B7-6FD1399112AF}"/>
    <cellStyle name="Normal 17 3" xfId="2376" xr:uid="{3127972A-9402-4E98-AA36-B5F8E8EC015B}"/>
    <cellStyle name="Normal 18" xfId="283" xr:uid="{1091DA88-771C-422A-A66B-A7FC020378F7}"/>
    <cellStyle name="Normal 18 10" xfId="9169" xr:uid="{CA8C6F56-DCCE-486B-A895-C7B373715673}"/>
    <cellStyle name="Normal 18 10 2" xfId="10692" xr:uid="{DDEA5DAA-3CDD-4FF2-BB51-7586DCBE1353}"/>
    <cellStyle name="Normal 18 11" xfId="9913" xr:uid="{592FC6D2-F371-4C36-BD45-E470D7E73DFF}"/>
    <cellStyle name="Normal 18 2" xfId="781" xr:uid="{7EC14922-7023-40B4-A130-A10C4AC9BC74}"/>
    <cellStyle name="Normal 18 2 2" xfId="1547" xr:uid="{5CDB0825-4F9B-44AA-82A8-408398EE5F43}"/>
    <cellStyle name="Normal 18 2 2 2" xfId="8754" xr:uid="{E0D68036-DF46-4E5C-A654-B71F72995A7B}"/>
    <cellStyle name="Normal 18 2 2 2 2" xfId="9153" xr:uid="{3074459E-DB6A-46C6-BB24-A8D9EC34092D}"/>
    <cellStyle name="Normal 18 2 2 2 2 2" xfId="9166" xr:uid="{5583460A-B514-47F0-9BFB-0073A0A5D280}"/>
    <cellStyle name="Normal 18 2 2 2 2 3" xfId="10677" xr:uid="{82728CEA-9BF2-44DC-BBD8-9CE18613B384}"/>
    <cellStyle name="Normal 18 2 2 2 3" xfId="9406" xr:uid="{C1A30368-9591-4AF4-A8BC-C1520B9E544C}"/>
    <cellStyle name="Normal 18 2 2 2 3 2" xfId="10933" xr:uid="{1391B9F7-655E-4956-9E15-11E72765DD95}"/>
    <cellStyle name="Normal 18 2 2 3" xfId="8609" xr:uid="{990A6C03-F776-4C58-9F0F-68F032298FAE}"/>
    <cellStyle name="Normal 18 2 2 3 2" xfId="9466" xr:uid="{17AB7888-9AD5-4144-A0B1-4DC99389D84E}"/>
    <cellStyle name="Normal 18 2 2 3 2 2" xfId="10993" xr:uid="{96A78E6B-9E1E-4E3D-97D1-4C9C25812B7E}"/>
    <cellStyle name="Normal 18 2 2 3 3" xfId="10194" xr:uid="{29E87E27-D721-487D-9B5C-D4C75EDEDC2B}"/>
    <cellStyle name="Normal 18 2 2 4" xfId="9164" xr:uid="{54D01240-4177-4FC3-9D1D-BE66FD5281B7}"/>
    <cellStyle name="Normal 18 2 2 4 2" xfId="9899" xr:uid="{B78FA95D-6F30-4333-B785-D96BB43B985D}"/>
    <cellStyle name="Normal 18 2 2 4 2 2" xfId="11437" xr:uid="{F8515CFE-9C1E-4611-938A-DD4E584EED79}"/>
    <cellStyle name="Normal 18 2 2 4 3" xfId="9909" xr:uid="{6AD36BE7-B1B2-48CF-AC85-BFA9A3B0F6B8}"/>
    <cellStyle name="Normal 18 2 2 4 3 2" xfId="11447" xr:uid="{21AACBA9-05C5-4D86-A96C-E1361A9707BC}"/>
    <cellStyle name="Normal 18 2 2 4 4" xfId="10688" xr:uid="{98EC70E8-D5ED-4444-AC33-AFFA76706A18}"/>
    <cellStyle name="Normal 18 2 2 5" xfId="10181" xr:uid="{BE09DE4A-259F-4DA8-9C69-B1CD55926E67}"/>
    <cellStyle name="Normal 18 2 3" xfId="2327" xr:uid="{60C13802-812A-42F4-9178-05A6DC7783CC}"/>
    <cellStyle name="Normal 18 2 3 2" xfId="8610" xr:uid="{25ACC01B-6EAF-4AF4-BD43-884FEF3877B1}"/>
    <cellStyle name="Normal 18 2 3 2 2" xfId="9467" xr:uid="{BE87A77F-AD20-405D-9516-20E76E32C883}"/>
    <cellStyle name="Normal 18 2 3 2 2 2" xfId="10994" xr:uid="{B182FB67-96C0-4CBF-BF6B-BE6CF0151F56}"/>
    <cellStyle name="Normal 18 2 3 2 3" xfId="10195" xr:uid="{EE20C337-EBD0-4848-9302-4D29DE79336A}"/>
    <cellStyle name="Normal 18 2 3 3" xfId="9405" xr:uid="{FA468D26-3366-4B95-B1B6-BF110B854047}"/>
    <cellStyle name="Normal 18 2 3 3 2" xfId="10932" xr:uid="{D76252F6-BB01-46ED-84E0-2B0FDF086FB6}"/>
    <cellStyle name="Normal 18 2 3 4" xfId="10182" xr:uid="{414F08B2-98D3-4AD5-A61C-F2E92B7D2AB9}"/>
    <cellStyle name="Normal 18 2 4" xfId="8608" xr:uid="{406732CB-D1A0-4C0B-ACFA-920A521F30F1}"/>
    <cellStyle name="Normal 18 2 4 2" xfId="9468" xr:uid="{C8BA78EC-C429-4835-A0BA-CD95E0FCA6F2}"/>
    <cellStyle name="Normal 18 2 4 2 2" xfId="10995" xr:uid="{B43AB1A1-3C08-4477-ACAF-F2F47889E805}"/>
    <cellStyle name="Normal 18 2 4 3" xfId="10193" xr:uid="{3D901E43-C4EA-4A7B-9EA3-420668B49DE1}"/>
    <cellStyle name="Normal 18 2 5" xfId="9173" xr:uid="{208E810E-56CE-49F1-AA47-F45E6D65DC51}"/>
    <cellStyle name="Normal 18 2 5 2" xfId="10696" xr:uid="{93650A0B-8815-4C21-B94A-4478B4D5BB33}"/>
    <cellStyle name="Normal 18 2 6" xfId="9915" xr:uid="{EED7DF71-CE7E-4CD1-A599-8B842CA3DE0A}"/>
    <cellStyle name="Normal 18 3" xfId="533" xr:uid="{DF4F03B8-888E-4D29-8EC9-400325D76C7B}"/>
    <cellStyle name="Normal 18 3 2" xfId="1299" xr:uid="{B6CEAFD6-1CBE-4CD6-9FDE-8A7A677DCFBC}"/>
    <cellStyle name="Normal 18 3 2 2" xfId="9469" xr:uid="{ECC4911F-890D-4699-9EF5-762925F4BCDB}"/>
    <cellStyle name="Normal 18 3 2 2 2" xfId="10996" xr:uid="{8A4AF755-9329-4CC2-8698-B7CF1090DAB0}"/>
    <cellStyle name="Normal 18 3 2 3" xfId="9906" xr:uid="{68407EA1-EB4B-4D82-A152-9FB55F01511D}"/>
    <cellStyle name="Normal 18 3 2 3 2" xfId="11444" xr:uid="{0BAA3AB7-5A12-469A-BD54-D3C6EB8A94BE}"/>
    <cellStyle name="Normal 18 3 2 4" xfId="10313" xr:uid="{46A35739-A66F-44A6-BFB9-23B00546B927}"/>
    <cellStyle name="Normal 18 3 3" xfId="2079" xr:uid="{24EC0EA7-0A06-4822-8778-74E47F6C349A}"/>
    <cellStyle name="Normal 18 3 3 2" xfId="9470" xr:uid="{97143482-FDA7-4115-A668-FE755BE6A698}"/>
    <cellStyle name="Normal 18 3 3 2 2" xfId="10997" xr:uid="{75C5F891-CB02-433E-BD57-491C41644757}"/>
    <cellStyle name="Normal 18 3 3 3" xfId="10314" xr:uid="{3DA74261-A8CE-413F-AD7D-89BE6FC362DC}"/>
    <cellStyle name="Normal 18 3 4" xfId="8611" xr:uid="{27A7E007-BEF8-453D-9B85-E869611BFC77}"/>
    <cellStyle name="Normal 18 3 4 2" xfId="9471" xr:uid="{38192B89-3664-4748-81C7-94729C58401B}"/>
    <cellStyle name="Normal 18 3 4 2 2" xfId="10998" xr:uid="{8FC9E232-190C-4E2E-91CB-4F50575D2BD0}"/>
    <cellStyle name="Normal 18 3 4 3" xfId="10196" xr:uid="{B525CE36-AD49-484F-AC06-8A19CD10711F}"/>
    <cellStyle name="Normal 18 3 5" xfId="9161" xr:uid="{941B06FB-5704-4188-8DB0-8BFF130D468D}"/>
    <cellStyle name="Normal 18 3 5 2" xfId="9165" xr:uid="{5A15F711-0343-419A-BCA0-4CD7D7B90379}"/>
    <cellStyle name="Normal 18 3 5 2 2" xfId="9910" xr:uid="{FB9918CC-F6B2-47D9-9260-E2200D6BF6DD}"/>
    <cellStyle name="Normal 18 3 5 2 2 2" xfId="11448" xr:uid="{24A9DAE7-FFE6-4023-99A4-6B74F7471974}"/>
    <cellStyle name="Normal 18 3 5 2 3" xfId="10689" xr:uid="{6433C00F-0047-4220-8173-59DB671C7897}"/>
    <cellStyle name="Normal 18 3 5 3" xfId="9903" xr:uid="{03684E97-D8CD-40C3-9214-84FB8DCDD91E}"/>
    <cellStyle name="Normal 18 3 5 3 2" xfId="11441" xr:uid="{BFF2A369-D985-4BB9-B48F-1CCDB76E8A7D}"/>
    <cellStyle name="Normal 18 3 5 4" xfId="10685" xr:uid="{67C79224-2A7B-4F31-B4A6-7A5141EACA2E}"/>
    <cellStyle name="Normal 18 3 6" xfId="9230" xr:uid="{66FFE98C-DFAD-4924-969E-E8DA49BE10B2}"/>
    <cellStyle name="Normal 18 3 6 2" xfId="10754" xr:uid="{D1554374-2B2B-4646-8BB7-C7157ACFA03F}"/>
    <cellStyle name="Normal 18 3 7" xfId="9993" xr:uid="{2FB3D988-77CD-4761-AD99-10EC04CFF3CF}"/>
    <cellStyle name="Normal 18 4" xfId="1051" xr:uid="{B0233D75-F299-4523-B0D2-6FF533487348}"/>
    <cellStyle name="Normal 18 4 2" xfId="8783" xr:uid="{F889C5D1-1EA5-4008-9748-7FFF955BB7E4}"/>
    <cellStyle name="Normal 18 4 2 2" xfId="9472" xr:uid="{FADC9669-C082-4911-92EA-85FAC7E5D9AD}"/>
    <cellStyle name="Normal 18 4 2 2 2" xfId="10999" xr:uid="{E3487A47-7DBF-4194-A503-B99936EB9ACE}"/>
    <cellStyle name="Normal 18 4 2 3" xfId="10315" xr:uid="{9284BA6D-6D07-4E63-BADE-BA66E3F59EF6}"/>
    <cellStyle name="Normal 18 4 3" xfId="8612" xr:uid="{341A8BDA-729F-46FF-9BF6-475579D20C7E}"/>
    <cellStyle name="Normal 18 4 3 2" xfId="9473" xr:uid="{B287E103-338B-493C-A889-D05C93E5E9CE}"/>
    <cellStyle name="Normal 18 4 3 2 2" xfId="11000" xr:uid="{927400F8-7AE9-43F0-9CA6-791BE007414A}"/>
    <cellStyle name="Normal 18 4 3 3" xfId="10197" xr:uid="{898C68F2-420F-492F-B430-6B5BF678F613}"/>
    <cellStyle name="Normal 18 4 4" xfId="9231" xr:uid="{CB945B7D-0B9E-48D1-A4B8-DDBB1236DB5D}"/>
    <cellStyle name="Normal 18 4 4 2" xfId="10755" xr:uid="{C96364EF-7972-43F2-AD2B-974A7E3ACB3C}"/>
    <cellStyle name="Normal 18 4 5" xfId="9994" xr:uid="{4E8BC633-47D7-46AD-A8D0-16DC74F80B20}"/>
    <cellStyle name="Normal 18 5" xfId="1830" xr:uid="{A32234AE-E913-4DE5-89D2-D3D9645BE7EC}"/>
    <cellStyle name="Normal 18 5 2" xfId="8784" xr:uid="{8AE69CC3-451F-4F41-AE87-99DA9B7717E7}"/>
    <cellStyle name="Normal 18 5 2 2" xfId="9474" xr:uid="{F1C4DF03-BD34-4816-98E7-B5C4900BE55C}"/>
    <cellStyle name="Normal 18 5 2 2 2" xfId="11001" xr:uid="{7226A9B7-945D-48E3-A7C5-4795937C7F2E}"/>
    <cellStyle name="Normal 18 5 2 3" xfId="10316" xr:uid="{05A28757-B8F2-4A76-A50A-354BA4392A7A}"/>
    <cellStyle name="Normal 18 5 3" xfId="8613" xr:uid="{1E508EA6-4996-4DDA-A959-302BA83E3DCF}"/>
    <cellStyle name="Normal 18 5 3 2" xfId="9475" xr:uid="{3D554610-3849-4564-BCAB-BCA9201BB4A9}"/>
    <cellStyle name="Normal 18 5 3 2 2" xfId="11002" xr:uid="{319E90E3-A901-4A5B-B75A-80BE428DDB1E}"/>
    <cellStyle name="Normal 18 5 3 3" xfId="10198" xr:uid="{541EE1A4-314B-4C57-9BE7-C8977868EA7E}"/>
    <cellStyle name="Normal 18 5 4" xfId="9232" xr:uid="{2267BFAE-CB74-4F9B-8CC8-777FFD45D5D3}"/>
    <cellStyle name="Normal 18 5 4 2" xfId="10756" xr:uid="{F650C874-06B5-4CA1-BE8E-EB79BB5674EC}"/>
    <cellStyle name="Normal 18 5 5" xfId="9995" xr:uid="{9B01A0F9-4120-44AF-93D4-A52A68206DCE}"/>
    <cellStyle name="Normal 18 6" xfId="7580" xr:uid="{D950B555-BCE2-4626-9190-AB204A8BA954}"/>
    <cellStyle name="Normal 18 6 2" xfId="8785" xr:uid="{A4E2EDC8-B7FD-4145-B2F8-0E7EA3324FDA}"/>
    <cellStyle name="Normal 18 6 2 2" xfId="9476" xr:uid="{C659C60A-0F96-4D73-8927-1A214C8F1080}"/>
    <cellStyle name="Normal 18 6 2 2 2" xfId="11003" xr:uid="{918BEDEE-DBD7-4622-BB81-C86FB45AFB17}"/>
    <cellStyle name="Normal 18 6 2 3" xfId="10317" xr:uid="{79504626-8E6C-456C-AFEB-CA82AFC56C18}"/>
    <cellStyle name="Normal 18 6 3" xfId="8614" xr:uid="{34DD847E-E15E-4627-8B44-B4014F560A00}"/>
    <cellStyle name="Normal 18 6 3 2" xfId="9477" xr:uid="{D2BBC43A-417C-4180-BD14-F6C2397F65F3}"/>
    <cellStyle name="Normal 18 6 3 2 2" xfId="11004" xr:uid="{3CCB1B27-1BBB-492B-850C-ABD2C80B4D9F}"/>
    <cellStyle name="Normal 18 6 3 3" xfId="10199" xr:uid="{7CD9F0F2-BD5B-472C-BA77-FF97DD151387}"/>
    <cellStyle name="Normal 18 6 4" xfId="9233" xr:uid="{9A2E5553-71CB-43B2-98A0-170A865C4842}"/>
    <cellStyle name="Normal 18 6 4 2" xfId="10757" xr:uid="{92B6C541-F095-4FB0-BB20-09FBC02BAB8D}"/>
    <cellStyle name="Normal 18 6 5" xfId="9996" xr:uid="{34706724-0747-44BA-A195-E8EE6CF6AA46}"/>
    <cellStyle name="Normal 18 7" xfId="8753" xr:uid="{2E52253C-CAC3-479C-8165-4F918A8E42A7}"/>
    <cellStyle name="Normal 18 8" xfId="8599" xr:uid="{B82B4810-1EBC-421B-A1B0-4FF0BA01BD20}"/>
    <cellStyle name="Normal 18 8 2" xfId="9478" xr:uid="{BCCBAD07-21BD-4B52-A03F-2B12BFA053B8}"/>
    <cellStyle name="Normal 18 8 2 2" xfId="11005" xr:uid="{1E038D59-A90D-4F40-80A9-86954BF9B720}"/>
    <cellStyle name="Normal 18 8 3" xfId="10184" xr:uid="{32C72185-B057-4D9D-BAE6-C98B41E8C1B1}"/>
    <cellStyle name="Normal 18 9" xfId="9149" xr:uid="{0641433D-76DE-4D4B-88A4-C46C5B52D1C3}"/>
    <cellStyle name="Normal 18 9 2" xfId="10673" xr:uid="{32AA31A9-5365-4750-B03E-28646C40E050}"/>
    <cellStyle name="Normal 18_1_solis_MK Nr 595 " xfId="7581" xr:uid="{D469157D-5A88-4C20-B87E-FE0BB4C7A990}"/>
    <cellStyle name="Normal 19" xfId="199" xr:uid="{1AAD403E-53AE-46EE-9A81-C6F5532E4218}"/>
    <cellStyle name="Normal 19 10" xfId="8602" xr:uid="{99AF4174-AD8A-47B3-9713-838D88EC836F}"/>
    <cellStyle name="Normal 19 10 2" xfId="9479" xr:uid="{09255BD4-F224-48B7-BE3C-3CEEDA79770F}"/>
    <cellStyle name="Normal 19 10 2 2" xfId="11006" xr:uid="{5272BE37-7F34-4D61-9B3F-62527B138E4F}"/>
    <cellStyle name="Normal 19 10 3" xfId="10187" xr:uid="{8189AB30-7619-4667-8EE4-0A3935B1867B}"/>
    <cellStyle name="Normal 19 11" xfId="9234" xr:uid="{428C5D50-4841-4F42-AE64-BE2073F82F40}"/>
    <cellStyle name="Normal 19 11 2" xfId="10758" xr:uid="{B9BC5D2A-4965-4DC2-9DB7-3F70738F46EA}"/>
    <cellStyle name="Normal 19 12" xfId="9997" xr:uid="{BF7AD46D-5E80-4BB3-9D77-7C4DA15709E4}"/>
    <cellStyle name="Normal 19 13" xfId="7582" xr:uid="{93CFC672-CE41-48CF-A765-116E42E2EBFD}"/>
    <cellStyle name="Normal 19 2" xfId="7583" xr:uid="{11A8FFDC-BA14-4D53-9A15-4F1555868DF9}"/>
    <cellStyle name="Normal 19 2 2" xfId="7584" xr:uid="{A52FA5A6-853E-42DF-86F7-9C4C6E40F891}"/>
    <cellStyle name="Normal 19 2 3" xfId="7585" xr:uid="{48ABE873-57DC-4FBD-9746-F2D8510F5544}"/>
    <cellStyle name="Normal 19 2_1_solis_MK Nr 595 " xfId="7586" xr:uid="{693AE6F4-B817-496C-8750-610488E85DBE}"/>
    <cellStyle name="Normal 19 3" xfId="7587" xr:uid="{AF14E200-0BB6-4ECA-B3E7-57A414E92A6D}"/>
    <cellStyle name="Normal 19 4" xfId="7588" xr:uid="{A6159060-E409-46E1-A20E-2B0B69E9EBC6}"/>
    <cellStyle name="Normal 19 5" xfId="8786" xr:uid="{025A4D56-AE63-44BA-AED4-66822AB8F655}"/>
    <cellStyle name="Normal 19 5 2" xfId="9480" xr:uid="{20FE328D-19B6-4862-87AF-2B24D0BB5E98}"/>
    <cellStyle name="Normal 19 5 2 2" xfId="11007" xr:uid="{16846B2F-1637-4D03-A416-5058C8F3151D}"/>
    <cellStyle name="Normal 19 5 3" xfId="10318" xr:uid="{AD76F1F3-9FE6-47D5-A2DA-E6873BC18BEC}"/>
    <cellStyle name="Normal 19 6" xfId="8787" xr:uid="{9E066703-511A-472A-A987-8C991060992D}"/>
    <cellStyle name="Normal 19 6 2" xfId="9481" xr:uid="{536D3AD6-F24C-4574-A800-E8F86AE762D4}"/>
    <cellStyle name="Normal 19 6 2 2" xfId="11008" xr:uid="{7A2BFF2A-FEC8-46E1-8485-05E9754606F6}"/>
    <cellStyle name="Normal 19 6 3" xfId="10319" xr:uid="{D7E50DD7-E2F6-4DAE-95A4-2E30839ABA3C}"/>
    <cellStyle name="Normal 19 7" xfId="8615" xr:uid="{798D0A40-13FA-4FA3-B612-F7E6D8E74EF6}"/>
    <cellStyle name="Normal 19 7 2" xfId="9482" xr:uid="{6729C016-3C08-4804-9AE9-B7172CCC98F4}"/>
    <cellStyle name="Normal 19 7 2 2" xfId="11009" xr:uid="{B302C088-EA83-420D-A8EA-814B8B5568DC}"/>
    <cellStyle name="Normal 19 7 3" xfId="10200" xr:uid="{C1AC8540-2B1C-48A9-8657-9B476D6F309A}"/>
    <cellStyle name="Normal 19 8" xfId="8601" xr:uid="{6C86D54A-3731-42A9-9935-2728B8691B46}"/>
    <cellStyle name="Normal 19 8 2" xfId="9483" xr:uid="{FAF0B2B3-BF8D-46F9-8A31-6BD32F0755AD}"/>
    <cellStyle name="Normal 19 8 2 2" xfId="11010" xr:uid="{CBA30F3B-6216-452B-8FFA-8A390F62D59B}"/>
    <cellStyle name="Normal 19 8 3" xfId="10186" xr:uid="{2BB04284-D90B-4459-A244-D8BC80CB6F3B}"/>
    <cellStyle name="Normal 19 9" xfId="8603" xr:uid="{03E50F41-5D04-4CB9-BA31-02FFC863C40E}"/>
    <cellStyle name="Normal 19 9 2" xfId="9484" xr:uid="{455E90C1-3587-4B55-A5B1-362B2B33A8C1}"/>
    <cellStyle name="Normal 19 9 2 2" xfId="11011" xr:uid="{24CEC93A-AC8A-43AC-A34B-B5B70EF6D1B3}"/>
    <cellStyle name="Normal 19 9 3" xfId="10188" xr:uid="{93CB10EF-2B39-49C4-AE0C-A918EBC04ACD}"/>
    <cellStyle name="Normal 19_1_solis_MK Nr 595 " xfId="7589" xr:uid="{4A077212-46E9-4ED0-9196-6F7E5CAA1AA5}"/>
    <cellStyle name="Normal 2" xfId="2" xr:uid="{C79EB2A4-0376-47D6-87D9-006639A71738}"/>
    <cellStyle name="Normal 2 10" xfId="808" xr:uid="{387601D2-E512-434C-9146-57F7B8385EE8}"/>
    <cellStyle name="Normal 2 10 2" xfId="8788" xr:uid="{8DFE9903-AD06-4CFF-97A4-B06CA20BDC9D}"/>
    <cellStyle name="Normal 2 10 2 2" xfId="9485" xr:uid="{F760C18F-D718-4D7F-9A61-C95781E38C36}"/>
    <cellStyle name="Normal 2 10 2 2 2" xfId="11012" xr:uid="{9CA3B7D3-6DDF-4522-8F54-0493E5CC35A6}"/>
    <cellStyle name="Normal 2 10 2 3" xfId="10320" xr:uid="{48C49A51-FE0D-4E2E-B9ED-7CFC4DBA18E5}"/>
    <cellStyle name="Normal 2 10 3" xfId="8789" xr:uid="{B7114B49-ADC3-40C0-A360-23CB8937467D}"/>
    <cellStyle name="Normal 2 10 3 2" xfId="9486" xr:uid="{6C0F581A-FC3D-4D2B-B731-6DA69A7B1F66}"/>
    <cellStyle name="Normal 2 10 3 2 2" xfId="11013" xr:uid="{3797E8B0-A04C-45CB-92FC-E859E010AD86}"/>
    <cellStyle name="Normal 2 10 3 3" xfId="10321" xr:uid="{B29A62AA-43B1-409B-A672-902B950D00DC}"/>
    <cellStyle name="Normal 2 10 4" xfId="8616" xr:uid="{ED90160B-522B-42F2-86E9-922D09DEF58A}"/>
    <cellStyle name="Normal 2 10 4 2" xfId="9487" xr:uid="{15DF7D34-D997-4C4B-9B09-00D37C397F42}"/>
    <cellStyle name="Normal 2 10 4 2 2" xfId="11014" xr:uid="{2AD2A1A9-5FFF-446E-A57F-E04740CA89F5}"/>
    <cellStyle name="Normal 2 10 4 3" xfId="10201" xr:uid="{4BE3E8A3-8926-4F5F-9126-74A61EF92285}"/>
    <cellStyle name="Normal 2 10 5" xfId="9235" xr:uid="{BE4E9720-9364-468D-A506-401E45C09ED6}"/>
    <cellStyle name="Normal 2 10 5 2" xfId="10759" xr:uid="{C31AC3FE-B3AD-4ACA-A0F9-FD04C12A6334}"/>
    <cellStyle name="Normal 2 10 6" xfId="9998" xr:uid="{DD6A5EB5-15FE-4F58-B9F0-2F32804B0CED}"/>
    <cellStyle name="Normal 2 11" xfId="7590" xr:uid="{1E554825-45E5-4894-A3CC-881DD078A9CB}"/>
    <cellStyle name="Normal 2 11 2" xfId="8790" xr:uid="{C946ACF6-6B6C-4DB5-82D9-C863338BEF1A}"/>
    <cellStyle name="Normal 2 11 2 2" xfId="9488" xr:uid="{69F85388-9074-45C7-8062-21384BEF559B}"/>
    <cellStyle name="Normal 2 11 2 2 2" xfId="11015" xr:uid="{CB230026-F4FA-45ED-92A3-1FAB921E45BD}"/>
    <cellStyle name="Normal 2 11 2 3" xfId="10322" xr:uid="{37297599-01EE-4E92-A09B-6B8F569BD15D}"/>
    <cellStyle name="Normal 2 11 3" xfId="8791" xr:uid="{04500E67-5270-4FC7-90B5-EC42A8BE40E7}"/>
    <cellStyle name="Normal 2 11 3 2" xfId="9489" xr:uid="{72A8BD10-4412-4693-9495-D2B8D38E18DB}"/>
    <cellStyle name="Normal 2 11 3 2 2" xfId="11016" xr:uid="{A89DD098-6BB9-4B98-B56D-800ABE707CE0}"/>
    <cellStyle name="Normal 2 11 3 3" xfId="10323" xr:uid="{C2B39A69-E153-4558-A9E9-3A6602A12CF3}"/>
    <cellStyle name="Normal 2 11 4" xfId="8617" xr:uid="{80E2328D-DB16-4738-AA78-DC1607983EB7}"/>
    <cellStyle name="Normal 2 11 4 2" xfId="9490" xr:uid="{137330E9-B0B3-4926-9D46-75A90F09FC07}"/>
    <cellStyle name="Normal 2 11 4 2 2" xfId="11017" xr:uid="{27A13746-C0DE-413A-9701-022EC42C5CDF}"/>
    <cellStyle name="Normal 2 11 4 3" xfId="10202" xr:uid="{14955A9A-FC76-4FBC-ABF0-D7E00CEE50AD}"/>
    <cellStyle name="Normal 2 11 5" xfId="9236" xr:uid="{264013C3-42D8-4567-B38E-D64CB7C11FBE}"/>
    <cellStyle name="Normal 2 11 5 2" xfId="10760" xr:uid="{0AB589B3-E34E-42A6-8874-B114031D3FC2}"/>
    <cellStyle name="Normal 2 11 6" xfId="9999" xr:uid="{065BBB00-2E50-4C37-8654-8CBC34A38F9E}"/>
    <cellStyle name="Normal 2 12" xfId="805" xr:uid="{D2B8D63B-2622-4155-AE4A-73E3AF7FE59F}"/>
    <cellStyle name="Normal 2 13" xfId="7591" xr:uid="{D4AC63A6-F9BF-42D9-AA84-1AC8C326C293}"/>
    <cellStyle name="Normal 2 13 10" xfId="7592" xr:uid="{DBFE5080-7850-4792-A5FD-98EEA8089AC3}"/>
    <cellStyle name="Normal 2 13 11" xfId="7593" xr:uid="{8254B760-20F2-43FC-96F3-DA248681A7A8}"/>
    <cellStyle name="Normal 2 13 12" xfId="7594" xr:uid="{32132660-F876-49EB-9C99-5114EF76636A}"/>
    <cellStyle name="Normal 2 13 13" xfId="7595" xr:uid="{DAF4811C-3E4D-406F-B982-A4F3048EAEEB}"/>
    <cellStyle name="Normal 2 13 2" xfId="7596" xr:uid="{B6499D61-9438-4776-9122-944B79886BE8}"/>
    <cellStyle name="Normal 2 13 2 10" xfId="7597" xr:uid="{17B7C413-7525-42C1-8797-235F76DB3A98}"/>
    <cellStyle name="Normal 2 13 2 11" xfId="7598" xr:uid="{7E4AB4A5-A33A-49DF-97E1-27738AB9487B}"/>
    <cellStyle name="Normal 2 13 2 12" xfId="7599" xr:uid="{85B564A9-9662-4ABC-B3E6-7442CDCFB52E}"/>
    <cellStyle name="Normal 2 13 2 13" xfId="7600" xr:uid="{F15921C6-EF6F-4BE8-A7E5-CA184F6B279C}"/>
    <cellStyle name="Normal 2 13 2 2" xfId="7601" xr:uid="{17F95C31-CB2D-4B0A-AC52-4A37FF9112DE}"/>
    <cellStyle name="Normal 2 13 2 3" xfId="7602" xr:uid="{365E6224-E29E-4C8F-88C9-CFE2B8BC7F4C}"/>
    <cellStyle name="Normal 2 13 2 4" xfId="7603" xr:uid="{D023BD33-5DB4-4C02-A2FC-7CBCCA90948B}"/>
    <cellStyle name="Normal 2 13 2 5" xfId="7604" xr:uid="{B98AE3A4-7A1D-430C-9534-D9DE065ED6F5}"/>
    <cellStyle name="Normal 2 13 2 6" xfId="7605" xr:uid="{2CE0379A-B4DB-47A9-9A9B-5C87810FF4BD}"/>
    <cellStyle name="Normal 2 13 2 7" xfId="7606" xr:uid="{1B6BC124-BE4A-4E3C-951A-BA3C2B7B5C31}"/>
    <cellStyle name="Normal 2 13 2 8" xfId="7607" xr:uid="{5D5405A3-D776-4E89-A03D-361ED040F28B}"/>
    <cellStyle name="Normal 2 13 2 9" xfId="7608" xr:uid="{DA7E48A6-8670-420E-A3DF-97E1E72F58FE}"/>
    <cellStyle name="Normal 2 13 3" xfId="7609" xr:uid="{C862B637-42A2-4A96-A25B-8BF5ED51261D}"/>
    <cellStyle name="Normal 2 13 4" xfId="7610" xr:uid="{32604268-B905-463E-9729-FB618B2E898A}"/>
    <cellStyle name="Normal 2 13 5" xfId="7611" xr:uid="{4FD357CE-C53C-4B9E-8612-AA33A506734B}"/>
    <cellStyle name="Normal 2 13 6" xfId="7612" xr:uid="{1D641EA7-AC43-4AB0-B196-BFC09E761060}"/>
    <cellStyle name="Normal 2 13 7" xfId="7613" xr:uid="{8260DF3C-4C31-481F-A646-01778AEF02CE}"/>
    <cellStyle name="Normal 2 13 8" xfId="7614" xr:uid="{14275872-5F6D-453E-990F-A49CC94DFBBC}"/>
    <cellStyle name="Normal 2 13 9" xfId="7615" xr:uid="{344A8838-6044-4CD3-AAE4-7CE3DFA996A9}"/>
    <cellStyle name="Normal 2 14" xfId="7616" xr:uid="{D63AC574-5FF5-43ED-9451-26E1BAAEE5E4}"/>
    <cellStyle name="Normal 2 15" xfId="7617" xr:uid="{E447C0D0-5B0D-45D1-B956-124B5CA2AFEA}"/>
    <cellStyle name="Normal 2 16" xfId="7618" xr:uid="{92B24FED-7282-4338-AB5A-D93CA4F4520B}"/>
    <cellStyle name="Normal 2 17" xfId="7619" xr:uid="{D5A0642D-E06C-4CFA-92E0-DFD629BE7852}"/>
    <cellStyle name="Normal 2 18" xfId="7620" xr:uid="{B3441822-9E63-4EF7-9219-58C5B3C97A2A}"/>
    <cellStyle name="Normal 2 19" xfId="7621" xr:uid="{B595C1EE-A1CE-4C33-A181-D95F295893DB}"/>
    <cellStyle name="Normal 2 2" xfId="37" xr:uid="{52ACE03E-FD1F-4C35-9F7D-B584B56DE29A}"/>
    <cellStyle name="Normal 2 2 10" xfId="7623" xr:uid="{D709C0AD-B699-43DB-86BC-2AB501DC538A}"/>
    <cellStyle name="Normal 2 2 10 2" xfId="8792" xr:uid="{DB095849-7FE0-4DFA-AC3D-5C801B9BFB54}"/>
    <cellStyle name="Normal 2 2 10 2 2" xfId="9491" xr:uid="{D13B593E-C415-4B84-9E7A-72719B981458}"/>
    <cellStyle name="Normal 2 2 10 2 2 2" xfId="11018" xr:uid="{B7CFD633-C41A-45C4-86AC-136FAD39E096}"/>
    <cellStyle name="Normal 2 2 10 2 3" xfId="10324" xr:uid="{B2F43198-07E2-4CA5-A7A3-BAD543832770}"/>
    <cellStyle name="Normal 2 2 10 3" xfId="8793" xr:uid="{F06D8ECD-989A-4320-A607-C18307800AF5}"/>
    <cellStyle name="Normal 2 2 10 3 2" xfId="9492" xr:uid="{7BE6D738-3CE1-4D9D-B71A-6FCDC171ADE0}"/>
    <cellStyle name="Normal 2 2 10 3 2 2" xfId="11019" xr:uid="{D3C5144D-B9AE-4D14-B0D8-33F2C84940C3}"/>
    <cellStyle name="Normal 2 2 10 3 3" xfId="10325" xr:uid="{3BEF7193-648B-490D-AC7A-D3B718519E65}"/>
    <cellStyle name="Normal 2 2 10 4" xfId="8618" xr:uid="{4FF26EA8-22BB-4158-9B02-39025CB7F302}"/>
    <cellStyle name="Normal 2 2 10 4 2" xfId="9493" xr:uid="{4F9767D3-142C-482D-8F1A-4F9B506D348D}"/>
    <cellStyle name="Normal 2 2 10 4 2 2" xfId="11020" xr:uid="{4688EFD2-8998-46B4-9BE8-5662247DDBED}"/>
    <cellStyle name="Normal 2 2 10 4 3" xfId="10203" xr:uid="{FF87A20E-6D3A-4E8B-8859-83F3B9463935}"/>
    <cellStyle name="Normal 2 2 10 5" xfId="9237" xr:uid="{4392C40C-7FD5-446A-A828-25C81AF0D9EA}"/>
    <cellStyle name="Normal 2 2 10 5 2" xfId="10761" xr:uid="{592D195E-0034-4B5D-B4C8-8EDEE62E1C4D}"/>
    <cellStyle name="Normal 2 2 10 6" xfId="10000" xr:uid="{25A7F36E-A977-4A7A-B8CF-889739F6C9B1}"/>
    <cellStyle name="Normal 2 2 11" xfId="7624" xr:uid="{71F51F8A-28E5-4291-8D86-8914BD3BA34C}"/>
    <cellStyle name="Normal 2 2 11 2" xfId="8794" xr:uid="{0A2D2CA0-903D-4868-82EF-9375961BCB5C}"/>
    <cellStyle name="Normal 2 2 11 2 2" xfId="9494" xr:uid="{0EE1A223-7039-4882-8AE1-9C3FBCF204EE}"/>
    <cellStyle name="Normal 2 2 11 2 2 2" xfId="11021" xr:uid="{72FD2466-F868-456E-97E2-320EFE52E605}"/>
    <cellStyle name="Normal 2 2 11 2 3" xfId="10326" xr:uid="{ECEA385F-59CE-4B15-91E9-FF8AD3CF5BA8}"/>
    <cellStyle name="Normal 2 2 11 3" xfId="8795" xr:uid="{87A577AF-2214-41FF-9139-74439BC01D25}"/>
    <cellStyle name="Normal 2 2 11 3 2" xfId="9495" xr:uid="{2519E510-3F3B-4AC5-AF46-1385DF66ADF7}"/>
    <cellStyle name="Normal 2 2 11 3 2 2" xfId="11022" xr:uid="{FE169495-3660-4752-BA48-AD0E4FD54B78}"/>
    <cellStyle name="Normal 2 2 11 3 3" xfId="10327" xr:uid="{23BFF565-2FF5-454F-9D28-640AA8772073}"/>
    <cellStyle name="Normal 2 2 11 4" xfId="8619" xr:uid="{F09198BC-6BC1-42F5-8106-853C17A96D4F}"/>
    <cellStyle name="Normal 2 2 11 4 2" xfId="9496" xr:uid="{CC54F72E-31B4-433C-ABA4-0FCF9ED8DE7B}"/>
    <cellStyle name="Normal 2 2 11 4 2 2" xfId="11023" xr:uid="{0836A6D3-38B7-4570-BF83-7CA70DAC9F42}"/>
    <cellStyle name="Normal 2 2 11 4 3" xfId="10204" xr:uid="{25BC6C63-693A-4BA9-8268-323C5A71F963}"/>
    <cellStyle name="Normal 2 2 11 5" xfId="9238" xr:uid="{2F277886-A8B2-44AD-895E-7DC57AC5FB8F}"/>
    <cellStyle name="Normal 2 2 11 5 2" xfId="10762" xr:uid="{DCD3776B-400A-4EBA-9251-A7A3AF0161F3}"/>
    <cellStyle name="Normal 2 2 11 6" xfId="10001" xr:uid="{A71FDF8C-CE06-4876-924E-4A1CDB950E94}"/>
    <cellStyle name="Normal 2 2 12" xfId="7625" xr:uid="{AEF4820E-6402-4069-93F3-CDF6FEF96E9D}"/>
    <cellStyle name="Normal 2 2 12 2" xfId="8796" xr:uid="{B5CA1C38-F113-4581-9855-547C564795E8}"/>
    <cellStyle name="Normal 2 2 12 2 2" xfId="9497" xr:uid="{3D5AC429-E8E2-4370-B638-6FCB52D40D3B}"/>
    <cellStyle name="Normal 2 2 12 2 2 2" xfId="11024" xr:uid="{AA7C7559-AB30-4E31-A081-3998ED7F48AE}"/>
    <cellStyle name="Normal 2 2 12 2 3" xfId="10328" xr:uid="{36947A6F-119D-4308-8A7D-0A6E83D564B7}"/>
    <cellStyle name="Normal 2 2 12 3" xfId="8797" xr:uid="{6281430C-23A3-4142-9FBB-4F008701F0DF}"/>
    <cellStyle name="Normal 2 2 12 3 2" xfId="9498" xr:uid="{665C241D-6405-4484-AA2A-7FF4BCA01EAD}"/>
    <cellStyle name="Normal 2 2 12 3 2 2" xfId="11025" xr:uid="{6BD7A2F9-C864-42BB-857C-5B0146E6A381}"/>
    <cellStyle name="Normal 2 2 12 3 3" xfId="10329" xr:uid="{E13B5716-8FF1-4CA4-891C-6CC70C0BE5A9}"/>
    <cellStyle name="Normal 2 2 12 4" xfId="8620" xr:uid="{17ACF88D-3C82-471E-B25B-010B9F8ECBD4}"/>
    <cellStyle name="Normal 2 2 12 4 2" xfId="9499" xr:uid="{60E89CEE-4A82-4FAB-8E2D-A10BCAEFC6DF}"/>
    <cellStyle name="Normal 2 2 12 4 2 2" xfId="11026" xr:uid="{209E253E-39A5-490C-B775-34F4CA17ACCB}"/>
    <cellStyle name="Normal 2 2 12 4 3" xfId="10205" xr:uid="{E426378E-A337-4686-B1C8-614CA8F36ACA}"/>
    <cellStyle name="Normal 2 2 12 5" xfId="9239" xr:uid="{041F7163-CA3F-4E59-B72C-43B571EE2C8A}"/>
    <cellStyle name="Normal 2 2 12 5 2" xfId="10763" xr:uid="{4A19CA7E-358C-4225-834E-8CE2E361F529}"/>
    <cellStyle name="Normal 2 2 12 6" xfId="10002" xr:uid="{AFF3A35A-01D2-487D-960D-1C12E5D1F1C9}"/>
    <cellStyle name="Normal 2 2 13" xfId="7626" xr:uid="{B5A91BDF-19F2-4BD5-BB1A-CBD4E5648602}"/>
    <cellStyle name="Normal 2 2 13 2" xfId="8798" xr:uid="{743DC29A-5CC9-48CE-9459-004681FF2895}"/>
    <cellStyle name="Normal 2 2 13 2 2" xfId="9500" xr:uid="{5891CE05-C699-46D5-87F2-1E08B0ADA032}"/>
    <cellStyle name="Normal 2 2 13 2 2 2" xfId="11027" xr:uid="{F86C7DF7-BAA6-4F13-88EC-FBDAFCA85CFE}"/>
    <cellStyle name="Normal 2 2 13 2 3" xfId="10330" xr:uid="{F384E189-3B44-4F4E-B9B0-5CCBCA83734B}"/>
    <cellStyle name="Normal 2 2 13 3" xfId="8799" xr:uid="{4877A2D0-8821-48F6-AF35-3A8934D3590F}"/>
    <cellStyle name="Normal 2 2 13 3 2" xfId="9501" xr:uid="{A59BF191-4C40-4704-AB67-C9C464BAC4E2}"/>
    <cellStyle name="Normal 2 2 13 3 2 2" xfId="11028" xr:uid="{C6D040C8-4B9A-4FC3-9305-E1C789BF2AC5}"/>
    <cellStyle name="Normal 2 2 13 3 3" xfId="10331" xr:uid="{F1D55D62-14D5-42A6-BD2C-893C67C21542}"/>
    <cellStyle name="Normal 2 2 13 4" xfId="8621" xr:uid="{D349C910-D38B-4BED-A287-3C28C112FB2F}"/>
    <cellStyle name="Normal 2 2 13 4 2" xfId="9502" xr:uid="{77881917-9F60-4C91-BC20-D73370CF2E63}"/>
    <cellStyle name="Normal 2 2 13 4 2 2" xfId="11029" xr:uid="{CECD3F29-2263-4445-8B0F-BFC5E5BF6F14}"/>
    <cellStyle name="Normal 2 2 13 4 3" xfId="10206" xr:uid="{06A8BC63-2FFB-4F97-BC31-5EF2EC322F0C}"/>
    <cellStyle name="Normal 2 2 13 5" xfId="9240" xr:uid="{D0BB7921-4A9A-4E96-B404-CECF374D2D56}"/>
    <cellStyle name="Normal 2 2 13 5 2" xfId="10764" xr:uid="{BEAC90D0-9ACA-4146-B90B-B19034C164B7}"/>
    <cellStyle name="Normal 2 2 13 6" xfId="10003" xr:uid="{CD8EABC7-77D3-4C83-A3EE-DB2949C07BB9}"/>
    <cellStyle name="Normal 2 2 14" xfId="7627" xr:uid="{7364C9BC-9668-4D96-8423-C41FA3A7AA96}"/>
    <cellStyle name="Normal 2 2 14 2" xfId="8800" xr:uid="{9ACE8F8E-35EF-4856-B133-E4F5D3AEA303}"/>
    <cellStyle name="Normal 2 2 14 2 2" xfId="9503" xr:uid="{0F0BF53A-841F-4FFD-9E43-55257773597F}"/>
    <cellStyle name="Normal 2 2 14 2 2 2" xfId="11030" xr:uid="{0FD85AEC-F9A8-468D-9B52-F6EEC050BE85}"/>
    <cellStyle name="Normal 2 2 14 2 3" xfId="10332" xr:uid="{1F10D26F-06CA-4223-AF2F-C53DA2F64F03}"/>
    <cellStyle name="Normal 2 2 14 3" xfId="8801" xr:uid="{44C4A12A-3B42-4430-BE83-701AE2A832CD}"/>
    <cellStyle name="Normal 2 2 14 3 2" xfId="9504" xr:uid="{7A99FAA4-8976-4867-8938-620833B8A494}"/>
    <cellStyle name="Normal 2 2 14 3 2 2" xfId="11031" xr:uid="{9B4B5646-AF6F-4BA4-8083-9ADF271DFBDB}"/>
    <cellStyle name="Normal 2 2 14 3 3" xfId="10333" xr:uid="{82D55CB3-D860-43FB-87F6-B0D28F01CF11}"/>
    <cellStyle name="Normal 2 2 14 4" xfId="8622" xr:uid="{FDF2541A-AF24-4CEA-8B77-401C39E95659}"/>
    <cellStyle name="Normal 2 2 14 4 2" xfId="9505" xr:uid="{F2F5ACEE-9C58-430B-8AB2-E1C6EC0484F6}"/>
    <cellStyle name="Normal 2 2 14 4 2 2" xfId="11032" xr:uid="{BD7DC3F0-3F91-4EDF-89D1-97D7D7A24B83}"/>
    <cellStyle name="Normal 2 2 14 4 3" xfId="10207" xr:uid="{E3493682-D432-4E68-8939-AE7B5C5FF634}"/>
    <cellStyle name="Normal 2 2 14 5" xfId="9241" xr:uid="{104C09AE-B3CE-4B60-9E12-37802C0925C9}"/>
    <cellStyle name="Normal 2 2 14 5 2" xfId="10765" xr:uid="{033DB61F-F9BA-47C3-8557-A343471607FA}"/>
    <cellStyle name="Normal 2 2 14 6" xfId="10004" xr:uid="{D9CD1F44-AFBF-4D50-9803-3F7FF76B5270}"/>
    <cellStyle name="Normal 2 2 15" xfId="7628" xr:uid="{16532285-3CE5-410E-9996-DAE2DAC2595B}"/>
    <cellStyle name="Normal 2 2 15 2" xfId="8802" xr:uid="{B9A439EB-4261-445E-B2D2-71BF7F39F16D}"/>
    <cellStyle name="Normal 2 2 15 2 2" xfId="9506" xr:uid="{0E69C9F3-B8CB-4C83-92C3-B0574A5DA7EC}"/>
    <cellStyle name="Normal 2 2 15 2 2 2" xfId="11033" xr:uid="{91D1E9C0-5AD0-4043-9DFD-3009CC923206}"/>
    <cellStyle name="Normal 2 2 15 2 3" xfId="10334" xr:uid="{D677D001-D576-4476-AD59-A91BF117C212}"/>
    <cellStyle name="Normal 2 2 15 3" xfId="8803" xr:uid="{4451C23D-EB20-46FF-9706-E4C97B80640D}"/>
    <cellStyle name="Normal 2 2 15 3 2" xfId="9507" xr:uid="{309BC6D7-4587-4752-8FFA-B6EFAD1F7D16}"/>
    <cellStyle name="Normal 2 2 15 3 2 2" xfId="11034" xr:uid="{06CD485E-30B7-4C4D-8746-7646319201B4}"/>
    <cellStyle name="Normal 2 2 15 3 3" xfId="10335" xr:uid="{10ED1F44-3A97-4651-BBE7-610EC9AD21A5}"/>
    <cellStyle name="Normal 2 2 15 4" xfId="8623" xr:uid="{F51DB870-CCC9-4E8F-89BE-A06251E0C866}"/>
    <cellStyle name="Normal 2 2 15 4 2" xfId="9508" xr:uid="{BAEF101F-B516-411C-92F3-027739E3FD03}"/>
    <cellStyle name="Normal 2 2 15 4 2 2" xfId="11035" xr:uid="{5B8045B0-D30D-4F56-8B36-9EA0A8EB3D4E}"/>
    <cellStyle name="Normal 2 2 15 4 3" xfId="10208" xr:uid="{0BA7907C-CD19-41E0-9D44-2CF6F4FE7AA0}"/>
    <cellStyle name="Normal 2 2 15 5" xfId="9242" xr:uid="{3034CFE2-5188-429E-8DAC-9EE59CC8EA86}"/>
    <cellStyle name="Normal 2 2 15 5 2" xfId="10766" xr:uid="{FEF3E031-3DD9-4649-8CBD-DAF851C39129}"/>
    <cellStyle name="Normal 2 2 15 6" xfId="10005" xr:uid="{29E4CFDA-90BA-4F19-B585-876BDF4B9710}"/>
    <cellStyle name="Normal 2 2 16" xfId="7629" xr:uid="{508E3B22-8418-4E13-BFA3-D2E818327D33}"/>
    <cellStyle name="Normal 2 2 16 2" xfId="8804" xr:uid="{0D841DB0-4EB1-493B-81A7-DED84118A559}"/>
    <cellStyle name="Normal 2 2 16 2 2" xfId="9509" xr:uid="{E8BBD9EF-2A10-47F1-9E01-81AA52B5C686}"/>
    <cellStyle name="Normal 2 2 16 2 2 2" xfId="11036" xr:uid="{198B12B9-982C-4272-8BD1-A056AC5A7070}"/>
    <cellStyle name="Normal 2 2 16 2 3" xfId="10336" xr:uid="{63D2AA4A-1CAD-44BB-B145-0071619FE954}"/>
    <cellStyle name="Normal 2 2 16 3" xfId="8805" xr:uid="{75AA7519-3CB6-4731-BD99-B9A902847375}"/>
    <cellStyle name="Normal 2 2 16 3 2" xfId="9510" xr:uid="{695C1B4A-60C6-4D76-88B5-47C5BE267025}"/>
    <cellStyle name="Normal 2 2 16 3 2 2" xfId="11037" xr:uid="{6CFEA043-4C85-49C0-A1A1-3FB0F194834F}"/>
    <cellStyle name="Normal 2 2 16 3 3" xfId="10337" xr:uid="{47932BF4-62A1-4D55-8166-618DA73E32E4}"/>
    <cellStyle name="Normal 2 2 16 4" xfId="8624" xr:uid="{DAE7C1B8-BE1A-43CD-B6BA-D1B3E9523AFE}"/>
    <cellStyle name="Normal 2 2 16 4 2" xfId="9511" xr:uid="{D12F662F-3184-4492-B4FD-66298B1D1623}"/>
    <cellStyle name="Normal 2 2 16 4 2 2" xfId="11038" xr:uid="{2F55FC4C-923F-471B-8DDA-B930D6D79CA9}"/>
    <cellStyle name="Normal 2 2 16 4 3" xfId="10209" xr:uid="{127A8499-2286-41A5-ADE0-892D929BCFB2}"/>
    <cellStyle name="Normal 2 2 16 5" xfId="9243" xr:uid="{BF39D5BF-3AC3-4C62-8054-184B447A62B3}"/>
    <cellStyle name="Normal 2 2 16 5 2" xfId="10767" xr:uid="{43EC1D16-7A03-44FF-BA62-8A57820849C3}"/>
    <cellStyle name="Normal 2 2 16 6" xfId="10006" xr:uid="{160CECBF-0CA9-4446-A27D-FF111D139E7B}"/>
    <cellStyle name="Normal 2 2 17" xfId="7630" xr:uid="{11FE21A2-70B7-453B-A9E6-2815281F59BE}"/>
    <cellStyle name="Normal 2 2 17 2" xfId="8806" xr:uid="{398791DA-C5BC-491C-821C-69DAAB1849D2}"/>
    <cellStyle name="Normal 2 2 17 2 2" xfId="9512" xr:uid="{7083BF3B-6781-46E3-A995-4633576C1F05}"/>
    <cellStyle name="Normal 2 2 17 2 2 2" xfId="11039" xr:uid="{6E1D9E93-FB66-4482-95A3-3436FFC1A8C3}"/>
    <cellStyle name="Normal 2 2 17 2 3" xfId="10338" xr:uid="{8313502B-28A9-41F5-ACF8-778E2E88C3CA}"/>
    <cellStyle name="Normal 2 2 17 3" xfId="8807" xr:uid="{CB3FE64A-AA41-4606-A338-981AB65EBC7F}"/>
    <cellStyle name="Normal 2 2 17 3 2" xfId="9513" xr:uid="{00116A5E-F80C-40E8-8577-BA7F47476898}"/>
    <cellStyle name="Normal 2 2 17 3 2 2" xfId="11040" xr:uid="{2B123C39-68FB-4D5B-8A59-81780518332C}"/>
    <cellStyle name="Normal 2 2 17 3 3" xfId="10339" xr:uid="{B3712B00-2F7E-4978-951B-091300AEAE3C}"/>
    <cellStyle name="Normal 2 2 17 4" xfId="8625" xr:uid="{918BDA06-5B06-467F-82D4-61388DDDA8FF}"/>
    <cellStyle name="Normal 2 2 17 4 2" xfId="9514" xr:uid="{081C7F57-5DE8-4AC0-9086-28F58CE69A5C}"/>
    <cellStyle name="Normal 2 2 17 4 2 2" xfId="11041" xr:uid="{5569AA60-DAF7-4A97-965C-477FDE590D70}"/>
    <cellStyle name="Normal 2 2 17 4 3" xfId="10210" xr:uid="{73171130-AEF4-4C7E-A712-D6A54471323F}"/>
    <cellStyle name="Normal 2 2 17 5" xfId="9244" xr:uid="{4A2680D1-E726-4658-A1E1-FD2DEC7BEADB}"/>
    <cellStyle name="Normal 2 2 17 5 2" xfId="10768" xr:uid="{34584425-5252-4B4A-8DD4-144BDBFF9CB5}"/>
    <cellStyle name="Normal 2 2 17 6" xfId="10007" xr:uid="{D504434D-408E-4A92-A328-91E022B43865}"/>
    <cellStyle name="Normal 2 2 18" xfId="7631" xr:uid="{B4EF147E-414B-40A0-A1F5-C554B45BD304}"/>
    <cellStyle name="Normal 2 2 18 2" xfId="8808" xr:uid="{632738A8-7AF5-49D0-AD7A-31A07F3E6930}"/>
    <cellStyle name="Normal 2 2 18 2 2" xfId="9515" xr:uid="{0A789B8B-7232-42D7-97CA-AAD35465E74A}"/>
    <cellStyle name="Normal 2 2 18 2 2 2" xfId="11042" xr:uid="{25D591CC-272C-466E-8AF2-F534425F43D9}"/>
    <cellStyle name="Normal 2 2 18 2 3" xfId="10340" xr:uid="{136C4A1B-F584-43BE-98C5-F9BEBA99294D}"/>
    <cellStyle name="Normal 2 2 18 3" xfId="8809" xr:uid="{8DED4CFF-0BE6-4211-A9E3-61BFEA8E32F7}"/>
    <cellStyle name="Normal 2 2 18 3 2" xfId="9516" xr:uid="{2441DF8A-32B1-447E-AB2D-4B1235326CF9}"/>
    <cellStyle name="Normal 2 2 18 3 2 2" xfId="11043" xr:uid="{34F54F3A-B8AD-4F79-A4CE-EBDBA311D755}"/>
    <cellStyle name="Normal 2 2 18 3 3" xfId="10341" xr:uid="{F43DCBA1-1295-428F-928B-0AD82E27FF3B}"/>
    <cellStyle name="Normal 2 2 18 4" xfId="8626" xr:uid="{33EB1650-0136-4737-90B3-A3D45C74B12E}"/>
    <cellStyle name="Normal 2 2 18 4 2" xfId="9517" xr:uid="{4CAF34E2-C534-4F5E-B1B4-2A0AAC582EF4}"/>
    <cellStyle name="Normal 2 2 18 4 2 2" xfId="11044" xr:uid="{D3E6D1B5-A455-4251-B355-30809A54A8F0}"/>
    <cellStyle name="Normal 2 2 18 4 3" xfId="10211" xr:uid="{695A0D73-B5A1-48F4-9DEC-1B8B04EFF107}"/>
    <cellStyle name="Normal 2 2 18 5" xfId="9245" xr:uid="{C2F12646-1179-4592-9A14-C4BD8DAEF771}"/>
    <cellStyle name="Normal 2 2 18 5 2" xfId="10769" xr:uid="{FC5C2338-5495-456C-B8E7-87272BCCFBF3}"/>
    <cellStyle name="Normal 2 2 18 6" xfId="10008" xr:uid="{4F17C6E5-EB93-42B8-9EB3-CFFF5A2B9E06}"/>
    <cellStyle name="Normal 2 2 19" xfId="7632" xr:uid="{4DB56719-C8DD-4A60-B4C3-C080260F482B}"/>
    <cellStyle name="Normal 2 2 19 2" xfId="8810" xr:uid="{C5EFF6DC-C203-4FA6-9F03-0F359E1F9A85}"/>
    <cellStyle name="Normal 2 2 19 2 2" xfId="9518" xr:uid="{C1A8E61B-7133-4162-8EA0-1D537FD3BE35}"/>
    <cellStyle name="Normal 2 2 19 2 2 2" xfId="11045" xr:uid="{49C718D9-898E-44A6-B0E7-D019843D6F8C}"/>
    <cellStyle name="Normal 2 2 19 2 3" xfId="10342" xr:uid="{047651D0-D06A-464C-A8B4-4DD5B3C1FBE2}"/>
    <cellStyle name="Normal 2 2 19 3" xfId="8811" xr:uid="{E3BACE1C-9A92-4674-A517-8809060463A7}"/>
    <cellStyle name="Normal 2 2 19 3 2" xfId="9519" xr:uid="{D01DCE1F-A910-425D-8E68-BFDB7973A7B9}"/>
    <cellStyle name="Normal 2 2 19 3 2 2" xfId="11046" xr:uid="{6A98FB79-B28F-40E6-ABE5-9AFED9FE5A1D}"/>
    <cellStyle name="Normal 2 2 19 3 3" xfId="10343" xr:uid="{74287751-6BC2-42CE-8644-2F33C6B1C8E5}"/>
    <cellStyle name="Normal 2 2 19 4" xfId="8627" xr:uid="{B03EF2F4-4A85-43E6-9F94-62A15CF5F845}"/>
    <cellStyle name="Normal 2 2 19 4 2" xfId="9520" xr:uid="{AB9100AB-2113-41F3-A85F-F9E35F3BD477}"/>
    <cellStyle name="Normal 2 2 19 4 2 2" xfId="11047" xr:uid="{150AD4F8-2AF9-4B51-A56C-06B14CC14CFF}"/>
    <cellStyle name="Normal 2 2 19 4 3" xfId="10212" xr:uid="{E40A9471-E9BE-4E20-8640-B4ED53CC459D}"/>
    <cellStyle name="Normal 2 2 19 5" xfId="9246" xr:uid="{7D066E05-D674-4DF5-BAE4-285A8CB5A231}"/>
    <cellStyle name="Normal 2 2 19 5 2" xfId="10770" xr:uid="{F8642D02-AA9F-4E71-B86F-A1AD51F5C4CB}"/>
    <cellStyle name="Normal 2 2 19 6" xfId="10009" xr:uid="{96C6437D-FB26-450D-923D-9F1CED858D21}"/>
    <cellStyle name="Normal 2 2 2" xfId="4" xr:uid="{DDEBC642-660B-4BCA-98C4-553142ADAD61}"/>
    <cellStyle name="Normal 2 2 2 2" xfId="28" xr:uid="{D9929916-0BD8-489B-83E4-7F49B6D33DB0}"/>
    <cellStyle name="Normal 2 2 2 2 2" xfId="7634" xr:uid="{91C415E8-CD2B-41B1-BCCC-9FD4352A928E}"/>
    <cellStyle name="Normal 2 2 2 2 2 2" xfId="7635" xr:uid="{CB12F44A-543D-48D9-93B9-58B2B8A2447B}"/>
    <cellStyle name="Normal 2 2 2 2 2 2 2" xfId="7636" xr:uid="{9FAF3C12-06C4-496B-A57C-328A314670B0}"/>
    <cellStyle name="Normal 2 2 2 2 2 2 2 2" xfId="8812" xr:uid="{A4A05F06-ECEB-4F72-B940-38FCCA51C950}"/>
    <cellStyle name="Normal 2 2 2 2 2 2 2 2 2" xfId="9521" xr:uid="{8AA4B294-ADC0-422F-B27E-D17BCB1031F9}"/>
    <cellStyle name="Normal 2 2 2 2 2 2 2 2 2 2" xfId="11048" xr:uid="{0A89EF68-9FE8-464D-A9C9-5C5E1407FE42}"/>
    <cellStyle name="Normal 2 2 2 2 2 2 2 2 3" xfId="10344" xr:uid="{F5D4CF8A-40EE-4BF9-ABB8-5AF881D53FBF}"/>
    <cellStyle name="Normal 2 2 2 2 2 2 2 3" xfId="8813" xr:uid="{DBB85F69-3F93-4889-A4DA-344FCD16D06C}"/>
    <cellStyle name="Normal 2 2 2 2 2 2 2 3 2" xfId="9522" xr:uid="{0B3F8590-2A82-4B29-B4F2-A1D211263FAE}"/>
    <cellStyle name="Normal 2 2 2 2 2 2 2 3 2 2" xfId="11049" xr:uid="{EA8692D6-2795-4D8F-8D81-3F15AB54CD78}"/>
    <cellStyle name="Normal 2 2 2 2 2 2 2 3 3" xfId="10345" xr:uid="{DA064359-BC08-4313-9A97-A9C74A2D7E4A}"/>
    <cellStyle name="Normal 2 2 2 2 2 2 2 4" xfId="8629" xr:uid="{6C568916-9136-4C54-A7E2-758F1AD38A1D}"/>
    <cellStyle name="Normal 2 2 2 2 2 2 2 4 2" xfId="9523" xr:uid="{DC6C3D43-083B-4704-85C7-D02E9FF0258B}"/>
    <cellStyle name="Normal 2 2 2 2 2 2 2 4 2 2" xfId="11050" xr:uid="{2B5A32E7-D4C0-47ED-8965-9E40FC8D2702}"/>
    <cellStyle name="Normal 2 2 2 2 2 2 2 4 3" xfId="10214" xr:uid="{10CC74F8-6F9B-444E-9E60-02F5BB9F5DF6}"/>
    <cellStyle name="Normal 2 2 2 2 2 2 2 5" xfId="9248" xr:uid="{10D6FC0E-9D5E-47E9-A4D0-9375D3E545E7}"/>
    <cellStyle name="Normal 2 2 2 2 2 2 2 5 2" xfId="10772" xr:uid="{D5207D7E-A7B2-4C18-8F29-1D5974BA12FA}"/>
    <cellStyle name="Normal 2 2 2 2 2 2 2 6" xfId="10011" xr:uid="{B99BCCB0-4A07-4868-B754-EFC2876D444E}"/>
    <cellStyle name="Normal 2 2 2 2 2 2 3" xfId="7637" xr:uid="{579682EE-63B3-45FF-BEDE-4D69EDC458B5}"/>
    <cellStyle name="Normal 2 2 2 2 2 2 3 2" xfId="8814" xr:uid="{1A8ABB45-B84F-4FFB-B1BB-98DC88E15D36}"/>
    <cellStyle name="Normal 2 2 2 2 2 2 3 2 2" xfId="9524" xr:uid="{0902D49B-C3E8-40C8-B4E6-1B9A190DF8F8}"/>
    <cellStyle name="Normal 2 2 2 2 2 2 3 2 2 2" xfId="11051" xr:uid="{65B4996C-FE0E-49B7-BC92-5A3A055B2B0D}"/>
    <cellStyle name="Normal 2 2 2 2 2 2 3 2 3" xfId="10346" xr:uid="{1E3B06AB-E101-4815-9CE0-8431DEA41D42}"/>
    <cellStyle name="Normal 2 2 2 2 2 2 3 3" xfId="8815" xr:uid="{19F2CAD9-9A1C-443B-A8A3-4C71D2D639E1}"/>
    <cellStyle name="Normal 2 2 2 2 2 2 3 3 2" xfId="9525" xr:uid="{4D28CF50-86BD-43B4-9B24-08AB673C5843}"/>
    <cellStyle name="Normal 2 2 2 2 2 2 3 3 2 2" xfId="11052" xr:uid="{60B8F8E0-D900-4986-8658-FD906D8A8FBC}"/>
    <cellStyle name="Normal 2 2 2 2 2 2 3 3 3" xfId="10347" xr:uid="{7FECE627-F852-4741-BB59-9BA9B4F237B3}"/>
    <cellStyle name="Normal 2 2 2 2 2 2 3 4" xfId="8630" xr:uid="{E947856D-E197-4C53-8BFF-49E25E6936D4}"/>
    <cellStyle name="Normal 2 2 2 2 2 2 3 4 2" xfId="9526" xr:uid="{CE62E737-CEA2-4F90-ACDA-410969FAEF0C}"/>
    <cellStyle name="Normal 2 2 2 2 2 2 3 4 2 2" xfId="11053" xr:uid="{ED5065CA-639D-4814-AAE4-ED308C28EC9C}"/>
    <cellStyle name="Normal 2 2 2 2 2 2 3 4 3" xfId="10215" xr:uid="{5A7F546F-6A22-440A-9970-2B8062D57557}"/>
    <cellStyle name="Normal 2 2 2 2 2 2 3 5" xfId="9249" xr:uid="{A4C3D450-FCB1-4846-BBFC-9D1CE4320E0E}"/>
    <cellStyle name="Normal 2 2 2 2 2 2 3 5 2" xfId="10773" xr:uid="{725491CF-6B25-4F97-AE1D-53FFEACE73D2}"/>
    <cellStyle name="Normal 2 2 2 2 2 2 3 6" xfId="10012" xr:uid="{A8B08B1F-93E7-4A4D-9966-1EEEC964B3D8}"/>
    <cellStyle name="Normal 2 2 2 2 2 2 4" xfId="7638" xr:uid="{402DC735-C64B-4B9F-A4C2-821B3152FFD1}"/>
    <cellStyle name="Normal 2 2 2 2 2 2 4 2" xfId="8816" xr:uid="{C23696B0-BC3E-40E3-AF0B-0B7C08068874}"/>
    <cellStyle name="Normal 2 2 2 2 2 2 4 2 2" xfId="9527" xr:uid="{A8AA34E8-6B38-40D7-B1C5-EC64E4FA1D09}"/>
    <cellStyle name="Normal 2 2 2 2 2 2 4 2 2 2" xfId="11054" xr:uid="{5D62DD2F-4FD5-4D45-8E28-4FF561BB6E80}"/>
    <cellStyle name="Normal 2 2 2 2 2 2 4 2 3" xfId="10348" xr:uid="{2B8C4A3E-91A8-48F7-8573-0C5AACC64758}"/>
    <cellStyle name="Normal 2 2 2 2 2 2 4 3" xfId="8817" xr:uid="{BAB57894-2BA4-4C54-90BC-FD3DA42D5969}"/>
    <cellStyle name="Normal 2 2 2 2 2 2 4 3 2" xfId="9528" xr:uid="{0F407A3D-5DDE-43A5-B0CD-AAD68138779D}"/>
    <cellStyle name="Normal 2 2 2 2 2 2 4 3 2 2" xfId="11055" xr:uid="{0B2114D8-6AE7-4147-B578-C0364860ED02}"/>
    <cellStyle name="Normal 2 2 2 2 2 2 4 3 3" xfId="10349" xr:uid="{18FF88DD-6631-4551-A6A3-FFE397B09C37}"/>
    <cellStyle name="Normal 2 2 2 2 2 2 4 4" xfId="8631" xr:uid="{27BB5DC2-E278-4AE7-8B8E-2AA6983BDD42}"/>
    <cellStyle name="Normal 2 2 2 2 2 2 4 4 2" xfId="9529" xr:uid="{9D289C50-2D7B-48AD-8EDA-27290727BFF2}"/>
    <cellStyle name="Normal 2 2 2 2 2 2 4 4 2 2" xfId="11056" xr:uid="{A9D4B4B6-2413-4596-A164-B97FB9309976}"/>
    <cellStyle name="Normal 2 2 2 2 2 2 4 4 3" xfId="10216" xr:uid="{66E61942-2713-4BAE-94A2-08F6AE437B70}"/>
    <cellStyle name="Normal 2 2 2 2 2 2 4 5" xfId="9250" xr:uid="{D0C174C9-72E4-4C6B-902B-EAE9CCF40E84}"/>
    <cellStyle name="Normal 2 2 2 2 2 2 4 5 2" xfId="10774" xr:uid="{A06528A5-FD8F-45FE-AD8C-4993833CFC64}"/>
    <cellStyle name="Normal 2 2 2 2 2 2 4 6" xfId="10013" xr:uid="{6E19C014-88ED-4B76-BC05-7735FCE77AAC}"/>
    <cellStyle name="Normal 2 2 2 2 2 3" xfId="7639" xr:uid="{53211103-B743-4CE3-9C6C-9E3621C3DB2E}"/>
    <cellStyle name="Normal 2 2 2 2 2 4" xfId="7640" xr:uid="{39D9B2C1-3BC9-49A9-8FB7-98B8B47967F1}"/>
    <cellStyle name="Normal 2 2 2 2 2 5" xfId="8818" xr:uid="{16220C29-FABC-41F4-8F0F-2A50C69769EB}"/>
    <cellStyle name="Normal 2 2 2 2 2 5 2" xfId="9530" xr:uid="{2CC390D1-33FD-4614-AE62-61608C8D8813}"/>
    <cellStyle name="Normal 2 2 2 2 2 5 2 2" xfId="11057" xr:uid="{42CA370D-99A9-452E-95CA-B74C08A9DCA0}"/>
    <cellStyle name="Normal 2 2 2 2 2 5 3" xfId="10350" xr:uid="{1E9C97F1-32C4-4B24-A481-CF7CF500817F}"/>
    <cellStyle name="Normal 2 2 2 2 2 6" xfId="8819" xr:uid="{57C3B903-A73D-46CE-850B-80C53C6D0D3B}"/>
    <cellStyle name="Normal 2 2 2 2 2 6 2" xfId="9531" xr:uid="{A9A886F2-830E-4AB0-A25A-60F7CE72A713}"/>
    <cellStyle name="Normal 2 2 2 2 2 6 2 2" xfId="11058" xr:uid="{8B820402-F9A1-4A64-9D58-BCFA75C7831A}"/>
    <cellStyle name="Normal 2 2 2 2 2 6 3" xfId="10351" xr:uid="{B7CE5F2E-8736-426D-9864-FDDC34B53242}"/>
    <cellStyle name="Normal 2 2 2 2 2 7" xfId="8628" xr:uid="{31BB3B85-2CF2-4731-BA18-7A23BE6BFC5F}"/>
    <cellStyle name="Normal 2 2 2 2 2 7 2" xfId="9532" xr:uid="{D38A3711-B226-4329-9949-8B42EA83DAD8}"/>
    <cellStyle name="Normal 2 2 2 2 2 7 2 2" xfId="11059" xr:uid="{B8738B9A-9271-4191-A83D-1DA11A41F426}"/>
    <cellStyle name="Normal 2 2 2 2 2 7 3" xfId="10213" xr:uid="{B42F52B7-94E3-4F77-943C-DEBAF6DC752C}"/>
    <cellStyle name="Normal 2 2 2 2 2 8" xfId="9247" xr:uid="{3C757F92-67D9-4ABE-97FA-FF23AEC0F4B5}"/>
    <cellStyle name="Normal 2 2 2 2 2 8 2" xfId="10771" xr:uid="{7100583D-4A53-4677-BAFA-CF3A67AA653E}"/>
    <cellStyle name="Normal 2 2 2 2 2 9" xfId="10010" xr:uid="{EA02FBAF-E136-40A4-9A24-88E2ACA2E8F3}"/>
    <cellStyle name="Normal 2 2 2 2 3" xfId="7641" xr:uid="{8FEB1801-202B-4399-B958-007F89A9592D}"/>
    <cellStyle name="Normal 2 2 2 2 3 2" xfId="8820" xr:uid="{FE796538-6A63-4051-8DAE-089019247CA9}"/>
    <cellStyle name="Normal 2 2 2 2 3 2 2" xfId="9533" xr:uid="{7D38D2EA-BA5C-47ED-A810-9A1AE59FAB50}"/>
    <cellStyle name="Normal 2 2 2 2 3 2 2 2" xfId="11060" xr:uid="{A70CEF60-52BA-4696-9701-9CEE8B80D49C}"/>
    <cellStyle name="Normal 2 2 2 2 3 2 3" xfId="10352" xr:uid="{94DA5ABF-DCD1-4DF7-A636-D82C45C88AE1}"/>
    <cellStyle name="Normal 2 2 2 2 3 3" xfId="8821" xr:uid="{FB04FB75-B9CE-4D3B-A70D-236B453296AA}"/>
    <cellStyle name="Normal 2 2 2 2 3 3 2" xfId="9534" xr:uid="{810CE3B3-08A8-4B58-B8BF-B42F10505D1E}"/>
    <cellStyle name="Normal 2 2 2 2 3 3 2 2" xfId="11061" xr:uid="{5B5439C1-0563-45C6-A2DC-1D82AD6B795A}"/>
    <cellStyle name="Normal 2 2 2 2 3 3 3" xfId="10353" xr:uid="{70A960B1-8CFF-4056-B45A-66180C09044C}"/>
    <cellStyle name="Normal 2 2 2 2 3 4" xfId="8632" xr:uid="{35799A79-4F70-4397-B899-65BAD9892819}"/>
    <cellStyle name="Normal 2 2 2 2 3 4 2" xfId="9535" xr:uid="{594F6009-5FCF-47D6-8990-2C597FCFA89D}"/>
    <cellStyle name="Normal 2 2 2 2 3 4 2 2" xfId="11062" xr:uid="{EF651698-C9CB-47E6-B221-85EE27094867}"/>
    <cellStyle name="Normal 2 2 2 2 3 4 3" xfId="10217" xr:uid="{A284B76A-B8CD-4007-9950-3E79A8D6F41E}"/>
    <cellStyle name="Normal 2 2 2 2 3 5" xfId="9251" xr:uid="{3FDD4479-E638-4E0B-BBBA-F44E803CDE00}"/>
    <cellStyle name="Normal 2 2 2 2 3 5 2" xfId="10775" xr:uid="{1FC5F447-65FA-491B-A3F2-0BBDC13287DA}"/>
    <cellStyle name="Normal 2 2 2 2 3 6" xfId="10014" xr:uid="{3D38CD48-B056-4567-AD88-EBD096409D81}"/>
    <cellStyle name="Normal 2 2 2 2 4" xfId="7642" xr:uid="{11191717-CC52-421F-B031-8AF52C5FDFC2}"/>
    <cellStyle name="Normal 2 2 2 2 4 2" xfId="8822" xr:uid="{762F32E5-45B3-49E2-99AB-80B16422FE27}"/>
    <cellStyle name="Normal 2 2 2 2 4 2 2" xfId="9536" xr:uid="{EF761394-1E5F-4881-88C1-F85335AC1D29}"/>
    <cellStyle name="Normal 2 2 2 2 4 2 2 2" xfId="11063" xr:uid="{257BD774-86E8-455D-8957-120743BB8E88}"/>
    <cellStyle name="Normal 2 2 2 2 4 2 3" xfId="10354" xr:uid="{55BB1B28-A3C0-458F-9ADF-63F208384CE2}"/>
    <cellStyle name="Normal 2 2 2 2 4 3" xfId="8823" xr:uid="{1A44F71D-57AE-43D2-9113-78E6B2CF8E87}"/>
    <cellStyle name="Normal 2 2 2 2 4 3 2" xfId="9537" xr:uid="{164AFDF1-53B9-4C29-BA45-6B8EE99984F7}"/>
    <cellStyle name="Normal 2 2 2 2 4 3 2 2" xfId="11064" xr:uid="{A1849999-92B0-4360-AFEF-5E379F976358}"/>
    <cellStyle name="Normal 2 2 2 2 4 3 3" xfId="10355" xr:uid="{2D7D3E89-92F2-4CE1-9C40-52D9B3BBDCFB}"/>
    <cellStyle name="Normal 2 2 2 2 4 4" xfId="8633" xr:uid="{E126B5BB-965D-4044-B848-B0F06514575F}"/>
    <cellStyle name="Normal 2 2 2 2 4 4 2" xfId="9538" xr:uid="{BBF08FA3-511A-4C14-933A-3C800C55C876}"/>
    <cellStyle name="Normal 2 2 2 2 4 4 2 2" xfId="11065" xr:uid="{9E289175-39BA-4A82-BF91-DA6F9934614B}"/>
    <cellStyle name="Normal 2 2 2 2 4 4 3" xfId="10218" xr:uid="{74B57323-BECF-4FF1-B4A2-B4CA09A592A0}"/>
    <cellStyle name="Normal 2 2 2 2 4 5" xfId="9252" xr:uid="{5AC6A19C-414C-4070-A02B-302339766863}"/>
    <cellStyle name="Normal 2 2 2 2 4 5 2" xfId="10776" xr:uid="{AB7456E7-104B-497F-A2A3-EF3FE3A1349F}"/>
    <cellStyle name="Normal 2 2 2 2 4 6" xfId="10015" xr:uid="{731E327F-A3D8-4A7B-B454-7D5998862A8D}"/>
    <cellStyle name="Normal 2 2 2 2 5" xfId="7643" xr:uid="{ED9EE419-9B4A-4BCA-83FC-73ED6F282820}"/>
    <cellStyle name="Normal 2 2 2 2 5 2" xfId="8824" xr:uid="{FCD82BA5-B156-43D4-9236-145918A3E958}"/>
    <cellStyle name="Normal 2 2 2 2 5 2 2" xfId="9539" xr:uid="{0788664A-3F31-42AB-BA4D-F72E8A9F81AE}"/>
    <cellStyle name="Normal 2 2 2 2 5 2 2 2" xfId="11066" xr:uid="{4B6F8D1D-9586-430F-9633-4917C4C96B10}"/>
    <cellStyle name="Normal 2 2 2 2 5 2 3" xfId="10356" xr:uid="{C9413039-541C-4505-B1A3-BB1ED0050508}"/>
    <cellStyle name="Normal 2 2 2 2 5 3" xfId="8825" xr:uid="{97DE965E-D7A4-42B3-A198-E72E6ABFF41B}"/>
    <cellStyle name="Normal 2 2 2 2 5 3 2" xfId="9540" xr:uid="{844D5C8B-DF4A-4771-BEE8-274BCA8F5655}"/>
    <cellStyle name="Normal 2 2 2 2 5 3 2 2" xfId="11067" xr:uid="{D822B513-16BF-49D6-843A-626ECBCBD289}"/>
    <cellStyle name="Normal 2 2 2 2 5 3 3" xfId="10357" xr:uid="{A8389567-8291-4629-BF36-2A43B6A26FDC}"/>
    <cellStyle name="Normal 2 2 2 2 5 4" xfId="8634" xr:uid="{5380B591-C484-4083-B267-8F589827CC8A}"/>
    <cellStyle name="Normal 2 2 2 2 5 4 2" xfId="9541" xr:uid="{80EA4205-97F8-4A9B-B0E2-2170E15C8201}"/>
    <cellStyle name="Normal 2 2 2 2 5 4 2 2" xfId="11068" xr:uid="{AAF63CA2-384D-4988-8BA5-41E3F0A4C8FD}"/>
    <cellStyle name="Normal 2 2 2 2 5 4 3" xfId="10219" xr:uid="{3F8B1D3A-A2F6-4C81-B15B-3C9C8E1B4D99}"/>
    <cellStyle name="Normal 2 2 2 2 5 5" xfId="9253" xr:uid="{0D910FA9-26EE-480A-868C-7A9D620F2DD2}"/>
    <cellStyle name="Normal 2 2 2 2 5 5 2" xfId="10777" xr:uid="{77D35532-722C-47B8-BDBF-461D19A375C1}"/>
    <cellStyle name="Normal 2 2 2 2 5 6" xfId="10016" xr:uid="{B4AF7CA8-EB6E-4787-B4AE-184E5348E500}"/>
    <cellStyle name="Normal 2 2 2 3" xfId="2340" xr:uid="{291BC3B5-B6DB-4527-9117-3AEC6ED01B23}"/>
    <cellStyle name="Normal 2 2 2 3 2" xfId="7645" xr:uid="{625EEB0B-ED07-4754-B975-4F74A6880E9D}"/>
    <cellStyle name="Normal 2 2 2 3 2 2" xfId="8826" xr:uid="{34007B29-CBEC-4B08-A92D-55DE4A9A7D9B}"/>
    <cellStyle name="Normal 2 2 2 3 2 2 2" xfId="9542" xr:uid="{948EFD74-170B-41AA-AC4D-1E6A2EF633CE}"/>
    <cellStyle name="Normal 2 2 2 3 2 2 2 2" xfId="11069" xr:uid="{808DA278-ABB5-4EAD-A5C8-266D5B2CAF17}"/>
    <cellStyle name="Normal 2 2 2 3 2 2 3" xfId="10358" xr:uid="{1FD0C169-80B9-43DF-BCB6-C9D5D34444E7}"/>
    <cellStyle name="Normal 2 2 2 3 2 3" xfId="8827" xr:uid="{E9D9A1A8-CD95-4AB1-AE8D-ED6441F3D872}"/>
    <cellStyle name="Normal 2 2 2 3 2 3 2" xfId="9543" xr:uid="{9AF48AB9-3CD9-483E-9F0E-9079307E48C9}"/>
    <cellStyle name="Normal 2 2 2 3 2 3 2 2" xfId="11070" xr:uid="{E63A3FA4-E795-4C3A-AC36-BA389162835D}"/>
    <cellStyle name="Normal 2 2 2 3 2 3 3" xfId="10359" xr:uid="{D1DDF319-9A3F-41C1-BDBB-00B0E1C46607}"/>
    <cellStyle name="Normal 2 2 2 3 2 4" xfId="8635" xr:uid="{B54039BC-C91B-4936-80FA-98602ECE81D4}"/>
    <cellStyle name="Normal 2 2 2 3 2 4 2" xfId="9544" xr:uid="{FE9C8F81-8F0B-4A33-A162-715F045A0D67}"/>
    <cellStyle name="Normal 2 2 2 3 2 4 2 2" xfId="11071" xr:uid="{B6D1B9AA-6064-43AE-B91D-5EE01790C4A0}"/>
    <cellStyle name="Normal 2 2 2 3 2 4 3" xfId="10220" xr:uid="{252A662C-10C9-48C9-A688-72B12B874894}"/>
    <cellStyle name="Normal 2 2 2 3 2 5" xfId="9254" xr:uid="{B8498B6E-3E93-4EEF-BC62-420D76FFE275}"/>
    <cellStyle name="Normal 2 2 2 3 2 5 2" xfId="10778" xr:uid="{FEFD8398-E17F-47CD-BD4E-6557E54945DB}"/>
    <cellStyle name="Normal 2 2 2 3 2 6" xfId="10017" xr:uid="{46E99533-100A-44C7-B479-7FA62588BC70}"/>
    <cellStyle name="Normal 2 2 2 3 3" xfId="7646" xr:uid="{4766CC12-89A7-4CC5-AD71-EEAA60028F43}"/>
    <cellStyle name="Normal 2 2 2 3 3 2" xfId="8828" xr:uid="{4D9A255D-2CCF-49F9-BD52-9A49A235C7A9}"/>
    <cellStyle name="Normal 2 2 2 3 3 2 2" xfId="9545" xr:uid="{415B9196-64B2-4095-9575-5718FCCB42F2}"/>
    <cellStyle name="Normal 2 2 2 3 3 2 2 2" xfId="11072" xr:uid="{4FDE3B88-8352-4CC3-A869-75387D3D1FB8}"/>
    <cellStyle name="Normal 2 2 2 3 3 2 3" xfId="10360" xr:uid="{168E492E-6D6D-4165-AD34-E7E597600F50}"/>
    <cellStyle name="Normal 2 2 2 3 3 3" xfId="8829" xr:uid="{DBF72338-A288-4838-98E2-2A4F4932419A}"/>
    <cellStyle name="Normal 2 2 2 3 3 3 2" xfId="9546" xr:uid="{198DB39C-8F5E-4563-B801-98DA8350221B}"/>
    <cellStyle name="Normal 2 2 2 3 3 3 2 2" xfId="11073" xr:uid="{2287F6B9-9972-48F8-B7C6-5EB0204587B3}"/>
    <cellStyle name="Normal 2 2 2 3 3 3 3" xfId="10361" xr:uid="{EA1AC059-A3D8-47B1-BDFB-D7358A61C9D0}"/>
    <cellStyle name="Normal 2 2 2 3 3 4" xfId="8636" xr:uid="{5799611E-1D4A-4CBE-BC92-FD26F7B4DF2D}"/>
    <cellStyle name="Normal 2 2 2 3 3 4 2" xfId="9547" xr:uid="{9F059C37-F9CD-4C14-A81D-FF5EA9B5A47B}"/>
    <cellStyle name="Normal 2 2 2 3 3 4 2 2" xfId="11074" xr:uid="{DA0CBDD6-BC88-4572-BE57-9E92E246B47B}"/>
    <cellStyle name="Normal 2 2 2 3 3 4 3" xfId="10221" xr:uid="{835077BC-323F-42A2-8829-B0DDFFF8F46A}"/>
    <cellStyle name="Normal 2 2 2 3 3 5" xfId="9255" xr:uid="{8A5FAB3D-C980-4F11-ABE6-78342F3370F0}"/>
    <cellStyle name="Normal 2 2 2 3 3 5 2" xfId="10779" xr:uid="{9345BA4D-6F9B-4EF7-BC2A-133EC2A01448}"/>
    <cellStyle name="Normal 2 2 2 3 3 6" xfId="10018" xr:uid="{4CF651FB-D88C-423D-BC32-2AA7116712F3}"/>
    <cellStyle name="Normal 2 2 2 3 4" xfId="7647" xr:uid="{DEA98A3B-70E4-4E97-8A7B-0F5E5650B5A6}"/>
    <cellStyle name="Normal 2 2 2 3 4 2" xfId="8830" xr:uid="{A05A670A-FDCE-4D10-B78D-7B72DF4313D8}"/>
    <cellStyle name="Normal 2 2 2 3 4 2 2" xfId="9548" xr:uid="{554D8339-1157-460C-95C2-09F1BFF3BDC9}"/>
    <cellStyle name="Normal 2 2 2 3 4 2 2 2" xfId="11075" xr:uid="{E6D9D4EF-EC4A-4DE4-94B5-8694D05E7876}"/>
    <cellStyle name="Normal 2 2 2 3 4 2 3" xfId="10362" xr:uid="{D800D60E-074C-4DBA-9067-1792156F0AF2}"/>
    <cellStyle name="Normal 2 2 2 3 4 3" xfId="8831" xr:uid="{A221D529-E87A-4D56-A76A-08829265298B}"/>
    <cellStyle name="Normal 2 2 2 3 4 3 2" xfId="9549" xr:uid="{18BFDC86-2417-44FA-90BB-266BED1A638D}"/>
    <cellStyle name="Normal 2 2 2 3 4 3 2 2" xfId="11076" xr:uid="{7BB600CE-BE95-47AF-AE5E-58EA9E6F2CAC}"/>
    <cellStyle name="Normal 2 2 2 3 4 3 3" xfId="10363" xr:uid="{514D8A02-4C3D-462F-994B-FFBF1D07B55A}"/>
    <cellStyle name="Normal 2 2 2 3 4 4" xfId="8637" xr:uid="{F63B9E8B-BED1-4557-990A-527BC06D62AD}"/>
    <cellStyle name="Normal 2 2 2 3 4 4 2" xfId="9550" xr:uid="{1B8842FB-F550-46B4-B7F8-CDA908C94690}"/>
    <cellStyle name="Normal 2 2 2 3 4 4 2 2" xfId="11077" xr:uid="{658EF20D-6FB6-438C-97DD-9EFF7060CEAD}"/>
    <cellStyle name="Normal 2 2 2 3 4 4 3" xfId="10222" xr:uid="{0734BB66-DAA9-4D71-9811-9B4F06A78655}"/>
    <cellStyle name="Normal 2 2 2 3 4 5" xfId="9256" xr:uid="{35F2FE34-338A-48B0-BDFF-B57C9688F9F9}"/>
    <cellStyle name="Normal 2 2 2 3 4 5 2" xfId="10780" xr:uid="{36AD8BEE-0D14-43B2-A2B8-571EB6B6D687}"/>
    <cellStyle name="Normal 2 2 2 3 4 6" xfId="10019" xr:uid="{4152C7AC-52B0-4D90-BA9B-2493470CCBFA}"/>
    <cellStyle name="Normal 2 2 2 3 5" xfId="7644" xr:uid="{07B8D681-0E4E-42D5-8122-8134F5212C93}"/>
    <cellStyle name="Normal 2 2 2 4" xfId="7648" xr:uid="{527020BD-D73A-49DB-B583-50DE6BAE6A5A}"/>
    <cellStyle name="Normal 2 2 2 5" xfId="7649" xr:uid="{D20F7660-61D4-47DA-8984-7C2059225667}"/>
    <cellStyle name="Normal 2 2 2 6" xfId="7633" xr:uid="{C2F37C0B-AD2C-4351-AD29-ACA110EE7808}"/>
    <cellStyle name="Normal 2 2 20" xfId="7650" xr:uid="{2A24E53A-D600-4BD5-973D-06C76447B9FD}"/>
    <cellStyle name="Normal 2 2 21" xfId="7651" xr:uid="{C1BD5567-DE00-4EEE-B4D9-1ECDD9F49AA5}"/>
    <cellStyle name="Normal 2 2 21 2" xfId="7652" xr:uid="{4014432C-EFB7-4537-9447-D8FE8175E26C}"/>
    <cellStyle name="Normal 2 2 21 2 2" xfId="7653" xr:uid="{B3EFC8C6-CFF0-4F76-AE01-FCA0E9CE7440}"/>
    <cellStyle name="Normal 2 2 21 2 3" xfId="7654" xr:uid="{5902F691-08BF-4D90-9A1F-2492D4C34AB8}"/>
    <cellStyle name="Normal 2 2 21 2 4" xfId="7655" xr:uid="{C048C10E-3306-4E94-8199-370BD81B9EB4}"/>
    <cellStyle name="Normal 2 2 21 3" xfId="7656" xr:uid="{98169A26-CDD2-4896-9C4C-F3BCC714F29B}"/>
    <cellStyle name="Normal 2 2 21 4" xfId="7657" xr:uid="{60FA11E0-DC74-41DB-93AD-9E877A6B6DDD}"/>
    <cellStyle name="Normal 2 2 22" xfId="7658" xr:uid="{ECD6FF8D-BD2B-4C97-B013-4377503FC37D}"/>
    <cellStyle name="Normal 2 2 23" xfId="7659" xr:uid="{DCD14D06-6569-49C1-82BB-1975D4E3A1C4}"/>
    <cellStyle name="Normal 2 2 24" xfId="7660" xr:uid="{73D0BF42-FA1C-4DBA-984C-5D81C8609A5F}"/>
    <cellStyle name="Normal 2 2 25" xfId="8832" xr:uid="{4A92A532-3C92-4446-A6E4-A85365B0BB08}"/>
    <cellStyle name="Normal 2 2 26" xfId="8704" xr:uid="{E15C4E04-C978-4989-989D-05DC7BD34369}"/>
    <cellStyle name="Normal 2 2 27" xfId="2354" xr:uid="{F1C364BA-4932-48F4-A067-A44F2750CE87}"/>
    <cellStyle name="Normal 2 2 27 2" xfId="7622" xr:uid="{450E087B-4982-4CF1-8ECE-3A6D96D2F282}"/>
    <cellStyle name="Normal 2 2 3" xfId="58" xr:uid="{F77E2373-0412-4D98-AC71-ACD8A8D38B2F}"/>
    <cellStyle name="Normal 2 2 3 2" xfId="7661" xr:uid="{2F97E06C-C28D-4DCB-A884-2F6510F635BD}"/>
    <cellStyle name="Normal 2 2 4" xfId="56" xr:uid="{027B8513-D52F-473F-9272-EA3012FB0ABD}"/>
    <cellStyle name="Normal 2 2 4 10" xfId="7663" xr:uid="{FD7C7240-67A4-4447-B23C-DD09924E6AF3}"/>
    <cellStyle name="Normal 2 2 4 11" xfId="7664" xr:uid="{42405971-0C40-484C-9765-F6168016F88F}"/>
    <cellStyle name="Normal 2 2 4 12" xfId="7665" xr:uid="{3412791E-0AFC-4E6D-9051-5D64A5FDE76F}"/>
    <cellStyle name="Normal 2 2 4 13" xfId="7666" xr:uid="{727A5890-DEDB-488C-8D86-98293E9BDDD0}"/>
    <cellStyle name="Normal 2 2 4 14" xfId="7662" xr:uid="{D24C21AD-EA3C-4BA8-959B-CD5EE889F19B}"/>
    <cellStyle name="Normal 2 2 4 2" xfId="7667" xr:uid="{50D6B6EA-CADD-4BBF-82C4-EFF0AF435801}"/>
    <cellStyle name="Normal 2 2 4 2 10" xfId="7668" xr:uid="{9753F4B4-C39F-415D-9ED4-DC27A8B99694}"/>
    <cellStyle name="Normal 2 2 4 2 10 2" xfId="8833" xr:uid="{D36A73F5-58CB-4720-9924-95923328957B}"/>
    <cellStyle name="Normal 2 2 4 2 10 2 2" xfId="9551" xr:uid="{D9E0C086-D6CA-432C-9E37-C9D6051BD065}"/>
    <cellStyle name="Normal 2 2 4 2 10 2 2 2" xfId="11078" xr:uid="{EA5DF507-9542-4E03-BC61-DEF4054D14F6}"/>
    <cellStyle name="Normal 2 2 4 2 10 2 3" xfId="10364" xr:uid="{5F1ADE8C-C24E-4500-A6CD-57DE1BC26671}"/>
    <cellStyle name="Normal 2 2 4 2 10 3" xfId="8834" xr:uid="{30C6D1DE-86DD-4283-BD06-E5EFAA698C27}"/>
    <cellStyle name="Normal 2 2 4 2 10 3 2" xfId="9552" xr:uid="{4CCD322A-4235-41F8-923B-DE7986C75039}"/>
    <cellStyle name="Normal 2 2 4 2 10 3 2 2" xfId="11079" xr:uid="{97CF079D-0D77-4D6E-9610-4AFDD420C1D4}"/>
    <cellStyle name="Normal 2 2 4 2 10 3 3" xfId="10365" xr:uid="{008EFD56-0FFA-4527-BEB0-2239D386CB42}"/>
    <cellStyle name="Normal 2 2 4 2 10 4" xfId="8639" xr:uid="{A850BFCC-910F-46A6-A61B-12F4FA3270F9}"/>
    <cellStyle name="Normal 2 2 4 2 10 4 2" xfId="9553" xr:uid="{2C33461D-2204-4EC3-984F-72F5F2DC41EF}"/>
    <cellStyle name="Normal 2 2 4 2 10 4 2 2" xfId="11080" xr:uid="{DFEC32FB-7C8B-434A-8544-3C5EA531EBB6}"/>
    <cellStyle name="Normal 2 2 4 2 10 4 3" xfId="10224" xr:uid="{668FC4C0-1C2E-4AB5-816C-4F261EDEB105}"/>
    <cellStyle name="Normal 2 2 4 2 10 5" xfId="9258" xr:uid="{B149AA77-5F21-4668-909E-A868B1403493}"/>
    <cellStyle name="Normal 2 2 4 2 10 5 2" xfId="10782" xr:uid="{55FE9968-7E4E-4CBD-803A-D606BE55B725}"/>
    <cellStyle name="Normal 2 2 4 2 10 6" xfId="10021" xr:uid="{9FD2CF65-D56B-41F2-B956-9A1DCF9097F9}"/>
    <cellStyle name="Normal 2 2 4 2 11" xfId="7669" xr:uid="{43905CA8-367F-48D4-B1CE-7F26A96E79CB}"/>
    <cellStyle name="Normal 2 2 4 2 11 2" xfId="8835" xr:uid="{8AFB4128-3BDB-46F2-8F68-DD18A03E7244}"/>
    <cellStyle name="Normal 2 2 4 2 11 2 2" xfId="9554" xr:uid="{43E64906-1015-4AE4-A6F4-E303CF57A4E3}"/>
    <cellStyle name="Normal 2 2 4 2 11 2 2 2" xfId="11081" xr:uid="{29B8DEC0-83C8-4329-A2DD-500349245C50}"/>
    <cellStyle name="Normal 2 2 4 2 11 2 3" xfId="10366" xr:uid="{5DD1E908-C832-424E-B55A-CB1B396615C2}"/>
    <cellStyle name="Normal 2 2 4 2 11 3" xfId="8836" xr:uid="{DB25EDF1-AD66-4E65-AEED-88F6650D0CB2}"/>
    <cellStyle name="Normal 2 2 4 2 11 3 2" xfId="9555" xr:uid="{82F78DA4-A6F7-4A81-8797-CEB98EC85C19}"/>
    <cellStyle name="Normal 2 2 4 2 11 3 2 2" xfId="11082" xr:uid="{E533F5E8-0B51-4744-B0D7-79EEA720A6DD}"/>
    <cellStyle name="Normal 2 2 4 2 11 3 3" xfId="10367" xr:uid="{BEAA0861-2E44-409A-8EAF-2EF58FCA00CA}"/>
    <cellStyle name="Normal 2 2 4 2 11 4" xfId="8640" xr:uid="{5BEAC797-D9C7-4E1E-8D04-10CCF8CD9A2E}"/>
    <cellStyle name="Normal 2 2 4 2 11 4 2" xfId="9556" xr:uid="{003251C1-4E1B-4410-831F-07D8D1913EF6}"/>
    <cellStyle name="Normal 2 2 4 2 11 4 2 2" xfId="11083" xr:uid="{68A9026C-3AED-49C2-A5E8-88BC26BC8697}"/>
    <cellStyle name="Normal 2 2 4 2 11 4 3" xfId="10225" xr:uid="{69A38E4E-543B-4B76-B07A-AA738E22456F}"/>
    <cellStyle name="Normal 2 2 4 2 11 5" xfId="9259" xr:uid="{BBAEBBCD-0CCB-4B2F-A3AB-917390EFEDC6}"/>
    <cellStyle name="Normal 2 2 4 2 11 5 2" xfId="10783" xr:uid="{A4A7CEE8-FE18-4825-B44C-27396BD45F61}"/>
    <cellStyle name="Normal 2 2 4 2 11 6" xfId="10022" xr:uid="{6A8121D2-3ADE-4251-BE5C-3D4969F11C7B}"/>
    <cellStyle name="Normal 2 2 4 2 12" xfId="7670" xr:uid="{AEEABC66-2C85-48EB-91BD-FFC50C0B9C5C}"/>
    <cellStyle name="Normal 2 2 4 2 12 2" xfId="8837" xr:uid="{07EF8BAA-EBEE-46A3-B194-FC27BE57377C}"/>
    <cellStyle name="Normal 2 2 4 2 12 2 2" xfId="9557" xr:uid="{DCFBA6DE-DCB5-4709-A116-4CB4B9DB359A}"/>
    <cellStyle name="Normal 2 2 4 2 12 2 2 2" xfId="11084" xr:uid="{B2538C02-B318-4632-AA1E-D26FD6B919C4}"/>
    <cellStyle name="Normal 2 2 4 2 12 2 3" xfId="10368" xr:uid="{744FB334-A7A6-4D8C-AD4F-1A51268819F7}"/>
    <cellStyle name="Normal 2 2 4 2 12 3" xfId="8838" xr:uid="{DF893116-AE6B-469A-9B6D-D861BB052E54}"/>
    <cellStyle name="Normal 2 2 4 2 12 3 2" xfId="9558" xr:uid="{DC313D0C-9479-4522-A560-9D537FC33702}"/>
    <cellStyle name="Normal 2 2 4 2 12 3 2 2" xfId="11085" xr:uid="{1F37DCD3-39DA-4876-A172-DA2FF5482404}"/>
    <cellStyle name="Normal 2 2 4 2 12 3 3" xfId="10369" xr:uid="{C5727F01-A951-4E8D-BF49-C1F489F897A1}"/>
    <cellStyle name="Normal 2 2 4 2 12 4" xfId="8641" xr:uid="{96F37E6B-D600-4972-96AD-56EB5A0ED6A1}"/>
    <cellStyle name="Normal 2 2 4 2 12 4 2" xfId="9559" xr:uid="{96281177-3B9E-42C6-9A30-CEEA7C7D54DF}"/>
    <cellStyle name="Normal 2 2 4 2 12 4 2 2" xfId="11086" xr:uid="{6A4A31D2-444F-4931-9B97-F20901CC9B63}"/>
    <cellStyle name="Normal 2 2 4 2 12 4 3" xfId="10226" xr:uid="{989A36AD-D9DF-48A2-B58B-0FBE280A6501}"/>
    <cellStyle name="Normal 2 2 4 2 12 5" xfId="9260" xr:uid="{EB16FFDC-DAEC-42F4-9319-01A556976BC4}"/>
    <cellStyle name="Normal 2 2 4 2 12 5 2" xfId="10784" xr:uid="{A9BB8997-5A6E-43C4-B5F9-F9C69411A356}"/>
    <cellStyle name="Normal 2 2 4 2 12 6" xfId="10023" xr:uid="{77163958-B359-4E12-99C7-D5C9FE8D6326}"/>
    <cellStyle name="Normal 2 2 4 2 13" xfId="7671" xr:uid="{83D2B373-8B9A-4B20-BA0E-CBA0EC6653A8}"/>
    <cellStyle name="Normal 2 2 4 2 13 2" xfId="8839" xr:uid="{40B97730-7439-4686-88B7-C6CCC203B737}"/>
    <cellStyle name="Normal 2 2 4 2 13 2 2" xfId="9560" xr:uid="{C2E6667C-0EC4-4BD6-A7FC-0104F7EED553}"/>
    <cellStyle name="Normal 2 2 4 2 13 2 2 2" xfId="11087" xr:uid="{271BD92B-4BE3-4F06-87FB-A6FF914F1E3D}"/>
    <cellStyle name="Normal 2 2 4 2 13 2 3" xfId="10370" xr:uid="{62892DA3-AA84-4CE4-8E4E-A616C4699DC0}"/>
    <cellStyle name="Normal 2 2 4 2 13 3" xfId="8840" xr:uid="{EE8531FB-51D6-463C-AB5A-1455EE2C217F}"/>
    <cellStyle name="Normal 2 2 4 2 13 3 2" xfId="9561" xr:uid="{557E63E1-8405-48C2-9CB5-C7064014A71A}"/>
    <cellStyle name="Normal 2 2 4 2 13 3 2 2" xfId="11088" xr:uid="{65E1EC89-8AC5-423B-BE7A-9944CC2CFCBF}"/>
    <cellStyle name="Normal 2 2 4 2 13 3 3" xfId="10371" xr:uid="{DF682F3C-A903-41A1-851E-0F9683F3E82E}"/>
    <cellStyle name="Normal 2 2 4 2 13 4" xfId="8642" xr:uid="{52309339-6D66-4C4B-8F6A-AAEFFA4D21CB}"/>
    <cellStyle name="Normal 2 2 4 2 13 4 2" xfId="9562" xr:uid="{C177CCE5-B9BD-4548-B4A4-9710A11CB648}"/>
    <cellStyle name="Normal 2 2 4 2 13 4 2 2" xfId="11089" xr:uid="{16D0A888-F43A-4B38-BDFC-21BBA8CE5D1F}"/>
    <cellStyle name="Normal 2 2 4 2 13 4 3" xfId="10227" xr:uid="{5E6B7195-24EE-4E4A-8138-4ECAD70C011B}"/>
    <cellStyle name="Normal 2 2 4 2 13 5" xfId="9261" xr:uid="{3BADC575-6835-4111-91E6-E8351EFE3E65}"/>
    <cellStyle name="Normal 2 2 4 2 13 5 2" xfId="10785" xr:uid="{80DAD5A5-F2BD-40AF-8F89-D05F0F11BAF5}"/>
    <cellStyle name="Normal 2 2 4 2 13 6" xfId="10024" xr:uid="{AFEA9766-1B9A-443D-AD26-C49C4C18B469}"/>
    <cellStyle name="Normal 2 2 4 2 14" xfId="8841" xr:uid="{E172F705-B080-4212-899D-BCFBAFA241AC}"/>
    <cellStyle name="Normal 2 2 4 2 14 2" xfId="9563" xr:uid="{EE79526C-6062-429C-98FB-86A6DFACB413}"/>
    <cellStyle name="Normal 2 2 4 2 14 2 2" xfId="11090" xr:uid="{C36CE6BD-95F9-417C-9B7C-D204A0EF5EAE}"/>
    <cellStyle name="Normal 2 2 4 2 14 3" xfId="10372" xr:uid="{CBDEC5E8-518D-41EA-8D1A-38495F46ED73}"/>
    <cellStyle name="Normal 2 2 4 2 15" xfId="8842" xr:uid="{5987530E-E28C-4564-BB74-D23D24B6BCDF}"/>
    <cellStyle name="Normal 2 2 4 2 15 2" xfId="9564" xr:uid="{A031A6A4-3926-4135-BB29-3F44AAFDC2D5}"/>
    <cellStyle name="Normal 2 2 4 2 15 2 2" xfId="11091" xr:uid="{1C8C8104-E0CE-407E-BF96-0BF41B69340A}"/>
    <cellStyle name="Normal 2 2 4 2 15 3" xfId="10373" xr:uid="{7A82E7B0-0690-48F4-89C7-06B9B2C21F56}"/>
    <cellStyle name="Normal 2 2 4 2 16" xfId="8638" xr:uid="{BCED04C2-8E75-4D42-954D-04CBAC04E05C}"/>
    <cellStyle name="Normal 2 2 4 2 16 2" xfId="9565" xr:uid="{550EA5D5-1D47-4ED3-A5D4-BE70E2ADC1A9}"/>
    <cellStyle name="Normal 2 2 4 2 16 2 2" xfId="11092" xr:uid="{BC1C2BD7-7F59-4CA6-8F48-0758476A8A75}"/>
    <cellStyle name="Normal 2 2 4 2 16 3" xfId="10223" xr:uid="{0F358AE6-E63F-42B1-8821-1738AC6CE9A9}"/>
    <cellStyle name="Normal 2 2 4 2 17" xfId="9257" xr:uid="{38769177-D00A-4DC8-84AF-0DD038D4801B}"/>
    <cellStyle name="Normal 2 2 4 2 17 2" xfId="10781" xr:uid="{25D80304-2FA8-4975-966B-54C2310575F8}"/>
    <cellStyle name="Normal 2 2 4 2 18" xfId="10020" xr:uid="{98D5B0B0-3007-4CB0-9840-42F8AA95323A}"/>
    <cellStyle name="Normal 2 2 4 2 2" xfId="7672" xr:uid="{F0340CF3-46E8-42CC-A065-565C3C21CD20}"/>
    <cellStyle name="Normal 2 2 4 2 2 2" xfId="8843" xr:uid="{9368A550-B88F-48E7-AAAC-42055A17EC0C}"/>
    <cellStyle name="Normal 2 2 4 2 2 2 2" xfId="9566" xr:uid="{23CFE812-75E1-4C02-90A8-6D8234F1F6D2}"/>
    <cellStyle name="Normal 2 2 4 2 2 2 2 2" xfId="11093" xr:uid="{E695B8DE-E686-45F4-8E36-277B4293D2AE}"/>
    <cellStyle name="Normal 2 2 4 2 2 2 3" xfId="10374" xr:uid="{BA81772B-1DB5-40E5-91E9-EE70F73F0451}"/>
    <cellStyle name="Normal 2 2 4 2 2 3" xfId="8844" xr:uid="{095E3597-D2A2-40E0-92CB-A66FA568E748}"/>
    <cellStyle name="Normal 2 2 4 2 2 3 2" xfId="9567" xr:uid="{D086BE2B-FDC7-4451-B20B-2B39B5B54351}"/>
    <cellStyle name="Normal 2 2 4 2 2 3 2 2" xfId="11094" xr:uid="{E83A838C-DCB5-4141-9F25-313FC6294862}"/>
    <cellStyle name="Normal 2 2 4 2 2 3 3" xfId="10375" xr:uid="{D4721D0D-55B0-4808-A6E6-35CB248E17CA}"/>
    <cellStyle name="Normal 2 2 4 2 2 4" xfId="8643" xr:uid="{5FE2AB96-A7E7-4380-B492-794CFFF2648D}"/>
    <cellStyle name="Normal 2 2 4 2 2 4 2" xfId="9568" xr:uid="{E848A3A6-2544-4DC3-A0A7-8F452AEAF9E8}"/>
    <cellStyle name="Normal 2 2 4 2 2 4 2 2" xfId="11095" xr:uid="{98A611ED-8B4A-4AD5-9392-CF0209AED368}"/>
    <cellStyle name="Normal 2 2 4 2 2 4 3" xfId="10228" xr:uid="{B9BFBC4B-1EF2-4A20-BC19-BFD0535F4A60}"/>
    <cellStyle name="Normal 2 2 4 2 2 5" xfId="9262" xr:uid="{D2F86FA2-0E00-4920-8910-2C476F738A05}"/>
    <cellStyle name="Normal 2 2 4 2 2 5 2" xfId="10786" xr:uid="{2E40A0AB-AF87-4A89-8BA6-255066D095F8}"/>
    <cellStyle name="Normal 2 2 4 2 2 6" xfId="10025" xr:uid="{35D6BFEE-29B7-4138-8628-C8D13424E986}"/>
    <cellStyle name="Normal 2 2 4 2 3" xfId="7673" xr:uid="{B54914E0-295F-489A-941D-23D21F5406EC}"/>
    <cellStyle name="Normal 2 2 4 2 3 2" xfId="8845" xr:uid="{19887C0E-8F68-4438-A173-F2084C637CF9}"/>
    <cellStyle name="Normal 2 2 4 2 3 2 2" xfId="9569" xr:uid="{6397D8C5-616D-4600-889C-AAEB9DFF5B74}"/>
    <cellStyle name="Normal 2 2 4 2 3 2 2 2" xfId="11096" xr:uid="{D12C3DD3-5E50-408E-BF77-BAABE4B40799}"/>
    <cellStyle name="Normal 2 2 4 2 3 2 3" xfId="10376" xr:uid="{8A39DAB0-6874-40D2-8651-62BF1EA4EE77}"/>
    <cellStyle name="Normal 2 2 4 2 3 3" xfId="8846" xr:uid="{D4824B2F-EFB8-467C-936C-025A0763F7CC}"/>
    <cellStyle name="Normal 2 2 4 2 3 3 2" xfId="9570" xr:uid="{A506A111-2143-4571-96DF-4BEC5AFBAB0E}"/>
    <cellStyle name="Normal 2 2 4 2 3 3 2 2" xfId="11097" xr:uid="{192F225B-9817-416A-A6F7-5DDFE3120BD8}"/>
    <cellStyle name="Normal 2 2 4 2 3 3 3" xfId="10377" xr:uid="{E1A86431-B265-4393-B69A-248DFFA9BB3E}"/>
    <cellStyle name="Normal 2 2 4 2 3 4" xfId="8644" xr:uid="{590003D6-BB44-4ABA-A5F3-05CB48F87C3D}"/>
    <cellStyle name="Normal 2 2 4 2 3 4 2" xfId="9571" xr:uid="{96D5F45F-D6D1-4317-8753-5DFB956E6754}"/>
    <cellStyle name="Normal 2 2 4 2 3 4 2 2" xfId="11098" xr:uid="{FA5FA7FD-04AE-49E9-BBEA-E09F55644423}"/>
    <cellStyle name="Normal 2 2 4 2 3 4 3" xfId="10229" xr:uid="{A919B78A-865F-4954-8A68-899F33712D46}"/>
    <cellStyle name="Normal 2 2 4 2 3 5" xfId="9263" xr:uid="{09FBED30-722B-481D-AEC0-433604B35C1F}"/>
    <cellStyle name="Normal 2 2 4 2 3 5 2" xfId="10787" xr:uid="{E0E688A8-80D4-4CC8-9207-E6D6A72EDBBD}"/>
    <cellStyle name="Normal 2 2 4 2 3 6" xfId="10026" xr:uid="{DC91910C-9EF4-4AC1-BE76-803C08915347}"/>
    <cellStyle name="Normal 2 2 4 2 4" xfId="7674" xr:uid="{7A4C7C3C-30A5-4019-A921-8CE23F98B3E3}"/>
    <cellStyle name="Normal 2 2 4 2 4 2" xfId="8847" xr:uid="{B3F87678-8E82-4D47-8DBC-7CC5F16D95E8}"/>
    <cellStyle name="Normal 2 2 4 2 4 2 2" xfId="9572" xr:uid="{00380793-7454-4E29-B52B-B72D778CEB93}"/>
    <cellStyle name="Normal 2 2 4 2 4 2 2 2" xfId="11099" xr:uid="{AB51523C-4D42-4763-A744-B6B9062C113A}"/>
    <cellStyle name="Normal 2 2 4 2 4 2 3" xfId="10378" xr:uid="{F105A855-939B-43CF-AA69-6CFFB4D9CC3C}"/>
    <cellStyle name="Normal 2 2 4 2 4 3" xfId="8848" xr:uid="{A033E6CF-EFB1-408C-B765-97C7E618BA2D}"/>
    <cellStyle name="Normal 2 2 4 2 4 3 2" xfId="9573" xr:uid="{958FF2CE-92A4-4E49-87E1-E503FB4EDE17}"/>
    <cellStyle name="Normal 2 2 4 2 4 3 2 2" xfId="11100" xr:uid="{9E2067B0-829B-4893-A175-DD5029086DCB}"/>
    <cellStyle name="Normal 2 2 4 2 4 3 3" xfId="10379" xr:uid="{368F22CA-B9D3-44A3-A0B1-0E18E3FD446B}"/>
    <cellStyle name="Normal 2 2 4 2 4 4" xfId="8645" xr:uid="{FA59162A-DE03-426F-88A1-432E44E683AA}"/>
    <cellStyle name="Normal 2 2 4 2 4 4 2" xfId="9574" xr:uid="{AB6469D7-8CA1-4C4C-BD81-EA105952B3EC}"/>
    <cellStyle name="Normal 2 2 4 2 4 4 2 2" xfId="11101" xr:uid="{CA3AA0B9-1B98-4572-A441-B2EED97C0C4D}"/>
    <cellStyle name="Normal 2 2 4 2 4 4 3" xfId="10230" xr:uid="{A9E09277-93E7-47B2-9E9D-A4069B6FCC1D}"/>
    <cellStyle name="Normal 2 2 4 2 4 5" xfId="9264" xr:uid="{1BD9BF58-0FB2-46A6-BC1E-90F348F3FC9B}"/>
    <cellStyle name="Normal 2 2 4 2 4 5 2" xfId="10788" xr:uid="{F8928CB2-D28A-4C52-A329-6D2E890251E7}"/>
    <cellStyle name="Normal 2 2 4 2 4 6" xfId="10027" xr:uid="{3476CFD8-F51E-4626-A493-EF944E622070}"/>
    <cellStyle name="Normal 2 2 4 2 5" xfId="7675" xr:uid="{BC8C0EAC-1C09-4BD3-9527-5110BB00DB5A}"/>
    <cellStyle name="Normal 2 2 4 2 5 2" xfId="8849" xr:uid="{A6939223-0FB3-4EC9-A41F-0F8A9199B7BD}"/>
    <cellStyle name="Normal 2 2 4 2 5 2 2" xfId="9575" xr:uid="{B24A3093-32CC-4CFC-B9AF-3F0E1BCCCEE2}"/>
    <cellStyle name="Normal 2 2 4 2 5 2 2 2" xfId="11102" xr:uid="{7DD7E1E7-0643-426F-9594-A965BB853B5B}"/>
    <cellStyle name="Normal 2 2 4 2 5 2 3" xfId="10380" xr:uid="{161F1D42-12BD-4502-B673-F3176216AEE7}"/>
    <cellStyle name="Normal 2 2 4 2 5 3" xfId="8850" xr:uid="{6495E19B-28E2-4C87-8C81-2C3FB7E6DBF4}"/>
    <cellStyle name="Normal 2 2 4 2 5 3 2" xfId="9576" xr:uid="{8A2DD0E8-0750-4E06-A324-7D8D983F963F}"/>
    <cellStyle name="Normal 2 2 4 2 5 3 2 2" xfId="11103" xr:uid="{3F501A99-0E6B-4D2D-800E-4BC1D40AEA3F}"/>
    <cellStyle name="Normal 2 2 4 2 5 3 3" xfId="10381" xr:uid="{17A7A3A4-6565-4254-9906-DD5C3E706263}"/>
    <cellStyle name="Normal 2 2 4 2 5 4" xfId="8646" xr:uid="{0919B20D-3206-4C84-96C8-C8B4BEC6D84B}"/>
    <cellStyle name="Normal 2 2 4 2 5 4 2" xfId="9577" xr:uid="{94764134-4121-4D5D-944A-10DFB0FBA930}"/>
    <cellStyle name="Normal 2 2 4 2 5 4 2 2" xfId="11104" xr:uid="{19B0AAE5-D272-4433-B718-00387CF83F72}"/>
    <cellStyle name="Normal 2 2 4 2 5 4 3" xfId="10231" xr:uid="{D82CC7D0-B737-45C6-AC23-CD6DADB2C582}"/>
    <cellStyle name="Normal 2 2 4 2 5 5" xfId="9265" xr:uid="{C65900DB-EA44-40A9-A047-99CF3CA4DCE2}"/>
    <cellStyle name="Normal 2 2 4 2 5 5 2" xfId="10789" xr:uid="{7839F38F-3696-41E3-B68A-639086190824}"/>
    <cellStyle name="Normal 2 2 4 2 5 6" xfId="10028" xr:uid="{809111E5-EC0C-4C30-B231-92F556ADCFB1}"/>
    <cellStyle name="Normal 2 2 4 2 6" xfId="7676" xr:uid="{D0938A4F-8C28-4730-9B54-A9BDF488B733}"/>
    <cellStyle name="Normal 2 2 4 2 6 2" xfId="8851" xr:uid="{DDE8EA34-1E51-4195-9FAE-785FDCB6AA82}"/>
    <cellStyle name="Normal 2 2 4 2 6 2 2" xfId="9578" xr:uid="{9437111B-22B4-42DA-9C1E-2B138FE2C4DF}"/>
    <cellStyle name="Normal 2 2 4 2 6 2 2 2" xfId="11105" xr:uid="{DDB1F15C-25C8-4BF3-8877-D2418ABE894D}"/>
    <cellStyle name="Normal 2 2 4 2 6 2 3" xfId="10382" xr:uid="{27BFE119-C923-4C42-AAFD-A1580E049F03}"/>
    <cellStyle name="Normal 2 2 4 2 6 3" xfId="8852" xr:uid="{9F7BEB8E-5D82-49C3-99EE-95B7FEF7C0F1}"/>
    <cellStyle name="Normal 2 2 4 2 6 3 2" xfId="9579" xr:uid="{DED6B951-852A-4760-BECC-D3DECE12360C}"/>
    <cellStyle name="Normal 2 2 4 2 6 3 2 2" xfId="11106" xr:uid="{AE1BCA78-49C2-43A1-B537-A27DF4475C69}"/>
    <cellStyle name="Normal 2 2 4 2 6 3 3" xfId="10383" xr:uid="{9F2ECDF8-12BC-4975-ABB9-E4DC8668B888}"/>
    <cellStyle name="Normal 2 2 4 2 6 4" xfId="8647" xr:uid="{A41891AD-EB49-4970-912E-C7A1DE3350C3}"/>
    <cellStyle name="Normal 2 2 4 2 6 4 2" xfId="9580" xr:uid="{1225DCEF-F048-4885-8E3B-68838DDEAAC2}"/>
    <cellStyle name="Normal 2 2 4 2 6 4 2 2" xfId="11107" xr:uid="{04044E83-E197-4097-89DD-EC4CE5A1B4FE}"/>
    <cellStyle name="Normal 2 2 4 2 6 4 3" xfId="10232" xr:uid="{B69DE299-7138-4331-B649-51B9D2AA4F78}"/>
    <cellStyle name="Normal 2 2 4 2 6 5" xfId="9266" xr:uid="{D79C0A85-A800-4686-9465-1DFECA5ECEF9}"/>
    <cellStyle name="Normal 2 2 4 2 6 5 2" xfId="10790" xr:uid="{F3CA5466-5A1C-49BF-88E8-CFFEEA2B1771}"/>
    <cellStyle name="Normal 2 2 4 2 6 6" xfId="10029" xr:uid="{CD34C71F-D078-40EC-A05D-647D103B7A88}"/>
    <cellStyle name="Normal 2 2 4 2 7" xfId="7677" xr:uid="{F188F171-0ADE-4F1F-B8B9-F23D44EA7BF7}"/>
    <cellStyle name="Normal 2 2 4 2 7 2" xfId="8853" xr:uid="{ABC0E49D-46A8-42E7-AE66-74A5EF79DA17}"/>
    <cellStyle name="Normal 2 2 4 2 7 2 2" xfId="9581" xr:uid="{6457E912-AE2B-4944-8000-9A175E735CCB}"/>
    <cellStyle name="Normal 2 2 4 2 7 2 2 2" xfId="11108" xr:uid="{A1FA2AEA-0314-4718-AC2A-F9C1B754FB65}"/>
    <cellStyle name="Normal 2 2 4 2 7 2 3" xfId="10384" xr:uid="{4C3B08CE-28B9-4D61-82C8-34F981CE48B1}"/>
    <cellStyle name="Normal 2 2 4 2 7 3" xfId="8854" xr:uid="{25E69F7F-7301-47B6-A225-E043EDE798B2}"/>
    <cellStyle name="Normal 2 2 4 2 7 3 2" xfId="9582" xr:uid="{89D34B09-845A-4D28-B52D-B08051F5592E}"/>
    <cellStyle name="Normal 2 2 4 2 7 3 2 2" xfId="11109" xr:uid="{2A9A4784-364F-4DB3-9449-D7177F8980B4}"/>
    <cellStyle name="Normal 2 2 4 2 7 3 3" xfId="10385" xr:uid="{7DAD3BF0-87E9-4177-8E31-F16D5252A050}"/>
    <cellStyle name="Normal 2 2 4 2 7 4" xfId="8648" xr:uid="{9072A459-AE58-44BF-89DE-2CAB06F54D3C}"/>
    <cellStyle name="Normal 2 2 4 2 7 4 2" xfId="9583" xr:uid="{B78DA905-8E89-4C1B-BF0D-CFD7BF0B2ADF}"/>
    <cellStyle name="Normal 2 2 4 2 7 4 2 2" xfId="11110" xr:uid="{4E138BC3-B0D3-429B-B925-0BAC83DD6433}"/>
    <cellStyle name="Normal 2 2 4 2 7 4 3" xfId="10233" xr:uid="{E4793810-42A4-4002-A7C1-052854E1F416}"/>
    <cellStyle name="Normal 2 2 4 2 7 5" xfId="9267" xr:uid="{DA3C7D1E-7209-4923-8BA8-EADF90EE52A8}"/>
    <cellStyle name="Normal 2 2 4 2 7 5 2" xfId="10791" xr:uid="{EB7135E6-48A7-4CFF-9996-5FD30F52F2EC}"/>
    <cellStyle name="Normal 2 2 4 2 7 6" xfId="10030" xr:uid="{3F109E06-0642-4A1A-A7E5-92AC2A0B31EA}"/>
    <cellStyle name="Normal 2 2 4 2 8" xfId="7678" xr:uid="{BF62E2EB-14AE-4F72-802A-3769D7B482EC}"/>
    <cellStyle name="Normal 2 2 4 2 8 2" xfId="8855" xr:uid="{0D143C49-47AF-47B0-B119-5D15C6E7867E}"/>
    <cellStyle name="Normal 2 2 4 2 8 2 2" xfId="9584" xr:uid="{92A0D5B5-7903-461C-8490-BA09AAA222A6}"/>
    <cellStyle name="Normal 2 2 4 2 8 2 2 2" xfId="11111" xr:uid="{4A386016-CF79-4B8C-835E-D6A6B9DC8674}"/>
    <cellStyle name="Normal 2 2 4 2 8 2 3" xfId="10386" xr:uid="{C86845FA-98B9-4E89-8BF8-C6BFD540D78D}"/>
    <cellStyle name="Normal 2 2 4 2 8 3" xfId="8856" xr:uid="{F529DC28-1503-4407-BD0C-E56BEFF4F0D7}"/>
    <cellStyle name="Normal 2 2 4 2 8 3 2" xfId="9585" xr:uid="{3BD22788-4DF5-4F88-9DBE-9858D7ACCB92}"/>
    <cellStyle name="Normal 2 2 4 2 8 3 2 2" xfId="11112" xr:uid="{B27CC7E3-D7AB-44DC-9CA1-95D72EBD53BC}"/>
    <cellStyle name="Normal 2 2 4 2 8 3 3" xfId="10387" xr:uid="{0A0A394E-E366-4E38-BC55-3CE481310AA8}"/>
    <cellStyle name="Normal 2 2 4 2 8 4" xfId="8649" xr:uid="{B8513C5D-4267-43F7-803D-0CC9A52F9A5F}"/>
    <cellStyle name="Normal 2 2 4 2 8 4 2" xfId="9586" xr:uid="{F7D8F0D7-092F-41E0-8D17-D76DA23FB947}"/>
    <cellStyle name="Normal 2 2 4 2 8 4 2 2" xfId="11113" xr:uid="{96373E5E-9688-4F4C-9552-D7CD9F41B608}"/>
    <cellStyle name="Normal 2 2 4 2 8 4 3" xfId="10234" xr:uid="{8802D082-15C0-4D2C-B449-459DF5C2872E}"/>
    <cellStyle name="Normal 2 2 4 2 8 5" xfId="9268" xr:uid="{080939D4-1498-4FCC-A54F-B28695A86779}"/>
    <cellStyle name="Normal 2 2 4 2 8 5 2" xfId="10792" xr:uid="{89BE6915-A069-48A7-952B-FDC40DBE93EF}"/>
    <cellStyle name="Normal 2 2 4 2 8 6" xfId="10031" xr:uid="{7398B245-596D-4B8F-87E1-A1C14AEC5703}"/>
    <cellStyle name="Normal 2 2 4 2 9" xfId="7679" xr:uid="{410682C7-42A7-43C8-B149-84E2774B91EC}"/>
    <cellStyle name="Normal 2 2 4 2 9 2" xfId="8857" xr:uid="{4A59CF81-047E-4BB6-83DF-71E1CD5900F0}"/>
    <cellStyle name="Normal 2 2 4 2 9 2 2" xfId="9587" xr:uid="{21E4FB33-98EA-442B-9779-39D43ED86C7E}"/>
    <cellStyle name="Normal 2 2 4 2 9 2 2 2" xfId="11114" xr:uid="{09DDE4B6-BB34-47D5-B778-99C7163D2854}"/>
    <cellStyle name="Normal 2 2 4 2 9 2 3" xfId="10388" xr:uid="{C7A97DB4-33A5-4078-9258-1C2777EA31B4}"/>
    <cellStyle name="Normal 2 2 4 2 9 3" xfId="8858" xr:uid="{DFF8F446-A1E2-400B-A461-8A2CE749BF0D}"/>
    <cellStyle name="Normal 2 2 4 2 9 3 2" xfId="9588" xr:uid="{82EFEFF9-870C-4A5E-9457-8BF300E4FCD2}"/>
    <cellStyle name="Normal 2 2 4 2 9 3 2 2" xfId="11115" xr:uid="{6334A78A-3D33-4B59-B346-A4ACDBD9C451}"/>
    <cellStyle name="Normal 2 2 4 2 9 3 3" xfId="10389" xr:uid="{7DC9F231-853B-4D71-BEE6-1F8130FE6839}"/>
    <cellStyle name="Normal 2 2 4 2 9 4" xfId="8650" xr:uid="{D0B594DC-2577-4530-A1F0-65B89F2952A0}"/>
    <cellStyle name="Normal 2 2 4 2 9 4 2" xfId="9589" xr:uid="{89DEB5A6-26DF-425A-83C9-ADE982005249}"/>
    <cellStyle name="Normal 2 2 4 2 9 4 2 2" xfId="11116" xr:uid="{F000B623-120E-439E-86C7-97E07BA0509F}"/>
    <cellStyle name="Normal 2 2 4 2 9 4 3" xfId="10235" xr:uid="{70012113-C673-481D-8D98-6F2C7A5D0616}"/>
    <cellStyle name="Normal 2 2 4 2 9 5" xfId="9269" xr:uid="{4B34CE13-19EF-4207-B8CE-905F0736EB9F}"/>
    <cellStyle name="Normal 2 2 4 2 9 5 2" xfId="10793" xr:uid="{E4AB63FF-726D-4386-A977-032783F349AB}"/>
    <cellStyle name="Normal 2 2 4 2 9 6" xfId="10032" xr:uid="{9C4D96B1-E413-499A-8406-8C53089BDFBE}"/>
    <cellStyle name="Normal 2 2 4 3" xfId="7680" xr:uid="{92769869-9F56-4CCA-AECA-1761A13756F1}"/>
    <cellStyle name="Normal 2 2 4 4" xfId="7681" xr:uid="{EA5B2846-2A2D-404E-A341-75EB9220BFBA}"/>
    <cellStyle name="Normal 2 2 4 5" xfId="7682" xr:uid="{B8097768-4001-47DE-9C04-34EC73DAE42A}"/>
    <cellStyle name="Normal 2 2 4 6" xfId="7683" xr:uid="{92516C9B-C0EB-48A8-8AEE-7557690A1591}"/>
    <cellStyle name="Normal 2 2 4 7" xfId="7684" xr:uid="{DFA9FC92-B66F-47BC-8B52-4BA34E195AA5}"/>
    <cellStyle name="Normal 2 2 4 8" xfId="7685" xr:uid="{74E381AE-1D7B-4AEF-B504-0A18F9BD4012}"/>
    <cellStyle name="Normal 2 2 4 9" xfId="7686" xr:uid="{0FCC783C-2A1D-4989-AFD0-75B1759B96EF}"/>
    <cellStyle name="Normal 2 2 5" xfId="7687" xr:uid="{11563CD1-E392-41C9-9B09-C05FD473483D}"/>
    <cellStyle name="Normal 2 2 5 2" xfId="8859" xr:uid="{CA53973F-1C68-4D04-8A09-AB98B22329BB}"/>
    <cellStyle name="Normal 2 2 5 2 2" xfId="9590" xr:uid="{E1C53638-01D0-4442-A400-094BC6BB876F}"/>
    <cellStyle name="Normal 2 2 5 2 2 2" xfId="11117" xr:uid="{15D19957-659F-4DC9-B714-B0C0AEE6B32D}"/>
    <cellStyle name="Normal 2 2 5 2 3" xfId="10390" xr:uid="{F1EDFF3B-5E2E-461F-A45E-FF6E805F9377}"/>
    <cellStyle name="Normal 2 2 5 3" xfId="8860" xr:uid="{F00A2DC0-7573-48AF-A3CE-F05317A72108}"/>
    <cellStyle name="Normal 2 2 5 3 2" xfId="9591" xr:uid="{5C4E1AA7-52FD-4D9E-947B-04A5A4F83945}"/>
    <cellStyle name="Normal 2 2 5 3 2 2" xfId="11118" xr:uid="{4D1E2C49-2FD9-4C48-8BD5-AE68C3F52472}"/>
    <cellStyle name="Normal 2 2 5 3 3" xfId="10391" xr:uid="{7ECD5BFB-7B0D-44C2-8799-C170C959AFD2}"/>
    <cellStyle name="Normal 2 2 5 4" xfId="8651" xr:uid="{3FA512F2-ED0F-470D-AE7B-DC558259D7C1}"/>
    <cellStyle name="Normal 2 2 5 4 2" xfId="9592" xr:uid="{39AF372C-6A1B-43AA-B7D7-4D443B2EC789}"/>
    <cellStyle name="Normal 2 2 5 4 2 2" xfId="11119" xr:uid="{900898E1-E9D6-490F-AB6A-F2BC0F99B946}"/>
    <cellStyle name="Normal 2 2 5 4 3" xfId="10236" xr:uid="{AFAA3BD4-01FE-47F4-8846-76DF1FACB678}"/>
    <cellStyle name="Normal 2 2 5 5" xfId="9270" xr:uid="{3BB08BC1-FBD6-4232-90E9-2CEB7AD76F91}"/>
    <cellStyle name="Normal 2 2 5 5 2" xfId="10794" xr:uid="{942E31FA-D5D7-468A-B248-AD4E9D97745C}"/>
    <cellStyle name="Normal 2 2 5 6" xfId="10033" xr:uid="{2EDA75EF-D2DB-4CBE-9888-BD70534734BF}"/>
    <cellStyle name="Normal 2 2 6" xfId="7688" xr:uid="{2E79AD0C-C0EA-4A6A-987F-C77533117D5A}"/>
    <cellStyle name="Normal 2 2 6 2" xfId="8861" xr:uid="{914864F5-57F5-452D-BC98-AE1C4B56A92C}"/>
    <cellStyle name="Normal 2 2 6 2 2" xfId="9593" xr:uid="{22340747-DCFA-4993-81B6-39A63E6F3888}"/>
    <cellStyle name="Normal 2 2 6 2 2 2" xfId="11120" xr:uid="{5E03029B-C35F-41A2-8D00-BD7BEAADBBBF}"/>
    <cellStyle name="Normal 2 2 6 2 3" xfId="10392" xr:uid="{B12C9CD7-98A5-415D-8D41-4B7C7BDC780D}"/>
    <cellStyle name="Normal 2 2 6 3" xfId="8862" xr:uid="{A05C4697-33A4-4FE3-8ED6-2C36644A1488}"/>
    <cellStyle name="Normal 2 2 6 3 2" xfId="9594" xr:uid="{A33E10D8-312F-47A9-9908-54D8FE2AE3DC}"/>
    <cellStyle name="Normal 2 2 6 3 2 2" xfId="11121" xr:uid="{F893FB29-F3C3-4AF7-9ED9-D3EDD592F097}"/>
    <cellStyle name="Normal 2 2 6 3 3" xfId="10393" xr:uid="{AA3F1975-ADF0-40E4-BA94-9B3EEF80EF7B}"/>
    <cellStyle name="Normal 2 2 6 4" xfId="8652" xr:uid="{419F23FD-1239-4173-9718-35EBFD7F1678}"/>
    <cellStyle name="Normal 2 2 6 4 2" xfId="9595" xr:uid="{99421B52-8A5B-4D06-9DC0-398DA1A994CB}"/>
    <cellStyle name="Normal 2 2 6 4 2 2" xfId="11122" xr:uid="{414FF5BE-0DA2-4372-967A-886DA0C067F2}"/>
    <cellStyle name="Normal 2 2 6 4 3" xfId="10237" xr:uid="{F71D312D-78DE-4E41-A372-35CBC5C44DD4}"/>
    <cellStyle name="Normal 2 2 6 5" xfId="9271" xr:uid="{C6B7E155-9DA7-466B-9750-C9E4CBDF8619}"/>
    <cellStyle name="Normal 2 2 6 5 2" xfId="10795" xr:uid="{0A24F5FB-2608-46F7-8B5D-3FAD435E75FD}"/>
    <cellStyle name="Normal 2 2 6 6" xfId="10034" xr:uid="{1C78A8CF-06F8-4D7F-BB84-7EAC68A3D108}"/>
    <cellStyle name="Normal 2 2 7" xfId="7689" xr:uid="{AE11239D-3C12-421A-9ED3-6E797E3210E8}"/>
    <cellStyle name="Normal 2 2 7 2" xfId="8863" xr:uid="{684CE2F0-7012-4FF9-A6E1-B3C807E43DC9}"/>
    <cellStyle name="Normal 2 2 7 2 2" xfId="9596" xr:uid="{1DB04A3E-92CC-4E30-B13D-DB64B30645AF}"/>
    <cellStyle name="Normal 2 2 7 2 2 2" xfId="11123" xr:uid="{2E0EB2A5-90F6-44C2-8443-983327ED3452}"/>
    <cellStyle name="Normal 2 2 7 2 3" xfId="10394" xr:uid="{9A64177C-3276-4009-BB4E-4675EC670472}"/>
    <cellStyle name="Normal 2 2 7 3" xfId="8864" xr:uid="{5D862396-383A-4661-9CCF-0B7240A3A87B}"/>
    <cellStyle name="Normal 2 2 7 3 2" xfId="9597" xr:uid="{3D90CF4B-0DD5-4DF5-969B-2C815C5A0DD0}"/>
    <cellStyle name="Normal 2 2 7 3 2 2" xfId="11124" xr:uid="{FC823891-35C2-40F9-B959-4FC3C941B9C9}"/>
    <cellStyle name="Normal 2 2 7 3 3" xfId="10395" xr:uid="{47926947-23E5-4546-A232-38A9FA8F9B10}"/>
    <cellStyle name="Normal 2 2 7 4" xfId="8653" xr:uid="{286C34AA-AE32-46B8-AF70-40DE2B9F4413}"/>
    <cellStyle name="Normal 2 2 7 4 2" xfId="9598" xr:uid="{E6F503C9-FE6A-4BBF-AB06-6308E6D7AF8A}"/>
    <cellStyle name="Normal 2 2 7 4 2 2" xfId="11125" xr:uid="{876C1376-FD12-4859-9978-AA9D72CD4D37}"/>
    <cellStyle name="Normal 2 2 7 4 3" xfId="10238" xr:uid="{28F616CD-B746-45EA-BF6D-CBACB1E7D210}"/>
    <cellStyle name="Normal 2 2 7 5" xfId="9272" xr:uid="{F36AE52D-984F-4B09-B5C8-2F9E71F5CA4B}"/>
    <cellStyle name="Normal 2 2 7 5 2" xfId="10796" xr:uid="{D33BE43C-9852-4C3B-81BE-FC2D70423AA6}"/>
    <cellStyle name="Normal 2 2 7 6" xfId="10035" xr:uid="{A6040972-02AD-4080-BD42-D73E1B1B0FB1}"/>
    <cellStyle name="Normal 2 2 8" xfId="7690" xr:uid="{C505EFB5-84D7-419D-B559-764A3A4F122D}"/>
    <cellStyle name="Normal 2 2 8 2" xfId="7691" xr:uid="{C78D47DE-6858-417E-A33E-CCCE77E7E6DA}"/>
    <cellStyle name="Normal 2 2 8 2 2" xfId="8865" xr:uid="{63EE4C0B-520C-4815-BC08-70C8CB471DD6}"/>
    <cellStyle name="Normal 2 2 8 2 2 2" xfId="9599" xr:uid="{727467F3-1308-4C24-B060-E3D406CD205F}"/>
    <cellStyle name="Normal 2 2 8 2 2 2 2" xfId="11126" xr:uid="{40355002-77E0-4A25-977C-856EBDFC1A89}"/>
    <cellStyle name="Normal 2 2 8 2 2 3" xfId="10396" xr:uid="{F88F8F11-A98F-4FEB-89F8-420F5E8ED3E3}"/>
    <cellStyle name="Normal 2 2 8 2 3" xfId="8866" xr:uid="{F987B236-7218-4793-B4D8-E34B4E50A93E}"/>
    <cellStyle name="Normal 2 2 8 2 3 2" xfId="9600" xr:uid="{E88C4820-3249-4A38-AF53-D4D9CE27517B}"/>
    <cellStyle name="Normal 2 2 8 2 3 2 2" xfId="11127" xr:uid="{77E3ECA3-A21E-42E4-9422-C63059DDAA8C}"/>
    <cellStyle name="Normal 2 2 8 2 3 3" xfId="10397" xr:uid="{0A161651-F705-4965-99CE-7DCDBBAF586A}"/>
    <cellStyle name="Normal 2 2 8 2 4" xfId="8654" xr:uid="{EF16C278-D5F2-4C7D-B3E1-C3B911C20A9F}"/>
    <cellStyle name="Normal 2 2 8 2 4 2" xfId="9601" xr:uid="{F018233D-9A87-4BD5-92D1-C5A8B2CA318D}"/>
    <cellStyle name="Normal 2 2 8 2 4 2 2" xfId="11128" xr:uid="{8809AF6F-8A44-4EAA-B89C-C16D70172A5F}"/>
    <cellStyle name="Normal 2 2 8 2 4 3" xfId="10239" xr:uid="{3CF16A74-1484-400F-9A28-BB6A540213F2}"/>
    <cellStyle name="Normal 2 2 8 2 5" xfId="9273" xr:uid="{2D4057D9-F6EC-4B66-BA3C-99C60A3DC854}"/>
    <cellStyle name="Normal 2 2 8 2 5 2" xfId="10797" xr:uid="{DDEC947B-C7ED-46B9-9373-A693FABD542D}"/>
    <cellStyle name="Normal 2 2 8 2 6" xfId="10036" xr:uid="{7A31394B-FE2B-439F-A264-13776169944C}"/>
    <cellStyle name="Normal 2 2 9" xfId="7692" xr:uid="{3DC75D8F-8F07-4A26-9BA7-209765B6AF7C}"/>
    <cellStyle name="Normal 2 20" xfId="7693" xr:uid="{74046F4C-511F-4299-A2D7-2D51E3148CBD}"/>
    <cellStyle name="Normal 2 21" xfId="7694" xr:uid="{6989E536-99EB-4996-B990-19BB5CEDB3ED}"/>
    <cellStyle name="Normal 2 22" xfId="7695" xr:uid="{061D2C39-0B1A-4A83-9F4C-5365A84CBF7C}"/>
    <cellStyle name="Normal 2 23" xfId="7696" xr:uid="{3A73F365-2927-4371-ABE5-C8707FDD0907}"/>
    <cellStyle name="Normal 2 24" xfId="7697" xr:uid="{E57AA809-5A82-4728-8E41-B00579F146BC}"/>
    <cellStyle name="Normal 2 25" xfId="7698" xr:uid="{5E1D514E-BDAB-41B6-94F0-456BFC35FA8C}"/>
    <cellStyle name="Normal 2 26" xfId="7699" xr:uid="{C74C964A-7246-4B34-83EB-5E4B053B1955}"/>
    <cellStyle name="Normal 2 27" xfId="7700" xr:uid="{4E810746-470C-4AFF-8555-BFF79BB9AD1D}"/>
    <cellStyle name="Normal 2 28" xfId="7701" xr:uid="{2E7A6124-3295-4C90-A2AA-E22570215FB0}"/>
    <cellStyle name="Normal 2 29" xfId="7702" xr:uid="{4ADEB486-4A60-481B-B02A-D952978FC13B}"/>
    <cellStyle name="Normal 2 29 10" xfId="7703" xr:uid="{D9D4BEDF-74C4-4FD3-8C4F-EC9A6F26AD8B}"/>
    <cellStyle name="Normal 2 29 11" xfId="7704" xr:uid="{D38A3D97-BD43-432B-921D-28ECB9AA58D8}"/>
    <cellStyle name="Normal 2 29 12" xfId="7705" xr:uid="{6C8927FF-5639-4281-93C2-CE2B2A9686B2}"/>
    <cellStyle name="Normal 2 29 13" xfId="7706" xr:uid="{BB71D81A-98D3-4DBB-9850-6290C7F7D4B4}"/>
    <cellStyle name="Normal 2 29 14" xfId="7707" xr:uid="{DD00A825-DA4B-46B9-9E7A-426E8A12B1C6}"/>
    <cellStyle name="Normal 2 29 15" xfId="7708" xr:uid="{E4EA65C4-8F7E-4AF7-987A-FABF855273F8}"/>
    <cellStyle name="Normal 2 29 16" xfId="7709" xr:uid="{2353443D-E7C7-43D7-9C8C-536CF66EC8C1}"/>
    <cellStyle name="Normal 2 29 17" xfId="7710" xr:uid="{05645417-DED6-44D7-8CC4-F4B2AADD81FB}"/>
    <cellStyle name="Normal 2 29 18" xfId="7711" xr:uid="{EF7B46F9-2CC8-4541-A70A-C4AEE36E8009}"/>
    <cellStyle name="Normal 2 29 19" xfId="7712" xr:uid="{FC9EE5A4-BDC1-4A08-8AF7-28AC8AE07F35}"/>
    <cellStyle name="Normal 2 29 2" xfId="7713" xr:uid="{7A5A9B31-FE02-443D-815D-B4C48BA8A1B1}"/>
    <cellStyle name="Normal 2 29 20" xfId="7714" xr:uid="{57400662-A151-461C-8815-0381A08F1467}"/>
    <cellStyle name="Normal 2 29 21" xfId="7715" xr:uid="{9A82487C-6B33-493E-91B9-82A675701761}"/>
    <cellStyle name="Normal 2 29 22" xfId="7716" xr:uid="{5D7DDAB6-D137-44B5-9DE3-7BBE70984A53}"/>
    <cellStyle name="Normal 2 29 23" xfId="7717" xr:uid="{A90D7631-9EEE-4F3D-A012-C870B7E69912}"/>
    <cellStyle name="Normal 2 29 24" xfId="7718" xr:uid="{54E31D6F-B50A-43B1-9789-DB109E5423BC}"/>
    <cellStyle name="Normal 2 29 25" xfId="7719" xr:uid="{2B5029C8-D109-466D-B63A-9BCE596A3CE7}"/>
    <cellStyle name="Normal 2 29 26" xfId="7720" xr:uid="{8F76FA5B-D704-4984-B889-B37F42EA46AE}"/>
    <cellStyle name="Normal 2 29 27" xfId="7721" xr:uid="{B56E9894-C75A-4075-BD7A-A15047FD325F}"/>
    <cellStyle name="Normal 2 29 28" xfId="7722" xr:uid="{E4E03FCA-26EE-4DAC-902C-89071B8652FA}"/>
    <cellStyle name="Normal 2 29 29" xfId="7723" xr:uid="{978ADFC6-80E8-4CBD-8240-80E75A1AC9A6}"/>
    <cellStyle name="Normal 2 29 3" xfId="7724" xr:uid="{45B3EDC7-221E-48E0-A4DF-7BC6F002B1F5}"/>
    <cellStyle name="Normal 2 29 30" xfId="7725" xr:uid="{4771BEEF-C37E-4AB3-8095-60D249E328FC}"/>
    <cellStyle name="Normal 2 29 31" xfId="7726" xr:uid="{AAE16048-B3CA-49D3-A2E2-9DAC5AA9CC35}"/>
    <cellStyle name="Normal 2 29 32" xfId="7727" xr:uid="{DC3CEA6F-1D90-4F57-B36C-27CA5648A2B9}"/>
    <cellStyle name="Normal 2 29 33" xfId="7728" xr:uid="{16BD49B5-67E7-4E5E-9E76-F3F86E1EFD8E}"/>
    <cellStyle name="Normal 2 29 34" xfId="7729" xr:uid="{D1B9FBCF-67E0-45EA-8D20-9BB571210178}"/>
    <cellStyle name="Normal 2 29 35" xfId="7730" xr:uid="{50764EA5-E591-4B38-83EF-192101B6519C}"/>
    <cellStyle name="Normal 2 29 36" xfId="7731" xr:uid="{2AC61EAB-61C3-4EBD-A32B-41AEC215D03B}"/>
    <cellStyle name="Normal 2 29 37" xfId="7732" xr:uid="{AF9DC825-BD61-4B0D-97AB-B90433E4170F}"/>
    <cellStyle name="Normal 2 29 38" xfId="7733" xr:uid="{9C32ED94-AE7E-4A79-A40B-B2DAFFAC55F9}"/>
    <cellStyle name="Normal 2 29 39" xfId="7734" xr:uid="{B4C50FCA-2121-4513-A7A5-35FCDEE539AC}"/>
    <cellStyle name="Normal 2 29 4" xfId="7735" xr:uid="{88201896-7097-4D75-8912-2F2E03E71981}"/>
    <cellStyle name="Normal 2 29 40" xfId="7736" xr:uid="{E4CE403D-19A4-4249-9690-CFC1A909B665}"/>
    <cellStyle name="Normal 2 29 41" xfId="7737" xr:uid="{55424C05-BC31-4BAC-BA70-D0CAD1ABBD3D}"/>
    <cellStyle name="Normal 2 29 42" xfId="7738" xr:uid="{D171FFED-6CC7-4019-AB49-7720FCB20DC8}"/>
    <cellStyle name="Normal 2 29 43" xfId="7739" xr:uid="{F1B402DB-88A7-4765-8565-82B0996C6C57}"/>
    <cellStyle name="Normal 2 29 44" xfId="7740" xr:uid="{91B07E5E-B270-4248-86AE-A38C59EC6808}"/>
    <cellStyle name="Normal 2 29 45" xfId="7741" xr:uid="{421DE3C9-D676-4C48-A16B-7A3B76EC7A12}"/>
    <cellStyle name="Normal 2 29 46" xfId="7742" xr:uid="{B80DB57D-0DFB-4B8E-B184-A9E552DF2DC3}"/>
    <cellStyle name="Normal 2 29 47" xfId="7743" xr:uid="{4A631D9C-A1C2-48E1-AB0C-7DA4636492C0}"/>
    <cellStyle name="Normal 2 29 48" xfId="7744" xr:uid="{36C142FB-6701-4158-B992-248CC1631D39}"/>
    <cellStyle name="Normal 2 29 5" xfId="7745" xr:uid="{18D3D068-F2DF-4DC9-8D7A-E25A4CAC5D2F}"/>
    <cellStyle name="Normal 2 29 6" xfId="7746" xr:uid="{A56E9C0F-CD99-4657-BBAD-78ABCE9EE091}"/>
    <cellStyle name="Normal 2 29 7" xfId="7747" xr:uid="{573A75DB-290D-4B2F-B580-9C2F23192EA2}"/>
    <cellStyle name="Normal 2 29 8" xfId="7748" xr:uid="{0725A17F-A0CB-4EE5-B207-5654C89D346C}"/>
    <cellStyle name="Normal 2 29 9" xfId="7749" xr:uid="{B8D37AE0-CE6D-4C5F-8457-FCCD59C57FD1}"/>
    <cellStyle name="Normal 2 3" xfId="3" xr:uid="{FFE836FA-FC91-4375-9304-635DB765878E}"/>
    <cellStyle name="Normal 2 3 10" xfId="7750" xr:uid="{E73B8517-938D-4C82-92DA-FE6CF6FC0253}"/>
    <cellStyle name="Normal 2 3 11" xfId="7751" xr:uid="{573AB4A8-0883-405E-9224-33B6849F3423}"/>
    <cellStyle name="Normal 2 3 12" xfId="7752" xr:uid="{8E0AD907-7E06-4B6A-9CEA-CAAE4D04673F}"/>
    <cellStyle name="Normal 2 3 13" xfId="7753" xr:uid="{DF9FC296-05AA-4A5E-A934-7F2740B88336}"/>
    <cellStyle name="Normal 2 3 14" xfId="7754" xr:uid="{297A2D76-0623-46EF-BF51-6B9A3C617E0D}"/>
    <cellStyle name="Normal 2 3 15" xfId="7755" xr:uid="{0052AAA5-3D09-46D8-A7A2-35C3FB326A90}"/>
    <cellStyle name="Normal 2 3 16" xfId="7756" xr:uid="{86F0C21D-4403-4866-85BA-41A74A09F104}"/>
    <cellStyle name="Normal 2 3 17" xfId="7757" xr:uid="{81BE5F67-6EE9-49E4-BDEC-D5577B9D93EF}"/>
    <cellStyle name="Normal 2 3 18" xfId="7758" xr:uid="{384A58C2-C134-4000-A5FA-40BE62E15C88}"/>
    <cellStyle name="Normal 2 3 19" xfId="7759" xr:uid="{157EFD63-8342-4475-9891-09E865BA40A1}"/>
    <cellStyle name="Normal 2 3 2" xfId="46" xr:uid="{5FCB9A04-38B4-4EAA-B8C0-16E2B4690FEE}"/>
    <cellStyle name="Normal 2 3 2 2" xfId="7760" xr:uid="{B3C62ACF-7253-46E0-A4C5-7139D9834D25}"/>
    <cellStyle name="Normal 2 3 20" xfId="7761" xr:uid="{164B5158-02A6-45B1-8856-13AF301194DB}"/>
    <cellStyle name="Normal 2 3 21" xfId="7762" xr:uid="{1DA62631-D838-4D8D-A182-95CC773FF1CE}"/>
    <cellStyle name="Normal 2 3 22" xfId="7763" xr:uid="{E234DC21-0B98-4403-BD7B-C2E362EFFB15}"/>
    <cellStyle name="Normal 2 3 23" xfId="7764" xr:uid="{F464875C-40C4-4635-A44F-973B1BF01366}"/>
    <cellStyle name="Normal 2 3 24" xfId="7765" xr:uid="{5A7CBB9D-DD3A-4977-8372-8380716B53B7}"/>
    <cellStyle name="Normal 2 3 25" xfId="7766" xr:uid="{C8CDC8C4-5A98-4254-82A2-609BF002C77E}"/>
    <cellStyle name="Normal 2 3 26" xfId="7767" xr:uid="{8A3CF0D2-13ED-4208-8CBB-807F88123E03}"/>
    <cellStyle name="Normal 2 3 27" xfId="7768" xr:uid="{DCA5510B-6C85-4EE7-B362-BDAC857BAEDF}"/>
    <cellStyle name="Normal 2 3 28" xfId="7769" xr:uid="{897B703F-BC45-4528-8D0F-22E41BD1554C}"/>
    <cellStyle name="Normal 2 3 29" xfId="7770" xr:uid="{472F343C-1A20-478D-84C4-A0AE916CBD1B}"/>
    <cellStyle name="Normal 2 3 3" xfId="187" xr:uid="{12055BE9-F4E1-4887-84CA-6CE061956815}"/>
    <cellStyle name="Normal 2 3 3 2" xfId="689" xr:uid="{440A5FB8-CAED-4010-A83E-D74AD22EF634}"/>
    <cellStyle name="Normal 2 3 3 2 2" xfId="1455" xr:uid="{D6D2602A-8883-423C-9F74-2B12F31CDE0C}"/>
    <cellStyle name="Normal 2 3 3 2 3" xfId="2235" xr:uid="{D74503A0-3180-4C48-8584-014EFE6F7B24}"/>
    <cellStyle name="Normal 2 3 3 2 4" xfId="7771" xr:uid="{0D89D5DE-48E0-40DE-8CFC-AFE2F46DC869}"/>
    <cellStyle name="Normal 2 3 3 3" xfId="441" xr:uid="{114C0C10-1F32-4B59-BB93-C3356F756DC7}"/>
    <cellStyle name="Normal 2 3 3 3 2" xfId="1207" xr:uid="{2D2BB03A-BFA9-4737-B7B8-895E43CE6DBA}"/>
    <cellStyle name="Normal 2 3 3 3 3" xfId="1987" xr:uid="{5494A721-F27C-4657-873B-09B4FD02C082}"/>
    <cellStyle name="Normal 2 3 3 4" xfId="959" xr:uid="{250E7F61-8ACF-4549-A580-811E0848FED1}"/>
    <cellStyle name="Normal 2 3 3 5" xfId="1738" xr:uid="{AF2747EC-7A6E-4632-9B82-D0D98B5BE28D}"/>
    <cellStyle name="Normal 2 3 30" xfId="7772" xr:uid="{53F48CDA-0C74-44B2-9D67-BCDABCF7795A}"/>
    <cellStyle name="Normal 2 3 31" xfId="7773" xr:uid="{18991797-7739-4549-BBD3-F2CB2BEF4AB5}"/>
    <cellStyle name="Normal 2 3 32" xfId="7774" xr:uid="{358C3D23-54EF-4570-8BFF-8819DA0E48E2}"/>
    <cellStyle name="Normal 2 3 33" xfId="7775" xr:uid="{0BDE61F5-8E83-4729-A986-FD278BFC82F2}"/>
    <cellStyle name="Normal 2 3 34" xfId="7776" xr:uid="{B8E6AFB4-B523-4B27-8795-6AFD26C0CE89}"/>
    <cellStyle name="Normal 2 3 35" xfId="7777" xr:uid="{BD472FA6-A399-4E18-858B-7FF9A7D6B809}"/>
    <cellStyle name="Normal 2 3 36" xfId="7778" xr:uid="{2CEFA41E-E553-4FBD-BD58-391AAF6D68C2}"/>
    <cellStyle name="Normal 2 3 37" xfId="7779" xr:uid="{060CA488-2C66-4FA7-A793-93C59B5150EA}"/>
    <cellStyle name="Normal 2 3 38" xfId="7780" xr:uid="{460C388C-8F64-46CD-8E6F-72AFEE5684FD}"/>
    <cellStyle name="Normal 2 3 39" xfId="7781" xr:uid="{79448C8E-FAE0-4E4A-AAF9-869117F610E4}"/>
    <cellStyle name="Normal 2 3 4" xfId="1588" xr:uid="{942F0D1B-C4A1-4FFD-A43C-C3E47DA3AC12}"/>
    <cellStyle name="Normal 2 3 40" xfId="7782" xr:uid="{E5B9DF8F-9787-4103-A33E-0A41754DDD42}"/>
    <cellStyle name="Normal 2 3 41" xfId="7783" xr:uid="{F3AFB4D0-80C4-4705-AA8D-A645358EDEFD}"/>
    <cellStyle name="Normal 2 3 42" xfId="7784" xr:uid="{67CCCD89-EE61-46C2-AC88-08B16D8432FB}"/>
    <cellStyle name="Normal 2 3 43" xfId="7785" xr:uid="{B8928982-3955-4425-9454-01C02EE9F877}"/>
    <cellStyle name="Normal 2 3 44" xfId="7786" xr:uid="{90DDE96B-74BD-46E5-BC11-E1B86365F08A}"/>
    <cellStyle name="Normal 2 3 45" xfId="7787" xr:uid="{7B4F5B5B-E4BD-4204-B0F9-FB6C46CA4161}"/>
    <cellStyle name="Normal 2 3 46" xfId="7788" xr:uid="{07BE4DA1-242F-4C96-9F07-19AB195F9DFD}"/>
    <cellStyle name="Normal 2 3 47" xfId="7789" xr:uid="{85B161BD-E37F-4FDC-9A49-CDBBE424A642}"/>
    <cellStyle name="Normal 2 3 48" xfId="7790" xr:uid="{7A83EDF6-F23C-42D4-B38F-00D7B92F1413}"/>
    <cellStyle name="Normal 2 3 49" xfId="2357" xr:uid="{C3110592-BF48-4BB4-A52B-3D7513257AAA}"/>
    <cellStyle name="Normal 2 3 49 2" xfId="9602" xr:uid="{7B09C422-82F3-4365-AD7F-E4075AAF5A34}"/>
    <cellStyle name="Normal 2 3 49 2 2" xfId="11129" xr:uid="{E6565B8C-329A-443D-B4C8-58B34D6C0390}"/>
    <cellStyle name="Normal 2 3 49 3" xfId="10398" xr:uid="{6992F199-0A7C-4597-A31D-67C36A2224ED}"/>
    <cellStyle name="Normal 2 3 5" xfId="1571" xr:uid="{7F2C9E21-2F07-4D49-B282-123BA6799316}"/>
    <cellStyle name="Normal 2 3 5 2" xfId="7791" xr:uid="{76194A52-6175-4611-9E52-953D208BF7D9}"/>
    <cellStyle name="Normal 2 3 50" xfId="2352" xr:uid="{240DC821-D0A1-426C-A727-239B95F0A3B2}"/>
    <cellStyle name="Normal 2 3 6" xfId="7792" xr:uid="{A9302674-5E21-4F5E-99A0-B34ADDD575B9}"/>
    <cellStyle name="Normal 2 3 7" xfId="7793" xr:uid="{6ED1996A-B210-4C4A-B8C3-DFED6B4DA4C3}"/>
    <cellStyle name="Normal 2 3 8" xfId="7794" xr:uid="{EB361095-120F-4A79-9A78-4A7A1EA20654}"/>
    <cellStyle name="Normal 2 3 9" xfId="7795" xr:uid="{5DF78DF5-CD5F-425F-A13D-94ED937E4BAA}"/>
    <cellStyle name="Normal 2 30" xfId="7796" xr:uid="{3D79AC62-0769-4D2A-A274-9F0659B7BD2A}"/>
    <cellStyle name="Normal 2 31" xfId="7797" xr:uid="{C9362DBC-C618-4D23-8AD4-6E756BFF52B7}"/>
    <cellStyle name="Normal 2 31 10" xfId="7798" xr:uid="{BB7F1ACA-5FE6-4A1C-A718-AD1D7D3A8114}"/>
    <cellStyle name="Normal 2 31 11" xfId="7799" xr:uid="{FEEF7857-4B6C-48B7-B53D-3456AB7F7B33}"/>
    <cellStyle name="Normal 2 31 12" xfId="7800" xr:uid="{40A0E1E4-A41C-4D61-B9CA-BCFCF04A12FF}"/>
    <cellStyle name="Normal 2 31 13" xfId="7801" xr:uid="{0B97CFAF-839B-4E22-83C7-2BC2D04A0DC7}"/>
    <cellStyle name="Normal 2 31 14" xfId="7802" xr:uid="{8B6A41B6-9D4E-493C-8CF0-99C40CB7D2B3}"/>
    <cellStyle name="Normal 2 31 15" xfId="7803" xr:uid="{42316AA5-DA32-4AA6-AC8E-2AADF8CC6E97}"/>
    <cellStyle name="Normal 2 31 16" xfId="7804" xr:uid="{23D14F91-33FA-4D90-9D54-AB73B1E6F6B7}"/>
    <cellStyle name="Normal 2 31 17" xfId="7805" xr:uid="{C0E51EED-7505-4F81-BE31-F840D577E8EE}"/>
    <cellStyle name="Normal 2 31 18" xfId="7806" xr:uid="{8DD72E9D-DC7B-48DC-8AD3-A597D2C6BDDD}"/>
    <cellStyle name="Normal 2 31 19" xfId="7807" xr:uid="{6B9A4259-6434-4A81-9B96-4DDAD65CE58A}"/>
    <cellStyle name="Normal 2 31 2" xfId="7808" xr:uid="{F9FC6381-958D-46BD-B080-55122292C8D4}"/>
    <cellStyle name="Normal 2 31 20" xfId="7809" xr:uid="{A3A18032-0E13-49D0-90F6-91941BBE0E0B}"/>
    <cellStyle name="Normal 2 31 21" xfId="7810" xr:uid="{16A6A8E0-EC8B-4399-B036-434BE5B41849}"/>
    <cellStyle name="Normal 2 31 22" xfId="7811" xr:uid="{569A52FD-F563-4C25-A701-EAC281601FC5}"/>
    <cellStyle name="Normal 2 31 23" xfId="7812" xr:uid="{92F00DEA-45C7-4F09-B2E7-661CFFC64D81}"/>
    <cellStyle name="Normal 2 31 24" xfId="7813" xr:uid="{CA2001C5-2A81-476B-A27B-7BA5DA2B3DAC}"/>
    <cellStyle name="Normal 2 31 25" xfId="7814" xr:uid="{7C6FEE8B-BF54-4BCF-9E44-38838EAFD431}"/>
    <cellStyle name="Normal 2 31 26" xfId="7815" xr:uid="{F8D9D58B-1CB4-47A4-89BC-576F59B27F52}"/>
    <cellStyle name="Normal 2 31 27" xfId="7816" xr:uid="{0575F693-FBC6-4D4B-815B-867DC16C437A}"/>
    <cellStyle name="Normal 2 31 28" xfId="7817" xr:uid="{CB51A596-8144-48E2-8588-1B0DEAB362E9}"/>
    <cellStyle name="Normal 2 31 29" xfId="7818" xr:uid="{A0C015F8-E304-4CBF-B62B-7E976BC3E1A2}"/>
    <cellStyle name="Normal 2 31 3" xfId="7819" xr:uid="{ADC70B64-ECC5-4992-9DDA-82C2F4BFE1A3}"/>
    <cellStyle name="Normal 2 31 30" xfId="7820" xr:uid="{0561B574-1724-4A83-B4F4-01C275C54E29}"/>
    <cellStyle name="Normal 2 31 31" xfId="7821" xr:uid="{C9D5CC19-EAF7-4C0A-809A-EE1D59CC42DD}"/>
    <cellStyle name="Normal 2 31 32" xfId="7822" xr:uid="{491BBB76-5A6A-487D-BA86-672C16E3AE51}"/>
    <cellStyle name="Normal 2 31 33" xfId="7823" xr:uid="{1E9CDF51-0A8D-4B65-BF12-2B9089270794}"/>
    <cellStyle name="Normal 2 31 34" xfId="7824" xr:uid="{826C9103-66F6-4ADB-86E2-F60B5CBAA0CC}"/>
    <cellStyle name="Normal 2 31 35" xfId="7825" xr:uid="{503FF464-7F7B-4127-9894-A16BCE70294D}"/>
    <cellStyle name="Normal 2 31 36" xfId="7826" xr:uid="{8AD1E1F6-58D9-4F61-8FBE-FFB6E3E9EF6A}"/>
    <cellStyle name="Normal 2 31 37" xfId="7827" xr:uid="{82FA05F5-6BE2-44B7-AEAE-91C7B5FB17CC}"/>
    <cellStyle name="Normal 2 31 38" xfId="7828" xr:uid="{DC2D658D-1F10-437F-B48A-5691EE5832D8}"/>
    <cellStyle name="Normal 2 31 39" xfId="7829" xr:uid="{9917AFB9-5945-40EE-9328-43D914FDFB83}"/>
    <cellStyle name="Normal 2 31 4" xfId="7830" xr:uid="{8BAC658C-6B41-4208-AFD0-66CC7C8CFC06}"/>
    <cellStyle name="Normal 2 31 40" xfId="7831" xr:uid="{96B828CD-4767-4E1F-B8D0-8E3E6A211FA5}"/>
    <cellStyle name="Normal 2 31 41" xfId="7832" xr:uid="{D28B0C09-1A33-410F-AED0-B5D61B04AE00}"/>
    <cellStyle name="Normal 2 31 42" xfId="7833" xr:uid="{93776A30-59B8-48E7-9A41-B8D953752423}"/>
    <cellStyle name="Normal 2 31 43" xfId="7834" xr:uid="{C2A88E15-F160-48E4-81DC-216D939D88C5}"/>
    <cellStyle name="Normal 2 31 44" xfId="7835" xr:uid="{2349B092-0057-4C4C-8D80-7612D509B90C}"/>
    <cellStyle name="Normal 2 31 45" xfId="7836" xr:uid="{B4E71244-9748-4CB3-8625-759AA22D712C}"/>
    <cellStyle name="Normal 2 31 46" xfId="7837" xr:uid="{961FDC84-909A-437C-B7F0-C4B4A5AEBDA1}"/>
    <cellStyle name="Normal 2 31 47" xfId="7838" xr:uid="{0C1217DA-B1D0-44A0-AD56-80F0FDAE6B3A}"/>
    <cellStyle name="Normal 2 31 48" xfId="7839" xr:uid="{EDEECDBE-C8C8-44B5-ABD9-01E4C50489E9}"/>
    <cellStyle name="Normal 2 31 5" xfId="7840" xr:uid="{F54ED014-25B8-4A7C-8DD9-25BBE1987993}"/>
    <cellStyle name="Normal 2 31 6" xfId="7841" xr:uid="{D9AFD562-45A1-49D3-A57C-C85AFA01CABA}"/>
    <cellStyle name="Normal 2 31 7" xfId="7842" xr:uid="{5552057D-EBA8-4A81-920E-1300569181FC}"/>
    <cellStyle name="Normal 2 31 8" xfId="7843" xr:uid="{1B136EFE-E4F5-41B7-97ED-BEDE7AD15555}"/>
    <cellStyle name="Normal 2 31 9" xfId="7844" xr:uid="{2035E2B1-9564-4684-97D5-A5CD09CC6E84}"/>
    <cellStyle name="Normal 2 32" xfId="7845" xr:uid="{7801AC0B-8E89-450B-8E66-0CF222F34503}"/>
    <cellStyle name="Normal 2 32 10" xfId="7846" xr:uid="{9EFB99CF-DC5F-4D75-8583-3736E803093D}"/>
    <cellStyle name="Normal 2 32 11" xfId="7847" xr:uid="{5D225F79-579D-4407-B35D-81DB07F8F556}"/>
    <cellStyle name="Normal 2 32 12" xfId="7848" xr:uid="{5D5C3114-DF28-44BE-97D4-A3600707F9C3}"/>
    <cellStyle name="Normal 2 32 13" xfId="7849" xr:uid="{9567B391-F862-471F-987D-BC4CC268D15C}"/>
    <cellStyle name="Normal 2 32 14" xfId="7850" xr:uid="{BDFAA0D1-1390-4011-B107-84FBA296048C}"/>
    <cellStyle name="Normal 2 32 15" xfId="7851" xr:uid="{4331A660-A869-430B-9F43-79873D558AF6}"/>
    <cellStyle name="Normal 2 32 16" xfId="7852" xr:uid="{561C96BC-A6D5-46EE-B3B0-FCBD1B0177B5}"/>
    <cellStyle name="Normal 2 32 17" xfId="7853" xr:uid="{A51CA0E8-BCB5-4D53-AE52-C821EC74ECA9}"/>
    <cellStyle name="Normal 2 32 18" xfId="7854" xr:uid="{2C5687E9-682C-4E96-8CD3-44D5A4FF1EED}"/>
    <cellStyle name="Normal 2 32 19" xfId="7855" xr:uid="{79E98DE3-CF45-4765-969F-0C867970677C}"/>
    <cellStyle name="Normal 2 32 2" xfId="7856" xr:uid="{C304F0FC-3983-40A2-B6CC-206CAFD4336A}"/>
    <cellStyle name="Normal 2 32 20" xfId="7857" xr:uid="{8B016CBC-CECF-44DC-9DDF-61AA6B01B4BB}"/>
    <cellStyle name="Normal 2 32 21" xfId="7858" xr:uid="{2F4EB434-FB44-4D57-BEC4-2EC767CE01CA}"/>
    <cellStyle name="Normal 2 32 22" xfId="7859" xr:uid="{4C8368D5-D578-4780-844C-D25076AD0DA5}"/>
    <cellStyle name="Normal 2 32 23" xfId="7860" xr:uid="{6E0DF64A-0197-4365-8450-D11D90C1C43E}"/>
    <cellStyle name="Normal 2 32 24" xfId="7861" xr:uid="{60B6FA74-E6EC-49A0-95AD-38CBA9F8B101}"/>
    <cellStyle name="Normal 2 32 25" xfId="7862" xr:uid="{1C6EA7A5-AFCF-474B-83FC-A7F4C7680921}"/>
    <cellStyle name="Normal 2 32 26" xfId="7863" xr:uid="{4C0356AC-273F-4272-8537-3DCF8002A5E7}"/>
    <cellStyle name="Normal 2 32 27" xfId="7864" xr:uid="{4E2A1216-CAA1-4D17-8A96-96FB642D26D3}"/>
    <cellStyle name="Normal 2 32 28" xfId="7865" xr:uid="{D9E0B0A2-EF11-4852-AFB2-5674E8889D36}"/>
    <cellStyle name="Normal 2 32 29" xfId="7866" xr:uid="{BB5F5285-A866-4B0E-851E-BE31E04DCA09}"/>
    <cellStyle name="Normal 2 32 3" xfId="7867" xr:uid="{6D014467-979A-4432-8314-34766AD2FF9B}"/>
    <cellStyle name="Normal 2 32 30" xfId="7868" xr:uid="{4597E436-3E28-4023-BFA5-C438A18F9D7D}"/>
    <cellStyle name="Normal 2 32 31" xfId="7869" xr:uid="{4090644A-1D49-404D-9F43-2633D2E24B0E}"/>
    <cellStyle name="Normal 2 32 32" xfId="7870" xr:uid="{BA683889-24D9-4DFD-9C1F-52AAA159BD88}"/>
    <cellStyle name="Normal 2 32 33" xfId="7871" xr:uid="{74201D2C-ABE2-4EBC-A0D0-40023DEEF922}"/>
    <cellStyle name="Normal 2 32 34" xfId="7872" xr:uid="{88A62010-485F-4B88-88E6-8D6CE8C61518}"/>
    <cellStyle name="Normal 2 32 35" xfId="7873" xr:uid="{6FC087A5-57DA-421F-BF20-B0005CD4324E}"/>
    <cellStyle name="Normal 2 32 36" xfId="7874" xr:uid="{0E579FF2-AA9A-4304-BAA8-663EAE9AC8EC}"/>
    <cellStyle name="Normal 2 32 37" xfId="7875" xr:uid="{AFAB1D5B-9491-4287-A0F1-D1243058E84A}"/>
    <cellStyle name="Normal 2 32 38" xfId="7876" xr:uid="{14F73B95-38C6-4409-AA91-C42F59876B2F}"/>
    <cellStyle name="Normal 2 32 39" xfId="7877" xr:uid="{43B8C8CB-CD0C-4B37-98D6-3F5FCE357D44}"/>
    <cellStyle name="Normal 2 32 4" xfId="7878" xr:uid="{EA0C81E9-D4BD-418E-9F4E-78AD7B433472}"/>
    <cellStyle name="Normal 2 32 40" xfId="7879" xr:uid="{97403952-2E7A-4C82-B08E-BD6555507F29}"/>
    <cellStyle name="Normal 2 32 41" xfId="7880" xr:uid="{64E2F46E-AB16-4E3C-BC61-DBB675E3E7B6}"/>
    <cellStyle name="Normal 2 32 42" xfId="7881" xr:uid="{4BF55AB8-BC11-4B4E-9E11-C186BFDC2D16}"/>
    <cellStyle name="Normal 2 32 43" xfId="7882" xr:uid="{3DFB784A-8FED-422E-867E-B4C6DCC6EAF0}"/>
    <cellStyle name="Normal 2 32 44" xfId="7883" xr:uid="{11C6290E-3E93-4981-9B7B-732C1B827BDE}"/>
    <cellStyle name="Normal 2 32 45" xfId="7884" xr:uid="{2A3D8177-3D98-4ADD-9303-C916C7373EF5}"/>
    <cellStyle name="Normal 2 32 46" xfId="7885" xr:uid="{86B095E4-4EB4-4C60-BC43-3AC7335FB5B7}"/>
    <cellStyle name="Normal 2 32 47" xfId="7886" xr:uid="{FFCA3CF7-54EC-4423-BC46-AB548C7938A6}"/>
    <cellStyle name="Normal 2 32 48" xfId="7887" xr:uid="{43E73C17-C2FB-4F73-8F18-84D03B4A1445}"/>
    <cellStyle name="Normal 2 32 5" xfId="7888" xr:uid="{2E7DCB44-5D06-403B-AEF5-DA4152C762FC}"/>
    <cellStyle name="Normal 2 32 6" xfId="7889" xr:uid="{E2A00536-5ACB-4F35-8FFF-923871432E21}"/>
    <cellStyle name="Normal 2 32 7" xfId="7890" xr:uid="{B6DF25AE-9CA6-4028-967E-E0EF98ABC2B6}"/>
    <cellStyle name="Normal 2 32 8" xfId="7891" xr:uid="{7D21F7F9-3C6F-46E5-8147-4AD3EA0E0AFE}"/>
    <cellStyle name="Normal 2 32 9" xfId="7892" xr:uid="{29098FE1-A2CC-4ACD-AEC6-52D1BEDCCEB0}"/>
    <cellStyle name="Normal 2 33" xfId="7893" xr:uid="{3CFC9346-4014-4D6B-AA09-50C7F3097F6F}"/>
    <cellStyle name="Normal 2 33 10" xfId="7894" xr:uid="{D46A10EE-F534-4209-BED9-3DC99F14F12B}"/>
    <cellStyle name="Normal 2 33 11" xfId="7895" xr:uid="{565F18F7-6708-4E9C-BA52-09EC1481ABC6}"/>
    <cellStyle name="Normal 2 33 12" xfId="7896" xr:uid="{C4FEB081-9ED8-4AFE-A928-039FC7FAF9A4}"/>
    <cellStyle name="Normal 2 33 13" xfId="7897" xr:uid="{AF49F6B1-776D-4BA7-BB3C-21363E69B0F4}"/>
    <cellStyle name="Normal 2 33 14" xfId="7898" xr:uid="{67CF6B69-4835-41CF-9894-80260BE34CAC}"/>
    <cellStyle name="Normal 2 33 15" xfId="7899" xr:uid="{451683FA-07F9-4535-85C0-0D55C0392599}"/>
    <cellStyle name="Normal 2 33 16" xfId="7900" xr:uid="{AD445A96-B517-4E47-A9F5-FAD6DC38E4FD}"/>
    <cellStyle name="Normal 2 33 17" xfId="7901" xr:uid="{C9905171-9590-4101-A850-3C37C5FF8649}"/>
    <cellStyle name="Normal 2 33 18" xfId="7902" xr:uid="{01B7F737-E23A-4A89-B638-43B14B00A26F}"/>
    <cellStyle name="Normal 2 33 19" xfId="7903" xr:uid="{8D699FC1-9BE3-458B-8C5F-78CBFC004B74}"/>
    <cellStyle name="Normal 2 33 2" xfId="7904" xr:uid="{34314045-2E75-4305-90B9-1BC9A8F90761}"/>
    <cellStyle name="Normal 2 33 20" xfId="7905" xr:uid="{16BB1566-ECF5-4411-855D-71BF680ABC82}"/>
    <cellStyle name="Normal 2 33 21" xfId="7906" xr:uid="{1AF832C1-CE51-478E-890A-FF83BDFF80A9}"/>
    <cellStyle name="Normal 2 33 22" xfId="7907" xr:uid="{84266334-5448-4215-84FE-91F7F8911CED}"/>
    <cellStyle name="Normal 2 33 23" xfId="7908" xr:uid="{66A647B9-A6F5-4332-87BA-49F394D6F97D}"/>
    <cellStyle name="Normal 2 33 24" xfId="7909" xr:uid="{3CD720BB-17F9-44A7-A6E4-F684164D8ED0}"/>
    <cellStyle name="Normal 2 33 25" xfId="7910" xr:uid="{897A658D-A03B-46E3-AE87-BCE6AC09E5BE}"/>
    <cellStyle name="Normal 2 33 26" xfId="7911" xr:uid="{226B1C03-8FBA-4729-B1FC-D90C0ABDAF48}"/>
    <cellStyle name="Normal 2 33 27" xfId="7912" xr:uid="{3C0455C9-34CC-4A59-831B-86A806DB06E3}"/>
    <cellStyle name="Normal 2 33 28" xfId="7913" xr:uid="{1104741F-4973-4D67-8340-B1F77C513ADD}"/>
    <cellStyle name="Normal 2 33 29" xfId="7914" xr:uid="{E43CBC26-D234-4FA9-AA11-FC2CC36CD7AE}"/>
    <cellStyle name="Normal 2 33 3" xfId="7915" xr:uid="{FBA95A2D-DF9D-45B5-8C4D-4BAD4EFC3023}"/>
    <cellStyle name="Normal 2 33 30" xfId="7916" xr:uid="{443FF3FF-49DA-44F8-925C-8B1CD1C7BE14}"/>
    <cellStyle name="Normal 2 33 31" xfId="7917" xr:uid="{09870639-99A0-4034-89A2-A5E7EEF0B0E2}"/>
    <cellStyle name="Normal 2 33 32" xfId="7918" xr:uid="{C5F5021F-E0A0-4EA0-8A2D-5A3BE7FBDC86}"/>
    <cellStyle name="Normal 2 33 33" xfId="7919" xr:uid="{33E9B446-986B-4516-B137-A337F3FD138C}"/>
    <cellStyle name="Normal 2 33 34" xfId="7920" xr:uid="{1010E66B-F3B4-495F-9AAF-365BEDCB94E4}"/>
    <cellStyle name="Normal 2 33 35" xfId="7921" xr:uid="{21609CDA-B6B7-4213-AAC2-4E6E121488B8}"/>
    <cellStyle name="Normal 2 33 36" xfId="7922" xr:uid="{7F7937A0-8915-4039-ACF1-74826BEC8CA5}"/>
    <cellStyle name="Normal 2 33 37" xfId="7923" xr:uid="{4496CEF2-5A9C-4230-A3A6-57C99A2D3E18}"/>
    <cellStyle name="Normal 2 33 38" xfId="7924" xr:uid="{37FA9952-7F4E-4514-937B-2E8F54DF8D0B}"/>
    <cellStyle name="Normal 2 33 39" xfId="7925" xr:uid="{03F5F1E3-D720-45B3-B0EF-C492B6226421}"/>
    <cellStyle name="Normal 2 33 4" xfId="7926" xr:uid="{F9811CB3-5547-4C53-BE8E-5877243F4713}"/>
    <cellStyle name="Normal 2 33 40" xfId="7927" xr:uid="{7140BC9F-1BD8-45EB-B8B9-A663EEA6E266}"/>
    <cellStyle name="Normal 2 33 41" xfId="7928" xr:uid="{C7462373-FF2B-4C24-B847-6FB8D426E4B7}"/>
    <cellStyle name="Normal 2 33 42" xfId="7929" xr:uid="{5ED0C0BB-74D5-4CCA-9F8A-AAF595BD1153}"/>
    <cellStyle name="Normal 2 33 43" xfId="7930" xr:uid="{D1A268D6-2452-44BA-8C9B-C49BB5C2F1D4}"/>
    <cellStyle name="Normal 2 33 44" xfId="7931" xr:uid="{9ECB9C00-D700-4CA8-9067-C58B604B1C3F}"/>
    <cellStyle name="Normal 2 33 45" xfId="7932" xr:uid="{5BB40CFA-EA5D-46BE-89D2-2992A64242F3}"/>
    <cellStyle name="Normal 2 33 46" xfId="7933" xr:uid="{DB681F88-AC12-445A-B10D-7EF5772B9FDC}"/>
    <cellStyle name="Normal 2 33 47" xfId="7934" xr:uid="{5C4EDF59-25DE-4075-8389-A067A5C74CF9}"/>
    <cellStyle name="Normal 2 33 48" xfId="7935" xr:uid="{0337423F-5603-4E65-ABF1-B6431B61A96A}"/>
    <cellStyle name="Normal 2 33 5" xfId="7936" xr:uid="{3B063EA0-14AE-4A77-923B-D5F6F0EDA364}"/>
    <cellStyle name="Normal 2 33 6" xfId="7937" xr:uid="{833E43BA-511F-4FB7-84D5-4E5019DCB1C1}"/>
    <cellStyle name="Normal 2 33 7" xfId="7938" xr:uid="{443B0FAF-1C00-4DD5-9A41-941C93758631}"/>
    <cellStyle name="Normal 2 33 8" xfId="7939" xr:uid="{FDCA2561-49EE-40B2-9D56-DEC428E05686}"/>
    <cellStyle name="Normal 2 33 9" xfId="7940" xr:uid="{AB887129-9CF1-4E3B-B836-2174FF7F2CB4}"/>
    <cellStyle name="Normal 2 34" xfId="7941" xr:uid="{803A5F50-D6BF-4C36-B5C8-92D60707D31B}"/>
    <cellStyle name="Normal 2 35" xfId="7942" xr:uid="{F7E3274A-00A9-48D3-8F18-BEA8ADBF01CF}"/>
    <cellStyle name="Normal 2 36" xfId="7943" xr:uid="{3013D5EB-1D86-46D3-9D99-ACC6681FE129}"/>
    <cellStyle name="Normal 2 36 10" xfId="7944" xr:uid="{9EA0F00E-4982-40BB-96A5-10E6FB0CD526}"/>
    <cellStyle name="Normal 2 36 11" xfId="7945" xr:uid="{7530BEC7-0687-4F9E-B315-346916D899C8}"/>
    <cellStyle name="Normal 2 36 12" xfId="7946" xr:uid="{1DE9018A-2503-4490-B91B-7FD4A66E4834}"/>
    <cellStyle name="Normal 2 36 13" xfId="7947" xr:uid="{5B32B2F7-A536-4C48-B0DB-DD62E33B1D2A}"/>
    <cellStyle name="Normal 2 36 14" xfId="7948" xr:uid="{1CBF7DC5-F70F-441E-A0DC-2939512B4E04}"/>
    <cellStyle name="Normal 2 36 15" xfId="7949" xr:uid="{D50EE64D-0DAA-49A4-95F1-E651BD5ADE37}"/>
    <cellStyle name="Normal 2 36 16" xfId="7950" xr:uid="{C2885390-84B4-46EE-ABE8-6C4F77755517}"/>
    <cellStyle name="Normal 2 36 17" xfId="7951" xr:uid="{2BD4736F-2D2F-4999-A918-3BED3507FFA3}"/>
    <cellStyle name="Normal 2 36 18" xfId="7952" xr:uid="{2BEFED30-A958-4625-947F-534092F27E5D}"/>
    <cellStyle name="Normal 2 36 19" xfId="7953" xr:uid="{FA1184CB-CF5C-4BA0-8A5E-BDF4D516BF28}"/>
    <cellStyle name="Normal 2 36 2" xfId="7954" xr:uid="{8909F038-E0FD-4D66-8A6C-256C95254273}"/>
    <cellStyle name="Normal 2 36 20" xfId="7955" xr:uid="{FD3B0D1C-17FD-423E-9B30-984EF2FCEBF7}"/>
    <cellStyle name="Normal 2 36 3" xfId="7956" xr:uid="{1F248C38-5389-4ABC-A2B0-22EE15F2B80A}"/>
    <cellStyle name="Normal 2 36 4" xfId="7957" xr:uid="{E6A1774C-0FF1-49E1-ACEA-C0B0727A6FDE}"/>
    <cellStyle name="Normal 2 36 5" xfId="7958" xr:uid="{85BE216F-B45E-4E5F-A0F2-F9C5B0B98FF8}"/>
    <cellStyle name="Normal 2 36 6" xfId="7959" xr:uid="{AC433411-6860-409D-AB76-09FC36D5469E}"/>
    <cellStyle name="Normal 2 36 7" xfId="7960" xr:uid="{0CD875A9-B208-4BA8-89B8-4A78008A9169}"/>
    <cellStyle name="Normal 2 36 8" xfId="7961" xr:uid="{01C9E55B-5B95-48A9-9091-5A012314F7D8}"/>
    <cellStyle name="Normal 2 36 9" xfId="7962" xr:uid="{DA54BC89-6A65-4DAA-9051-458F60621FD1}"/>
    <cellStyle name="Normal 2 37" xfId="7963" xr:uid="{AF3B39AD-6C2D-4C94-8EAF-90EB3F439568}"/>
    <cellStyle name="Normal 2 38" xfId="7964" xr:uid="{2666F9B3-0E87-4B02-B593-B92824DEC5AC}"/>
    <cellStyle name="Normal 2 39" xfId="7965" xr:uid="{B8FD043D-D95F-4D48-B47F-E759422E4E55}"/>
    <cellStyle name="Normal 2 4" xfId="794" xr:uid="{6F402C14-DE3F-427A-A65B-64740239858D}"/>
    <cellStyle name="Normal 2 4 2" xfId="1581" xr:uid="{4454C9D8-1C93-4CE4-A431-0A615E061065}"/>
    <cellStyle name="Normal 2 4 2 2" xfId="21544" xr:uid="{4ECE86E2-E2F9-4B42-AE81-B1AF70C0977B}"/>
    <cellStyle name="Normal 2 4 2 3" xfId="7966" xr:uid="{E42B63BD-F58F-4626-A65E-121938CDFA69}"/>
    <cellStyle name="Normal 2 40" xfId="7967" xr:uid="{3530E28E-7181-44DA-8FC9-4A00AEB5714D}"/>
    <cellStyle name="Normal 2 40 10" xfId="7968" xr:uid="{BA569946-1A5B-42CB-A4A8-5DE00A45B662}"/>
    <cellStyle name="Normal 2 40 11" xfId="7969" xr:uid="{722D638E-C41C-492D-8A3B-8651CF10BE68}"/>
    <cellStyle name="Normal 2 40 12" xfId="7970" xr:uid="{BB2A0603-5AA0-444D-A468-F2592C94D3A9}"/>
    <cellStyle name="Normal 2 40 13" xfId="7971" xr:uid="{C6B57447-04CE-445F-BAB7-74B2E3A402E3}"/>
    <cellStyle name="Normal 2 40 14" xfId="7972" xr:uid="{8C9D2140-01A6-4C86-B9A4-8C8ADFC25B44}"/>
    <cellStyle name="Normal 2 40 15" xfId="7973" xr:uid="{43D5A27D-353F-4F65-AFC6-C3EAD0C86584}"/>
    <cellStyle name="Normal 2 40 16" xfId="7974" xr:uid="{91B15976-2560-41D6-AB88-4987A968D468}"/>
    <cellStyle name="Normal 2 40 17" xfId="7975" xr:uid="{F9FF1BF9-AF12-448C-82BA-62D5E59495E1}"/>
    <cellStyle name="Normal 2 40 18" xfId="7976" xr:uid="{82C3EDB7-0E47-41C8-8B36-60EE81BF07C8}"/>
    <cellStyle name="Normal 2 40 19" xfId="7977" xr:uid="{21C1D9BC-CCCE-405A-80EC-20900B27908F}"/>
    <cellStyle name="Normal 2 40 2" xfId="7978" xr:uid="{46CD2894-96CE-4660-AAEC-843BD8D90D2B}"/>
    <cellStyle name="Normal 2 40 20" xfId="7979" xr:uid="{E47F3B75-3B8C-4152-A354-B1DD455290B1}"/>
    <cellStyle name="Normal 2 40 3" xfId="7980" xr:uid="{C9E59794-AAFA-49A0-80E5-88AF452DC951}"/>
    <cellStyle name="Normal 2 40 4" xfId="7981" xr:uid="{A28DE95F-CDF8-488E-BE34-1CB657820672}"/>
    <cellStyle name="Normal 2 40 5" xfId="7982" xr:uid="{6D9C835B-847A-4322-9DE3-430A624A860D}"/>
    <cellStyle name="Normal 2 40 6" xfId="7983" xr:uid="{6ACEAD80-DF98-4752-911E-A88588F38E32}"/>
    <cellStyle name="Normal 2 40 7" xfId="7984" xr:uid="{97DE2104-A748-4816-90CF-4615D2F12786}"/>
    <cellStyle name="Normal 2 40 8" xfId="7985" xr:uid="{B018807E-7163-4509-9A77-295F7EC9A56A}"/>
    <cellStyle name="Normal 2 40 9" xfId="7986" xr:uid="{CDE44021-5ADA-4B5F-AAFA-FBDE4E848F54}"/>
    <cellStyle name="Normal 2 41" xfId="7987" xr:uid="{2FBFD55B-217B-4838-9850-AEA234AEC7DF}"/>
    <cellStyle name="Normal 2 41 10" xfId="7988" xr:uid="{7CB052B7-768B-4DA6-99E3-911D416CE9CA}"/>
    <cellStyle name="Normal 2 41 11" xfId="7989" xr:uid="{5B5CEECF-79B7-41BC-A115-96DD8248B1EA}"/>
    <cellStyle name="Normal 2 41 12" xfId="7990" xr:uid="{594F50FF-B34D-4E89-9383-E38C4023AD1D}"/>
    <cellStyle name="Normal 2 41 13" xfId="7991" xr:uid="{B08A3198-CBF3-4448-BAF2-1CA1C2DD030A}"/>
    <cellStyle name="Normal 2 41 14" xfId="7992" xr:uid="{8ED65A8A-23E2-48B7-AAE2-E6464B615DBE}"/>
    <cellStyle name="Normal 2 41 15" xfId="7993" xr:uid="{ADF2A900-4685-4D6B-B9E1-97075435F3A1}"/>
    <cellStyle name="Normal 2 41 16" xfId="7994" xr:uid="{58229154-FFEF-4408-96EA-319874D5061F}"/>
    <cellStyle name="Normal 2 41 17" xfId="7995" xr:uid="{B5553B4F-9B68-45A9-A552-7FC216BB36ED}"/>
    <cellStyle name="Normal 2 41 18" xfId="7996" xr:uid="{AC5FA1FE-1C12-46A3-A286-136DB30F16A7}"/>
    <cellStyle name="Normal 2 41 19" xfId="7997" xr:uid="{40CDBF6A-8539-4493-BBC8-FE447ED18F8C}"/>
    <cellStyle name="Normal 2 41 2" xfId="7998" xr:uid="{B4E01070-74D2-407D-88E5-C57D18266B60}"/>
    <cellStyle name="Normal 2 41 20" xfId="7999" xr:uid="{4C98BC3E-E2FD-4C12-8402-C8BFE4D63697}"/>
    <cellStyle name="Normal 2 41 3" xfId="8000" xr:uid="{A3925DB1-3F6B-4F30-B597-FEFE779BD7DC}"/>
    <cellStyle name="Normal 2 41 4" xfId="8001" xr:uid="{3841D297-A84D-484E-897C-4E11983E5D66}"/>
    <cellStyle name="Normal 2 41 5" xfId="8002" xr:uid="{506F246D-6A11-4390-ADDC-222DEAB03BBD}"/>
    <cellStyle name="Normal 2 41 6" xfId="8003" xr:uid="{78989B46-13F7-4E56-9874-1A22074BB2C0}"/>
    <cellStyle name="Normal 2 41 7" xfId="8004" xr:uid="{DAD46ABC-D949-4344-B5C7-94F799211D73}"/>
    <cellStyle name="Normal 2 41 8" xfId="8005" xr:uid="{CA7304E0-7301-4928-B86A-382DE90FA965}"/>
    <cellStyle name="Normal 2 41 9" xfId="8006" xr:uid="{762906F0-007E-41CE-9329-8B7108992529}"/>
    <cellStyle name="Normal 2 42" xfId="8007" xr:uid="{DC000FE3-DC0C-4583-8720-3F9312163ED8}"/>
    <cellStyle name="Normal 2 42 10" xfId="8008" xr:uid="{FCB70F56-78F2-4B5E-AD74-D4422E3397A4}"/>
    <cellStyle name="Normal 2 42 11" xfId="8009" xr:uid="{072986F4-1128-4C67-B140-EC3AB1572BB4}"/>
    <cellStyle name="Normal 2 42 12" xfId="8010" xr:uid="{58B26301-199B-4475-92ED-EB2312F6EDA3}"/>
    <cellStyle name="Normal 2 42 13" xfId="8011" xr:uid="{81AF1A19-7D38-49FD-BFD6-331E595757E2}"/>
    <cellStyle name="Normal 2 42 14" xfId="8012" xr:uid="{C328C7BB-9633-4BB9-8561-7EF220869FEA}"/>
    <cellStyle name="Normal 2 42 15" xfId="8013" xr:uid="{955F6601-8AE9-4862-8A1A-8128E57344AE}"/>
    <cellStyle name="Normal 2 42 16" xfId="8014" xr:uid="{3DF62C72-6EE9-4D05-8F64-B359564872EF}"/>
    <cellStyle name="Normal 2 42 17" xfId="8015" xr:uid="{BBE6B3CD-F019-4818-9B32-9B8F7BF8028E}"/>
    <cellStyle name="Normal 2 42 18" xfId="8016" xr:uid="{D5F90FC5-5C2A-4334-961E-6A7089E3A743}"/>
    <cellStyle name="Normal 2 42 19" xfId="8017" xr:uid="{9829AD2F-2463-40A0-B1A5-FEEDE499A031}"/>
    <cellStyle name="Normal 2 42 2" xfId="8018" xr:uid="{59F523CA-7F70-4C9F-9E32-2F98E96B55AC}"/>
    <cellStyle name="Normal 2 42 20" xfId="8019" xr:uid="{229B6F8E-7ABD-42BA-AB8A-96A9AE1E9F4B}"/>
    <cellStyle name="Normal 2 42 3" xfId="8020" xr:uid="{C7C82ACE-DF33-4C50-A3B8-51D0EAF77C00}"/>
    <cellStyle name="Normal 2 42 4" xfId="8021" xr:uid="{91556973-1E8F-49C8-B0EB-CEDC0CDBFC91}"/>
    <cellStyle name="Normal 2 42 5" xfId="8022" xr:uid="{24CAE735-3D34-4466-B290-B1D58C01190D}"/>
    <cellStyle name="Normal 2 42 6" xfId="8023" xr:uid="{A1DE5237-FB92-4C8A-B474-1B3ACA24FE9C}"/>
    <cellStyle name="Normal 2 42 7" xfId="8024" xr:uid="{7B7A36F2-081D-4BDB-9417-B78C56B25E94}"/>
    <cellStyle name="Normal 2 42 8" xfId="8025" xr:uid="{71A229C1-4C84-4A66-8D98-BAC94DFF62AC}"/>
    <cellStyle name="Normal 2 42 9" xfId="8026" xr:uid="{DCD1A068-F17B-452C-B339-8A71C147169E}"/>
    <cellStyle name="Normal 2 43" xfId="8027" xr:uid="{CC2CED1D-1D8B-4177-A2BC-2966E020FC3E}"/>
    <cellStyle name="Normal 2 44" xfId="8028" xr:uid="{4FA94F0D-7873-4293-9A6D-AD6EDBD3A320}"/>
    <cellStyle name="Normal 2 45" xfId="8029" xr:uid="{1225C28E-6892-4B1A-A402-6CEC004215BD}"/>
    <cellStyle name="Normal 2 45 10" xfId="8030" xr:uid="{7236ECDD-7909-4163-A14A-6844E1B59125}"/>
    <cellStyle name="Normal 2 45 11" xfId="8031" xr:uid="{C4985DD9-2BDF-415C-BC05-CFB9C69C1853}"/>
    <cellStyle name="Normal 2 45 12" xfId="8032" xr:uid="{2FB7BFB5-DD1D-4460-A099-9FAFE15C95BD}"/>
    <cellStyle name="Normal 2 45 13" xfId="8033" xr:uid="{06709D2F-4486-4185-9C3B-FDE7BD28D185}"/>
    <cellStyle name="Normal 2 45 14" xfId="8034" xr:uid="{6B22B4BA-059D-4918-989C-C2C0F27092C9}"/>
    <cellStyle name="Normal 2 45 15" xfId="8035" xr:uid="{FCFC32DD-1E56-4B06-9916-B37D3112B9AB}"/>
    <cellStyle name="Normal 2 45 16" xfId="8036" xr:uid="{4B333684-78D8-40F3-BE1F-15403F529055}"/>
    <cellStyle name="Normal 2 45 17" xfId="8037" xr:uid="{5C9E66C7-9678-4D6D-AA75-EC3F2B77413B}"/>
    <cellStyle name="Normal 2 45 18" xfId="8038" xr:uid="{81CF0B47-A83E-43C5-A48C-D0AEC6BAAFA6}"/>
    <cellStyle name="Normal 2 45 19" xfId="8039" xr:uid="{7931313E-0DFF-49FF-B975-DCD81BD27435}"/>
    <cellStyle name="Normal 2 45 2" xfId="8040" xr:uid="{D13E216E-6E32-4563-879F-EE73BC6195C0}"/>
    <cellStyle name="Normal 2 45 3" xfId="8041" xr:uid="{CACA6A86-036C-42CD-9499-BEC8258267AF}"/>
    <cellStyle name="Normal 2 45 4" xfId="8042" xr:uid="{747BC958-A24C-4075-A93C-D675AFF27F09}"/>
    <cellStyle name="Normal 2 45 5" xfId="8043" xr:uid="{BE4439F4-685A-4035-8EB1-7CE22E8CC03D}"/>
    <cellStyle name="Normal 2 45 6" xfId="8044" xr:uid="{4B70B680-0F13-4D8B-8779-977B5423E2C0}"/>
    <cellStyle name="Normal 2 45 7" xfId="8045" xr:uid="{5CAB0322-7A03-4271-BF80-0BF6477A2A42}"/>
    <cellStyle name="Normal 2 45 8" xfId="8046" xr:uid="{94A9AD55-B600-45D8-8172-E0D9A1044FEF}"/>
    <cellStyle name="Normal 2 45 9" xfId="8047" xr:uid="{96E0C179-392E-4057-B6CE-3DF080B4E983}"/>
    <cellStyle name="Normal 2 46" xfId="8048" xr:uid="{0763DCEE-E80A-4B8D-87C5-4299BBEBDB6A}"/>
    <cellStyle name="Normal 2 46 10" xfId="8049" xr:uid="{B9EA86B9-BEE9-4515-BB2C-8EDCEEE510F2}"/>
    <cellStyle name="Normal 2 46 11" xfId="8050" xr:uid="{42ECB1CF-991A-4D8B-90EF-657FCB6D60CC}"/>
    <cellStyle name="Normal 2 46 12" xfId="8051" xr:uid="{C896761E-2EA1-4E31-9327-E52E371660A4}"/>
    <cellStyle name="Normal 2 46 13" xfId="8052" xr:uid="{C6293DCC-AF8D-4715-8B49-C420561D79ED}"/>
    <cellStyle name="Normal 2 46 14" xfId="8053" xr:uid="{D5BE76B2-5E5A-4238-A464-5AD4ECCDA532}"/>
    <cellStyle name="Normal 2 46 15" xfId="8054" xr:uid="{D40730FB-4D29-4913-9E56-FAD778614D18}"/>
    <cellStyle name="Normal 2 46 16" xfId="8055" xr:uid="{1A053886-98D4-486F-981E-737D7B189DEB}"/>
    <cellStyle name="Normal 2 46 17" xfId="8056" xr:uid="{C8C34E1D-B92D-41E7-A3C5-816BE13C3C53}"/>
    <cellStyle name="Normal 2 46 18" xfId="8057" xr:uid="{D500DBBF-EAA7-4745-9E03-FA850A04BF1B}"/>
    <cellStyle name="Normal 2 46 19" xfId="8058" xr:uid="{26778FAF-941C-4B4C-B817-A85F58A61EF1}"/>
    <cellStyle name="Normal 2 46 2" xfId="8059" xr:uid="{69A96BE4-0259-4D34-9723-72885C6FA583}"/>
    <cellStyle name="Normal 2 46 3" xfId="8060" xr:uid="{2824E2D2-225A-4953-87DD-D969810192AE}"/>
    <cellStyle name="Normal 2 46 4" xfId="8061" xr:uid="{D4ECB994-4219-4351-B2AA-22684CACFD02}"/>
    <cellStyle name="Normal 2 46 5" xfId="8062" xr:uid="{205A80E5-6AF6-470C-B75D-B737ADC8DAD9}"/>
    <cellStyle name="Normal 2 46 6" xfId="8063" xr:uid="{3607F57C-9F39-4BE8-A87C-07FB080084B6}"/>
    <cellStyle name="Normal 2 46 7" xfId="8064" xr:uid="{EE94A84E-0F1D-406C-8D6C-CC9592E5D3A7}"/>
    <cellStyle name="Normal 2 46 8" xfId="8065" xr:uid="{477CDD20-20FA-4EC4-94DF-71C8334E49CD}"/>
    <cellStyle name="Normal 2 46 9" xfId="8066" xr:uid="{114C2933-275D-43C0-BBE4-D97D35207645}"/>
    <cellStyle name="Normal 2 47" xfId="8067" xr:uid="{34C2C472-3DB9-4B87-8806-4E60AA5CAE4A}"/>
    <cellStyle name="Normal 2 47 10" xfId="8068" xr:uid="{8DE862B4-5A77-482C-95F7-148DF799F69F}"/>
    <cellStyle name="Normal 2 47 11" xfId="8069" xr:uid="{F064501C-6F46-4961-A3D6-F075F66D2FEF}"/>
    <cellStyle name="Normal 2 47 12" xfId="8070" xr:uid="{6824AA48-9726-43EE-8041-631388C4023C}"/>
    <cellStyle name="Normal 2 47 13" xfId="8071" xr:uid="{BBB46843-B55D-4BC5-B3BB-6BB4D129FB49}"/>
    <cellStyle name="Normal 2 47 14" xfId="8072" xr:uid="{CFEBE1E6-BBC8-4614-AF91-6975FE7F50E9}"/>
    <cellStyle name="Normal 2 47 15" xfId="8073" xr:uid="{06384410-3FA9-4FBC-BA41-C83D11D6F139}"/>
    <cellStyle name="Normal 2 47 16" xfId="8074" xr:uid="{C98EB43C-81A5-472B-B023-7B421A8920B5}"/>
    <cellStyle name="Normal 2 47 17" xfId="8075" xr:uid="{34216C55-EDD2-4813-AB58-2DF338C31857}"/>
    <cellStyle name="Normal 2 47 18" xfId="8076" xr:uid="{A3C40CA9-9114-478D-BCFA-C52419CB4DEE}"/>
    <cellStyle name="Normal 2 47 19" xfId="8077" xr:uid="{FB2DF1DB-D29A-4A2D-9986-D4E3C31BAB87}"/>
    <cellStyle name="Normal 2 47 2" xfId="8078" xr:uid="{B9778607-A230-4201-991C-8640A93A075F}"/>
    <cellStyle name="Normal 2 47 3" xfId="8079" xr:uid="{F278D349-2865-4645-9FD3-909822994FCE}"/>
    <cellStyle name="Normal 2 47 4" xfId="8080" xr:uid="{A07CE4FB-BBC9-4EEA-A120-3729CF251F7B}"/>
    <cellStyle name="Normal 2 47 5" xfId="8081" xr:uid="{F1E1A08D-333F-400E-9765-23F4ACE3F264}"/>
    <cellStyle name="Normal 2 47 6" xfId="8082" xr:uid="{FE5B7F6F-1E9C-4663-9B71-895BC2C86CA1}"/>
    <cellStyle name="Normal 2 47 7" xfId="8083" xr:uid="{673D253F-BCBC-457C-AE9E-34CCC32F52E1}"/>
    <cellStyle name="Normal 2 47 8" xfId="8084" xr:uid="{DFCEE2DC-A6B3-4E55-8D00-5EBC2F9081C1}"/>
    <cellStyle name="Normal 2 47 9" xfId="8085" xr:uid="{99D62E34-0F85-470C-8B0F-817D2DA851FA}"/>
    <cellStyle name="Normal 2 48" xfId="8086" xr:uid="{A7A6DF82-C572-436F-82BA-1D1E2F30FB63}"/>
    <cellStyle name="Normal 2 48 10" xfId="8087" xr:uid="{070662CD-2B7F-4CF8-8FA6-A29446B2D1CA}"/>
    <cellStyle name="Normal 2 48 11" xfId="8088" xr:uid="{EB4FE32F-C3A5-40F6-957F-824998D074B2}"/>
    <cellStyle name="Normal 2 48 12" xfId="8089" xr:uid="{81620CE1-A26C-4D1B-AA3A-619E54C1D527}"/>
    <cellStyle name="Normal 2 48 13" xfId="8090" xr:uid="{366F27A6-5CE4-410C-9BA4-842456881A33}"/>
    <cellStyle name="Normal 2 48 14" xfId="8091" xr:uid="{1082A71C-112F-45EF-B5B1-F7A312855ABA}"/>
    <cellStyle name="Normal 2 48 15" xfId="8092" xr:uid="{2A2F8A0C-D7C2-4A46-AA39-258FEC6D1DD0}"/>
    <cellStyle name="Normal 2 48 16" xfId="8093" xr:uid="{23BE19C2-CADB-40AE-BE3E-3E27A54998F2}"/>
    <cellStyle name="Normal 2 48 17" xfId="8094" xr:uid="{6A7716E4-0739-49C8-95C4-22BD997FEF95}"/>
    <cellStyle name="Normal 2 48 18" xfId="8095" xr:uid="{12FEEA2F-CA2F-442D-82BE-6C2CBD0376DE}"/>
    <cellStyle name="Normal 2 48 19" xfId="8096" xr:uid="{A985883C-1136-4506-BB37-4EE4DF7363F9}"/>
    <cellStyle name="Normal 2 48 2" xfId="8097" xr:uid="{9CEC7ECA-8584-420A-9145-4B23623FE1F1}"/>
    <cellStyle name="Normal 2 48 2 2" xfId="8098" xr:uid="{88548E4F-AD7B-4957-B675-568F842563CD}"/>
    <cellStyle name="Normal 2 48 2 3" xfId="8099" xr:uid="{D2126F81-1973-4238-9968-92ECDE286426}"/>
    <cellStyle name="Normal 2 48 2 4" xfId="8100" xr:uid="{8B2E1B58-8451-440C-9C13-D29CCDCA68DD}"/>
    <cellStyle name="Normal 2 48 3" xfId="8101" xr:uid="{7DAC3CB3-FAFA-4AFB-8924-3DAEF76306AD}"/>
    <cellStyle name="Normal 2 48 4" xfId="8102" xr:uid="{3D4CFE1C-BC16-4834-BEF7-D4506B1937B5}"/>
    <cellStyle name="Normal 2 48 5" xfId="8103" xr:uid="{8875C005-3699-42D2-8255-FFA1A993329E}"/>
    <cellStyle name="Normal 2 48 6" xfId="8104" xr:uid="{FE547AAE-283A-436A-96A9-3FD05400C4EC}"/>
    <cellStyle name="Normal 2 48 7" xfId="8105" xr:uid="{10F2E728-351F-4806-A9B9-FCABEB56D0F5}"/>
    <cellStyle name="Normal 2 48 8" xfId="8106" xr:uid="{B2204884-CC7F-4BEC-9FFB-FD01C1BA6899}"/>
    <cellStyle name="Normal 2 48 9" xfId="8107" xr:uid="{EF710EA4-B073-4A8A-9F43-9FB731D0DC99}"/>
    <cellStyle name="Normal 2 49" xfId="8108" xr:uid="{E0FA4185-89B1-4967-80C9-CE1FBD415AF0}"/>
    <cellStyle name="Normal 2 5" xfId="8109" xr:uid="{168443A7-41F0-44C1-8646-AA2802298A7C}"/>
    <cellStyle name="Normal 2 50" xfId="8110" xr:uid="{A2798536-D89B-4C91-B35F-719658AAE114}"/>
    <cellStyle name="Normal 2 51" xfId="8111" xr:uid="{51FC36F9-C1F5-451D-8846-DBEAD30590DE}"/>
    <cellStyle name="Normal 2 52" xfId="8112" xr:uid="{7AF61E3C-5E10-4C6E-82A7-C534BD66B0B2}"/>
    <cellStyle name="Normal 2 52 10" xfId="8113" xr:uid="{173C2D9E-D6F4-4F67-9151-850817BE2227}"/>
    <cellStyle name="Normal 2 52 11" xfId="8114" xr:uid="{B16B775F-43BD-40DF-B181-A479B324A972}"/>
    <cellStyle name="Normal 2 52 12" xfId="8115" xr:uid="{C1D40E4E-2F4E-407E-9FF8-29A7CB7A66D5}"/>
    <cellStyle name="Normal 2 52 13" xfId="8116" xr:uid="{74CB2CCE-C883-4E41-8681-1B4D779AB2E0}"/>
    <cellStyle name="Normal 2 52 14" xfId="8117" xr:uid="{64B37162-8CEB-4114-8AE9-336C5766CF7E}"/>
    <cellStyle name="Normal 2 52 15" xfId="8118" xr:uid="{EAB105D7-54D8-41A4-A7EC-FFD61020CCF1}"/>
    <cellStyle name="Normal 2 52 16" xfId="8119" xr:uid="{F4B525E2-ECC6-4F29-A1C8-117A01577EA3}"/>
    <cellStyle name="Normal 2 52 2" xfId="8120" xr:uid="{D254A20B-8287-4E66-A6E1-A47C74257A75}"/>
    <cellStyle name="Normal 2 52 3" xfId="8121" xr:uid="{335DEA5E-918F-433D-B383-DEF0C8A4AD43}"/>
    <cellStyle name="Normal 2 52 4" xfId="8122" xr:uid="{1643DAF6-A151-4438-AE6C-EA923F60CB0B}"/>
    <cellStyle name="Normal 2 52 5" xfId="8123" xr:uid="{03562881-20EB-4F83-AD63-FAC99D1380AE}"/>
    <cellStyle name="Normal 2 52 6" xfId="8124" xr:uid="{CB338567-CDF2-43B7-B03E-EE6A60AAFFD3}"/>
    <cellStyle name="Normal 2 52 7" xfId="8125" xr:uid="{C6CE1E9F-6636-4913-8305-DCE96D3E5C15}"/>
    <cellStyle name="Normal 2 52 8" xfId="8126" xr:uid="{3759B23D-F243-44F6-A870-12AC3B3D8976}"/>
    <cellStyle name="Normal 2 52 9" xfId="8127" xr:uid="{748A76B3-0C72-48BA-95CB-C97E4134BDBD}"/>
    <cellStyle name="Normal 2 53" xfId="8128" xr:uid="{454D696D-E989-4D04-8041-493C9D3C7AE1}"/>
    <cellStyle name="Normal 2 53 10" xfId="8129" xr:uid="{694BD769-C5F5-4C71-8BF7-245F1FF08FB1}"/>
    <cellStyle name="Normal 2 53 11" xfId="8130" xr:uid="{7D077B66-72A7-444F-9354-5E9C67BF906E}"/>
    <cellStyle name="Normal 2 53 12" xfId="8131" xr:uid="{16EEA3BE-0F9F-4F7A-A5D6-692D6F3E8CA4}"/>
    <cellStyle name="Normal 2 53 13" xfId="8132" xr:uid="{33BA7A0C-5EB1-4A00-B78D-1F61D0588A78}"/>
    <cellStyle name="Normal 2 53 14" xfId="8133" xr:uid="{67EEC6FF-46A0-4348-8F86-DFF4CE54EDF6}"/>
    <cellStyle name="Normal 2 53 15" xfId="8134" xr:uid="{B19210DC-E3B4-4F19-A51E-87365175A048}"/>
    <cellStyle name="Normal 2 53 16" xfId="8135" xr:uid="{A0AC1BC9-AD7F-4D8E-9D9B-3F5202D23C6F}"/>
    <cellStyle name="Normal 2 53 2" xfId="8136" xr:uid="{23E6BAC5-156B-427F-A8FC-25E2C9D018A5}"/>
    <cellStyle name="Normal 2 53 3" xfId="8137" xr:uid="{28C4A8E9-B5F2-41A3-930A-A6831D4ECC2C}"/>
    <cellStyle name="Normal 2 53 4" xfId="8138" xr:uid="{73C29C39-8568-4AC9-BF18-AF2AFEBCAA2F}"/>
    <cellStyle name="Normal 2 53 5" xfId="8139" xr:uid="{57C5CE53-B038-428E-8C7F-95F7193F2AAF}"/>
    <cellStyle name="Normal 2 53 6" xfId="8140" xr:uid="{4489D2F2-DFE9-4A81-AB7A-9C5B224014CD}"/>
    <cellStyle name="Normal 2 53 7" xfId="8141" xr:uid="{17F847DD-14D0-4D0B-810F-CD1808134544}"/>
    <cellStyle name="Normal 2 53 8" xfId="8142" xr:uid="{F983B629-9B7C-46B7-BD1C-1A1848366A55}"/>
    <cellStyle name="Normal 2 53 9" xfId="8143" xr:uid="{F18DCC46-DA1E-4AB3-8709-3B7D42CFCEAE}"/>
    <cellStyle name="Normal 2 54" xfId="8144" xr:uid="{5FA82487-6B83-40D1-8FD7-BEDC7FEFD980}"/>
    <cellStyle name="Normal 2 55" xfId="8145" xr:uid="{A062E5B5-ABE1-42AE-A15A-13C55305E9F5}"/>
    <cellStyle name="Normal 2 56" xfId="8146" xr:uid="{D4AF8206-5503-4712-A42D-3516A870471A}"/>
    <cellStyle name="Normal 2 57" xfId="8147" xr:uid="{3AA6AB8E-873C-4E31-A235-9907035DB385}"/>
    <cellStyle name="Normal 2 58" xfId="8148" xr:uid="{B7608318-3A6C-47EE-A7B7-7BF78C979E67}"/>
    <cellStyle name="Normal 2 59" xfId="8149" xr:uid="{EA483E31-B0B5-42BE-BA0F-84B28563F7F0}"/>
    <cellStyle name="Normal 2 6" xfId="8150" xr:uid="{60390658-4C52-4771-8C5E-79741A010BCF}"/>
    <cellStyle name="Normal 2 60" xfId="8151" xr:uid="{42C8DFE4-EA66-4E12-8CB5-81495F536193}"/>
    <cellStyle name="Normal 2 61" xfId="8152" xr:uid="{792F0C78-7B55-4CA1-AA3F-EEC4DA851616}"/>
    <cellStyle name="Normal 2 62" xfId="8153" xr:uid="{DB9A9E79-09A7-48B9-B148-C286F621115B}"/>
    <cellStyle name="Normal 2 63" xfId="8154" xr:uid="{55815E0D-290B-4EA1-9214-40A90981548C}"/>
    <cellStyle name="Normal 2 64" xfId="8155" xr:uid="{5943E6E8-11F7-4212-8DDD-34AED27785C9}"/>
    <cellStyle name="Normal 2 65" xfId="8156" xr:uid="{0ED88BB3-3D69-41FB-98B9-D609A46176C2}"/>
    <cellStyle name="Normal 2 66" xfId="8157" xr:uid="{6A341EC8-4100-494D-BA93-BE5C33F4D1C0}"/>
    <cellStyle name="Normal 2 67" xfId="8158" xr:uid="{9B010327-3111-4A0A-888A-4DCD7B950809}"/>
    <cellStyle name="Normal 2 67 2" xfId="8867" xr:uid="{54BDCF56-C27E-4E75-BD89-0513A93A5213}"/>
    <cellStyle name="Normal 2 68" xfId="2386" xr:uid="{CDBE11E7-A7AD-46AA-9652-3552C5BF320F}"/>
    <cellStyle name="Normal 2 7" xfId="8159" xr:uid="{11AF1A2D-4656-41B9-B1F4-A2FF90F044C0}"/>
    <cellStyle name="Normal 2 7 2" xfId="8868" xr:uid="{BBBB13EB-0097-44DA-AB39-DA1152C7754F}"/>
    <cellStyle name="Normal 2 7 2 2" xfId="9603" xr:uid="{B566D0E0-7C33-4133-8C83-481CF58F94A2}"/>
    <cellStyle name="Normal 2 7 2 2 2" xfId="11130" xr:uid="{F557A0C0-A381-4D56-A477-D0A98F77D0A6}"/>
    <cellStyle name="Normal 2 7 2 3" xfId="10399" xr:uid="{184CC85F-14CD-434C-AE97-A380F0467CF4}"/>
    <cellStyle name="Normal 2 7 3" xfId="8869" xr:uid="{8D0AC2CA-407E-414C-9F34-66FDCD296598}"/>
    <cellStyle name="Normal 2 7 3 2" xfId="9604" xr:uid="{C3B56125-0D49-4861-A969-1F466658430F}"/>
    <cellStyle name="Normal 2 7 3 2 2" xfId="11131" xr:uid="{8A115187-97BA-4AAE-BAB3-95C1076FA26F}"/>
    <cellStyle name="Normal 2 7 3 3" xfId="10400" xr:uid="{A847749F-DCBC-4FB9-9818-39E2BFCDFA14}"/>
    <cellStyle name="Normal 2 7 4" xfId="8655" xr:uid="{2FBB31EE-70BF-4F30-8531-C559E91ADD69}"/>
    <cellStyle name="Normal 2 7 4 2" xfId="9605" xr:uid="{1359A835-AAA9-411A-BFF5-912EBAE7ED53}"/>
    <cellStyle name="Normal 2 7 4 2 2" xfId="11132" xr:uid="{C241243F-F77D-441B-8ADD-6E0E8B877B8B}"/>
    <cellStyle name="Normal 2 7 4 3" xfId="10240" xr:uid="{4E5CA313-B1C7-413F-A7F0-EA0FDC11A06E}"/>
    <cellStyle name="Normal 2 7 5" xfId="9274" xr:uid="{90D9FE51-CDF9-4615-818E-B63580EC05D4}"/>
    <cellStyle name="Normal 2 7 5 2" xfId="10798" xr:uid="{8FA851FD-EF19-4093-9E8D-98313A59A07B}"/>
    <cellStyle name="Normal 2 7 6" xfId="10058" xr:uid="{289466F8-1BF4-4B79-9633-67FD6F49E01A}"/>
    <cellStyle name="Normal 2 8" xfId="8160" xr:uid="{F4C54348-0016-470C-8C66-58549AF12C6D}"/>
    <cellStyle name="Normal 2 8 2" xfId="8870" xr:uid="{E866E2B9-F800-4CCE-864F-2F240F4E43A0}"/>
    <cellStyle name="Normal 2 8 2 2" xfId="9606" xr:uid="{DA9AE727-D194-459C-A5C6-F7C93ECC663E}"/>
    <cellStyle name="Normal 2 8 2 2 2" xfId="11133" xr:uid="{592A072C-DA8B-4EEC-9D08-A5D45DF89939}"/>
    <cellStyle name="Normal 2 8 2 3" xfId="10401" xr:uid="{86990689-8B57-4492-AD45-739D1997EC59}"/>
    <cellStyle name="Normal 2 8 3" xfId="8871" xr:uid="{AA76471B-2255-467A-9873-6FBE786414D4}"/>
    <cellStyle name="Normal 2 8 3 2" xfId="9607" xr:uid="{A9D65B84-CC66-4FA8-9EE8-744DCDE5B950}"/>
    <cellStyle name="Normal 2 8 3 2 2" xfId="11134" xr:uid="{ABF5977E-F31E-4C09-8250-3DF6296A2C9B}"/>
    <cellStyle name="Normal 2 8 3 3" xfId="10402" xr:uid="{06E71CC2-670F-4752-A3C4-73B3782D2DA3}"/>
    <cellStyle name="Normal 2 8 4" xfId="8656" xr:uid="{31E02161-6BF8-4716-B9A3-00A6DC73DDE5}"/>
    <cellStyle name="Normal 2 8 4 2" xfId="9608" xr:uid="{81FB8F3B-647E-4403-8849-5A6BF3127A82}"/>
    <cellStyle name="Normal 2 8 4 2 2" xfId="11135" xr:uid="{BCFA7962-BC27-4AE8-B3BD-023E689B75F1}"/>
    <cellStyle name="Normal 2 8 4 3" xfId="10241" xr:uid="{8BF5F262-6BC8-47E9-9EF5-DA1D3717B7EE}"/>
    <cellStyle name="Normal 2 8 5" xfId="9275" xr:uid="{30111591-9496-4F6C-8245-3330318F4159}"/>
    <cellStyle name="Normal 2 8 5 2" xfId="10799" xr:uid="{BD829E6E-7E6A-4665-B35A-13D59A8DAAA3}"/>
    <cellStyle name="Normal 2 8 6" xfId="10059" xr:uid="{AD62E91C-69B2-4EE5-AC8F-77141A062F60}"/>
    <cellStyle name="Normal 2 9" xfId="8161" xr:uid="{DA4AB564-5FC9-4378-B161-E9D96B97C81C}"/>
    <cellStyle name="Normal 2 9 2" xfId="8872" xr:uid="{042366DC-FD55-4DCF-B952-8E70281B9711}"/>
    <cellStyle name="Normal 2 9 2 2" xfId="9609" xr:uid="{06E598C5-3068-4855-85A9-59A998F75315}"/>
    <cellStyle name="Normal 2 9 2 2 2" xfId="11136" xr:uid="{22DA7238-2CF8-473F-BD4B-7C2AC658D605}"/>
    <cellStyle name="Normal 2 9 2 3" xfId="10403" xr:uid="{89DE651D-2D10-4A8F-B044-89C1ECA0B045}"/>
    <cellStyle name="Normal 2 9 3" xfId="8873" xr:uid="{FA518268-A6B6-4393-BB3D-943F8A7D1835}"/>
    <cellStyle name="Normal 2 9 3 2" xfId="9610" xr:uid="{DF155D65-ACD9-4A90-BB09-761BBC5CE240}"/>
    <cellStyle name="Normal 2 9 3 2 2" xfId="11137" xr:uid="{378F953F-C8E8-49DF-AF60-4C632D0FA805}"/>
    <cellStyle name="Normal 2 9 3 3" xfId="10404" xr:uid="{2FB3D0C7-B312-4749-953E-41B0A6AA6C4E}"/>
    <cellStyle name="Normal 2 9 4" xfId="8657" xr:uid="{53BE338C-19E3-422D-9253-B23BA27673DD}"/>
    <cellStyle name="Normal 2 9 4 2" xfId="9611" xr:uid="{35B4892B-1AE2-49AA-8D7F-175DF8A43F93}"/>
    <cellStyle name="Normal 2 9 4 2 2" xfId="11138" xr:uid="{052CC604-BDEC-44D7-A5A3-2F59F497F0AF}"/>
    <cellStyle name="Normal 2 9 4 3" xfId="10242" xr:uid="{C4AD3C6F-AC4A-4B88-8E47-FF60AC0AF3EC}"/>
    <cellStyle name="Normal 2 9 5" xfId="9276" xr:uid="{DDFE6AC9-8DA4-4FED-B433-DE4E91606E04}"/>
    <cellStyle name="Normal 2 9 5 2" xfId="10800" xr:uid="{53E62431-7819-46CD-A738-ECA281A2D08B}"/>
    <cellStyle name="Normal 2 9 6" xfId="10060" xr:uid="{2172ED1E-CA02-43C7-BDCD-07388F03C195}"/>
    <cellStyle name="Normal 20" xfId="8162" xr:uid="{6A569CDF-132A-4779-BFD3-7D5B4D725B02}"/>
    <cellStyle name="Normal 20 2" xfId="8163" xr:uid="{7AD288B5-54CE-4F97-A653-F6039D8EA36B}"/>
    <cellStyle name="Normal 20 2 2" xfId="8755" xr:uid="{9B0F489C-721A-4BCF-81D2-8521480CB0F3}"/>
    <cellStyle name="Normal 20 2 3" xfId="8659" xr:uid="{1348E2A5-27C6-496E-A379-F194DBF99B02}"/>
    <cellStyle name="Normal 20 2 3 2" xfId="9612" xr:uid="{C1D5C1F1-1A64-4644-A2B6-2A72EA0EFDD0}"/>
    <cellStyle name="Normal 20 2 3 2 2" xfId="11139" xr:uid="{D4D8F152-1535-4954-A40F-067C984A45B3}"/>
    <cellStyle name="Normal 20 2 3 3" xfId="10244" xr:uid="{39A65325-F75A-4D76-9DD0-583D7B4CA2AC}"/>
    <cellStyle name="Normal 20 2 4" xfId="9278" xr:uid="{F4FC89D0-B864-4B47-9B8F-1A57795DD0B6}"/>
    <cellStyle name="Normal 20 2 4 2" xfId="10802" xr:uid="{9A93708B-85E2-4BF3-9FEB-70208532ADB4}"/>
    <cellStyle name="Normal 20 2 5" xfId="10062" xr:uid="{A99F958E-6D2E-45AC-9290-5F0A2794533A}"/>
    <cellStyle name="Normal 20 3" xfId="8874" xr:uid="{4F08075F-2A89-4232-A06C-CD751E132638}"/>
    <cellStyle name="Normal 20 3 2" xfId="9613" xr:uid="{E33D0B90-60BA-4ADB-AFBA-BEB337866F7C}"/>
    <cellStyle name="Normal 20 3 2 2" xfId="11140" xr:uid="{CF9E8D16-796F-4505-9EB5-EE65D752964E}"/>
    <cellStyle name="Normal 20 3 3" xfId="10405" xr:uid="{A1D2D8CB-98B6-40BC-A26A-3C7293F5D840}"/>
    <cellStyle name="Normal 20 4" xfId="8875" xr:uid="{95DAEC85-C21B-4C97-BAE8-B625F8C45E3C}"/>
    <cellStyle name="Normal 20 4 2" xfId="9614" xr:uid="{37E0BA0F-4057-4E98-B7D3-1B886F354D46}"/>
    <cellStyle name="Normal 20 4 2 2" xfId="11141" xr:uid="{C10E3335-7597-462C-9D9D-3A01A773849D}"/>
    <cellStyle name="Normal 20 4 3" xfId="10406" xr:uid="{96E095FB-9D64-4167-A7E8-1859F6CCF31D}"/>
    <cellStyle name="Normal 20 5" xfId="8658" xr:uid="{31335D8F-EC7C-403B-91C8-B5F52F719E4A}"/>
    <cellStyle name="Normal 20 5 2" xfId="9615" xr:uid="{1BC69F69-56A7-4746-8BA0-D7F2A5B5C54E}"/>
    <cellStyle name="Normal 20 5 2 2" xfId="11142" xr:uid="{0A4A2836-38AC-4D68-BB4C-FDB763598CA5}"/>
    <cellStyle name="Normal 20 5 3" xfId="10243" xr:uid="{0457D2A5-8124-4E4A-BF26-6EF2A2F3F914}"/>
    <cellStyle name="Normal 20 6" xfId="9277" xr:uid="{7F10FF39-1B91-4D26-8B48-79E9E593070C}"/>
    <cellStyle name="Normal 20 6 2" xfId="10801" xr:uid="{51CF1648-1C64-4D6E-916F-78FD9A8AB8A7}"/>
    <cellStyle name="Normal 20 7" xfId="10061" xr:uid="{B7D4738D-3F79-47EE-AFE7-A0FB815D8253}"/>
    <cellStyle name="Normal 20_1_solis_MK Nr 595 " xfId="8164" xr:uid="{BF1B330A-860C-4CC4-B8E6-6A3F8528C550}"/>
    <cellStyle name="Normal 21" xfId="8165" xr:uid="{2AC9B4CC-74FD-4DD7-88E4-18026D743739}"/>
    <cellStyle name="Normal 21 2" xfId="8166" xr:uid="{0E2120AE-FBEA-4EFE-803F-386A30FA49BC}"/>
    <cellStyle name="Normal 21 3" xfId="8876" xr:uid="{B47C0CB4-B7E1-400C-92BE-8E2ABC165B86}"/>
    <cellStyle name="Normal 21 3 2" xfId="9616" xr:uid="{DDA21818-8B0E-4218-82FA-9087C9DDFFA4}"/>
    <cellStyle name="Normal 21 3 2 2" xfId="11143" xr:uid="{91D58FC9-5071-489A-95CA-3115E8133538}"/>
    <cellStyle name="Normal 21 3 3" xfId="10407" xr:uid="{F9F6814C-9482-4D4F-A881-30914F0ED2EF}"/>
    <cellStyle name="Normal 21 4" xfId="8877" xr:uid="{2DC5AA62-146E-4D80-B2AD-9F2B342BD985}"/>
    <cellStyle name="Normal 21 4 2" xfId="9617" xr:uid="{D854410E-AE29-4CA7-9730-22BDF216017C}"/>
    <cellStyle name="Normal 21 4 2 2" xfId="11144" xr:uid="{7C7C0DF7-7782-429A-9112-E4903DA78BAA}"/>
    <cellStyle name="Normal 21 4 3" xfId="10408" xr:uid="{3CCBA06C-F164-4935-8AFB-50B565CBA84A}"/>
    <cellStyle name="Normal 21 5" xfId="8660" xr:uid="{835284B8-84F5-434A-830A-1E50AC8C3463}"/>
    <cellStyle name="Normal 21 5 2" xfId="9618" xr:uid="{EE3FE9C8-AEF0-4501-B4FD-D3FA51420C16}"/>
    <cellStyle name="Normal 21 5 2 2" xfId="11145" xr:uid="{56948D76-AF6C-4212-AC25-F4EC99EC2549}"/>
    <cellStyle name="Normal 21 5 3" xfId="10245" xr:uid="{15D69C8B-89DD-488A-A1D3-A3A8998CFD74}"/>
    <cellStyle name="Normal 21 6" xfId="9279" xr:uid="{595F801C-7522-4044-833E-751C7E5893A7}"/>
    <cellStyle name="Normal 21 6 2" xfId="10803" xr:uid="{8B74CBAC-AD85-44B9-8A4C-D32E461D961E}"/>
    <cellStyle name="Normal 21 7" xfId="10063" xr:uid="{E911FCF0-B41D-41C1-A3AD-41646592E27A}"/>
    <cellStyle name="Normal 21_1_solis_MK Nr 595 " xfId="8167" xr:uid="{B9226E94-A7A4-4986-92D0-D670B680611A}"/>
    <cellStyle name="Normal 22" xfId="8168" xr:uid="{5650E77F-3F7A-4C97-81E4-8D753E199F16}"/>
    <cellStyle name="Normal 22 2" xfId="8169" xr:uid="{73D07D13-F75E-458C-BC48-7F26F8BC89FA}"/>
    <cellStyle name="Normal 22 3" xfId="8878" xr:uid="{3A4537B9-E6A7-42C8-BA26-D428AE0E554D}"/>
    <cellStyle name="Normal 22 3 2" xfId="9619" xr:uid="{9FEF8943-8748-4D52-9FF3-EF0A286D9A3B}"/>
    <cellStyle name="Normal 22 3 2 2" xfId="11146" xr:uid="{65E5069F-C8E7-4163-834C-7879D55EE21F}"/>
    <cellStyle name="Normal 22 3 3" xfId="10409" xr:uid="{0CD44693-FAD8-4A6B-8BE3-D6341A607D79}"/>
    <cellStyle name="Normal 22 4" xfId="8879" xr:uid="{3F2EC346-791B-4E1E-83C6-B3D1CA85BB20}"/>
    <cellStyle name="Normal 22 4 2" xfId="9620" xr:uid="{55419D58-A572-466D-BA6D-457E8D64BC05}"/>
    <cellStyle name="Normal 22 4 2 2" xfId="11147" xr:uid="{E10A462C-1BAE-4D55-8160-6DE8440DE22A}"/>
    <cellStyle name="Normal 22 4 3" xfId="10410" xr:uid="{5B27FEE9-1709-4E24-8274-1ECCEA917EE8}"/>
    <cellStyle name="Normal 22 5" xfId="8661" xr:uid="{09DA48CF-8494-45D8-994E-D6334AA1C777}"/>
    <cellStyle name="Normal 22 5 2" xfId="9621" xr:uid="{9AD2E219-4EA5-4C97-973D-CD4F5D13FB8C}"/>
    <cellStyle name="Normal 22 5 2 2" xfId="11148" xr:uid="{1447EF21-0160-452A-8227-E943EA2D1122}"/>
    <cellStyle name="Normal 22 5 3" xfId="10246" xr:uid="{F2EEBC60-9DF8-4ED9-ADCB-6F2804705618}"/>
    <cellStyle name="Normal 22 6" xfId="9280" xr:uid="{CC4D8B7A-C5D5-44B8-862A-78335D9DD188}"/>
    <cellStyle name="Normal 22 6 2" xfId="10804" xr:uid="{FC83FC35-8CA4-4E20-A488-0402716CABEA}"/>
    <cellStyle name="Normal 22 7" xfId="10064" xr:uid="{2F5CDE8F-FC1F-4B75-9C05-6D45121DB8B5}"/>
    <cellStyle name="Normal 22_1_solis_MK Nr 595 " xfId="8170" xr:uid="{68FF199F-7D96-4A9C-978B-92F05BEF1BFC}"/>
    <cellStyle name="Normal 23" xfId="8171" xr:uid="{B4A757D2-B638-401A-8D63-774F9F901072}"/>
    <cellStyle name="Normal 23 10" xfId="10065" xr:uid="{9E803BA3-C0D3-4FAA-AF8C-858E55E47689}"/>
    <cellStyle name="Normal 23 2" xfId="8172" xr:uid="{E51FC616-4B6B-4017-BAFF-EC047AFCA1C2}"/>
    <cellStyle name="Normal 23 2 2" xfId="8173" xr:uid="{C3C195CE-862C-4023-8EB3-CB4120D2907A}"/>
    <cellStyle name="Normal 23 2 3" xfId="8880" xr:uid="{3C897A65-8028-4947-BA59-60114DBFE48A}"/>
    <cellStyle name="Normal 23 2 3 2" xfId="9622" xr:uid="{33089F44-55EF-473A-8E4B-E5C82F451156}"/>
    <cellStyle name="Normal 23 2 3 2 2" xfId="11149" xr:uid="{E1D5E318-CF43-40FF-A499-1C8B041A5F93}"/>
    <cellStyle name="Normal 23 2 3 3" xfId="10411" xr:uid="{39A3445A-D970-47E7-9CED-EAB77ED2AACB}"/>
    <cellStyle name="Normal 23 2 4" xfId="8881" xr:uid="{DB79FBB4-0245-4E3B-9D2C-21214ADFE7EA}"/>
    <cellStyle name="Normal 23 2 4 2" xfId="9623" xr:uid="{551004BD-CB2E-4DDD-96CD-EF745A6B3396}"/>
    <cellStyle name="Normal 23 2 4 2 2" xfId="11150" xr:uid="{A2F7AFE3-15A1-4B4F-BF9A-0B351972CDF8}"/>
    <cellStyle name="Normal 23 2 4 3" xfId="10412" xr:uid="{5DE10EA1-DC6C-433A-817D-1EF5E442B101}"/>
    <cellStyle name="Normal 23 2 5" xfId="8663" xr:uid="{A5187E16-D2AD-431A-B4AE-EE71E472E9B2}"/>
    <cellStyle name="Normal 23 2 5 2" xfId="9624" xr:uid="{DB29AAB9-350B-49FF-85FE-1AF55A662ED4}"/>
    <cellStyle name="Normal 23 2 5 2 2" xfId="11151" xr:uid="{1DC4C5B0-05BD-4A5A-AA3C-6D5DF7996752}"/>
    <cellStyle name="Normal 23 2 5 3" xfId="10248" xr:uid="{DF24031E-CBEA-40C1-98BB-C52236DBE049}"/>
    <cellStyle name="Normal 23 2 6" xfId="9282" xr:uid="{AD9F934B-8161-489E-B9FB-482E37D6BC1C}"/>
    <cellStyle name="Normal 23 2 6 2" xfId="10806" xr:uid="{68726DE3-5C02-4B02-9240-EAAD497AF4A2}"/>
    <cellStyle name="Normal 23 2 7" xfId="10066" xr:uid="{70D7EA1A-DCC0-4DED-B455-8BDA0A9CE767}"/>
    <cellStyle name="Normal 23 2_1_solis_MK Nr 595 " xfId="8174" xr:uid="{6819CBC7-716E-455A-9508-E5F1FDAF032D}"/>
    <cellStyle name="Normal 23 3" xfId="8175" xr:uid="{B785F72B-FC2D-474C-B387-FC3228A0936D}"/>
    <cellStyle name="Normal 23 3 2" xfId="8176" xr:uid="{4D0B54FA-0A03-4928-943E-AF5DE57234D7}"/>
    <cellStyle name="Normal 23 3 2 2" xfId="8882" xr:uid="{F3AAE747-9098-4383-9A3C-249AB20E576F}"/>
    <cellStyle name="Normal 23 3 2 2 2" xfId="9625" xr:uid="{8BB9C5D9-D353-4370-B2B5-71C65AB2D752}"/>
    <cellStyle name="Normal 23 3 2 2 2 2" xfId="11152" xr:uid="{53D5C102-EC58-4D54-956D-EF668E233A19}"/>
    <cellStyle name="Normal 23 3 2 2 3" xfId="10413" xr:uid="{ED7BBEAF-1F85-47FC-9AB9-CAE9163B0679}"/>
    <cellStyle name="Normal 23 3 2 3" xfId="8883" xr:uid="{899B270E-561A-4B32-B0CB-1BEDE2B890BE}"/>
    <cellStyle name="Normal 23 3 2 3 2" xfId="9626" xr:uid="{D9557BFA-8D46-42F6-9FFD-9079E9986C63}"/>
    <cellStyle name="Normal 23 3 2 3 2 2" xfId="11153" xr:uid="{C1FE89FD-6965-4187-9665-63CA6891E000}"/>
    <cellStyle name="Normal 23 3 2 3 3" xfId="10414" xr:uid="{7D02BEBF-734B-45C3-AEA6-8E8C2DF2F0F8}"/>
    <cellStyle name="Normal 23 3 2 4" xfId="8665" xr:uid="{89079CB1-6235-4C94-A17A-26CED0386D76}"/>
    <cellStyle name="Normal 23 3 2 4 2" xfId="9627" xr:uid="{1E724B4A-ECE8-43A5-9064-82C5AA3A18B8}"/>
    <cellStyle name="Normal 23 3 2 4 2 2" xfId="11154" xr:uid="{CE8E74F7-3AD5-4C26-AAA5-FA4A1B913203}"/>
    <cellStyle name="Normal 23 3 2 4 3" xfId="10250" xr:uid="{30F14BD7-0B50-4590-AF5B-3C9254526423}"/>
    <cellStyle name="Normal 23 3 2 5" xfId="9284" xr:uid="{269561E8-62FB-4F08-A9BE-E62246CD37BE}"/>
    <cellStyle name="Normal 23 3 2 5 2" xfId="10808" xr:uid="{23EC9A6B-57C0-468E-83C7-F81E30667357}"/>
    <cellStyle name="Normal 23 3 2 6" xfId="10068" xr:uid="{7253870E-3D44-4C2D-9FFD-7E3F7C3AAA8F}"/>
    <cellStyle name="Normal 23 3 3" xfId="8177" xr:uid="{B277CEF2-BDDE-4254-A866-DEA30A4D0192}"/>
    <cellStyle name="Normal 23 3 4" xfId="8884" xr:uid="{F5076C2B-DC38-4201-B8C7-5F7E7D07F48E}"/>
    <cellStyle name="Normal 23 3 4 2" xfId="9628" xr:uid="{25EF00E4-3151-47F4-882A-5DB594ABC07C}"/>
    <cellStyle name="Normal 23 3 4 2 2" xfId="11155" xr:uid="{0191A5F6-73E6-45F3-8699-452663F31D41}"/>
    <cellStyle name="Normal 23 3 4 3" xfId="10415" xr:uid="{DD315BDE-91B3-408C-BD1F-E5A1BB1C9D28}"/>
    <cellStyle name="Normal 23 3 5" xfId="8885" xr:uid="{BDB5C8BC-2265-496B-A2DF-D42F47751C5C}"/>
    <cellStyle name="Normal 23 3 5 2" xfId="9629" xr:uid="{9CCD9E59-F97F-4863-9DCA-A7AD8D02F9F5}"/>
    <cellStyle name="Normal 23 3 5 2 2" xfId="11156" xr:uid="{29B9A07A-4D28-478B-82F4-4ED63B609223}"/>
    <cellStyle name="Normal 23 3 5 3" xfId="10416" xr:uid="{72D71D66-9AAC-446E-852D-60F52BFB8289}"/>
    <cellStyle name="Normal 23 3 6" xfId="8664" xr:uid="{1A9D164A-7760-46F6-80BA-9272EEBCCD02}"/>
    <cellStyle name="Normal 23 3 6 2" xfId="9630" xr:uid="{5EBCC31A-81AB-4166-9F12-E1573EBEC632}"/>
    <cellStyle name="Normal 23 3 6 2 2" xfId="11157" xr:uid="{8B4EDC3C-D286-4AFC-852E-446305F3A1F6}"/>
    <cellStyle name="Normal 23 3 6 3" xfId="10249" xr:uid="{F0AA320D-69F3-4094-B708-22AEDE08EE8D}"/>
    <cellStyle name="Normal 23 3 7" xfId="9283" xr:uid="{832AE30F-F156-446D-AA06-6E0A9E5F96BE}"/>
    <cellStyle name="Normal 23 3 7 2" xfId="10807" xr:uid="{C7D45C81-8DD6-4430-B829-7A02BC5E1A3F}"/>
    <cellStyle name="Normal 23 3 8" xfId="10067" xr:uid="{6813CDA4-170E-4647-BBE5-FB7BC3D863A7}"/>
    <cellStyle name="Normal 23 3_1_solis_MK Nr 595 " xfId="8178" xr:uid="{BAF901A0-E566-4417-930C-50E9BC8749C4}"/>
    <cellStyle name="Normal 23 4" xfId="8179" xr:uid="{A29E5D6B-5C59-4934-8059-651AF9639B82}"/>
    <cellStyle name="Normal 23 4 2" xfId="8886" xr:uid="{2BA3630F-A57B-40BB-80D2-59541154A425}"/>
    <cellStyle name="Normal 23 4 2 2" xfId="9631" xr:uid="{7C668864-C10F-48B5-828B-18E834EB2631}"/>
    <cellStyle name="Normal 23 4 2 2 2" xfId="11158" xr:uid="{990B8F68-C934-4EEE-941E-52D99BF68473}"/>
    <cellStyle name="Normal 23 4 2 3" xfId="10417" xr:uid="{CE5E0EB6-612D-4B42-8B29-F6F511CC6234}"/>
    <cellStyle name="Normal 23 4 3" xfId="8887" xr:uid="{26FEFA8D-4B32-4E2A-86FF-B1418DE67581}"/>
    <cellStyle name="Normal 23 4 3 2" xfId="9632" xr:uid="{249E0C98-BCD8-4B61-8700-13A482F8EB04}"/>
    <cellStyle name="Normal 23 4 3 2 2" xfId="11159" xr:uid="{CBE2C943-F57E-4549-859E-E396028B1A3E}"/>
    <cellStyle name="Normal 23 4 3 3" xfId="10418" xr:uid="{9B8795DA-876A-4F03-83C3-BA4D9F282F0A}"/>
    <cellStyle name="Normal 23 4 4" xfId="8666" xr:uid="{60FCDDED-A939-45C0-86D5-6D4D681ADC91}"/>
    <cellStyle name="Normal 23 4 4 2" xfId="9633" xr:uid="{4872C815-A3C7-4BB1-9920-7E54F98C075B}"/>
    <cellStyle name="Normal 23 4 4 2 2" xfId="11160" xr:uid="{FC15EC78-0AC3-47BB-B23D-858681D9AD1A}"/>
    <cellStyle name="Normal 23 4 4 3" xfId="10251" xr:uid="{96DEC8B2-4A4C-40A2-A28B-EFAF86887EF9}"/>
    <cellStyle name="Normal 23 4 5" xfId="9285" xr:uid="{C391B8DC-763D-4E8F-B8A6-B6B27B876A52}"/>
    <cellStyle name="Normal 23 4 5 2" xfId="10809" xr:uid="{7E50D1CD-3EE8-45EA-B93D-43D2B7B8EF1C}"/>
    <cellStyle name="Normal 23 4 6" xfId="10069" xr:uid="{7C9B7812-FC3B-4586-AF40-F0FEB47CEA21}"/>
    <cellStyle name="Normal 23 5" xfId="8180" xr:uid="{8095749B-AC3E-46E8-97D4-B235025508DB}"/>
    <cellStyle name="Normal 23 6" xfId="8888" xr:uid="{5AC9DD7C-69FB-42B2-893D-55CFDE9065D0}"/>
    <cellStyle name="Normal 23 6 2" xfId="9634" xr:uid="{D288F2F3-E823-4397-9D13-27B33BF44E38}"/>
    <cellStyle name="Normal 23 6 2 2" xfId="11161" xr:uid="{50C4253C-CA46-4B16-A13B-5596CC82E6DB}"/>
    <cellStyle name="Normal 23 6 3" xfId="10419" xr:uid="{2B833C8E-A188-4CB0-81FE-DEC5D9628635}"/>
    <cellStyle name="Normal 23 7" xfId="8889" xr:uid="{ACFCF888-C954-4949-ADB1-28D749C60DB3}"/>
    <cellStyle name="Normal 23 7 2" xfId="9635" xr:uid="{52882014-B50E-4097-A183-6371386E6892}"/>
    <cellStyle name="Normal 23 7 2 2" xfId="11162" xr:uid="{E68C01E6-91A3-471D-BFC4-CA65827C8843}"/>
    <cellStyle name="Normal 23 7 3" xfId="10420" xr:uid="{61A404B2-D8F1-47FB-A754-8DA944DE2761}"/>
    <cellStyle name="Normal 23 8" xfId="8662" xr:uid="{F0511D03-E2EE-4252-B1BA-B60A89358446}"/>
    <cellStyle name="Normal 23 8 2" xfId="9636" xr:uid="{B5E7B096-F7F8-4EE4-8ACC-CC149E6EA663}"/>
    <cellStyle name="Normal 23 8 2 2" xfId="11163" xr:uid="{5389187A-A4F8-4FF6-98A3-2BA5A49535FD}"/>
    <cellStyle name="Normal 23 8 3" xfId="10247" xr:uid="{7CAFBB13-B082-40CE-9D90-5F9F309B4FC8}"/>
    <cellStyle name="Normal 23 9" xfId="9281" xr:uid="{A3980DA9-2F27-4B6B-98BB-2A699ABD7875}"/>
    <cellStyle name="Normal 23 9 2" xfId="10805" xr:uid="{FB077E45-C8B4-4599-BA21-3A6020213771}"/>
    <cellStyle name="Normal 23_1_solis_MK Nr 595 " xfId="8181" xr:uid="{1C650DE6-C5DE-42F2-BE2E-BEAC72ED66AD}"/>
    <cellStyle name="Normal 24" xfId="8182" xr:uid="{B0CB1EF9-D0A3-4C45-883E-77782F8D69CD}"/>
    <cellStyle name="Normal 24 2" xfId="8183" xr:uid="{465D275E-37D1-4230-9F4A-8443FD7FACC4}"/>
    <cellStyle name="Normal 24 2 2" xfId="8184" xr:uid="{68C3F5A9-225D-4916-A3D9-F09DD8D5BBC1}"/>
    <cellStyle name="Normal 24 2 2 2" xfId="8185" xr:uid="{E02D0951-DAAB-4C17-96BE-108C6ABF7517}"/>
    <cellStyle name="Normal 24 2 2 3" xfId="8890" xr:uid="{1C0525F4-A159-4B5C-A162-C62C66D85A6F}"/>
    <cellStyle name="Normal 24 2 2 3 2" xfId="9637" xr:uid="{8987B243-EB22-43A2-8C4E-54C134948E15}"/>
    <cellStyle name="Normal 24 2 2 3 2 2" xfId="11164" xr:uid="{B6494FEF-C53C-4E4C-9389-9D81EBD3DD39}"/>
    <cellStyle name="Normal 24 2 2 3 3" xfId="10421" xr:uid="{94FD3989-AF03-407A-97B3-CA7AD9887D61}"/>
    <cellStyle name="Normal 24 2 2 4" xfId="8891" xr:uid="{C67D5C41-F7E7-4E77-AFF2-078925693FA4}"/>
    <cellStyle name="Normal 24 2 2 4 2" xfId="9638" xr:uid="{27CBCFE0-8491-4534-95B0-1FD0FD979232}"/>
    <cellStyle name="Normal 24 2 2 4 2 2" xfId="11165" xr:uid="{B6D01658-A7BB-4256-A5B1-8995D05A44CF}"/>
    <cellStyle name="Normal 24 2 2 4 3" xfId="10422" xr:uid="{E80927E4-4639-4C72-8C93-28BACB7D2DB9}"/>
    <cellStyle name="Normal 24 2 2 5" xfId="8669" xr:uid="{89E06007-F1E5-463C-9D8B-CBA4728A5402}"/>
    <cellStyle name="Normal 24 2 2 5 2" xfId="9639" xr:uid="{D60DFA3B-2344-4D75-911C-3D1289B2142C}"/>
    <cellStyle name="Normal 24 2 2 5 2 2" xfId="11166" xr:uid="{7A0CBC69-D64F-4E28-ACAC-3A1A76939D92}"/>
    <cellStyle name="Normal 24 2 2 5 3" xfId="10254" xr:uid="{C1A10A70-7627-41E3-B263-E87BFF73AA55}"/>
    <cellStyle name="Normal 24 2 2 6" xfId="9288" xr:uid="{0BF74498-C2FE-4C33-BF75-9EC9E1A842A6}"/>
    <cellStyle name="Normal 24 2 2 6 2" xfId="10812" xr:uid="{10EA3995-F758-4D13-ACF9-1E82B12F8B0C}"/>
    <cellStyle name="Normal 24 2 2 7" xfId="10072" xr:uid="{A7A8964B-BD7F-4015-8440-2C39196978C6}"/>
    <cellStyle name="Normal 24 2 2_1_solis_MK Nr 595 " xfId="8186" xr:uid="{A520DB56-056A-4806-A362-08A4333D2FC0}"/>
    <cellStyle name="Normal 24 2 3" xfId="8187" xr:uid="{955C89A9-A0C5-4BEA-A5C1-52732D6CCAB3}"/>
    <cellStyle name="Normal 24 2 3 10" xfId="8600" xr:uid="{85E6B57F-9EEF-48F7-B6F0-82878805F823}"/>
    <cellStyle name="Normal 24 2 3 10 2" xfId="9640" xr:uid="{8C723FA8-355A-466F-BEA2-6A7780CDB8B0}"/>
    <cellStyle name="Normal 24 2 3 10 2 2" xfId="11167" xr:uid="{CBF2C2A6-92D9-4B2F-880C-E167604980DF}"/>
    <cellStyle name="Normal 24 2 3 10 3" xfId="10185" xr:uid="{91C77AF1-27C0-4F83-A3B4-6489ACD16CDB}"/>
    <cellStyle name="Normal 24 2 3 11" xfId="9289" xr:uid="{A5D16949-C685-4651-9ECC-89B17E0B2247}"/>
    <cellStyle name="Normal 24 2 3 11 2" xfId="10813" xr:uid="{0975661D-B714-4A20-8F22-DE8ADC2BB6FE}"/>
    <cellStyle name="Normal 24 2 3 12" xfId="10073" xr:uid="{6CB2E694-56BF-4FED-BC79-A34F71006F22}"/>
    <cellStyle name="Normal 24 2 3 2" xfId="8188" xr:uid="{4EEE2734-999A-4F98-B915-879214F2A289}"/>
    <cellStyle name="Normal 24 2 3 2 2" xfId="8189" xr:uid="{8E8375D2-72B0-47A8-A366-98422D20A3D3}"/>
    <cellStyle name="Normal 24 2 3 2_1_solis_MK Nr 595 " xfId="8190" xr:uid="{4C4388EE-B539-42A9-896F-A147E42E152B}"/>
    <cellStyle name="Normal 24 2 3 3" xfId="8191" xr:uid="{461DDA1D-C267-4E7C-B2A7-1768C695647C}"/>
    <cellStyle name="Normal 24 2 3 3 2" xfId="8192" xr:uid="{F3F1E155-E68E-4D3A-82FD-1CDFE6CC6A2F}"/>
    <cellStyle name="Normal 24 2 3 3 2 2" xfId="8892" xr:uid="{2A6B950C-E954-4666-B468-B08EE8EA05E1}"/>
    <cellStyle name="Normal 24 2 3 3 2 2 2" xfId="8893" xr:uid="{F699FEAF-76E1-47F5-AD28-ACBE3E0FB8E9}"/>
    <cellStyle name="Normal 24 2 3 3 2 2 2 2" xfId="9642" xr:uid="{AF58D039-4D2C-4773-ABCC-0FC9B091547F}"/>
    <cellStyle name="Normal 24 2 3 3 2 2 2 2 2" xfId="11169" xr:uid="{333003FF-2150-484E-B19B-C5CB55517F4F}"/>
    <cellStyle name="Normal 24 2 3 3 2 2 2 3" xfId="10424" xr:uid="{12F2F92C-3356-4FEB-B542-D0A856869226}"/>
    <cellStyle name="Normal 24 2 3 3 2 2 3" xfId="9641" xr:uid="{B8687533-2EB0-43ED-ACC1-42D0AEC82266}"/>
    <cellStyle name="Normal 24 2 3 3 2 2 3 2" xfId="11168" xr:uid="{B60E31D1-41F9-46BF-BBB1-0660E5CF991A}"/>
    <cellStyle name="Normal 24 2 3 3 2 2 4" xfId="10423" xr:uid="{68F692D0-2C74-41BA-AE82-F1C54F26DF2D}"/>
    <cellStyle name="Normal 24 2 3 3 2 3" xfId="8894" xr:uid="{A5DF0E39-D72D-49DC-A4BB-9F768B9E8F74}"/>
    <cellStyle name="Normal 24 2 3 3 2 3 2" xfId="9643" xr:uid="{301A4103-1350-4791-90C8-9D34B450BEC6}"/>
    <cellStyle name="Normal 24 2 3 3 2 3 2 2" xfId="11170" xr:uid="{C24EA428-A379-43A1-BAB1-0E65C2343B3A}"/>
    <cellStyle name="Normal 24 2 3 3 2 3 3" xfId="10425" xr:uid="{7A497428-06BF-468E-A940-16A820A269ED}"/>
    <cellStyle name="Normal 24 2 3 3 2 4" xfId="8895" xr:uid="{D6A17463-60AC-4DEC-998B-3C6A44E0A8F4}"/>
    <cellStyle name="Normal 24 2 3 3 2 4 2" xfId="9644" xr:uid="{D99C8F45-8FDD-4ED5-B2AE-0F80DC626AA9}"/>
    <cellStyle name="Normal 24 2 3 3 2 4 2 2" xfId="11171" xr:uid="{985BC9C2-7EC1-4D9A-8191-A241851574BA}"/>
    <cellStyle name="Normal 24 2 3 3 2 4 3" xfId="10426" xr:uid="{7F22CACF-3F1A-4F19-86E1-707529DE6941}"/>
    <cellStyle name="Normal 24 2 3 3 2 5" xfId="8672" xr:uid="{2F50A1E3-7A96-4AD7-BF30-8B978521DE28}"/>
    <cellStyle name="Normal 24 2 3 3 2 5 2" xfId="9645" xr:uid="{0BF8EB05-2B42-4CFF-A3E3-D9008459D1C0}"/>
    <cellStyle name="Normal 24 2 3 3 2 5 2 2" xfId="11172" xr:uid="{878D5A8B-A45C-43D1-9249-A57CAD7363F3}"/>
    <cellStyle name="Normal 24 2 3 3 2 5 3" xfId="10257" xr:uid="{E6DD1F0A-C34A-47D3-B338-2B4DC0CE23F9}"/>
    <cellStyle name="Normal 24 2 3 3 2 6" xfId="9291" xr:uid="{388254B0-AB2D-4FD1-AA3E-DF3A5C00FF3E}"/>
    <cellStyle name="Normal 24 2 3 3 2 6 2" xfId="10815" xr:uid="{E2BC8DA0-4EE9-41FB-96E2-2EFBF51B7624}"/>
    <cellStyle name="Normal 24 2 3 3 2 7" xfId="10075" xr:uid="{2A70A0A9-33B0-45FE-945F-CFF87D16D81C}"/>
    <cellStyle name="Normal 24 2 3 3 3" xfId="8193" xr:uid="{884537E6-D344-42FB-8F51-AF76E681DB67}"/>
    <cellStyle name="Normal 24 2 3 3 3 2" xfId="8896" xr:uid="{9A7020E6-1F29-4A2D-A673-088944AF5E4E}"/>
    <cellStyle name="Normal 24 2 3 3 3 2 2" xfId="9646" xr:uid="{92C0BC08-9BDF-4245-825C-96A1ACF69435}"/>
    <cellStyle name="Normal 24 2 3 3 3 2 2 2" xfId="11173" xr:uid="{B5A8DAE4-182E-47DE-B2A4-B87A3B04A640}"/>
    <cellStyle name="Normal 24 2 3 3 3 2 3" xfId="10427" xr:uid="{9CCCD0B6-90EA-4B6D-8C28-E76ADC79BF70}"/>
    <cellStyle name="Normal 24 2 3 3 3 3" xfId="8897" xr:uid="{F0C5AD64-9B17-4418-8E11-11FBA77A206C}"/>
    <cellStyle name="Normal 24 2 3 3 3 3 2" xfId="9647" xr:uid="{AF5D8BE2-F15F-4BD8-85D0-BB909C5AB7D9}"/>
    <cellStyle name="Normal 24 2 3 3 3 3 2 2" xfId="11174" xr:uid="{C955DD10-4499-4F2B-92EB-3BD446569DB1}"/>
    <cellStyle name="Normal 24 2 3 3 3 3 3" xfId="10428" xr:uid="{BA93EDEA-CB3C-4CB9-BE0C-FECA5D853ABD}"/>
    <cellStyle name="Normal 24 2 3 3 3 4" xfId="8673" xr:uid="{15DC7AD2-E9B3-4C9D-B6D4-B6672A599294}"/>
    <cellStyle name="Normal 24 2 3 3 3 4 2" xfId="9648" xr:uid="{D0EBFB82-26A0-4DFF-BA6A-7D7FAD5456B6}"/>
    <cellStyle name="Normal 24 2 3 3 3 4 2 2" xfId="11175" xr:uid="{57380364-3FBD-4BD4-903A-F1046F5C3F62}"/>
    <cellStyle name="Normal 24 2 3 3 3 4 3" xfId="10258" xr:uid="{E4A57576-7534-4882-8C4E-DCE5EC1107D6}"/>
    <cellStyle name="Normal 24 2 3 3 3 5" xfId="9292" xr:uid="{197ED401-8E0D-465D-8351-26804C422CE9}"/>
    <cellStyle name="Normal 24 2 3 3 3 5 2" xfId="10816" xr:uid="{357EEC01-6FCF-4B69-9814-9CCE65A61574}"/>
    <cellStyle name="Normal 24 2 3 3 3 6" xfId="10076" xr:uid="{ED073FF9-E653-4F1E-B115-5C932D989D68}"/>
    <cellStyle name="Normal 24 2 3 3 4" xfId="8194" xr:uid="{7B23D6EF-B8CE-4104-8F3D-0605D09B7051}"/>
    <cellStyle name="Normal 24 2 3 3 5" xfId="8898" xr:uid="{7AE2BC9A-7835-4EE8-831D-BAF0C5456BE7}"/>
    <cellStyle name="Normal 24 2 3 3 5 2" xfId="9649" xr:uid="{8403FC43-9C8A-4EAE-9AE2-C8EB7EA8E005}"/>
    <cellStyle name="Normal 24 2 3 3 5 2 2" xfId="11176" xr:uid="{132E5AE0-EA72-49A7-9935-7EAB62023B0E}"/>
    <cellStyle name="Normal 24 2 3 3 5 3" xfId="10429" xr:uid="{6C11B4F6-AFE8-45FB-9C78-2E390640A833}"/>
    <cellStyle name="Normal 24 2 3 3 6" xfId="8899" xr:uid="{BB2C8CEB-2642-4AD5-8A4F-0D8E5B6D1FD7}"/>
    <cellStyle name="Normal 24 2 3 3 6 2" xfId="9650" xr:uid="{D40110CA-8E7C-473A-BE1C-924854A70351}"/>
    <cellStyle name="Normal 24 2 3 3 6 2 2" xfId="11177" xr:uid="{3FF0E50C-82BA-4B3C-B196-6309729412C6}"/>
    <cellStyle name="Normal 24 2 3 3 6 3" xfId="10430" xr:uid="{B52A72D2-E8D7-4E4B-963D-22281ED9288A}"/>
    <cellStyle name="Normal 24 2 3 3 7" xfId="8671" xr:uid="{70E630CA-95A4-4DF6-8BD4-26E9F42B65C6}"/>
    <cellStyle name="Normal 24 2 3 3 7 2" xfId="9651" xr:uid="{AEC1273E-D16E-455B-8EDD-49F9B0A10480}"/>
    <cellStyle name="Normal 24 2 3 3 7 2 2" xfId="11178" xr:uid="{C2574185-C9FE-4134-8FAD-834D587C6AAC}"/>
    <cellStyle name="Normal 24 2 3 3 7 3" xfId="10256" xr:uid="{61E3A6FF-D541-47D5-A298-810C676C52BF}"/>
    <cellStyle name="Normal 24 2 3 3 8" xfId="9290" xr:uid="{D82107EB-7946-480C-9D43-B3EB7D6993CC}"/>
    <cellStyle name="Normal 24 2 3 3 8 2" xfId="10814" xr:uid="{89F78C7B-F179-4F05-AB59-7BE8DF82617A}"/>
    <cellStyle name="Normal 24 2 3 3 9" xfId="10074" xr:uid="{5D8D8423-E4B5-4E6C-8439-FB56BD40B4D7}"/>
    <cellStyle name="Normal 24 2 3 3_1_solis_MK Nr 595 " xfId="8195" xr:uid="{D9ABEAE9-EE50-4634-AD92-CED6FC6C5855}"/>
    <cellStyle name="Normal 24 2 3 4" xfId="8196" xr:uid="{AF9A369E-ECAE-44D7-A3AF-D7566A9383A1}"/>
    <cellStyle name="Normal 24 2 3 4 2" xfId="8197" xr:uid="{FED4453A-243B-4A34-B037-6372C306BB09}"/>
    <cellStyle name="Normal 24 2 3 4 2 2" xfId="8198" xr:uid="{FA551520-3C67-4954-B8C9-35940DD176EB}"/>
    <cellStyle name="Normal 24 2 3 4 2 2 2" xfId="8900" xr:uid="{2ABF7F5B-623E-43C6-A1F9-7212DAB54485}"/>
    <cellStyle name="Normal 24 2 3 4 2 2 2 10" xfId="10431" xr:uid="{CC55F397-4798-4FB0-856B-8206302AD83C}"/>
    <cellStyle name="Normal 24 2 3 4 2 2 2 2" xfId="8901" xr:uid="{A7B7FD60-3541-481E-BE3F-4B06927368AA}"/>
    <cellStyle name="Normal 24 2 3 4 2 2 2 2 2" xfId="9653" xr:uid="{F765A276-A3AD-4D24-83E8-9A3F99BAE9D1}"/>
    <cellStyle name="Normal 24 2 3 4 2 2 2 2 2 2" xfId="11180" xr:uid="{46B09054-2C11-47C1-BA4C-C58540657315}"/>
    <cellStyle name="Normal 24 2 3 4 2 2 2 2 3" xfId="10432" xr:uid="{2365534C-13EB-45AB-960D-443614899861}"/>
    <cellStyle name="Normal 24 2 3 4 2 2 2 3" xfId="8902" xr:uid="{39FD951C-543A-4EC4-96CA-1127B9E5ECB8}"/>
    <cellStyle name="Normal 24 2 3 4 2 2 2 3 2" xfId="9654" xr:uid="{F3EF024E-04E2-4E0B-951E-310772120994}"/>
    <cellStyle name="Normal 24 2 3 4 2 2 2 3 2 2" xfId="11181" xr:uid="{97B11186-E871-438E-B86B-12494352CBC4}"/>
    <cellStyle name="Normal 24 2 3 4 2 2 2 3 3" xfId="10433" xr:uid="{44DB7E26-8102-4E92-9684-69B992AB477C}"/>
    <cellStyle name="Normal 24 2 3 4 2 2 2 4" xfId="8903" xr:uid="{F6501983-3BE3-4E00-B462-89EBBBCF290C}"/>
    <cellStyle name="Normal 24 2 3 4 2 2 2 4 2" xfId="9655" xr:uid="{5FEF2FD9-0F6A-4F31-B321-6CB0DAE2F411}"/>
    <cellStyle name="Normal 24 2 3 4 2 2 2 4 2 2" xfId="11182" xr:uid="{A63CD6D2-8D5C-4DE8-88F7-3D5DC6F4617B}"/>
    <cellStyle name="Normal 24 2 3 4 2 2 2 4 3" xfId="10434" xr:uid="{2D52C961-E1AC-464B-8D39-63F17A7690D9}"/>
    <cellStyle name="Normal 24 2 3 4 2 2 2 5" xfId="8904" xr:uid="{9088FDF8-2441-450D-ABC3-347259F0A99C}"/>
    <cellStyle name="Normal 24 2 3 4 2 2 2 5 2" xfId="9656" xr:uid="{5339BCB2-7EE2-4CE9-9765-D29AF5220C94}"/>
    <cellStyle name="Normal 24 2 3 4 2 2 2 5 2 2" xfId="11183" xr:uid="{9C5D9B0B-468F-4506-9C0E-2EC5B4BB1335}"/>
    <cellStyle name="Normal 24 2 3 4 2 2 2 5 3" xfId="10435" xr:uid="{3574E0E8-64D0-4A50-AACF-24C16B6858D0}"/>
    <cellStyle name="Normal 24 2 3 4 2 2 2 6" xfId="8905" xr:uid="{C27C6A12-ABB1-4E4C-BA0A-45AB136AAFE9}"/>
    <cellStyle name="Normal 24 2 3 4 2 2 2 6 2" xfId="9657" xr:uid="{74FD4BF4-04AE-46B0-AA90-2EC149F231BF}"/>
    <cellStyle name="Normal 24 2 3 4 2 2 2 6 2 2" xfId="11184" xr:uid="{87379F6F-1EC8-4FC4-B32F-F88125D9D76B}"/>
    <cellStyle name="Normal 24 2 3 4 2 2 2 6 3" xfId="10436" xr:uid="{11741682-5338-4B4E-A5D3-1206C3C05F80}"/>
    <cellStyle name="Normal 24 2 3 4 2 2 2 7" xfId="8906" xr:uid="{796CE684-E727-439C-B384-A52BC3260D3A}"/>
    <cellStyle name="Normal 24 2 3 4 2 2 2 7 2" xfId="9658" xr:uid="{941BAE6C-EC68-4C04-847B-733CBBB31657}"/>
    <cellStyle name="Normal 24 2 3 4 2 2 2 7 2 2" xfId="11185" xr:uid="{8116234D-B17F-488D-B96C-3F7EE4808A8C}"/>
    <cellStyle name="Normal 24 2 3 4 2 2 2 7 3" xfId="10437" xr:uid="{D7F61DD7-FD74-4BBB-BD03-6A65D4F755E7}"/>
    <cellStyle name="Normal 24 2 3 4 2 2 2 8" xfId="8907" xr:uid="{DD262553-137C-497C-AFB4-946749EB7A8F}"/>
    <cellStyle name="Normal 24 2 3 4 2 2 2 8 2" xfId="9659" xr:uid="{46405119-7A80-4E74-A50A-110D09585624}"/>
    <cellStyle name="Normal 24 2 3 4 2 2 2 8 2 2" xfId="11186" xr:uid="{1963C923-554E-4975-B8E8-9AF6C3ADE117}"/>
    <cellStyle name="Normal 24 2 3 4 2 2 2 8 3" xfId="10438" xr:uid="{40328EC8-5E80-4893-8F32-6FA4E310E5BE}"/>
    <cellStyle name="Normal 24 2 3 4 2 2 2 9" xfId="9652" xr:uid="{62BF7011-103C-4FB8-9913-CA5AFA3AE5C5}"/>
    <cellStyle name="Normal 24 2 3 4 2 2 2 9 2" xfId="11179" xr:uid="{99A6670B-8C0C-4C40-B6CF-76FF31CD34E3}"/>
    <cellStyle name="Normal 24 2 3 4 2 2 3" xfId="8908" xr:uid="{AB093AD2-9304-426C-8C04-541DCDEB0A4A}"/>
    <cellStyle name="Normal 24 2 3 4 2 2 3 2" xfId="8909" xr:uid="{1A8D4B0C-DE17-4581-AE9E-007DAE35E679}"/>
    <cellStyle name="Normal 24 2 3 4 2 2 3 2 2" xfId="9661" xr:uid="{31966DC0-5186-4306-9044-C51A7792F809}"/>
    <cellStyle name="Normal 24 2 3 4 2 2 3 2 2 2" xfId="11188" xr:uid="{44095F05-0A13-4B9A-A9CE-F297C0256379}"/>
    <cellStyle name="Normal 24 2 3 4 2 2 3 2 3" xfId="10440" xr:uid="{67E0462B-1222-4087-8201-556F7F71939C}"/>
    <cellStyle name="Normal 24 2 3 4 2 2 3 3" xfId="8910" xr:uid="{DE68208B-3FD9-4776-B741-75B8FBB8E6A7}"/>
    <cellStyle name="Normal 24 2 3 4 2 2 3 3 2" xfId="9662" xr:uid="{294D57B6-5B16-4B3B-A636-BFF87D43E693}"/>
    <cellStyle name="Normal 24 2 3 4 2 2 3 3 2 2" xfId="11189" xr:uid="{474FC6AF-0BF6-4091-BBFA-CDC52F0CA10F}"/>
    <cellStyle name="Normal 24 2 3 4 2 2 3 3 3" xfId="10441" xr:uid="{B0B6967A-8792-4959-804A-DA184962E884}"/>
    <cellStyle name="Normal 24 2 3 4 2 2 3 4" xfId="9660" xr:uid="{A2934CAD-20A4-4D69-8E13-383F8D3A3B7A}"/>
    <cellStyle name="Normal 24 2 3 4 2 2 3 4 2" xfId="11187" xr:uid="{FD26ECF9-9435-466D-BD19-2C40A8A76F52}"/>
    <cellStyle name="Normal 24 2 3 4 2 2 3 5" xfId="10439" xr:uid="{E3933A82-2DCC-4E3B-9A03-4AB16F4A402D}"/>
    <cellStyle name="Normal 24 2 3 4 2 2 4" xfId="8911" xr:uid="{FF3DDE4F-39F0-49C5-A778-412038EB0B1C}"/>
    <cellStyle name="Normal 24 2 3 4 2 2 4 2" xfId="9663" xr:uid="{C2A0F0B0-699B-4AC4-A02C-26BEE84CBBF5}"/>
    <cellStyle name="Normal 24 2 3 4 2 2 4 2 2" xfId="11190" xr:uid="{840C5210-A20E-457C-9D38-40B7BBBD0701}"/>
    <cellStyle name="Normal 24 2 3 4 2 2 4 3" xfId="10442" xr:uid="{EF4C30A9-BF4D-4128-B9FC-2F6AAB059D9E}"/>
    <cellStyle name="Normal 24 2 3 4 2 2 5" xfId="8912" xr:uid="{6F2919C3-1982-4A2B-A201-5EC7371A9F46}"/>
    <cellStyle name="Normal 24 2 3 4 2 2 5 2" xfId="9664" xr:uid="{DAC4528D-7D5A-4460-821C-8AD4E6502B4D}"/>
    <cellStyle name="Normal 24 2 3 4 2 2 5 2 2" xfId="11191" xr:uid="{C4905770-CAE5-44D5-821F-ED3BD2C913DE}"/>
    <cellStyle name="Normal 24 2 3 4 2 2 5 3" xfId="10443" xr:uid="{9565B994-6489-4F1F-B3A7-AC0EFA08EC18}"/>
    <cellStyle name="Normal 24 2 3 4 2 2 6" xfId="8913" xr:uid="{7916965A-82A2-45C6-ADC5-17B99385F10B}"/>
    <cellStyle name="Normal 24 2 3 4 2 2 6 2" xfId="9665" xr:uid="{80AEFB53-0454-42F9-8F32-2660006512AC}"/>
    <cellStyle name="Normal 24 2 3 4 2 2 6 2 2" xfId="11192" xr:uid="{1873AC52-65A0-438C-8859-E1F74D1A60B0}"/>
    <cellStyle name="Normal 24 2 3 4 2 2 6 3" xfId="10444" xr:uid="{4CEAEA49-EF1C-42F0-B7B0-A799A1C67904}"/>
    <cellStyle name="Normal 24 2 3 4 2 2 7" xfId="8674" xr:uid="{5D39A9C5-2C20-492B-856D-34D5514E166A}"/>
    <cellStyle name="Normal 24 2 3 4 2 2 7 2" xfId="9666" xr:uid="{A40E133F-C7D1-42B6-8EFC-BDD59EE0326D}"/>
    <cellStyle name="Normal 24 2 3 4 2 2 7 2 2" xfId="11193" xr:uid="{3D993B1E-CB80-413A-8506-ABBC4A0004C5}"/>
    <cellStyle name="Normal 24 2 3 4 2 2 7 3" xfId="19" xr:uid="{62EAA0AF-9A64-4F0C-B4C6-2742CF076B5A}"/>
    <cellStyle name="Normal 24 2 3 4 2 2 7 3 2" xfId="73" xr:uid="{81ED72B0-9240-483A-BCA7-A3D2290710A8}"/>
    <cellStyle name="Normal 24 2 3 4 2 2 7 3 2 2" xfId="24" xr:uid="{A3676B15-3D98-477E-875B-A195FE21631D}"/>
    <cellStyle name="Normal 24 2 3 4 2 2 7 3 2 2 2" xfId="76" xr:uid="{0E029003-3DB3-41D0-9023-54EB1451FD6A}"/>
    <cellStyle name="Normal 24 2 3 4 2 2 7 3 2 2 2 2" xfId="142" xr:uid="{38788DE2-3C36-45B6-8E53-8C47E2F54052}"/>
    <cellStyle name="Normal 24 2 3 4 2 2 7 3 2 2 2 2 2" xfId="645" xr:uid="{B6796ABC-A069-48CA-A954-A29C694D1564}"/>
    <cellStyle name="Normal 24 2 3 4 2 2 7 3 2 2 2 2 2 2" xfId="1411" xr:uid="{0485E39F-0AEF-4149-90E7-F88379EF629D}"/>
    <cellStyle name="Normal 24 2 3 4 2 2 7 3 2 2 2 2 2 3" xfId="2191" xr:uid="{54AFCC3B-E4F8-4C97-BBAB-8E212167E01C}"/>
    <cellStyle name="Normal 24 2 3 4 2 2 7 3 2 2 2 2 3" xfId="397" xr:uid="{C6E61C8B-276E-4AC3-8FE0-C89464D3FCA1}"/>
    <cellStyle name="Normal 24 2 3 4 2 2 7 3 2 2 2 2 3 2" xfId="1163" xr:uid="{DD14420E-0440-49F4-8927-22A27F44C18E}"/>
    <cellStyle name="Normal 24 2 3 4 2 2 7 3 2 2 2 2 3 3" xfId="1943" xr:uid="{28E6E20D-4D50-4618-ABE3-681434B4AE26}"/>
    <cellStyle name="Normal 24 2 3 4 2 2 7 3 2 2 2 2 4" xfId="915" xr:uid="{B2BEAE3B-B394-4888-8BEA-354D3CBE7EEB}"/>
    <cellStyle name="Normal 24 2 3 4 2 2 7 3 2 2 2 2 5" xfId="1694" xr:uid="{C1A762CA-8327-4806-AAD4-529F47B4FB36}"/>
    <cellStyle name="Normal 24 2 3 4 2 2 7 3 2 2 2 3" xfId="220" xr:uid="{C1996717-761E-4DF8-A417-881B3620DCAF}"/>
    <cellStyle name="Normal 24 2 3 4 2 2 7 3 2 2 2 3 2" xfId="721" xr:uid="{3E036FA1-F00D-4677-BC37-C59CB9FE4D4E}"/>
    <cellStyle name="Normal 24 2 3 4 2 2 7 3 2 2 2 3 2 2" xfId="1487" xr:uid="{0F7CCC05-DE2A-44CE-9E94-EA85BD1D1608}"/>
    <cellStyle name="Normal 24 2 3 4 2 2 7 3 2 2 2 3 2 3" xfId="2267" xr:uid="{BA7DD0A1-F194-4C95-A06C-CF2ADBDA0A58}"/>
    <cellStyle name="Normal 24 2 3 4 2 2 7 3 2 2 2 3 3" xfId="473" xr:uid="{8D773C2E-C992-4F27-B317-62D09C071D6A}"/>
    <cellStyle name="Normal 24 2 3 4 2 2 7 3 2 2 2 3 3 2" xfId="1239" xr:uid="{A52BCE82-7C25-4570-A866-7869EBD1867E}"/>
    <cellStyle name="Normal 24 2 3 4 2 2 7 3 2 2 2 3 3 3" xfId="2019" xr:uid="{64C993C9-19F4-44EF-A778-4C832B1BE9C5}"/>
    <cellStyle name="Normal 24 2 3 4 2 2 7 3 2 2 2 3 4" xfId="991" xr:uid="{A9C3FFF5-54A2-4818-B086-4B08D4ED1406}"/>
    <cellStyle name="Normal 24 2 3 4 2 2 7 3 2 2 2 3 5" xfId="1770" xr:uid="{1099E182-A67B-4654-ACD0-DE9B3159B311}"/>
    <cellStyle name="Normal 24 2 3 4 2 2 7 3 2 2 2 4" xfId="580" xr:uid="{521EA5F7-3DF5-47E2-8234-C14AFA51E3F4}"/>
    <cellStyle name="Normal 24 2 3 4 2 2 7 3 2 2 2 4 2" xfId="1346" xr:uid="{5EADCE8A-921F-4BDA-B757-524784EFCFE8}"/>
    <cellStyle name="Normal 24 2 3 4 2 2 7 3 2 2 2 4 3" xfId="2126" xr:uid="{2061B0F1-C5B8-46FD-AE68-C1E3F58A3E24}"/>
    <cellStyle name="Normal 24 2 3 4 2 2 7 3 2 2 2 5" xfId="332" xr:uid="{E4C590F9-72EC-4BA9-95D5-F4B42E4832EA}"/>
    <cellStyle name="Normal 24 2 3 4 2 2 7 3 2 2 2 5 2" xfId="1098" xr:uid="{57AC409A-28A9-47CE-9255-41D265832148}"/>
    <cellStyle name="Normal 24 2 3 4 2 2 7 3 2 2 2 5 3" xfId="1878" xr:uid="{12B018D6-B9DF-4010-A7E0-92E2FAE7828D}"/>
    <cellStyle name="Normal 24 2 3 4 2 2 7 3 2 2 2 6" xfId="850" xr:uid="{69A174B0-53D1-47DB-A06A-78C13F748492}"/>
    <cellStyle name="Normal 24 2 3 4 2 2 7 3 2 2 2 7" xfId="1629" xr:uid="{F5CDA882-38EF-4E7B-8F74-AFB46369ED3C}"/>
    <cellStyle name="Normal 24 2 3 4 2 2 7 3 2 2 3" xfId="110" xr:uid="{097093D5-4464-4BB6-8555-A7F06898D6AC}"/>
    <cellStyle name="Normal 24 2 3 4 2 2 7 3 2 2 3 2" xfId="254" xr:uid="{F240257C-0F46-4277-987B-C41B0DE712E9}"/>
    <cellStyle name="Normal 24 2 3 4 2 2 7 3 2 2 3 2 2" xfId="755" xr:uid="{720C8A12-681A-4EBE-BBB8-CCF5EFEA1CBD}"/>
    <cellStyle name="Normal 24 2 3 4 2 2 7 3 2 2 3 2 2 2" xfId="1521" xr:uid="{E440FF98-E334-410C-865E-65ADA91F9F0A}"/>
    <cellStyle name="Normal 24 2 3 4 2 2 7 3 2 2 3 2 2 3" xfId="2301" xr:uid="{8397D5CA-9B7F-4F71-8A43-5BBB084D0123}"/>
    <cellStyle name="Normal 24 2 3 4 2 2 7 3 2 2 3 2 3" xfId="507" xr:uid="{8F7F9D42-B8C0-4721-9878-BFBCD5D48E98}"/>
    <cellStyle name="Normal 24 2 3 4 2 2 7 3 2 2 3 2 3 2" xfId="1273" xr:uid="{A4E2052C-7B81-4E84-A88A-6DBEA94631C2}"/>
    <cellStyle name="Normal 24 2 3 4 2 2 7 3 2 2 3 2 3 3" xfId="2053" xr:uid="{95DA0936-E589-4CE0-A680-93A1B083503C}"/>
    <cellStyle name="Normal 24 2 3 4 2 2 7 3 2 2 3 2 4" xfId="1025" xr:uid="{5706929C-ED59-4E47-868D-5F72A3D1610C}"/>
    <cellStyle name="Normal 24 2 3 4 2 2 7 3 2 2 3 2 5" xfId="1804" xr:uid="{92B537C8-CAFB-4FC5-90C9-06C9DD488719}"/>
    <cellStyle name="Normal 24 2 3 4 2 2 7 3 2 2 3 3" xfId="613" xr:uid="{A7E16EA2-2357-4745-90AB-D16647D92163}"/>
    <cellStyle name="Normal 24 2 3 4 2 2 7 3 2 2 3 3 2" xfId="1379" xr:uid="{067367F3-63CA-4331-AEA2-7895C942FF1B}"/>
    <cellStyle name="Normal 24 2 3 4 2 2 7 3 2 2 3 3 3" xfId="2159" xr:uid="{324B3B05-516C-4D67-A0AB-2D6BADBFCBB5}"/>
    <cellStyle name="Normal 24 2 3 4 2 2 7 3 2 2 3 4" xfId="365" xr:uid="{3815716D-33C8-43CF-99E9-0CA51C7659C9}"/>
    <cellStyle name="Normal 24 2 3 4 2 2 7 3 2 2 3 4 2" xfId="1131" xr:uid="{8161C6FC-2B9F-4EA0-B87C-4A24E7F77323}"/>
    <cellStyle name="Normal 24 2 3 4 2 2 7 3 2 2 3 4 3" xfId="1911" xr:uid="{CB388676-79E5-49BC-ABCC-EB97C07F63AC}"/>
    <cellStyle name="Normal 24 2 3 4 2 2 7 3 2 2 3 5" xfId="883" xr:uid="{3DA24244-7652-46F7-9BCE-08B2AFCDD175}"/>
    <cellStyle name="Normal 24 2 3 4 2 2 7 3 2 2 3 6" xfId="1662" xr:uid="{4F838B00-6856-4828-9772-12B420A2BCB0}"/>
    <cellStyle name="Normal 24 2 3 4 2 2 7 3 2 2 4" xfId="184" xr:uid="{0774C33B-A390-4C2A-A949-CB7B3782444E}"/>
    <cellStyle name="Normal 24 2 3 4 2 2 7 3 2 2 4 2" xfId="686" xr:uid="{D7EB65D8-6EDB-4778-A3D0-D5C5D53F4501}"/>
    <cellStyle name="Normal 24 2 3 4 2 2 7 3 2 2 4 2 2" xfId="1452" xr:uid="{B44F5DCF-47B9-4B5F-8F7A-E47EF2288569}"/>
    <cellStyle name="Normal 24 2 3 4 2 2 7 3 2 2 4 2 3" xfId="2232" xr:uid="{299D68CE-C358-4C9E-94E8-23920107B5E5}"/>
    <cellStyle name="Normal 24 2 3 4 2 2 7 3 2 2 4 3" xfId="438" xr:uid="{4E1B2024-D18E-4B77-A857-4B3889064126}"/>
    <cellStyle name="Normal 24 2 3 4 2 2 7 3 2 2 4 3 2" xfId="1204" xr:uid="{BA459F43-C28D-4AB6-9304-84E49F784281}"/>
    <cellStyle name="Normal 24 2 3 4 2 2 7 3 2 2 4 3 3" xfId="1984" xr:uid="{99F9BB9B-AF2D-4034-9DD7-042827701698}"/>
    <cellStyle name="Normal 24 2 3 4 2 2 7 3 2 2 4 4" xfId="956" xr:uid="{12B14336-7087-45B6-A15C-88DCC6ABFD47}"/>
    <cellStyle name="Normal 24 2 3 4 2 2 7 3 2 2 4 5" xfId="1735" xr:uid="{8F3DB3ED-B2DF-4C37-9481-E4F0C344CFFE}"/>
    <cellStyle name="Normal 24 2 3 4 2 2 7 3 2 2 5" xfId="546" xr:uid="{333229D1-9CE8-41AE-83BA-D934AE7F6798}"/>
    <cellStyle name="Normal 24 2 3 4 2 2 7 3 2 2 5 2" xfId="1312" xr:uid="{1C289E18-32D4-4F8B-94A1-9B647588462B}"/>
    <cellStyle name="Normal 24 2 3 4 2 2 7 3 2 2 5 3" xfId="2092" xr:uid="{003FCEF1-42B0-4528-AF9B-9CFC779825B0}"/>
    <cellStyle name="Normal 24 2 3 4 2 2 7 3 2 2 6" xfId="298" xr:uid="{47FC2AAF-CA6B-4237-9B79-2C5462BB4FBF}"/>
    <cellStyle name="Normal 24 2 3 4 2 2 7 3 2 2 6 2" xfId="1064" xr:uid="{475A4F4E-D25D-431E-9DAF-E1F44E87CA55}"/>
    <cellStyle name="Normal 24 2 3 4 2 2 7 3 2 2 6 3" xfId="1844" xr:uid="{4DFDE053-F3D3-4EB8-9CF5-BE682FE37D80}"/>
    <cellStyle name="Normal 24 2 3 4 2 2 7 3 2 2 7" xfId="816" xr:uid="{2B301F03-AD2C-4D69-AD8C-B0C87FB7F30F}"/>
    <cellStyle name="Normal 24 2 3 4 2 2 7 3 2 2 8" xfId="1597" xr:uid="{F0400542-DF7F-4B82-8B0D-82D11AFE831B}"/>
    <cellStyle name="Normal 24 2 3 4 2 2 7 3 2 3" xfId="139" xr:uid="{5FA46C60-1BA7-4F9B-8645-972B36B4E08F}"/>
    <cellStyle name="Normal 24 2 3 4 2 2 7 3 2 3 2" xfId="642" xr:uid="{BC051C1E-5038-4EF1-BB20-B3B485B29A1E}"/>
    <cellStyle name="Normal 24 2 3 4 2 2 7 3 2 3 2 2" xfId="1408" xr:uid="{36019569-64FF-4533-B365-8CE84FBFF6A5}"/>
    <cellStyle name="Normal 24 2 3 4 2 2 7 3 2 3 2 3" xfId="2188" xr:uid="{164EC7C8-AE99-44A3-A1F2-B75E7136ADEB}"/>
    <cellStyle name="Normal 24 2 3 4 2 2 7 3 2 3 3" xfId="394" xr:uid="{1D9BCFF0-90EB-4C8B-8279-D700DFC9F394}"/>
    <cellStyle name="Normal 24 2 3 4 2 2 7 3 2 3 3 2" xfId="1160" xr:uid="{DA8402B8-B12E-424F-BD22-654F2F8C03B8}"/>
    <cellStyle name="Normal 24 2 3 4 2 2 7 3 2 3 3 3" xfId="1940" xr:uid="{87377558-C72B-4899-B2E2-6988216C02EB}"/>
    <cellStyle name="Normal 24 2 3 4 2 2 7 3 2 3 4" xfId="912" xr:uid="{9B5AA7A9-99E2-4D4A-9008-4A7BFBFE2D33}"/>
    <cellStyle name="Normal 24 2 3 4 2 2 7 3 2 3 5" xfId="1691" xr:uid="{C852107C-42DB-4A6E-B259-D4EAC604EC11}"/>
    <cellStyle name="Normal 24 2 3 4 2 2 7 3 2 4" xfId="217" xr:uid="{8C344C70-554A-4FDF-AE1A-BE82B9F8DBDF}"/>
    <cellStyle name="Normal 24 2 3 4 2 2 7 3 2 4 2" xfId="718" xr:uid="{83473246-EB35-4214-936A-DE2DDD41350C}"/>
    <cellStyle name="Normal 24 2 3 4 2 2 7 3 2 4 2 2" xfId="1484" xr:uid="{6296A73C-9D4E-43D0-80C0-5B4780A1B82D}"/>
    <cellStyle name="Normal 24 2 3 4 2 2 7 3 2 4 2 3" xfId="2264" xr:uid="{D79AE532-AEA9-4994-B11A-996D48CD78CA}"/>
    <cellStyle name="Normal 24 2 3 4 2 2 7 3 2 4 3" xfId="470" xr:uid="{6C813DDA-9E2C-43FE-8B5D-741B5D2D5F1F}"/>
    <cellStyle name="Normal 24 2 3 4 2 2 7 3 2 4 3 2" xfId="1236" xr:uid="{53095CB3-E460-44A3-AE6E-E06CE41BBCCC}"/>
    <cellStyle name="Normal 24 2 3 4 2 2 7 3 2 4 3 3" xfId="2016" xr:uid="{F2D26F33-D01F-4B73-97F8-7EDB7918D9FB}"/>
    <cellStyle name="Normal 24 2 3 4 2 2 7 3 2 4 4" xfId="988" xr:uid="{486704AF-AF78-4794-8DDF-1CA19B9B475A}"/>
    <cellStyle name="Normal 24 2 3 4 2 2 7 3 2 4 5" xfId="1767" xr:uid="{99133F71-A655-4E80-AE46-DE6A7F4DF287}"/>
    <cellStyle name="Normal 24 2 3 4 2 2 7 3 2 5" xfId="577" xr:uid="{AD39478B-E353-4BAC-9A84-322C81EB00F5}"/>
    <cellStyle name="Normal 24 2 3 4 2 2 7 3 2 5 2" xfId="1343" xr:uid="{81B0790E-A8AA-4E76-BD97-143DDF699DC6}"/>
    <cellStyle name="Normal 24 2 3 4 2 2 7 3 2 5 3" xfId="2123" xr:uid="{61856C39-04A0-4F9E-971D-068B7B041D58}"/>
    <cellStyle name="Normal 24 2 3 4 2 2 7 3 2 6" xfId="329" xr:uid="{D21749A6-5D10-4052-848D-21805FAE4FEC}"/>
    <cellStyle name="Normal 24 2 3 4 2 2 7 3 2 6 2" xfId="1095" xr:uid="{5DBB3B10-0301-4956-99A8-66B628FF49D3}"/>
    <cellStyle name="Normal 24 2 3 4 2 2 7 3 2 6 3" xfId="1875" xr:uid="{718DF709-4FD8-413B-A7D1-713DA6DA0626}"/>
    <cellStyle name="Normal 24 2 3 4 2 2 7 3 2 7" xfId="847" xr:uid="{A5B6FEDB-A1FC-454D-AFB9-7EBED163D421}"/>
    <cellStyle name="Normal 24 2 3 4 2 2 7 3 2 8" xfId="1626" xr:uid="{025C010D-00F1-41AF-B93B-DE2C693E915A}"/>
    <cellStyle name="Normal 24 2 3 4 2 2 7 3 3" xfId="107" xr:uid="{FBB2FACF-30A9-4BD9-AEAD-613131967D03}"/>
    <cellStyle name="Normal 24 2 3 4 2 2 7 3 3 2" xfId="251" xr:uid="{B2A25DC0-B6D1-473A-BD22-486D0A8C1C43}"/>
    <cellStyle name="Normal 24 2 3 4 2 2 7 3 3 2 2" xfId="752" xr:uid="{557BB8B9-A3AD-4404-A1A6-5186CA04C45C}"/>
    <cellStyle name="Normal 24 2 3 4 2 2 7 3 3 2 2 2" xfId="1518" xr:uid="{E3335D19-9AD6-415D-842F-9C9E377FE3F6}"/>
    <cellStyle name="Normal 24 2 3 4 2 2 7 3 3 2 2 3" xfId="2298" xr:uid="{4435AC95-8862-4A5B-99E7-AC1437BC59F0}"/>
    <cellStyle name="Normal 24 2 3 4 2 2 7 3 3 2 3" xfId="504" xr:uid="{06D1E9BA-8AA0-4F54-83E9-8908E60F6BFA}"/>
    <cellStyle name="Normal 24 2 3 4 2 2 7 3 3 2 3 2" xfId="1270" xr:uid="{B4FB3A8C-A6FF-4423-BF4B-96BF0C12B60B}"/>
    <cellStyle name="Normal 24 2 3 4 2 2 7 3 3 2 3 3" xfId="2050" xr:uid="{7BB8D38F-D0EE-4F8A-9ADF-A6A9A4BC1898}"/>
    <cellStyle name="Normal 24 2 3 4 2 2 7 3 3 2 4" xfId="1022" xr:uid="{14209816-5392-4E8D-A82E-B2D3435A5344}"/>
    <cellStyle name="Normal 24 2 3 4 2 2 7 3 3 2 5" xfId="1801" xr:uid="{499BD1A2-001D-446F-AF49-8D06896FCCC1}"/>
    <cellStyle name="Normal 24 2 3 4 2 2 7 3 3 3" xfId="610" xr:uid="{968D1279-FA6C-4AE7-A96B-F8D3BA357DC5}"/>
    <cellStyle name="Normal 24 2 3 4 2 2 7 3 3 3 2" xfId="1376" xr:uid="{22531AFE-315D-4657-80E7-E764D0F90B99}"/>
    <cellStyle name="Normal 24 2 3 4 2 2 7 3 3 3 3" xfId="2156" xr:uid="{29F4C81C-89B8-4A00-AE8C-CB48BA661FE3}"/>
    <cellStyle name="Normal 24 2 3 4 2 2 7 3 3 4" xfId="362" xr:uid="{9AF714A0-2E1A-467C-99BF-BA1509D04094}"/>
    <cellStyle name="Normal 24 2 3 4 2 2 7 3 3 4 2" xfId="1128" xr:uid="{A7BF5E29-C483-4456-9009-93F6C725AA3B}"/>
    <cellStyle name="Normal 24 2 3 4 2 2 7 3 3 4 3" xfId="1908" xr:uid="{78D948F5-DE40-4C3C-A0A0-5B4C286A7780}"/>
    <cellStyle name="Normal 24 2 3 4 2 2 7 3 3 5" xfId="880" xr:uid="{0F4D0F2D-538F-4E40-9590-C2EE197F175E}"/>
    <cellStyle name="Normal 24 2 3 4 2 2 7 3 3 6" xfId="1659" xr:uid="{97FB13CD-153B-4513-A2BB-6CDCBB5C8289}"/>
    <cellStyle name="Normal 24 2 3 4 2 2 7 3 4" xfId="181" xr:uid="{26B57FEA-DAF8-43B7-B9CD-50C783405AEA}"/>
    <cellStyle name="Normal 24 2 3 4 2 2 7 3 4 2" xfId="683" xr:uid="{1C1FF358-6DF4-41D3-A54A-044DE414C361}"/>
    <cellStyle name="Normal 24 2 3 4 2 2 7 3 4 2 2" xfId="1449" xr:uid="{AA16DD06-62FA-49D3-B8B8-B552E3DDC6B6}"/>
    <cellStyle name="Normal 24 2 3 4 2 2 7 3 4 2 3" xfId="2229" xr:uid="{D5199E51-FD29-48C2-952E-832D64EBAD4B}"/>
    <cellStyle name="Normal 24 2 3 4 2 2 7 3 4 3" xfId="435" xr:uid="{B0AB34CD-ABED-445E-8F56-96F6B65F40AF}"/>
    <cellStyle name="Normal 24 2 3 4 2 2 7 3 4 3 2" xfId="1201" xr:uid="{8C6F6CB9-D252-4F1F-BB02-14F5B59949D7}"/>
    <cellStyle name="Normal 24 2 3 4 2 2 7 3 4 3 3" xfId="1981" xr:uid="{817A6AD5-E166-44B4-A810-F0D7D118D10F}"/>
    <cellStyle name="Normal 24 2 3 4 2 2 7 3 4 4" xfId="953" xr:uid="{BD8D8B93-6C37-4660-A770-D2BC0FA7E1A9}"/>
    <cellStyle name="Normal 24 2 3 4 2 2 7 3 4 5" xfId="1732" xr:uid="{B6869BBE-B0A8-42FC-B1F5-7A5ADCF31438}"/>
    <cellStyle name="Normal 24 2 3 4 2 2 7 3 5" xfId="543" xr:uid="{F9A08352-75E8-41D3-8EBE-E5DC9780DE67}"/>
    <cellStyle name="Normal 24 2 3 4 2 2 7 3 5 2" xfId="1309" xr:uid="{D2C1E3CB-4CF5-4573-AEA8-B0718A18D194}"/>
    <cellStyle name="Normal 24 2 3 4 2 2 7 3 5 3" xfId="2089" xr:uid="{8B9D09BE-D172-4951-9792-19F13094F2DA}"/>
    <cellStyle name="Normal 24 2 3 4 2 2 7 3 6" xfId="295" xr:uid="{810E1A49-C8DC-48B7-81F9-00EAA9251C8F}"/>
    <cellStyle name="Normal 24 2 3 4 2 2 7 3 6 2" xfId="1061" xr:uid="{485E3162-29FB-45E7-A5EB-6BBB1AAC6158}"/>
    <cellStyle name="Normal 24 2 3 4 2 2 7 3 6 3" xfId="1841" xr:uid="{DE551493-880A-44A5-9820-5D99543BAFB5}"/>
    <cellStyle name="Normal 24 2 3 4 2 2 7 3 7" xfId="813" xr:uid="{B7F9A46B-3F76-4242-819D-64EB71FDC5FC}"/>
    <cellStyle name="Normal 24 2 3 4 2 2 7 3 8" xfId="1594" xr:uid="{84181A33-86D7-439C-83B4-C696D402DDAF}"/>
    <cellStyle name="Normal 24 2 3 4 2 2 7 5 3" xfId="26" xr:uid="{56F05048-AD52-47C8-A32C-2592370DD9EA}"/>
    <cellStyle name="Normal 24 2 3 4 2 2 7 5 3 2" xfId="78" xr:uid="{4CAF07FF-ABE6-4C89-BDA6-B2BA69CC5141}"/>
    <cellStyle name="Normal 24 2 3 4 2 2 7 5 3 2 2" xfId="144" xr:uid="{6D0C1A8C-7D2E-4F56-9217-AD09327D64A4}"/>
    <cellStyle name="Normal 24 2 3 4 2 2 7 5 3 2 2 2" xfId="647" xr:uid="{49571BA4-D65C-4EA2-A1F5-3980AF4E46CD}"/>
    <cellStyle name="Normal 24 2 3 4 2 2 7 5 3 2 2 2 2" xfId="1413" xr:uid="{79291BE4-8F6E-49F6-9959-05FEB42D98CC}"/>
    <cellStyle name="Normal 24 2 3 4 2 2 7 5 3 2 2 2 3" xfId="2193" xr:uid="{E8E7BE4C-B62F-41F9-A7B6-71AB36E34901}"/>
    <cellStyle name="Normal 24 2 3 4 2 2 7 5 3 2 2 3" xfId="399" xr:uid="{3445CC2F-7338-4BBC-B5BC-CBB955FE9C47}"/>
    <cellStyle name="Normal 24 2 3 4 2 2 7 5 3 2 2 3 2" xfId="1165" xr:uid="{8400CFF9-F9FE-43CB-AD3A-60252F2FDF7C}"/>
    <cellStyle name="Normal 24 2 3 4 2 2 7 5 3 2 2 3 3" xfId="1945" xr:uid="{B311DAB7-F533-4A87-B3AD-ACABB2D13C8F}"/>
    <cellStyle name="Normal 24 2 3 4 2 2 7 5 3 2 2 4" xfId="917" xr:uid="{D255E4E8-A4E4-428B-AB80-52423B2A53D7}"/>
    <cellStyle name="Normal 24 2 3 4 2 2 7 5 3 2 2 5" xfId="1696" xr:uid="{C506940F-8B95-4031-BB99-6A60088D1441}"/>
    <cellStyle name="Normal 24 2 3 4 2 2 7 5 3 2 3" xfId="222" xr:uid="{8D919225-90B1-4ECB-85B4-F4A2EE082E54}"/>
    <cellStyle name="Normal 24 2 3 4 2 2 7 5 3 2 3 2" xfId="723" xr:uid="{4B4B265A-824F-4A00-BC5C-77CD68687540}"/>
    <cellStyle name="Normal 24 2 3 4 2 2 7 5 3 2 3 2 2" xfId="1489" xr:uid="{C31FC56E-6D2E-463B-9622-E70C4E19F5FD}"/>
    <cellStyle name="Normal 24 2 3 4 2 2 7 5 3 2 3 2 3" xfId="2269" xr:uid="{E3A43C19-3827-417A-B74A-580A4B0B827C}"/>
    <cellStyle name="Normal 24 2 3 4 2 2 7 5 3 2 3 3" xfId="475" xr:uid="{72554E8F-82C1-4A34-86F6-CAEAF62740DE}"/>
    <cellStyle name="Normal 24 2 3 4 2 2 7 5 3 2 3 3 2" xfId="1241" xr:uid="{56EBC504-E28E-4461-A2D8-91146B635E67}"/>
    <cellStyle name="Normal 24 2 3 4 2 2 7 5 3 2 3 3 3" xfId="2021" xr:uid="{F135DB67-BD09-4AF4-AFD6-5ED423B2C7CA}"/>
    <cellStyle name="Normal 24 2 3 4 2 2 7 5 3 2 3 4" xfId="993" xr:uid="{EA820719-A172-4E20-A4F2-098524A6A4B2}"/>
    <cellStyle name="Normal 24 2 3 4 2 2 7 5 3 2 3 5" xfId="1772" xr:uid="{4F5B7710-DDCF-485E-BCA6-B62DD961ED82}"/>
    <cellStyle name="Normal 24 2 3 4 2 2 7 5 3 2 4" xfId="582" xr:uid="{E1A27BD3-7163-40D8-9D73-6AE7FF39C79D}"/>
    <cellStyle name="Normal 24 2 3 4 2 2 7 5 3 2 4 2" xfId="1348" xr:uid="{9D863548-EB70-49CB-A802-9E67C0C408C1}"/>
    <cellStyle name="Normal 24 2 3 4 2 2 7 5 3 2 4 3" xfId="2128" xr:uid="{6C43E631-7CBE-4DE6-8496-DB0230235D33}"/>
    <cellStyle name="Normal 24 2 3 4 2 2 7 5 3 2 5" xfId="334" xr:uid="{7F01C641-9775-4B25-9CC5-5033A6A82875}"/>
    <cellStyle name="Normal 24 2 3 4 2 2 7 5 3 2 5 2" xfId="1100" xr:uid="{8D3BBA8F-3A02-4DDC-8905-9FF8A238A8D3}"/>
    <cellStyle name="Normal 24 2 3 4 2 2 7 5 3 2 5 3" xfId="1880" xr:uid="{6B455792-CF2C-43D9-AA88-95B2979FE53F}"/>
    <cellStyle name="Normal 24 2 3 4 2 2 7 5 3 2 6" xfId="852" xr:uid="{3518A52B-8A19-483A-9A3F-B1EBBF79BAB7}"/>
    <cellStyle name="Normal 24 2 3 4 2 2 7 5 3 2 7" xfId="1631" xr:uid="{4B930A8A-187B-407D-B4B9-ED1EDD42DCC3}"/>
    <cellStyle name="Normal 24 2 3 4 2 2 7 5 3 3" xfId="112" xr:uid="{EB1C7C18-3296-4698-84FA-21619EB7EFC1}"/>
    <cellStyle name="Normal 24 2 3 4 2 2 7 5 3 3 2" xfId="256" xr:uid="{30E7A66B-F511-4D09-8144-4C68F1AAFAB3}"/>
    <cellStyle name="Normal 24 2 3 4 2 2 7 5 3 3 2 2" xfId="757" xr:uid="{7C6B5E81-84CF-4AAD-B6D3-656BEACC47F4}"/>
    <cellStyle name="Normal 24 2 3 4 2 2 7 5 3 3 2 2 2" xfId="1523" xr:uid="{F42F0B1C-4B14-4025-BBFA-836F196A378A}"/>
    <cellStyle name="Normal 24 2 3 4 2 2 7 5 3 3 2 2 3" xfId="2303" xr:uid="{D3945183-794C-4232-B7AD-F643CBFEB883}"/>
    <cellStyle name="Normal 24 2 3 4 2 2 7 5 3 3 2 3" xfId="509" xr:uid="{B0183F77-2D2D-45B4-A4B7-B29DBF2AA48D}"/>
    <cellStyle name="Normal 24 2 3 4 2 2 7 5 3 3 2 3 2" xfId="1275" xr:uid="{48F0CAE3-3786-4683-9732-1F1E02AF29E4}"/>
    <cellStyle name="Normal 24 2 3 4 2 2 7 5 3 3 2 3 3" xfId="2055" xr:uid="{5982E67E-50C8-494C-843A-37CB25C51558}"/>
    <cellStyle name="Normal 24 2 3 4 2 2 7 5 3 3 2 4" xfId="1027" xr:uid="{ECB28259-23D3-4211-AFA3-3BB6DD3EBD35}"/>
    <cellStyle name="Normal 24 2 3 4 2 2 7 5 3 3 2 5" xfId="1806" xr:uid="{1174B5DE-C10D-4B59-9B4D-AC890ABC6C2A}"/>
    <cellStyle name="Normal 24 2 3 4 2 2 7 5 3 3 3" xfId="615" xr:uid="{B870E280-5118-43B5-99CD-BAB62B6CFC3D}"/>
    <cellStyle name="Normal 24 2 3 4 2 2 7 5 3 3 3 2" xfId="1381" xr:uid="{694D4C90-EDA6-45E0-AD40-D373285E32DC}"/>
    <cellStyle name="Normal 24 2 3 4 2 2 7 5 3 3 3 3" xfId="2161" xr:uid="{04AD2D8F-D4F2-42A3-B3C9-216D89788D27}"/>
    <cellStyle name="Normal 24 2 3 4 2 2 7 5 3 3 4" xfId="367" xr:uid="{3F9E4266-3B9D-4CB1-AA67-45002571E5F9}"/>
    <cellStyle name="Normal 24 2 3 4 2 2 7 5 3 3 4 2" xfId="1133" xr:uid="{6FDF9CE4-A4B6-47EF-8024-5C4C1EEA9BF2}"/>
    <cellStyle name="Normal 24 2 3 4 2 2 7 5 3 3 4 3" xfId="1913" xr:uid="{0C0DFA4B-F772-4E7F-B1EF-C15546E69560}"/>
    <cellStyle name="Normal 24 2 3 4 2 2 7 5 3 3 5" xfId="885" xr:uid="{8F48603D-9490-4B3E-9F82-3AD5B254E35C}"/>
    <cellStyle name="Normal 24 2 3 4 2 2 7 5 3 3 6" xfId="1664" xr:uid="{DE104E5D-D333-4C89-A558-B1D31693E6C4}"/>
    <cellStyle name="Normal 24 2 3 4 2 2 7 5 3 4" xfId="186" xr:uid="{F16948FC-53DC-48E5-855F-439170B0734A}"/>
    <cellStyle name="Normal 24 2 3 4 2 2 7 5 3 4 2" xfId="688" xr:uid="{C4CBF386-5BF7-4367-B8BB-77F4AE1DF1B8}"/>
    <cellStyle name="Normal 24 2 3 4 2 2 7 5 3 4 2 2" xfId="1454" xr:uid="{C5BDA52A-04E2-448F-AA9B-4CEABB434A19}"/>
    <cellStyle name="Normal 24 2 3 4 2 2 7 5 3 4 2 3" xfId="2234" xr:uid="{4D76FE16-1700-4465-8886-7FBA9DC36822}"/>
    <cellStyle name="Normal 24 2 3 4 2 2 7 5 3 4 3" xfId="440" xr:uid="{D84FCD3F-6A89-49F9-91C2-B04547259D78}"/>
    <cellStyle name="Normal 24 2 3 4 2 2 7 5 3 4 3 2" xfId="1206" xr:uid="{3D308DA5-F1CF-43E1-B774-C545DB21D6D8}"/>
    <cellStyle name="Normal 24 2 3 4 2 2 7 5 3 4 3 3" xfId="1986" xr:uid="{46F859AC-D5F7-4039-89DB-CD4E82580736}"/>
    <cellStyle name="Normal 24 2 3 4 2 2 7 5 3 4 4" xfId="958" xr:uid="{42BE18B8-559B-4DFB-B8E4-8DD84982ACD8}"/>
    <cellStyle name="Normal 24 2 3 4 2 2 7 5 3 4 5" xfId="1737" xr:uid="{710AA0FD-5A61-49AA-AAE3-488364C55684}"/>
    <cellStyle name="Normal 24 2 3 4 2 2 7 5 3 5" xfId="548" xr:uid="{361A2C19-D9EC-4407-8961-44843B171CA6}"/>
    <cellStyle name="Normal 24 2 3 4 2 2 7 5 3 5 2" xfId="1314" xr:uid="{C02BEB2A-3B75-412F-84E1-2B1920F5AAF5}"/>
    <cellStyle name="Normal 24 2 3 4 2 2 7 5 3 5 3" xfId="2094" xr:uid="{D9BAF163-7585-4A39-BFD9-EBEC4E7668FC}"/>
    <cellStyle name="Normal 24 2 3 4 2 2 7 5 3 6" xfId="300" xr:uid="{D4F7F798-BC38-4603-9A94-B034A5BA3C11}"/>
    <cellStyle name="Normal 24 2 3 4 2 2 7 5 3 6 2" xfId="1066" xr:uid="{69947253-3DE7-40D1-975C-A747B3B03365}"/>
    <cellStyle name="Normal 24 2 3 4 2 2 7 5 3 6 3" xfId="1846" xr:uid="{3E4330E4-F96E-434C-88BB-269C533EA504}"/>
    <cellStyle name="Normal 24 2 3 4 2 2 7 5 3 7" xfId="818" xr:uid="{03EA22DF-25EC-4C6F-AA86-A624EF703EB7}"/>
    <cellStyle name="Normal 24 2 3 4 2 2 7 5 3 8" xfId="1599" xr:uid="{4044C04A-66D7-4C9B-93FF-5EE40964B06C}"/>
    <cellStyle name="Normal 24 2 3 4 2 2 8" xfId="9293" xr:uid="{4EBC4AD7-E17A-4535-9D35-006A5CED3C81}"/>
    <cellStyle name="Normal 24 2 3 4 2 2 8 2" xfId="10817" xr:uid="{B71CBE3C-6837-4BDA-82F7-DAF96EB245EE}"/>
    <cellStyle name="Normal 24 2 3 4 2 2 9" xfId="10077" xr:uid="{AFDC4F96-1090-4DDC-A96D-9008F2C3D839}"/>
    <cellStyle name="Normal 24 2 3 4 2 3" xfId="8914" xr:uid="{65441050-96EF-48EC-BA24-BAF2CC2FEB7A}"/>
    <cellStyle name="Normal 24 2 3 4 2 3 2" xfId="8915" xr:uid="{DDFDADE4-6307-417C-9B48-CA31A42CC74E}"/>
    <cellStyle name="Normal 24 2 3 4 2 3 2 2" xfId="9668" xr:uid="{51E956A8-D751-44BF-BC1A-F5A491C3D8BE}"/>
    <cellStyle name="Normal 24 2 3 4 2 3 2 2 2" xfId="11195" xr:uid="{CB0EA1FA-D517-483A-A66C-EA02394D1976}"/>
    <cellStyle name="Normal 24 2 3 4 2 3 2 3" xfId="10446" xr:uid="{9F3E93FE-4705-426E-BB68-7B91DF2714DB}"/>
    <cellStyle name="Normal 24 2 3 4 2 3 3" xfId="8916" xr:uid="{F00CF5CF-9692-4E57-8568-A8C0A666CB15}"/>
    <cellStyle name="Normal 24 2 3 4 2 3 3 2" xfId="9669" xr:uid="{9B4E2CFC-D83B-4EA0-AD4C-59602451EC02}"/>
    <cellStyle name="Normal 24 2 3 4 2 3 3 2 2" xfId="11196" xr:uid="{9CC417E8-0B2A-4B52-AD10-58273FF5BE53}"/>
    <cellStyle name="Normal 24 2 3 4 2 3 3 3" xfId="10447" xr:uid="{3208E131-A553-46A3-83B3-18744A49C7E2}"/>
    <cellStyle name="Normal 24 2 3 4 2 3 4" xfId="8917" xr:uid="{011B2C0B-A7A3-4C01-B766-04F2094B3FC3}"/>
    <cellStyle name="Normal 24 2 3 4 2 3 4 2" xfId="9670" xr:uid="{B917806F-8A7F-4EF9-B7A5-75D3FCC53874}"/>
    <cellStyle name="Normal 24 2 3 4 2 3 4 2 2" xfId="11197" xr:uid="{8AD9D8F6-708D-4975-B222-865BCFB81ADE}"/>
    <cellStyle name="Normal 24 2 3 4 2 3 4 3" xfId="10448" xr:uid="{2D2C323A-44B1-4859-A790-5C148713F83C}"/>
    <cellStyle name="Normal 24 2 3 4 2 3 5" xfId="8918" xr:uid="{7A13FA0B-EA07-465B-BE08-4060F2461C28}"/>
    <cellStyle name="Normal 24 2 3 4 2 3 5 2" xfId="8919" xr:uid="{8446A028-068F-457E-A95C-D8EFE87380DA}"/>
    <cellStyle name="Normal 24 2 3 4 2 3 5 2 2" xfId="9672" xr:uid="{B14B3866-C487-49EF-87CD-2218A27C7F1E}"/>
    <cellStyle name="Normal 24 2 3 4 2 3 5 2 2 2" xfId="11199" xr:uid="{078E4DE0-6A8A-4F5C-A101-CAEFD7312F80}"/>
    <cellStyle name="Normal 24 2 3 4 2 3 5 2 3" xfId="10450" xr:uid="{33D5B539-C3D4-46AA-8FEB-73880C9A66AB}"/>
    <cellStyle name="Normal 24 2 3 4 2 3 5 3" xfId="9671" xr:uid="{19E2AB6A-DE6F-4CF4-BD89-C8072F48EB86}"/>
    <cellStyle name="Normal 24 2 3 4 2 3 5 3 2" xfId="11198" xr:uid="{F9E8495A-56F3-4CDC-B26E-16884CE5C178}"/>
    <cellStyle name="Normal 24 2 3 4 2 3 5 4" xfId="10449" xr:uid="{B0FE20E6-DA2B-4960-95BB-7879A7D7A079}"/>
    <cellStyle name="Normal 24 2 3 4 2 3 6" xfId="8920" xr:uid="{AB4851FA-A2F1-45A9-9199-C68012DD1B76}"/>
    <cellStyle name="Normal 24 2 3 4 2 3 6 2" xfId="9673" xr:uid="{9E8CB52A-434D-4CAB-AFB3-800B9C78D0D4}"/>
    <cellStyle name="Normal 24 2 3 4 2 3 6 2 2" xfId="11200" xr:uid="{019C655C-89CB-4CDA-AB43-C51C4A8C6C40}"/>
    <cellStyle name="Normal 24 2 3 4 2 3 6 2 3" xfId="20" xr:uid="{CA1E7435-2E55-4B13-986F-D2E10705B4C4}"/>
    <cellStyle name="Normal 24 2 3 4 2 3 6 2 3 2" xfId="74" xr:uid="{26075219-3B57-4C06-9621-BA62C8DD866B}"/>
    <cellStyle name="Normal 24 2 3 4 2 3 6 2 3 2 2" xfId="25" xr:uid="{38F64632-A9F2-4BB3-AD60-A622B7CF22AD}"/>
    <cellStyle name="Normal 24 2 3 4 2 3 6 2 3 2 2 2" xfId="77" xr:uid="{26112407-D70B-452C-A120-97D29C6B812B}"/>
    <cellStyle name="Normal 24 2 3 4 2 3 6 2 3 2 2 2 2" xfId="143" xr:uid="{A6B15FFB-13B6-4BA2-88B2-83BA5DE105E4}"/>
    <cellStyle name="Normal 24 2 3 4 2 3 6 2 3 2 2 2 2 2" xfId="646" xr:uid="{CD78D495-095D-4333-B3B2-2294A39008B4}"/>
    <cellStyle name="Normal 24 2 3 4 2 3 6 2 3 2 2 2 2 2 2" xfId="1412" xr:uid="{CFF90990-C293-4005-BFA6-3CBE3531C9B9}"/>
    <cellStyle name="Normal 24 2 3 4 2 3 6 2 3 2 2 2 2 2 3" xfId="2192" xr:uid="{FC9353F2-C0C5-47A5-BFE7-E4993430E71D}"/>
    <cellStyle name="Normal 24 2 3 4 2 3 6 2 3 2 2 2 2 3" xfId="398" xr:uid="{839016CE-40AA-4741-AC9A-7E09FEB5D405}"/>
    <cellStyle name="Normal 24 2 3 4 2 3 6 2 3 2 2 2 2 3 2" xfId="1164" xr:uid="{966F6395-89D2-486D-A09D-99B3B3E7F596}"/>
    <cellStyle name="Normal 24 2 3 4 2 3 6 2 3 2 2 2 2 3 3" xfId="1944" xr:uid="{EF2C541A-9CD1-44CC-86C8-12A4358E8A20}"/>
    <cellStyle name="Normal 24 2 3 4 2 3 6 2 3 2 2 2 2 4" xfId="916" xr:uid="{374645F4-F0CE-4373-A6CD-B8A291184AD8}"/>
    <cellStyle name="Normal 24 2 3 4 2 3 6 2 3 2 2 2 2 5" xfId="1695" xr:uid="{1F32A163-E5C6-4D30-B1F4-7D1F0B2A8329}"/>
    <cellStyle name="Normal 24 2 3 4 2 3 6 2 3 2 2 2 3" xfId="221" xr:uid="{7BD452AC-B18C-4A96-9B5B-A8DF5282FB91}"/>
    <cellStyle name="Normal 24 2 3 4 2 3 6 2 3 2 2 2 3 2" xfId="722" xr:uid="{815FD3A6-40D6-4F41-9A0F-838694708AE1}"/>
    <cellStyle name="Normal 24 2 3 4 2 3 6 2 3 2 2 2 3 2 2" xfId="1488" xr:uid="{52DAA783-8729-4458-8779-A29AC73DEAD7}"/>
    <cellStyle name="Normal 24 2 3 4 2 3 6 2 3 2 2 2 3 2 3" xfId="2268" xr:uid="{97C62063-07C7-439F-93A1-BA1B7666DF0D}"/>
    <cellStyle name="Normal 24 2 3 4 2 3 6 2 3 2 2 2 3 3" xfId="474" xr:uid="{71D01528-5D6C-49B6-BB43-4D5A38C9EDBC}"/>
    <cellStyle name="Normal 24 2 3 4 2 3 6 2 3 2 2 2 3 3 2" xfId="1240" xr:uid="{65910570-D8C1-4BF2-883B-B380ED2FC5FC}"/>
    <cellStyle name="Normal 24 2 3 4 2 3 6 2 3 2 2 2 3 3 3" xfId="2020" xr:uid="{E632A42C-84CA-48EC-8FEE-EEC9A8435518}"/>
    <cellStyle name="Normal 24 2 3 4 2 3 6 2 3 2 2 2 3 4" xfId="992" xr:uid="{1CB0664B-E320-43F4-A7AB-360C930BE0BD}"/>
    <cellStyle name="Normal 24 2 3 4 2 3 6 2 3 2 2 2 3 5" xfId="1771" xr:uid="{ACD99EDB-2A85-4BE8-97DC-C492553BDE02}"/>
    <cellStyle name="Normal 24 2 3 4 2 3 6 2 3 2 2 2 4" xfId="581" xr:uid="{64CE4A08-7822-4CFF-8154-88FD375762C9}"/>
    <cellStyle name="Normal 24 2 3 4 2 3 6 2 3 2 2 2 4 2" xfId="1347" xr:uid="{484352E7-B6AA-4ACD-A115-F7C206CF23CC}"/>
    <cellStyle name="Normal 24 2 3 4 2 3 6 2 3 2 2 2 4 3" xfId="2127" xr:uid="{1CD7DB7D-6886-4D87-A6A4-0FA3413CAD75}"/>
    <cellStyle name="Normal 24 2 3 4 2 3 6 2 3 2 2 2 5" xfId="333" xr:uid="{133FC35C-037C-4902-BE8F-E4EC39F117D1}"/>
    <cellStyle name="Normal 24 2 3 4 2 3 6 2 3 2 2 2 5 2" xfId="1099" xr:uid="{3824AE50-FBEB-4C26-BF30-9CA89B1A775C}"/>
    <cellStyle name="Normal 24 2 3 4 2 3 6 2 3 2 2 2 5 3" xfId="1879" xr:uid="{EF574C00-E357-43AB-BF8C-0B4EF16B7049}"/>
    <cellStyle name="Normal 24 2 3 4 2 3 6 2 3 2 2 2 6" xfId="851" xr:uid="{66CA47DF-6C52-43CB-903E-FF0099DEBEA9}"/>
    <cellStyle name="Normal 24 2 3 4 2 3 6 2 3 2 2 2 7" xfId="1630" xr:uid="{37F0074D-D5D7-4311-B8F5-4353904B5D51}"/>
    <cellStyle name="Normal 24 2 3 4 2 3 6 2 3 2 2 3" xfId="111" xr:uid="{D3467EE3-3E0A-48F5-9C09-588115C86E68}"/>
    <cellStyle name="Normal 24 2 3 4 2 3 6 2 3 2 2 3 2" xfId="255" xr:uid="{2904653F-7B41-4647-9A8B-50A6B063878E}"/>
    <cellStyle name="Normal 24 2 3 4 2 3 6 2 3 2 2 3 2 2" xfId="756" xr:uid="{BE8A185F-746C-4A07-A5FA-EBCA9F5AF828}"/>
    <cellStyle name="Normal 24 2 3 4 2 3 6 2 3 2 2 3 2 2 2" xfId="1522" xr:uid="{E1554DC4-119C-411E-A633-28336F776557}"/>
    <cellStyle name="Normal 24 2 3 4 2 3 6 2 3 2 2 3 2 2 3" xfId="2302" xr:uid="{3B09CB6A-29D9-46E4-AF3D-F3E18D9BAA59}"/>
    <cellStyle name="Normal 24 2 3 4 2 3 6 2 3 2 2 3 2 3" xfId="508" xr:uid="{5041151F-64FF-4645-A356-EE4A36E25A96}"/>
    <cellStyle name="Normal 24 2 3 4 2 3 6 2 3 2 2 3 2 3 2" xfId="1274" xr:uid="{B0F19768-B5F6-4911-B6F6-2EA49B489A94}"/>
    <cellStyle name="Normal 24 2 3 4 2 3 6 2 3 2 2 3 2 3 3" xfId="2054" xr:uid="{875E4E07-2F9D-4BAA-A0FB-F49F59A13D33}"/>
    <cellStyle name="Normal 24 2 3 4 2 3 6 2 3 2 2 3 2 4" xfId="1026" xr:uid="{D0F791B0-8D61-44FB-B18B-E700C3756A57}"/>
    <cellStyle name="Normal 24 2 3 4 2 3 6 2 3 2 2 3 2 5" xfId="1805" xr:uid="{5D7605CE-BF40-4532-A663-C7442486320A}"/>
    <cellStyle name="Normal 24 2 3 4 2 3 6 2 3 2 2 3 3" xfId="614" xr:uid="{ABEF77B0-73F5-4104-822A-74FFB348B514}"/>
    <cellStyle name="Normal 24 2 3 4 2 3 6 2 3 2 2 3 3 2" xfId="1380" xr:uid="{AEBA7B3A-7CFD-4580-AAE1-423F3FE96992}"/>
    <cellStyle name="Normal 24 2 3 4 2 3 6 2 3 2 2 3 3 3" xfId="2160" xr:uid="{4E3DB3A9-3DBD-4C6B-B99D-8C3127F993CF}"/>
    <cellStyle name="Normal 24 2 3 4 2 3 6 2 3 2 2 3 4" xfId="366" xr:uid="{2AB928E5-4722-43C5-A53A-ECBA192C11D6}"/>
    <cellStyle name="Normal 24 2 3 4 2 3 6 2 3 2 2 3 4 2" xfId="1132" xr:uid="{679E071E-850D-478B-A096-B2A5FD0D18A5}"/>
    <cellStyle name="Normal 24 2 3 4 2 3 6 2 3 2 2 3 4 3" xfId="1912" xr:uid="{FDC6724A-5BA4-4D53-8657-8E7E8B972963}"/>
    <cellStyle name="Normal 24 2 3 4 2 3 6 2 3 2 2 3 5" xfId="884" xr:uid="{31D754ED-72EF-4BCE-83C0-0CAD53F1D810}"/>
    <cellStyle name="Normal 24 2 3 4 2 3 6 2 3 2 2 3 6" xfId="1663" xr:uid="{BEE0B8C6-5F89-4A5D-B5B7-CB0CD67F9326}"/>
    <cellStyle name="Normal 24 2 3 4 2 3 6 2 3 2 2 4" xfId="185" xr:uid="{7A384C9E-F4AD-4579-BDD3-A4E6DA331BCF}"/>
    <cellStyle name="Normal 24 2 3 4 2 3 6 2 3 2 2 4 2" xfId="687" xr:uid="{9E417268-6ABA-44E4-8EC2-A0BD74A838A6}"/>
    <cellStyle name="Normal 24 2 3 4 2 3 6 2 3 2 2 4 2 2" xfId="1453" xr:uid="{5930F049-9B18-44B0-8273-5CD1489A1908}"/>
    <cellStyle name="Normal 24 2 3 4 2 3 6 2 3 2 2 4 2 3" xfId="2233" xr:uid="{53D8C466-B961-4DCF-9522-0373C3C37FF1}"/>
    <cellStyle name="Normal 24 2 3 4 2 3 6 2 3 2 2 4 3" xfId="439" xr:uid="{0BE8B532-A071-4445-9BDE-D40724C7EB80}"/>
    <cellStyle name="Normal 24 2 3 4 2 3 6 2 3 2 2 4 3 2" xfId="1205" xr:uid="{60BE937C-1B92-4AD3-8645-F63B3C433C2B}"/>
    <cellStyle name="Normal 24 2 3 4 2 3 6 2 3 2 2 4 3 3" xfId="1985" xr:uid="{FC5BB80D-2C30-4A31-8A05-65431B14F465}"/>
    <cellStyle name="Normal 24 2 3 4 2 3 6 2 3 2 2 4 4" xfId="957" xr:uid="{45E9A6ED-8A01-4580-8247-EDE23525AB78}"/>
    <cellStyle name="Normal 24 2 3 4 2 3 6 2 3 2 2 4 5" xfId="1736" xr:uid="{C62FF654-254E-4658-8617-EBC6A18D929A}"/>
    <cellStyle name="Normal 24 2 3 4 2 3 6 2 3 2 2 5" xfId="547" xr:uid="{EEFDF7AD-CF5F-401D-A8F6-0883144493AA}"/>
    <cellStyle name="Normal 24 2 3 4 2 3 6 2 3 2 2 5 2" xfId="1313" xr:uid="{EA208101-FB39-4B1D-B50D-618AB147D6AB}"/>
    <cellStyle name="Normal 24 2 3 4 2 3 6 2 3 2 2 5 3" xfId="2093" xr:uid="{2C97F1B4-9486-45F9-AB41-6A8EDB454824}"/>
    <cellStyle name="Normal 24 2 3 4 2 3 6 2 3 2 2 6" xfId="299" xr:uid="{3B3B4DB8-8A97-4CDB-B8CE-CB30BFF23BD4}"/>
    <cellStyle name="Normal 24 2 3 4 2 3 6 2 3 2 2 6 2" xfId="1065" xr:uid="{FC881415-0F58-4E7F-BC53-A9FD31C49EA6}"/>
    <cellStyle name="Normal 24 2 3 4 2 3 6 2 3 2 2 6 3" xfId="1845" xr:uid="{168AF94F-DAE4-473A-A68E-0782FD159009}"/>
    <cellStyle name="Normal 24 2 3 4 2 3 6 2 3 2 2 7" xfId="817" xr:uid="{8E596813-F6A2-4E13-A67F-BEFE51312C31}"/>
    <cellStyle name="Normal 24 2 3 4 2 3 6 2 3 2 2 8" xfId="1598" xr:uid="{CF631154-A966-4873-BD9F-6922E91B2429}"/>
    <cellStyle name="Normal 24 2 3 4 2 3 6 2 3 2 3" xfId="140" xr:uid="{DCA313D4-CA16-4108-A220-0A1EEE66545B}"/>
    <cellStyle name="Normal 24 2 3 4 2 3 6 2 3 2 3 2" xfId="643" xr:uid="{1B7ECDD8-88A7-43DA-AF07-2EC9FC3D8246}"/>
    <cellStyle name="Normal 24 2 3 4 2 3 6 2 3 2 3 2 2" xfId="1409" xr:uid="{3FC41B89-7E64-4268-B4B7-38DBB2EA7C31}"/>
    <cellStyle name="Normal 24 2 3 4 2 3 6 2 3 2 3 2 3" xfId="2189" xr:uid="{002987AC-79FD-4E4A-82CC-6FBBFF7DA88E}"/>
    <cellStyle name="Normal 24 2 3 4 2 3 6 2 3 2 3 3" xfId="395" xr:uid="{535FAF84-9D21-4835-81D9-D894705BD99F}"/>
    <cellStyle name="Normal 24 2 3 4 2 3 6 2 3 2 3 3 2" xfId="1161" xr:uid="{13905F3B-3C8A-4543-A4CF-FD8A25FEC325}"/>
    <cellStyle name="Normal 24 2 3 4 2 3 6 2 3 2 3 3 3" xfId="1941" xr:uid="{99DEDB01-D391-42E0-B81F-2E5E660D65A0}"/>
    <cellStyle name="Normal 24 2 3 4 2 3 6 2 3 2 3 4" xfId="913" xr:uid="{589F3B08-020D-45AC-B5C7-8F3EAFA7560A}"/>
    <cellStyle name="Normal 24 2 3 4 2 3 6 2 3 2 3 5" xfId="1692" xr:uid="{F9755B23-D821-4CB8-BE76-0ED1612DF680}"/>
    <cellStyle name="Normal 24 2 3 4 2 3 6 2 3 2 4" xfId="218" xr:uid="{CF7FF426-DD6A-4A64-A2AA-EE20A3C699CC}"/>
    <cellStyle name="Normal 24 2 3 4 2 3 6 2 3 2 4 2" xfId="719" xr:uid="{7CB287F3-9653-4BD1-A621-3DADF1AB8D78}"/>
    <cellStyle name="Normal 24 2 3 4 2 3 6 2 3 2 4 2 2" xfId="1485" xr:uid="{CCBABE39-BF8E-4B53-ACBC-D86792D203C0}"/>
    <cellStyle name="Normal 24 2 3 4 2 3 6 2 3 2 4 2 3" xfId="2265" xr:uid="{70C3B8FB-95A8-4D13-914D-E7E527388171}"/>
    <cellStyle name="Normal 24 2 3 4 2 3 6 2 3 2 4 3" xfId="471" xr:uid="{C4A73194-8122-4983-B597-1DA4A595DED5}"/>
    <cellStyle name="Normal 24 2 3 4 2 3 6 2 3 2 4 3 2" xfId="1237" xr:uid="{BF4C1DEE-011D-4F95-9FD7-9563407560E4}"/>
    <cellStyle name="Normal 24 2 3 4 2 3 6 2 3 2 4 3 3" xfId="2017" xr:uid="{0AB8FA15-66E3-4F46-823A-88F94677D2F6}"/>
    <cellStyle name="Normal 24 2 3 4 2 3 6 2 3 2 4 4" xfId="989" xr:uid="{C3FACAD3-7244-4044-AC26-457E1691979E}"/>
    <cellStyle name="Normal 24 2 3 4 2 3 6 2 3 2 4 5" xfId="1768" xr:uid="{47A9DEAB-E3AA-46DC-A31B-B8E13A1CF593}"/>
    <cellStyle name="Normal 24 2 3 4 2 3 6 2 3 2 5" xfId="578" xr:uid="{C11812A8-77F7-48E7-8DEE-5CBC02B3790E}"/>
    <cellStyle name="Normal 24 2 3 4 2 3 6 2 3 2 5 2" xfId="1344" xr:uid="{24E2E43B-ECDD-427B-91BB-BBEFA1E34503}"/>
    <cellStyle name="Normal 24 2 3 4 2 3 6 2 3 2 5 3" xfId="2124" xr:uid="{1FD32788-19A0-4DED-A03E-2DD4F2C9807C}"/>
    <cellStyle name="Normal 24 2 3 4 2 3 6 2 3 2 6" xfId="330" xr:uid="{321BF88E-B226-4C6B-AD09-76619BD87D10}"/>
    <cellStyle name="Normal 24 2 3 4 2 3 6 2 3 2 6 2" xfId="1096" xr:uid="{C3EFA688-1E88-4DDB-99D3-CE165887937D}"/>
    <cellStyle name="Normal 24 2 3 4 2 3 6 2 3 2 6 3" xfId="1876" xr:uid="{B5312390-8C0A-41E8-8F0D-E1ABF56BDA36}"/>
    <cellStyle name="Normal 24 2 3 4 2 3 6 2 3 2 7" xfId="848" xr:uid="{D697CB75-6AD9-44B7-90A4-A1F9500B72E9}"/>
    <cellStyle name="Normal 24 2 3 4 2 3 6 2 3 2 8" xfId="1627" xr:uid="{213C99AD-D89A-429C-8952-2DADA412BC04}"/>
    <cellStyle name="Normal 24 2 3 4 2 3 6 2 3 3" xfId="108" xr:uid="{F482DE54-E238-462C-99EC-AACD0B0BAA65}"/>
    <cellStyle name="Normal 24 2 3 4 2 3 6 2 3 3 2" xfId="252" xr:uid="{8DA11E1D-24C4-42C0-AD36-1D729404FB28}"/>
    <cellStyle name="Normal 24 2 3 4 2 3 6 2 3 3 2 2" xfId="753" xr:uid="{293B4B82-055F-4FC7-B812-3AD7E1C0393C}"/>
    <cellStyle name="Normal 24 2 3 4 2 3 6 2 3 3 2 2 2" xfId="1519" xr:uid="{470BEC07-4EB7-4285-87A5-4BFDAEE0AC8D}"/>
    <cellStyle name="Normal 24 2 3 4 2 3 6 2 3 3 2 2 3" xfId="2299" xr:uid="{7F5909BE-0086-4675-A76A-2F436C49D93C}"/>
    <cellStyle name="Normal 24 2 3 4 2 3 6 2 3 3 2 3" xfId="505" xr:uid="{4D1E31AC-062B-4099-A670-38085E417904}"/>
    <cellStyle name="Normal 24 2 3 4 2 3 6 2 3 3 2 3 2" xfId="1271" xr:uid="{C4891D4B-79D4-4A04-B583-7C7DE1ECA3DA}"/>
    <cellStyle name="Normal 24 2 3 4 2 3 6 2 3 3 2 3 3" xfId="2051" xr:uid="{7CD039AE-DD53-407C-A1C3-715205F3E056}"/>
    <cellStyle name="Normal 24 2 3 4 2 3 6 2 3 3 2 4" xfId="1023" xr:uid="{BE61E37B-2BCE-45AB-ABBF-92F18925FBE1}"/>
    <cellStyle name="Normal 24 2 3 4 2 3 6 2 3 3 2 5" xfId="1802" xr:uid="{C2A0E7FE-2A25-453A-A0EB-15A0746F22E8}"/>
    <cellStyle name="Normal 24 2 3 4 2 3 6 2 3 3 3" xfId="611" xr:uid="{910D64FC-161A-4916-AFDC-F86DB351097F}"/>
    <cellStyle name="Normal 24 2 3 4 2 3 6 2 3 3 3 2" xfId="1377" xr:uid="{DDAEB60E-A708-41B4-B8BD-907E632B051E}"/>
    <cellStyle name="Normal 24 2 3 4 2 3 6 2 3 3 3 3" xfId="2157" xr:uid="{34A15DDF-8A07-427D-873C-79DAC996842A}"/>
    <cellStyle name="Normal 24 2 3 4 2 3 6 2 3 3 4" xfId="363" xr:uid="{C0F2BAE1-33F1-46D0-9C6C-EBDB6C9FF4B9}"/>
    <cellStyle name="Normal 24 2 3 4 2 3 6 2 3 3 4 2" xfId="1129" xr:uid="{AE499DD6-C10A-4BBA-9002-F2BC79A77ED9}"/>
    <cellStyle name="Normal 24 2 3 4 2 3 6 2 3 3 4 3" xfId="1909" xr:uid="{7CD97B51-3534-4A92-BDFD-60E2FFBDEC6B}"/>
    <cellStyle name="Normal 24 2 3 4 2 3 6 2 3 3 5" xfId="881" xr:uid="{9231A0A7-9085-4E31-A082-FA42D5214880}"/>
    <cellStyle name="Normal 24 2 3 4 2 3 6 2 3 3 6" xfId="1660" xr:uid="{870C5973-E501-44C5-A5AD-74A0280650AC}"/>
    <cellStyle name="Normal 24 2 3 4 2 3 6 2 3 4" xfId="182" xr:uid="{EAEB25B4-F681-45DF-8561-51606F105A95}"/>
    <cellStyle name="Normal 24 2 3 4 2 3 6 2 3 4 2" xfId="684" xr:uid="{C20223C6-439D-4A8E-8004-C4283D99DC22}"/>
    <cellStyle name="Normal 24 2 3 4 2 3 6 2 3 4 2 2" xfId="1450" xr:uid="{198A518E-72AC-40B5-BB52-F938D5BDEB76}"/>
    <cellStyle name="Normal 24 2 3 4 2 3 6 2 3 4 2 3" xfId="2230" xr:uid="{487D5BC6-EA1C-4D1B-B735-17E1B3DA05F9}"/>
    <cellStyle name="Normal 24 2 3 4 2 3 6 2 3 4 3" xfId="436" xr:uid="{B85FA27C-F9B9-49BD-95F3-B88A6936D9BA}"/>
    <cellStyle name="Normal 24 2 3 4 2 3 6 2 3 4 3 2" xfId="1202" xr:uid="{5242B259-2CC0-4920-8DD3-E02DF041B6ED}"/>
    <cellStyle name="Normal 24 2 3 4 2 3 6 2 3 4 3 3" xfId="1982" xr:uid="{8F303415-1939-46EE-B80A-62491CE8EB70}"/>
    <cellStyle name="Normal 24 2 3 4 2 3 6 2 3 4 4" xfId="954" xr:uid="{917DA9FE-ABF5-448F-A673-E9CC39594AFB}"/>
    <cellStyle name="Normal 24 2 3 4 2 3 6 2 3 4 5" xfId="1733" xr:uid="{AA57A207-0E07-4247-8601-ED941547A116}"/>
    <cellStyle name="Normal 24 2 3 4 2 3 6 2 3 5" xfId="544" xr:uid="{08FFFDAF-B4D2-44BB-B180-0171CAD34F70}"/>
    <cellStyle name="Normal 24 2 3 4 2 3 6 2 3 5 2" xfId="1310" xr:uid="{B36D04AA-743A-4D07-A415-06C1723D681E}"/>
    <cellStyle name="Normal 24 2 3 4 2 3 6 2 3 5 3" xfId="2090" xr:uid="{ACC917F8-BC1D-429D-9089-8BF2740229DA}"/>
    <cellStyle name="Normal 24 2 3 4 2 3 6 2 3 6" xfId="296" xr:uid="{B5911E79-4910-4523-9968-BC3279E864EE}"/>
    <cellStyle name="Normal 24 2 3 4 2 3 6 2 3 6 2" xfId="1062" xr:uid="{711934BD-E37A-40DF-9A22-15C31A6DD3E0}"/>
    <cellStyle name="Normal 24 2 3 4 2 3 6 2 3 6 3" xfId="1842" xr:uid="{D3C1744A-C460-4FDB-B2A2-F85879D2F4BC}"/>
    <cellStyle name="Normal 24 2 3 4 2 3 6 2 3 7" xfId="814" xr:uid="{D39F7D5B-E47C-4ACA-9C5A-4F26D4B981DA}"/>
    <cellStyle name="Normal 24 2 3 4 2 3 6 2 3 8" xfId="1595" xr:uid="{63101443-65B0-4E26-AC40-A77067D61B95}"/>
    <cellStyle name="Normal 24 2 3 4 2 3 6 3" xfId="10451" xr:uid="{7BB8C87A-16E7-4111-90F6-CD8E8240E3C1}"/>
    <cellStyle name="Normal 24 2 3 4 2 3 7" xfId="9667" xr:uid="{CDB9ACA3-B07D-4840-BB2E-BC24F7E6E84A}"/>
    <cellStyle name="Normal 24 2 3 4 2 3 7 2" xfId="11194" xr:uid="{42F8194B-9CBD-4E34-A57C-453AA190C566}"/>
    <cellStyle name="Normal 24 2 3 4 2 3 8" xfId="10445" xr:uid="{B96300A4-2F77-45C0-9CD6-8E8447C91F5E}"/>
    <cellStyle name="Normal 24 2 3 4 2_1_solis_MK Nr 595 " xfId="8199" xr:uid="{7A57520A-464D-4A63-8479-FF767AEED4CC}"/>
    <cellStyle name="Normal 24 2 3 4 3" xfId="8200" xr:uid="{7BFA2778-3548-4B58-814A-CC5A2C33E92D}"/>
    <cellStyle name="Normal 24 2 3 4_1_solis_MK Nr 595 " xfId="8201" xr:uid="{6F1E90B5-61DB-4B2E-83F7-0008FF0D6D80}"/>
    <cellStyle name="Normal 24 2 3 5" xfId="8202" xr:uid="{9BC992B0-DE27-410B-B072-8B473A74D0FB}"/>
    <cellStyle name="Normal 24 2 3 5 2" xfId="8921" xr:uid="{7CA80426-A6FE-468B-AB49-FB6BC7882C87}"/>
    <cellStyle name="Normal 24 2 3 5 2 2" xfId="9674" xr:uid="{DC12EDB2-AFD4-429A-B526-C9A3680A7336}"/>
    <cellStyle name="Normal 24 2 3 5 2 2 2" xfId="11201" xr:uid="{5BFAD8E8-66F9-43D4-A660-67C4F2B9EC69}"/>
    <cellStyle name="Normal 24 2 3 5 2 3" xfId="10452" xr:uid="{37981038-5EA0-4DF6-B392-412BC9A4839C}"/>
    <cellStyle name="Normal 24 2 3 5 3" xfId="8922" xr:uid="{789E66B3-2C39-4370-AEC6-11D3AF6A97D9}"/>
    <cellStyle name="Normal 24 2 3 5 3 2" xfId="9675" xr:uid="{1C545D10-B491-4577-95BB-BCCF03C04E5A}"/>
    <cellStyle name="Normal 24 2 3 5 3 2 2" xfId="11202" xr:uid="{BDEEC3CC-87FC-407F-9622-5E838DC6A837}"/>
    <cellStyle name="Normal 24 2 3 5 3 3" xfId="10453" xr:uid="{8CF5E2C8-462D-482E-9321-5E19CF249D2A}"/>
    <cellStyle name="Normal 24 2 3 5 4" xfId="8675" xr:uid="{8190D031-E7D2-4632-93D1-F9AEEFE7D912}"/>
    <cellStyle name="Normal 24 2 3 5 4 2" xfId="9676" xr:uid="{48C03A67-91CA-4BFE-825B-57E4F9720214}"/>
    <cellStyle name="Normal 24 2 3 5 4 2 2" xfId="11203" xr:uid="{628AE7C6-7D2D-4104-916D-EA9C20AAEAE4}"/>
    <cellStyle name="Normal 24 2 3 5 4 3" xfId="10259" xr:uid="{EF208D40-8388-42A0-9B17-6BE8C802A44A}"/>
    <cellStyle name="Normal 24 2 3 5 5" xfId="9294" xr:uid="{C539B7F0-5954-4FFC-A4E2-44DCB943E432}"/>
    <cellStyle name="Normal 24 2 3 5 5 2" xfId="10818" xr:uid="{FAFA1625-B920-454E-A4EC-DCC6A5FD6781}"/>
    <cellStyle name="Normal 24 2 3 5 6" xfId="10078" xr:uid="{F3516454-0274-4B33-92BA-3C05D0A2E8FE}"/>
    <cellStyle name="Normal 24 2 3 6" xfId="8203" xr:uid="{3CDC75CB-F391-409F-BC04-8D0F1B6BD59F}"/>
    <cellStyle name="Normal 24 2 3 7" xfId="8923" xr:uid="{7B02EB07-F6D2-404D-8DDC-3A0509F0EB7E}"/>
    <cellStyle name="Normal 24 2 3 7 2" xfId="9677" xr:uid="{E066278E-DDC5-407C-83EB-5308D404D63E}"/>
    <cellStyle name="Normal 24 2 3 7 2 2" xfId="11204" xr:uid="{5CF86BF1-0DD2-48DB-83E5-BF98D4553775}"/>
    <cellStyle name="Normal 24 2 3 7 3" xfId="10454" xr:uid="{CD815AE4-EDA4-4DC2-A1A6-838CD7E0D920}"/>
    <cellStyle name="Normal 24 2 3 8" xfId="8924" xr:uid="{BD5697DA-9DB3-4141-8D3E-A1A3F5DC1AFC}"/>
    <cellStyle name="Normal 24 2 3 8 2" xfId="9678" xr:uid="{D27CC469-8026-4B2E-AFCD-ACE0DB7B2A51}"/>
    <cellStyle name="Normal 24 2 3 8 2 2" xfId="11205" xr:uid="{F1EB1D76-AA4E-40D3-A991-76CD166207EA}"/>
    <cellStyle name="Normal 24 2 3 8 3" xfId="10455" xr:uid="{61C6AEE1-DB38-4263-92C9-7992D3E769C2}"/>
    <cellStyle name="Normal 24 2 3 9" xfId="8670" xr:uid="{31C2F02D-25F7-42CC-8B2E-9BC28B9CCE42}"/>
    <cellStyle name="Normal 24 2 3 9 2" xfId="9679" xr:uid="{F1A76668-DFE4-4A03-9A56-5197172AD985}"/>
    <cellStyle name="Normal 24 2 3 9 2 2" xfId="11206" xr:uid="{70D82D1C-4207-40D6-8451-747A73A39E0A}"/>
    <cellStyle name="Normal 24 2 3 9 3" xfId="10255" xr:uid="{D169ED23-0368-41BE-A816-79FD515BB45C}"/>
    <cellStyle name="Normal 24 2 3_1_solis_MK Nr 595 " xfId="8204" xr:uid="{8B576A87-662C-4D66-BBD2-DA7A47063C08}"/>
    <cellStyle name="Normal 24 2 4" xfId="8205" xr:uid="{4EE5B1D9-48BC-4281-8257-84AA063E3208}"/>
    <cellStyle name="Normal 24 2 5" xfId="8925" xr:uid="{D35659F2-EB12-41C4-ADA6-A6E67CE397E4}"/>
    <cellStyle name="Normal 24 2 5 2" xfId="9680" xr:uid="{6EDFBAE5-9C7C-4E33-A785-C43E1CCF3817}"/>
    <cellStyle name="Normal 24 2 5 2 2" xfId="11207" xr:uid="{AE553AAB-2E4E-4782-90A4-8B63CFB30A5E}"/>
    <cellStyle name="Normal 24 2 5 3" xfId="10456" xr:uid="{DE534F19-8E6D-47AD-8D9D-321C958AFA8D}"/>
    <cellStyle name="Normal 24 2 6" xfId="8926" xr:uid="{8526D2B5-97F7-4904-97DF-009D54FF1B74}"/>
    <cellStyle name="Normal 24 2 6 2" xfId="9681" xr:uid="{8BFD8099-AD3E-4131-8095-302BB96D36B5}"/>
    <cellStyle name="Normal 24 2 6 2 2" xfId="11208" xr:uid="{355E9BEE-C52D-478D-B798-25334FF2285A}"/>
    <cellStyle name="Normal 24 2 6 3" xfId="10457" xr:uid="{A1AE1078-7818-40B8-9E03-B56A4D36C061}"/>
    <cellStyle name="Normal 24 2 7" xfId="8668" xr:uid="{35FC0838-BFFE-4A41-A26A-13EC43B62188}"/>
    <cellStyle name="Normal 24 2 7 2" xfId="9682" xr:uid="{4B2D63A9-0888-491E-97CC-3F180D9EBE50}"/>
    <cellStyle name="Normal 24 2 7 2 2" xfId="11209" xr:uid="{D0248C9D-0E9E-4E02-922E-2C9F76914239}"/>
    <cellStyle name="Normal 24 2 7 3" xfId="10253" xr:uid="{964E3A05-EC64-45B6-9D90-A8E8BE1486CE}"/>
    <cellStyle name="Normal 24 2 8" xfId="9287" xr:uid="{1AA85A1B-8B77-4188-AD42-9E4F044D25AB}"/>
    <cellStyle name="Normal 24 2 8 2" xfId="10811" xr:uid="{B2720222-0056-4B61-9CA5-6BED881F9852}"/>
    <cellStyle name="Normal 24 2 9" xfId="10071" xr:uid="{7A3D23FC-14DF-45DD-9B01-83D418262F41}"/>
    <cellStyle name="Normal 24 2_1_solis_MK Nr 595 " xfId="8206" xr:uid="{3393168A-8ED9-40E9-8413-A02920419F3B}"/>
    <cellStyle name="Normal 24 3" xfId="8207" xr:uid="{EFCFD209-EF04-41F7-96C8-BA2711011E7D}"/>
    <cellStyle name="Normal 24 3 2" xfId="8208" xr:uid="{0D9F0C02-6507-47BB-9430-FAA5F04DD8C4}"/>
    <cellStyle name="Normal 24 3 3" xfId="8927" xr:uid="{CD5EC146-A9D4-4DBE-B976-7DA28E4F4FB3}"/>
    <cellStyle name="Normal 24 3 3 2" xfId="9683" xr:uid="{12ED8BF9-398B-4184-9D2E-A585707041E7}"/>
    <cellStyle name="Normal 24 3 3 2 2" xfId="11210" xr:uid="{AF5C51AE-071B-4461-AF6E-8C974698A2D4}"/>
    <cellStyle name="Normal 24 3 3 3" xfId="10458" xr:uid="{085383E3-917A-4004-ACE2-16184C9199B7}"/>
    <cellStyle name="Normal 24 3 4" xfId="8928" xr:uid="{2CDC9C55-A720-439F-9C55-51625ED8D5CC}"/>
    <cellStyle name="Normal 24 3 4 2" xfId="9684" xr:uid="{E1AF8FC7-75EF-48DC-949B-8ECB7CFD856B}"/>
    <cellStyle name="Normal 24 3 4 2 2" xfId="11211" xr:uid="{FB331FE5-3AD0-45B9-86AD-5129BD1682E7}"/>
    <cellStyle name="Normal 24 3 4 3" xfId="10459" xr:uid="{F44A1E5F-FCA4-4BB3-9A56-E5CBA9C23A77}"/>
    <cellStyle name="Normal 24 3 5" xfId="8676" xr:uid="{B07A128E-93BC-4524-8D01-C00AC2C36C70}"/>
    <cellStyle name="Normal 24 3 5 2" xfId="9685" xr:uid="{041125FD-AE61-4AF1-A80D-CBE0FEC30318}"/>
    <cellStyle name="Normal 24 3 5 2 2" xfId="11212" xr:uid="{034C4213-4E7A-4863-A4C9-9C1E242D4451}"/>
    <cellStyle name="Normal 24 3 5 3" xfId="10260" xr:uid="{391D07DE-4FB8-4818-BB28-AD7E6CCEBC8D}"/>
    <cellStyle name="Normal 24 3 6" xfId="9295" xr:uid="{EFD71052-A990-4BC1-B83C-988848625619}"/>
    <cellStyle name="Normal 24 3 6 2" xfId="10819" xr:uid="{9D19BEA5-62D0-4789-B91E-586564093076}"/>
    <cellStyle name="Normal 24 3 7" xfId="10079" xr:uid="{26FC10CF-FA78-4B18-B655-1A899254908D}"/>
    <cellStyle name="Normal 24 3_1_solis_MK Nr 595 " xfId="8209" xr:uid="{3CC77288-872A-459B-A28D-B27095F9A132}"/>
    <cellStyle name="Normal 24 4" xfId="8210" xr:uid="{899F6644-CCE2-4541-A421-402631B5A836}"/>
    <cellStyle name="Normal 24 5" xfId="8929" xr:uid="{70FFF19E-6F5C-4AFA-932D-497855BC989B}"/>
    <cellStyle name="Normal 24 5 2" xfId="9686" xr:uid="{392975A5-B2EE-44F0-9189-8D3FD2FFD9E8}"/>
    <cellStyle name="Normal 24 5 2 2" xfId="11213" xr:uid="{E2E0A1B3-E620-4345-845B-8E5EFD5024EC}"/>
    <cellStyle name="Normal 24 5 3" xfId="10460" xr:uid="{7994B084-0053-4031-ADEE-4E6CE15FD2FA}"/>
    <cellStyle name="Normal 24 6" xfId="8930" xr:uid="{343C50CE-8D3B-4EB6-A809-B0686E12412C}"/>
    <cellStyle name="Normal 24 6 2" xfId="9687" xr:uid="{A0BF4DDD-230A-4138-BEE5-4EA874CCE22D}"/>
    <cellStyle name="Normal 24 6 2 2" xfId="11214" xr:uid="{3CCC9B8F-7628-4BA5-B368-0741AECD8E11}"/>
    <cellStyle name="Normal 24 6 3" xfId="10461" xr:uid="{ED5BF348-66FE-4B5D-B9F2-27992A93A5E1}"/>
    <cellStyle name="Normal 24 7" xfId="8667" xr:uid="{1E71F951-2F5B-438C-80C9-8594EF40887A}"/>
    <cellStyle name="Normal 24 7 2" xfId="9688" xr:uid="{04515790-E4F6-43C6-A621-AE0AEE3A15D3}"/>
    <cellStyle name="Normal 24 7 2 2" xfId="11215" xr:uid="{0D2150B3-3B78-428C-A7CA-F8FEE8A7A0C6}"/>
    <cellStyle name="Normal 24 7 3" xfId="10252" xr:uid="{7EB81DA0-13C2-4947-B603-888DE13B6D15}"/>
    <cellStyle name="Normal 24 8" xfId="9286" xr:uid="{AD85FF33-1BF5-4C33-93C4-B7E7F9116E3D}"/>
    <cellStyle name="Normal 24 8 2" xfId="10810" xr:uid="{3415C5DF-CB81-4968-8294-0A9503BD44AA}"/>
    <cellStyle name="Normal 24 9" xfId="10070" xr:uid="{AB0AEC66-F730-43AC-BB97-B3670B6FAD1E}"/>
    <cellStyle name="Normal 24_1_solis_MK Nr 595 " xfId="8211" xr:uid="{0A482B6C-0AD4-4C50-8FB3-DB4C29CCDB3D}"/>
    <cellStyle name="Normal 25" xfId="8212" xr:uid="{F8E42D64-FDA5-429C-9D42-BF644E34DCAA}"/>
    <cellStyle name="Normal 25 2" xfId="8931" xr:uid="{D3ACEC66-A112-43DD-8DD7-AF465DEF49B7}"/>
    <cellStyle name="Normal 26" xfId="8213" xr:uid="{8E4AB7EC-AD2B-4D1B-B023-464930D5B791}"/>
    <cellStyle name="Normal 26 2" xfId="8214" xr:uid="{CE56A8EE-097D-4629-A426-D90B195269FC}"/>
    <cellStyle name="Normal 26 3" xfId="8215" xr:uid="{4507134B-3731-47EE-B6ED-EEA7A966720D}"/>
    <cellStyle name="Normal 26 4" xfId="8932" xr:uid="{A18F7A64-595C-492D-8BBE-A30FCF19968F}"/>
    <cellStyle name="Normal 26 4 2" xfId="9689" xr:uid="{88B15CA9-C939-4280-878C-6A97407D192F}"/>
    <cellStyle name="Normal 26 4 2 2" xfId="11216" xr:uid="{42FC0098-AEBE-4D8A-9B23-45C9B59194C4}"/>
    <cellStyle name="Normal 26 4 3" xfId="10462" xr:uid="{F07404FB-7952-4571-84CC-42FEC8DD9C4E}"/>
    <cellStyle name="Normal 26 5" xfId="8933" xr:uid="{73617828-E8D1-4570-90DB-CFCE768BB32D}"/>
    <cellStyle name="Normal 26 5 2" xfId="9690" xr:uid="{55598F58-EF9D-4C4F-BF80-EF42E6FE6B89}"/>
    <cellStyle name="Normal 26 5 2 2" xfId="11217" xr:uid="{ECF8E09D-5004-495C-9BD6-0299A78854D9}"/>
    <cellStyle name="Normal 26 5 3" xfId="10463" xr:uid="{CB55BB8F-E80F-4453-8C78-C0BD71EF007A}"/>
    <cellStyle name="Normal 26 6" xfId="8677" xr:uid="{02E8AB7C-094E-4A2D-890D-87E52615FE9A}"/>
    <cellStyle name="Normal 26 6 2" xfId="9691" xr:uid="{76E88C3D-B7CC-4F83-9A40-2CD2F73E8BC1}"/>
    <cellStyle name="Normal 26 6 2 2" xfId="11218" xr:uid="{A15D2C83-DB2A-4FBB-AB11-88C382E41B47}"/>
    <cellStyle name="Normal 26 6 3" xfId="10261" xr:uid="{CE807EF2-E0DD-422A-B09F-657709E5082C}"/>
    <cellStyle name="Normal 26 7" xfId="9296" xr:uid="{02873D83-C83D-4D2A-893D-87F65BF4704D}"/>
    <cellStyle name="Normal 26 7 2" xfId="10820" xr:uid="{780E2CF8-C03E-4ECA-A4DE-C555EEA31F79}"/>
    <cellStyle name="Normal 26 8" xfId="10080" xr:uid="{CDBE70B8-0C62-43AF-BF2A-0E382B33346F}"/>
    <cellStyle name="Normal 26_1_solis_MK Nr 595 " xfId="8216" xr:uid="{C8C373C1-1524-40DF-8E5C-B7C2EA7933ED}"/>
    <cellStyle name="Normal 27" xfId="8217" xr:uid="{F98DA22A-3291-4BD7-AE19-45E3AF856B92}"/>
    <cellStyle name="Normal 27 10" xfId="8678" xr:uid="{4E441CFB-F17A-4663-A9FE-5E279F380F92}"/>
    <cellStyle name="Normal 27 10 2" xfId="9692" xr:uid="{20D663BB-CF57-4044-B1D8-CF2F7B0D71BE}"/>
    <cellStyle name="Normal 27 10 2 2" xfId="11219" xr:uid="{9E2B66F3-3112-47BD-8518-3840490D0650}"/>
    <cellStyle name="Normal 27 10 3" xfId="10262" xr:uid="{893460EA-CC74-4DEA-9051-85104A870CE7}"/>
    <cellStyle name="Normal 27 11" xfId="9297" xr:uid="{F45BF11B-3FFD-4D09-A374-32C9D3572334}"/>
    <cellStyle name="Normal 27 11 2" xfId="10821" xr:uid="{87FBC33C-C3B3-42D2-AFCD-6DF41D209318}"/>
    <cellStyle name="Normal 27 12" xfId="10081" xr:uid="{29F13F41-C1A5-4F73-84D7-6F93A417DDC5}"/>
    <cellStyle name="Normal 27 2" xfId="8218" xr:uid="{FEE1EBDB-2337-485A-AF3D-A60668761E9B}"/>
    <cellStyle name="Normal 27 3" xfId="8219" xr:uid="{A7A1AAAB-2D60-4FC5-831E-E47374546CC6}"/>
    <cellStyle name="Normal 27 4" xfId="8220" xr:uid="{A0897C26-7F42-4625-8830-EE1B6F425F67}"/>
    <cellStyle name="Normal 27 5" xfId="8221" xr:uid="{D14A3321-E9F9-4870-8F71-8978B7B10610}"/>
    <cellStyle name="Normal 27 6" xfId="8222" xr:uid="{D5D239F6-69B0-4D10-B3ED-B681AAB37560}"/>
    <cellStyle name="Normal 27 7" xfId="8223" xr:uid="{77796909-50FA-4750-8864-A0FE3764CEC2}"/>
    <cellStyle name="Normal 27 8" xfId="8934" xr:uid="{633B2F3E-0D57-4E9D-A8F2-8099EBE144B6}"/>
    <cellStyle name="Normal 27 8 2" xfId="9693" xr:uid="{C8B14991-ED18-4AF3-9D16-9F35567DFC53}"/>
    <cellStyle name="Normal 27 8 2 2" xfId="11220" xr:uid="{BF707361-08C5-47B5-A6EC-24B9954DE416}"/>
    <cellStyle name="Normal 27 8 3" xfId="10464" xr:uid="{CCB106AC-4C13-479F-915A-742F1201251B}"/>
    <cellStyle name="Normal 27 9" xfId="8935" xr:uid="{8A217902-120C-4D4E-A1B2-84BD52D52CF2}"/>
    <cellStyle name="Normal 27 9 2" xfId="9694" xr:uid="{9057B30A-8299-41B7-B68A-BDBC93FE1F1D}"/>
    <cellStyle name="Normal 27 9 2 2" xfId="11221" xr:uid="{CB7DC629-3483-41E3-AD19-8EF00514E2F5}"/>
    <cellStyle name="Normal 27 9 3" xfId="10465" xr:uid="{EF63470D-2920-4F5B-827A-76D25E27839E}"/>
    <cellStyle name="Normal 27_1_solis_MK Nr 595 " xfId="8224" xr:uid="{01BDF830-146B-4BD1-8055-8129B095B6A1}"/>
    <cellStyle name="Normal 28" xfId="8225" xr:uid="{6518AF6A-8313-4462-9920-15E25B2409E8}"/>
    <cellStyle name="Normal 28 2" xfId="8226" xr:uid="{5CE889F6-B0EB-4F1A-8311-F96F86D2547E}"/>
    <cellStyle name="Normal 28 3" xfId="8227" xr:uid="{8C91A1BB-DBA4-4844-9596-A392E8BC4BB7}"/>
    <cellStyle name="Normal 28 4" xfId="8228" xr:uid="{2690FCB7-1936-4C7A-A467-9E3BDE2B2D40}"/>
    <cellStyle name="Normal 28 5" xfId="8229" xr:uid="{D10AAA81-7ECF-4B62-A494-9BC97A1AF307}"/>
    <cellStyle name="Normal 28 6" xfId="8230" xr:uid="{660B52C0-DAF4-4264-82C5-FD6FE5399894}"/>
    <cellStyle name="Normal 28 7" xfId="1570" xr:uid="{5AC61031-AC0A-498C-8432-353A18BB8AF2}"/>
    <cellStyle name="Normal 29" xfId="8231" xr:uid="{D10E35FF-80F9-4722-9CAA-DD54AF024171}"/>
    <cellStyle name="Normal 29 2" xfId="8232" xr:uid="{31D0C83B-FC05-4D3D-9CC4-CD22CBEEBA80}"/>
    <cellStyle name="Normal 3" xfId="6" xr:uid="{4204CF3B-3523-4CB4-BAE4-19BDA0B8DEC2}"/>
    <cellStyle name="Normal 3 10" xfId="177" xr:uid="{21B6ADFF-3DCB-43D7-968A-B2E950092AE6}"/>
    <cellStyle name="Normal 3 10 2" xfId="679" xr:uid="{ECC53763-950D-4529-839E-15ED34223387}"/>
    <cellStyle name="Normal 3 10 2 2" xfId="1445" xr:uid="{9AA747C4-2EBB-46FB-8C68-BAF474425375}"/>
    <cellStyle name="Normal 3 10 2 2 2" xfId="11222" xr:uid="{535C0395-89EF-4AC7-BE51-7CCB835DBA4A}"/>
    <cellStyle name="Normal 3 10 2 2 2 2" xfId="789" xr:uid="{2EB2C58B-4858-40CE-95F5-32D0C849B5C9}"/>
    <cellStyle name="Normal 3 10 2 2 2 2 2" xfId="1555" xr:uid="{4B4C6FDF-C7FF-40AA-852A-ACF65B743FEB}"/>
    <cellStyle name="Normal 3 10 2 3" xfId="2225" xr:uid="{85EC5223-D82C-479C-81AB-394A9FE91581}"/>
    <cellStyle name="Normal 3 10 3" xfId="431" xr:uid="{AC044F55-650F-4D99-B988-3200B340287F}"/>
    <cellStyle name="Normal 3 10 3 2" xfId="1197" xr:uid="{C1F04D13-2641-4684-AF43-FCFF5AD16D81}"/>
    <cellStyle name="Normal 3 10 3 2 2" xfId="11223" xr:uid="{955B2DE9-B3A9-4393-A902-7922E1A756E1}"/>
    <cellStyle name="Normal 3 10 3 3" xfId="1977" xr:uid="{49DF311F-7E2F-4036-9907-9FD3CBCD33E4}"/>
    <cellStyle name="Normal 3 10 4" xfId="804" xr:uid="{3F103944-7D61-466B-99ED-B49CA2587572}"/>
    <cellStyle name="Normal 3 10 4 2" xfId="1565" xr:uid="{D73E84C5-3933-4B65-81BA-C65019A1E44E}"/>
    <cellStyle name="Normal 3 10 4 2 2" xfId="11224" xr:uid="{4D7105C0-80EC-44F1-99A7-B3E4DD6E9550}"/>
    <cellStyle name="Normal 3 10 4 3" xfId="10263" xr:uid="{9162BFE8-A715-4974-9B41-341078C14C7A}"/>
    <cellStyle name="Normal 3 10 5" xfId="949" xr:uid="{FC557CB7-7382-4F65-92FF-AF0646841889}"/>
    <cellStyle name="Normal 3 10 5 2" xfId="10822" xr:uid="{0B5E60EB-3566-40F0-8ADA-C559BBA6D1FE}"/>
    <cellStyle name="Normal 3 10 6" xfId="1580" xr:uid="{2F7F0D0A-ECF2-4881-AA68-510A9DAF8B6B}"/>
    <cellStyle name="Normal 3 11" xfId="27" xr:uid="{6896BB72-E547-4379-8B8A-1C0CC390E410}"/>
    <cellStyle name="Normal 3 12" xfId="539" xr:uid="{E67B8374-FD51-4E89-9850-8074C79E73A5}"/>
    <cellStyle name="Normal 3 12 2" xfId="1305" xr:uid="{D219F74F-CBAC-4297-9689-B7131BD0B607}"/>
    <cellStyle name="Normal 3 12 3" xfId="2085" xr:uid="{8A559799-F5B5-4F59-ACBF-129172D35979}"/>
    <cellStyle name="Normal 3 12 4" xfId="8233" xr:uid="{6EB6B925-C8EE-43B4-9140-F4788DB520F4}"/>
    <cellStyle name="Normal 3 13" xfId="291" xr:uid="{CE225D6B-A9E9-414A-A8FA-C58436F78335}"/>
    <cellStyle name="Normal 3 13 2" xfId="1057" xr:uid="{2ACA690B-58BE-4BAF-BB81-56A784DFFDA1}"/>
    <cellStyle name="Normal 3 13 3" xfId="1837" xr:uid="{D98436B9-A1B3-44B0-95C7-C69EA78E25F1}"/>
    <cellStyle name="Normal 3 13 4" xfId="8234" xr:uid="{49550B06-7995-492D-8F6A-B079B1375CCD}"/>
    <cellStyle name="Normal 3 14" xfId="809" xr:uid="{B27CB3D1-78BB-4C86-B6BB-90A42A600A1E}"/>
    <cellStyle name="Normal 3 14 2" xfId="8235" xr:uid="{BA56CAB2-521A-463D-935E-8181C10F06E3}"/>
    <cellStyle name="Normal 3 15" xfId="1568" xr:uid="{E01D4036-8E64-4916-B5AD-43F97978AB42}"/>
    <cellStyle name="Normal 3 15 2" xfId="8236" xr:uid="{871D36CD-03F3-47D6-B7E7-9946443B56B1}"/>
    <cellStyle name="Normal 3 16" xfId="2336" xr:uid="{09A5D403-2B01-4DF1-A403-68A2E450F012}"/>
    <cellStyle name="Normal 3 16 2" xfId="8237" xr:uid="{8F305720-1461-4111-97B7-D42A5B32B65A}"/>
    <cellStyle name="Normal 3 17" xfId="8238" xr:uid="{981E52E3-D3AD-4579-870E-29B85D01BF31}"/>
    <cellStyle name="Normal 3 18" xfId="8239" xr:uid="{01898CFE-40B7-45BB-AA84-B132E1C6C205}"/>
    <cellStyle name="Normal 3 19" xfId="8240" xr:uid="{34C0EFCD-A726-4132-940A-6B78A03D0D63}"/>
    <cellStyle name="Normal 3 2" xfId="30" xr:uid="{42456F7F-4E0C-4A3C-BB72-A8F11031063E}"/>
    <cellStyle name="Normal 3 2 2" xfId="38" xr:uid="{D803EFB3-5B42-4910-BB1D-3AFC498567EA}"/>
    <cellStyle name="Normal 3 2 2 2" xfId="8241" xr:uid="{02D985D0-CD3A-4312-B22B-470D1A96CA6C}"/>
    <cellStyle name="Normal 3 2 2 2 2" xfId="8242" xr:uid="{39378331-48B8-4E73-99EF-D2EC96D17F4E}"/>
    <cellStyle name="Normal 3 2 2 2 2 2" xfId="8243" xr:uid="{E1A24E05-6537-4104-9000-37D8724C794E}"/>
    <cellStyle name="Normal 3 2 2 2 2 2 2" xfId="8936" xr:uid="{5FF929DD-5484-43E1-B7E0-FD779E11A197}"/>
    <cellStyle name="Normal 3 2 2 2 2 2 2 2" xfId="9695" xr:uid="{CDD3F666-FB99-4016-A0EC-13B0E45E5279}"/>
    <cellStyle name="Normal 3 2 2 2 2 2 2 2 2" xfId="11225" xr:uid="{AEF1B093-7B0B-4556-B473-9665A475182B}"/>
    <cellStyle name="Normal 3 2 2 2 2 2 2 3" xfId="10466" xr:uid="{DCAF1DAA-950C-4136-9FFA-15BECB6E8476}"/>
    <cellStyle name="Normal 3 2 2 2 2 2 3" xfId="8937" xr:uid="{F00D4AED-44C4-46DA-B360-6633F9F1CA69}"/>
    <cellStyle name="Normal 3 2 2 2 2 2 3 2" xfId="9696" xr:uid="{A00B47EC-1C74-41C4-8D7D-4C94299F463A}"/>
    <cellStyle name="Normal 3 2 2 2 2 2 3 2 2" xfId="11226" xr:uid="{40D36ED2-30D2-4C1C-8D19-AC72E107D020}"/>
    <cellStyle name="Normal 3 2 2 2 2 2 3 3" xfId="10467" xr:uid="{6829B966-FAEA-4AB4-A6A6-D5523EB4D38C}"/>
    <cellStyle name="Normal 3 2 2 2 2 2 4" xfId="8680" xr:uid="{D434A076-8F64-4C51-AC8A-994668044059}"/>
    <cellStyle name="Normal 3 2 2 2 2 2 4 2" xfId="9697" xr:uid="{701F7C08-D116-41EF-944D-F2DF4BBC6928}"/>
    <cellStyle name="Normal 3 2 2 2 2 2 4 2 2" xfId="11227" xr:uid="{0250D6C4-3ACD-49E2-A3FE-0C9863E61DFF}"/>
    <cellStyle name="Normal 3 2 2 2 2 2 4 3" xfId="10265" xr:uid="{DA1B977C-E114-465F-BA3C-0EE3A8EB1766}"/>
    <cellStyle name="Normal 3 2 2 2 2 2 5" xfId="9299" xr:uid="{1B793C48-69CF-424F-AEB4-DB33B3FA07C1}"/>
    <cellStyle name="Normal 3 2 2 2 2 2 5 2" xfId="10824" xr:uid="{942A7143-2432-4CBF-BB95-2A02B62C1442}"/>
    <cellStyle name="Normal 3 2 2 2 2 2 6" xfId="10083" xr:uid="{D47B9092-B76B-4498-A5BA-FFF4DC59346B}"/>
    <cellStyle name="Normal 3 2 2 2 2 3" xfId="8244" xr:uid="{C4ADEC21-9FD3-4899-A047-6BA08335FC7C}"/>
    <cellStyle name="Normal 3 2 2 2 2 3 2" xfId="8938" xr:uid="{A29DD23B-C30B-44A5-9CAD-B2078CBD1FA2}"/>
    <cellStyle name="Normal 3 2 2 2 2 3 2 2" xfId="9698" xr:uid="{F30B2A51-5CAE-4DED-99C7-4BA2B42DF5C0}"/>
    <cellStyle name="Normal 3 2 2 2 2 3 2 2 2" xfId="11228" xr:uid="{1C2C0DBE-76BD-417D-9D10-8E57BB317AAD}"/>
    <cellStyle name="Normal 3 2 2 2 2 3 2 3" xfId="10468" xr:uid="{BD91C263-CB71-4BAF-B6EA-389A1478EEC6}"/>
    <cellStyle name="Normal 3 2 2 2 2 3 3" xfId="8939" xr:uid="{F9F1FF8E-0152-47F5-9029-7D7A8A12B6E2}"/>
    <cellStyle name="Normal 3 2 2 2 2 3 3 2" xfId="9699" xr:uid="{BB33EAA0-A9F6-45CA-8C39-3D65F5636429}"/>
    <cellStyle name="Normal 3 2 2 2 2 3 3 2 2" xfId="11229" xr:uid="{EA41C9B9-C05D-40C3-B413-4845E396FC6D}"/>
    <cellStyle name="Normal 3 2 2 2 2 3 3 3" xfId="10469" xr:uid="{A9216191-2BA8-4CFB-9721-AFF4C9B4D439}"/>
    <cellStyle name="Normal 3 2 2 2 2 3 4" xfId="8681" xr:uid="{4A6E2827-082E-4F22-AD89-EBC3E94B5A0F}"/>
    <cellStyle name="Normal 3 2 2 2 2 3 4 2" xfId="9700" xr:uid="{660D9600-53D9-4F84-A817-9550538770B0}"/>
    <cellStyle name="Normal 3 2 2 2 2 3 4 2 2" xfId="11230" xr:uid="{F9BA670F-0AB5-47F9-BDBE-F158B8F969F1}"/>
    <cellStyle name="Normal 3 2 2 2 2 3 4 3" xfId="10266" xr:uid="{12D34ECB-0302-4C87-9455-056A482EF117}"/>
    <cellStyle name="Normal 3 2 2 2 2 3 5" xfId="9300" xr:uid="{B643A36A-7ABE-4641-99DE-5E822FB0B44A}"/>
    <cellStyle name="Normal 3 2 2 2 2 3 5 2" xfId="10825" xr:uid="{C9BAD15D-8230-40CF-A8D3-88120842F8E1}"/>
    <cellStyle name="Normal 3 2 2 2 2 3 6" xfId="10084" xr:uid="{5CFA6762-B363-4FB2-B220-F92C398CB84A}"/>
    <cellStyle name="Normal 3 2 2 2 2 4" xfId="8245" xr:uid="{9B5EEFD3-AD21-43BA-B0E0-5CDE39C2F442}"/>
    <cellStyle name="Normal 3 2 2 2 2 4 2" xfId="8940" xr:uid="{2740D1C4-B841-4B2D-9198-3B0B1B4D91B6}"/>
    <cellStyle name="Normal 3 2 2 2 2 4 2 2" xfId="9701" xr:uid="{D0CFABD6-7CFE-40D6-A969-DDDD1D063998}"/>
    <cellStyle name="Normal 3 2 2 2 2 4 2 2 2" xfId="11231" xr:uid="{F0F1AF62-5DD4-4300-993E-A510694B2F00}"/>
    <cellStyle name="Normal 3 2 2 2 2 4 2 3" xfId="10470" xr:uid="{BF63CEA5-F6D1-49ED-9699-36579788BB0B}"/>
    <cellStyle name="Normal 3 2 2 2 2 4 3" xfId="8941" xr:uid="{394C93C0-429E-45FC-A00A-C23614B0D8A4}"/>
    <cellStyle name="Normal 3 2 2 2 2 4 3 2" xfId="9702" xr:uid="{114DC850-9747-4922-BB44-CC4A67C67CAC}"/>
    <cellStyle name="Normal 3 2 2 2 2 4 3 2 2" xfId="11232" xr:uid="{63097DFA-C3C1-47EC-84F5-E214515EC33D}"/>
    <cellStyle name="Normal 3 2 2 2 2 4 3 3" xfId="10471" xr:uid="{D49DA820-CB4E-4B99-8218-077D2D404D71}"/>
    <cellStyle name="Normal 3 2 2 2 2 4 4" xfId="8682" xr:uid="{BCE498BF-A217-4D28-85CE-635212D79910}"/>
    <cellStyle name="Normal 3 2 2 2 2 4 4 2" xfId="9703" xr:uid="{D41E5ABE-E9B6-4119-BA7A-EDECE8C8222F}"/>
    <cellStyle name="Normal 3 2 2 2 2 4 4 2 2" xfId="11233" xr:uid="{8CB368B2-6961-4607-B520-3FF2A223A2E9}"/>
    <cellStyle name="Normal 3 2 2 2 2 4 4 3" xfId="10267" xr:uid="{49B49CC7-D8DF-4A0A-95F0-E1E09C58F9AA}"/>
    <cellStyle name="Normal 3 2 2 2 2 4 5" xfId="9301" xr:uid="{C2AF0C97-731B-41BD-A249-E2E368ACF992}"/>
    <cellStyle name="Normal 3 2 2 2 2 4 5 2" xfId="10826" xr:uid="{1C3503EB-C0B3-40FA-92EC-EFCFB85A32E2}"/>
    <cellStyle name="Normal 3 2 2 2 2 4 6" xfId="10085" xr:uid="{79C4F5F8-698E-4709-888E-7457B5AD9575}"/>
    <cellStyle name="Normal 3 2 2 2 3" xfId="8246" xr:uid="{C43E33D4-076D-40AD-ABAF-7F59BB73971F}"/>
    <cellStyle name="Normal 3 2 2 2 4" xfId="8247" xr:uid="{CF196A39-F077-49B2-BFBB-0AE5495EB1BA}"/>
    <cellStyle name="Normal 3 2 2 2 5" xfId="8942" xr:uid="{47A3EF1A-1046-42F7-90AC-A6CB40C69027}"/>
    <cellStyle name="Normal 3 2 2 2 5 2" xfId="9704" xr:uid="{822D088C-2A2D-4760-82C2-E0BBF9D75325}"/>
    <cellStyle name="Normal 3 2 2 2 5 2 2" xfId="11234" xr:uid="{2363C757-15D0-4FF5-BD2D-9FC0646B8FA0}"/>
    <cellStyle name="Normal 3 2 2 2 5 3" xfId="10472" xr:uid="{C05EF59B-63A8-4DB0-94C1-2DAF9FB24030}"/>
    <cellStyle name="Normal 3 2 2 2 6" xfId="8943" xr:uid="{FEC3D0B2-E26E-4928-9F8D-EDDD3B8B5FCB}"/>
    <cellStyle name="Normal 3 2 2 2 6 2" xfId="9705" xr:uid="{CC933865-CB41-4A40-A392-F22F98E81B8B}"/>
    <cellStyle name="Normal 3 2 2 2 6 2 2" xfId="11235" xr:uid="{67205EFC-DB9F-4445-9FAF-A9E74F7BAD67}"/>
    <cellStyle name="Normal 3 2 2 2 6 3" xfId="10473" xr:uid="{D55D0CCF-348C-4729-937A-32D0C99A3AC4}"/>
    <cellStyle name="Normal 3 2 2 2 7" xfId="8679" xr:uid="{E6C27E2E-1BE4-4573-9DDA-E30522507DDC}"/>
    <cellStyle name="Normal 3 2 2 2 7 2" xfId="9706" xr:uid="{777B1023-BF92-400B-9AC4-E52F14D07993}"/>
    <cellStyle name="Normal 3 2 2 2 7 2 2" xfId="11236" xr:uid="{B3AA19BA-A802-4293-9040-EA1559892ECC}"/>
    <cellStyle name="Normal 3 2 2 2 7 3" xfId="10264" xr:uid="{76B3A6E4-99DC-41FD-A8DF-296BD6D5A66F}"/>
    <cellStyle name="Normal 3 2 2 2 8" xfId="9298" xr:uid="{06FFEEEE-3823-4665-827F-AB5D0B8D760A}"/>
    <cellStyle name="Normal 3 2 2 2 8 2" xfId="10823" xr:uid="{E2916F22-1C9F-4623-8875-2D1CCC17BD8E}"/>
    <cellStyle name="Normal 3 2 2 2 9" xfId="10082" xr:uid="{66624C6C-EEDC-46A0-81B0-A438D79010D5}"/>
    <cellStyle name="Normal 3 2 2 3" xfId="8248" xr:uid="{4D8AF283-058E-4A5D-ADDB-1DF4F8FA901A}"/>
    <cellStyle name="Normal 3 2 2 3 2" xfId="8944" xr:uid="{10E14480-D88C-4E0C-8FF8-14F3EB818398}"/>
    <cellStyle name="Normal 3 2 2 3 2 2" xfId="9707" xr:uid="{2887696A-4AF7-4CEF-B760-9E429EFB5A07}"/>
    <cellStyle name="Normal 3 2 2 3 2 2 2" xfId="11237" xr:uid="{9A20F28F-D291-4F35-BCDF-85F6807C91D7}"/>
    <cellStyle name="Normal 3 2 2 3 2 3" xfId="10474" xr:uid="{1A3FC2FF-0A3C-4B16-99B6-B35BBE688C1D}"/>
    <cellStyle name="Normal 3 2 2 3 3" xfId="8945" xr:uid="{420B45A9-519E-4637-84FA-D776A3EEC133}"/>
    <cellStyle name="Normal 3 2 2 3 3 2" xfId="9708" xr:uid="{790B4C05-F6DF-46BD-88F8-D3D6F0A757D8}"/>
    <cellStyle name="Normal 3 2 2 3 3 2 2" xfId="11238" xr:uid="{B515FEF0-507B-41AE-807B-5B30A9D3E79F}"/>
    <cellStyle name="Normal 3 2 2 3 3 3" xfId="10475" xr:uid="{690C1F18-09B8-433B-AE99-857F9B2F7387}"/>
    <cellStyle name="Normal 3 2 2 3 4" xfId="8683" xr:uid="{F8BEC45C-EFE2-48A1-9423-92216C87BC17}"/>
    <cellStyle name="Normal 3 2 2 3 4 2" xfId="9709" xr:uid="{638B83DA-CA07-4C52-9325-302C0176CF21}"/>
    <cellStyle name="Normal 3 2 2 3 4 2 2" xfId="11239" xr:uid="{ECDBBF95-8731-4E9A-970B-90E0ACFCF2E1}"/>
    <cellStyle name="Normal 3 2 2 3 4 3" xfId="10268" xr:uid="{4C0B9C1A-A925-44BD-951E-2894B5743664}"/>
    <cellStyle name="Normal 3 2 2 3 5" xfId="9302" xr:uid="{D646AE2F-E7E2-4454-8EBB-0184BCB3C3EE}"/>
    <cellStyle name="Normal 3 2 2 3 5 2" xfId="10827" xr:uid="{3B6426B4-2914-4411-80DA-A1FDB6E65A3D}"/>
    <cellStyle name="Normal 3 2 2 3 6" xfId="10086" xr:uid="{2DFFDA48-7802-449A-AE1C-E03C4F99F398}"/>
    <cellStyle name="Normal 3 2 2 4" xfId="8249" xr:uid="{64002672-B2F0-4413-BB3C-693F573DAD34}"/>
    <cellStyle name="Normal 3 2 2 4 2" xfId="8946" xr:uid="{1591F169-DDA1-4F80-9AC7-F2035DE8B629}"/>
    <cellStyle name="Normal 3 2 2 4 2 2" xfId="9710" xr:uid="{75D08670-1399-47F0-92E1-E7C221CFB188}"/>
    <cellStyle name="Normal 3 2 2 4 2 2 2" xfId="11240" xr:uid="{2E8CCD2B-CFCE-435D-9A2A-08D6CC3BEA4A}"/>
    <cellStyle name="Normal 3 2 2 4 2 3" xfId="10476" xr:uid="{89FFD22A-FEF6-40C5-B364-D136E486B30D}"/>
    <cellStyle name="Normal 3 2 2 4 3" xfId="8947" xr:uid="{08931135-72BD-4D5E-8529-30696FEFB5B6}"/>
    <cellStyle name="Normal 3 2 2 4 3 2" xfId="9711" xr:uid="{8736512C-5205-4D07-9E84-8FADA1102CCD}"/>
    <cellStyle name="Normal 3 2 2 4 3 2 2" xfId="11241" xr:uid="{D6E7D55B-3A6C-42A8-8FE8-86D6E4DFF03C}"/>
    <cellStyle name="Normal 3 2 2 4 3 3" xfId="10477" xr:uid="{8AF3EEA9-B85A-4D8D-A93C-A014363011C4}"/>
    <cellStyle name="Normal 3 2 2 4 4" xfId="8684" xr:uid="{F882EBAD-FD34-4653-BBD7-FB5865002354}"/>
    <cellStyle name="Normal 3 2 2 4 4 2" xfId="9712" xr:uid="{2A59014D-B1A9-44EF-BC62-1D75D971C28A}"/>
    <cellStyle name="Normal 3 2 2 4 4 2 2" xfId="11242" xr:uid="{944C738E-B4A2-43D2-AFEE-8E4BFFAFF296}"/>
    <cellStyle name="Normal 3 2 2 4 4 3" xfId="10269" xr:uid="{D7FBEF9F-3BB0-40FB-8976-F47355C54ECB}"/>
    <cellStyle name="Normal 3 2 2 4 5" xfId="9303" xr:uid="{9F1D5E0A-B162-4538-9B5C-F189EBCC4BBD}"/>
    <cellStyle name="Normal 3 2 2 4 5 2" xfId="10828" xr:uid="{E8B27CE1-F69E-4896-A841-7288C1F920D5}"/>
    <cellStyle name="Normal 3 2 2 4 6" xfId="10087" xr:uid="{3934DCD8-5775-48E8-A3F2-BB16A5A85CC4}"/>
    <cellStyle name="Normal 3 2 2 5" xfId="8250" xr:uid="{3A07860A-6BD0-4F98-8A11-334908248FBE}"/>
    <cellStyle name="Normal 3 2 2 5 2" xfId="8948" xr:uid="{3802F8CD-A79D-4E7D-85E7-C17B9594BEA9}"/>
    <cellStyle name="Normal 3 2 2 5 2 2" xfId="9713" xr:uid="{24CF7944-0B50-426F-B53D-A8CBF7007FE7}"/>
    <cellStyle name="Normal 3 2 2 5 2 2 2" xfId="11243" xr:uid="{40794C52-CA8A-4594-A486-21478268D0FF}"/>
    <cellStyle name="Normal 3 2 2 5 2 3" xfId="10478" xr:uid="{2F52E374-8C4B-43E7-B7BE-1C463A9780C3}"/>
    <cellStyle name="Normal 3 2 2 5 3" xfId="8949" xr:uid="{43139500-0932-4104-9D70-773173B258D4}"/>
    <cellStyle name="Normal 3 2 2 5 3 2" xfId="9714" xr:uid="{2C505DCC-3592-40C8-A47B-A2D54EA3D03D}"/>
    <cellStyle name="Normal 3 2 2 5 3 2 2" xfId="11244" xr:uid="{E7C217D8-9055-4325-BDA9-A3B4F87D5B5E}"/>
    <cellStyle name="Normal 3 2 2 5 3 3" xfId="10479" xr:uid="{57F20335-2E8C-4416-9A82-0708551A3C80}"/>
    <cellStyle name="Normal 3 2 2 5 4" xfId="8685" xr:uid="{232178C1-D7B2-402A-85CE-4C0E3F90A482}"/>
    <cellStyle name="Normal 3 2 2 5 4 2" xfId="9715" xr:uid="{2E8C0258-BCAA-4F97-961D-28991EE5E8F9}"/>
    <cellStyle name="Normal 3 2 2 5 4 2 2" xfId="11245" xr:uid="{90856791-6422-4EF3-93C2-AFE354DA19F6}"/>
    <cellStyle name="Normal 3 2 2 5 4 3" xfId="10270" xr:uid="{AEFFBF35-964E-48FF-8929-15FAA2CD27DA}"/>
    <cellStyle name="Normal 3 2 2 5 5" xfId="9304" xr:uid="{4FCAE95B-0886-43E3-8C7B-D9332D7E1471}"/>
    <cellStyle name="Normal 3 2 2 5 5 2" xfId="10829" xr:uid="{FF30FACB-A90E-46FD-A908-A6BBBB918753}"/>
    <cellStyle name="Normal 3 2 2 5 6" xfId="10088" xr:uid="{C640BC5D-3F2D-4A6A-8499-65AE1FEC71A0}"/>
    <cellStyle name="Normal 3 2 3" xfId="80" xr:uid="{42FE0592-8F62-4B18-99B3-74689B96B36B}"/>
    <cellStyle name="Normal 3 2 3 10" xfId="21550" xr:uid="{97FA4E2F-646E-4631-927B-073E158DE76A}"/>
    <cellStyle name="Normal 3 2 3 2" xfId="146" xr:uid="{C26CA52F-A71B-4EFA-923E-2AC040050C08}"/>
    <cellStyle name="Normal 3 2 3 2 2" xfId="649" xr:uid="{7E46FFFD-6E4D-4EB8-9B46-533013CD7C0D}"/>
    <cellStyle name="Normal 3 2 3 2 2 2" xfId="1415" xr:uid="{7BBF3D52-40C6-4683-A3FE-A316F4E515C9}"/>
    <cellStyle name="Normal 3 2 3 2 2 3" xfId="2195" xr:uid="{E0783B4B-D951-4B82-B69E-E2C0E0D410BA}"/>
    <cellStyle name="Normal 3 2 3 2 2 4" xfId="8252" xr:uid="{31E59EAB-B4E4-430E-AE3B-BC14BF61A87B}"/>
    <cellStyle name="Normal 3 2 3 2 3" xfId="401" xr:uid="{00AE7A3F-B04B-495D-8004-04F02285BD83}"/>
    <cellStyle name="Normal 3 2 3 2 3 2" xfId="1167" xr:uid="{4C207B33-1CE7-4BEF-8C26-A46F6C0E1BD3}"/>
    <cellStyle name="Normal 3 2 3 2 3 2 2" xfId="11246" xr:uid="{50FEE6D8-9820-462F-88D6-E00769A91925}"/>
    <cellStyle name="Normal 3 2 3 2 3 3" xfId="1947" xr:uid="{DE868DC6-D36F-40BE-8D9C-00186A20ACC4}"/>
    <cellStyle name="Normal 3 2 3 2 4" xfId="919" xr:uid="{6204D327-6F2E-474A-950F-30FDEAE86B46}"/>
    <cellStyle name="Normal 3 2 3 2 4 2" xfId="9716" xr:uid="{D24F9081-FBAF-4BD6-8785-A835E19F63C8}"/>
    <cellStyle name="Normal 3 2 3 2 4 2 2" xfId="11247" xr:uid="{F331FCFE-26DA-40FA-8CD3-F064AF918090}"/>
    <cellStyle name="Normal 3 2 3 2 4 3" xfId="10480" xr:uid="{74FF7114-1745-42AC-A729-F472981DE021}"/>
    <cellStyle name="Normal 3 2 3 2 5" xfId="1698" xr:uid="{C9DB74A8-62A4-49CB-A9C3-220F466A258A}"/>
    <cellStyle name="Normal 3 2 3 2 5 2" xfId="9717" xr:uid="{AACF4910-3089-4B1E-A4A5-94164284EF5F}"/>
    <cellStyle name="Normal 3 2 3 2 5 2 2" xfId="11248" xr:uid="{64D0B02D-4CB7-48E4-9A7E-8518FA433B51}"/>
    <cellStyle name="Normal 3 2 3 2 5 3" xfId="10271" xr:uid="{232EAFDC-914B-4344-AE19-046739DE81D5}"/>
    <cellStyle name="Normal 3 2 3 2 6" xfId="9305" xr:uid="{9AB6BDCB-50EC-4BA1-A202-EAF9C96B8053}"/>
    <cellStyle name="Normal 3 2 3 2 6 2" xfId="10830" xr:uid="{4489C39A-2CF9-48FA-94B8-3FA3482A02BE}"/>
    <cellStyle name="Normal 3 2 3 2 7" xfId="10089" xr:uid="{9DCC8977-6188-4702-9F3F-02B5DB8190DF}"/>
    <cellStyle name="Normal 3 2 3 2_1_solis_MK Nr 595 " xfId="8253" xr:uid="{7E2077EA-19F1-4F08-A379-6B8AF663E5AF}"/>
    <cellStyle name="Normal 3 2 3 3" xfId="224" xr:uid="{57C16D97-99BB-480A-A485-FD1E791EC926}"/>
    <cellStyle name="Normal 3 2 3 3 2" xfId="725" xr:uid="{7AFC0738-EDF4-4C52-BEB6-527AA27E9D27}"/>
    <cellStyle name="Normal 3 2 3 3 2 2" xfId="1491" xr:uid="{9474391F-8B9A-4726-AA8B-D52459129F7A}"/>
    <cellStyle name="Normal 3 2 3 3 2 2 2" xfId="11249" xr:uid="{5753DCE1-7A0F-451F-A625-047C2944F82A}"/>
    <cellStyle name="Normal 3 2 3 3 2 3" xfId="2271" xr:uid="{E3D73C2F-BD55-4530-AEA3-5D39577B9E08}"/>
    <cellStyle name="Normal 3 2 3 3 3" xfId="477" xr:uid="{2BC77861-6AC6-4B61-B816-9F0572FE9973}"/>
    <cellStyle name="Normal 3 2 3 3 3 2" xfId="1243" xr:uid="{2B591A45-8643-4FEA-9E94-D977090B29DC}"/>
    <cellStyle name="Normal 3 2 3 3 3 2 2" xfId="11250" xr:uid="{EAC0D289-433E-429B-9D17-9BF245EED46E}"/>
    <cellStyle name="Normal 3 2 3 3 3 3" xfId="2023" xr:uid="{4FC17CC2-5130-4D51-A8BA-8A6AC9C28C58}"/>
    <cellStyle name="Normal 3 2 3 3 4" xfId="995" xr:uid="{BA0727E0-C16F-40D0-8A30-CCFADCA296D8}"/>
    <cellStyle name="Normal 3 2 3 3 4 2" xfId="9718" xr:uid="{A1A1F9E7-0013-4257-80DD-E07CFF8B6279}"/>
    <cellStyle name="Normal 3 2 3 3 4 2 2" xfId="11251" xr:uid="{0166CBEF-4238-47F9-AB28-7EFCB261ABDC}"/>
    <cellStyle name="Normal 3 2 3 3 4 3" xfId="10272" xr:uid="{1691106F-82FC-47C4-8C65-F9F6402BBB6B}"/>
    <cellStyle name="Normal 3 2 3 3 5" xfId="1774" xr:uid="{07F29F8A-6324-4B4C-AA98-7954E5C64C66}"/>
    <cellStyle name="Normal 3 2 3 3 5 2" xfId="10831" xr:uid="{32397F6C-56E1-42C2-B5A6-61F6EAD4B797}"/>
    <cellStyle name="Normal 3 2 3 3 6" xfId="10090" xr:uid="{70F892F9-C178-4EF1-BAAD-A5C86CAB0E10}"/>
    <cellStyle name="Normal 3 2 3 4" xfId="584" xr:uid="{A004D5C8-C908-49B5-A5D4-59817610FC7E}"/>
    <cellStyle name="Normal 3 2 3 4 2" xfId="1350" xr:uid="{5996A06E-C6DB-46EF-A5A6-9283AE499787}"/>
    <cellStyle name="Normal 3 2 3 4 2 2" xfId="9719" xr:uid="{21014060-154A-4E59-8DBB-3151FBC3720A}"/>
    <cellStyle name="Normal 3 2 3 4 2 2 2" xfId="11252" xr:uid="{4C44189B-FB00-4125-B6AE-76EF7AC51CB5}"/>
    <cellStyle name="Normal 3 2 3 4 2 3" xfId="10481" xr:uid="{C8400CF5-95BB-471F-A2FD-3CDA5F96BACF}"/>
    <cellStyle name="Normal 3 2 3 4 3" xfId="2130" xr:uid="{48B84311-3BA1-4C4E-8E6A-01B2EE2A1978}"/>
    <cellStyle name="Normal 3 2 3 4 3 2" xfId="9720" xr:uid="{A3C22ACD-864A-4141-845C-9EB38EA577EF}"/>
    <cellStyle name="Normal 3 2 3 4 3 2 2" xfId="11253" xr:uid="{6498AF8E-FD3D-468C-8B3C-CA7FEE8D6C85}"/>
    <cellStyle name="Normal 3 2 3 4 3 3" xfId="10482" xr:uid="{C5DA3E2E-4FFD-433F-8634-995760A9E5A5}"/>
    <cellStyle name="Normal 3 2 3 4 4" xfId="8686" xr:uid="{1EE1B4B6-01DF-4825-905A-D2A99AE81719}"/>
    <cellStyle name="Normal 3 2 3 4 4 2" xfId="9721" xr:uid="{6080C8C7-21C6-4E23-BE4B-DE3B0369C42A}"/>
    <cellStyle name="Normal 3 2 3 4 4 2 2" xfId="11254" xr:uid="{B4E0E5AE-8FCF-41A1-AE03-74ED387E4B13}"/>
    <cellStyle name="Normal 3 2 3 4 4 3" xfId="10273" xr:uid="{D8B0EB4A-1E54-419A-8376-7D92C3FAE772}"/>
    <cellStyle name="Normal 3 2 3 4 5" xfId="9306" xr:uid="{3544C868-20AB-4B24-82A0-30D6B7A8B3CF}"/>
    <cellStyle name="Normal 3 2 3 4 5 2" xfId="10832" xr:uid="{D75B7269-629E-4E9D-BBE7-9D9333140C43}"/>
    <cellStyle name="Normal 3 2 3 4 6" xfId="10091" xr:uid="{0EE3167F-634D-4F3D-B495-B77700C1B42C}"/>
    <cellStyle name="Normal 3 2 3 5" xfId="336" xr:uid="{72BBD848-2604-418A-A0F4-467F9E22C045}"/>
    <cellStyle name="Normal 3 2 3 5 2" xfId="1102" xr:uid="{19D3AD4F-43D5-4C94-92FB-23AAEC5BCBB0}"/>
    <cellStyle name="Normal 3 2 3 5 3" xfId="1882" xr:uid="{9CB2CDF4-E7A7-49CC-AE98-6482046AB253}"/>
    <cellStyle name="Normal 3 2 3 5 4" xfId="8254" xr:uid="{AA4F7290-FFC6-420F-AB12-C715D90C67A8}"/>
    <cellStyle name="Normal 3 2 3 6" xfId="854" xr:uid="{513D4E60-87E6-41EA-B911-8971A7869474}"/>
    <cellStyle name="Normal 3 2 3 6 2" xfId="8251" xr:uid="{9032D3BA-6E5B-4DAD-9A0C-16D2EA6DC6AB}"/>
    <cellStyle name="Normal 3 2 3 7" xfId="1633" xr:uid="{FC9426AD-F7AF-4C69-83A2-BF4FD921AFEF}"/>
    <cellStyle name="Normal 3 2 3 7 2" xfId="21455" xr:uid="{EB44A3FE-87A9-49CD-9AD0-1CC9C7308E2A}"/>
    <cellStyle name="Normal 3 2 3 8" xfId="21477" xr:uid="{6A122328-4C14-4579-AD1C-6A8A062D33A1}"/>
    <cellStyle name="Normal 3 2 3 9" xfId="21546" xr:uid="{8BEE7ADE-979D-45C7-AC43-CE1CB122293A}"/>
    <cellStyle name="Normal 3 2 3_1_solis_MK Nr 595 " xfId="8255" xr:uid="{AA19A6AB-5A36-4E75-8AFE-5F4A610C6BC0}"/>
    <cellStyle name="Normal 3 2 4" xfId="114" xr:uid="{F27BE954-33A1-49A8-8257-C356EAC89596}"/>
    <cellStyle name="Normal 3 2 4 2" xfId="258" xr:uid="{A9CAA0FB-E869-4BEA-9DB2-8EE6D8B6B8D1}"/>
    <cellStyle name="Normal 3 2 4 2 2" xfId="759" xr:uid="{A02EB893-3560-4695-B990-6988C2E679B2}"/>
    <cellStyle name="Normal 3 2 4 2 2 2" xfId="1525" xr:uid="{621CD88C-089B-4CDD-B617-B220FC4721B1}"/>
    <cellStyle name="Normal 3 2 4 2 2 3" xfId="2305" xr:uid="{F76DBC9D-8037-429A-AA97-F2572E7467AC}"/>
    <cellStyle name="Normal 3 2 4 2 3" xfId="511" xr:uid="{EBB7BB7D-C39A-4F95-8277-89D60EE2F38D}"/>
    <cellStyle name="Normal 3 2 4 2 3 2" xfId="1277" xr:uid="{7B8ABC9B-0578-4876-8BA7-B1BE78B1BFF9}"/>
    <cellStyle name="Normal 3 2 4 2 3 3" xfId="2057" xr:uid="{E3E2295D-0EC5-4448-A70B-40996F8AA603}"/>
    <cellStyle name="Normal 3 2 4 2 4" xfId="1029" xr:uid="{2E68D4C0-B0BD-4C37-BBBF-1CB5279E2992}"/>
    <cellStyle name="Normal 3 2 4 2 5" xfId="1808" xr:uid="{67379DEA-F434-4085-859D-56E526897435}"/>
    <cellStyle name="Normal 3 2 4 3" xfId="617" xr:uid="{FAF61205-651D-4FCD-90B4-A92ED3133AE9}"/>
    <cellStyle name="Normal 3 2 4 3 2" xfId="1383" xr:uid="{F955390F-C10C-425D-8CDB-442945F70331}"/>
    <cellStyle name="Normal 3 2 4 3 3" xfId="2163" xr:uid="{0F072F7D-5C09-446A-B5D2-284205A3A413}"/>
    <cellStyle name="Normal 3 2 4 4" xfId="369" xr:uid="{F4348A82-6A11-4CD9-8C85-183C22272A04}"/>
    <cellStyle name="Normal 3 2 4 4 2" xfId="1135" xr:uid="{F4EE6EB1-2881-4C89-A1EE-126B323FC9CF}"/>
    <cellStyle name="Normal 3 2 4 4 3" xfId="1915" xr:uid="{12AF5717-C3CE-4B05-93CB-8DC47D08819B}"/>
    <cellStyle name="Normal 3 2 4 5" xfId="887" xr:uid="{08EB34BD-850D-4A13-9CC3-F43DB58CF855}"/>
    <cellStyle name="Normal 3 2 4 6" xfId="1666" xr:uid="{B1BCD437-0B12-4DD1-B34E-FD2A9FC58274}"/>
    <cellStyle name="Normal 3 2 4 7" xfId="8256" xr:uid="{2C8F14B2-594C-48F0-98E8-F9DC5F105EAB}"/>
    <cellStyle name="Normal 3 2 5" xfId="189" xr:uid="{13885A58-1189-4983-8C1C-7A8FB73C93D7}"/>
    <cellStyle name="Normal 3 2 5 2" xfId="691" xr:uid="{5D33403C-0171-4F8A-9E56-5E513F24260D}"/>
    <cellStyle name="Normal 3 2 5 2 2" xfId="1457" xr:uid="{0F72EA13-9414-460A-A4E7-F39C3D67A447}"/>
    <cellStyle name="Normal 3 2 5 2 3" xfId="2237" xr:uid="{4C9F616F-96F5-484D-9F6D-1A416EC538A2}"/>
    <cellStyle name="Normal 3 2 5 3" xfId="443" xr:uid="{9014735B-F8C1-472E-8B8D-89DF0C784FDE}"/>
    <cellStyle name="Normal 3 2 5 3 2" xfId="1209" xr:uid="{D9337E6D-BE8F-4E72-BCFD-68CCDC94E538}"/>
    <cellStyle name="Normal 3 2 5 3 3" xfId="1989" xr:uid="{B645208D-9248-49E3-BBC8-8B7012EDD16B}"/>
    <cellStyle name="Normal 3 2 5 4" xfId="961" xr:uid="{0E4FF63E-5DD1-4663-8617-B8794DD1A72A}"/>
    <cellStyle name="Normal 3 2 5 5" xfId="1740" xr:uid="{0E81BF43-377C-42B8-8D8B-F9F8281C48F5}"/>
    <cellStyle name="Normal 3 2 5 6" xfId="8257" xr:uid="{047980F6-3E7E-4F83-8208-4DC4217E51E1}"/>
    <cellStyle name="Normal 3 2 6" xfId="550" xr:uid="{510EA774-1951-494E-98BE-06F6929F31DD}"/>
    <cellStyle name="Normal 3 2 6 2" xfId="1316" xr:uid="{90EFF444-F170-491B-B22D-C6223BBC8394}"/>
    <cellStyle name="Normal 3 2 6 3" xfId="2096" xr:uid="{13A476F9-B415-4687-918E-37FDD5CF5CAC}"/>
    <cellStyle name="Normal 3 2 6 4" xfId="8950" xr:uid="{03C6A200-773D-4442-8EC8-29062C8F6AC6}"/>
    <cellStyle name="Normal 3 2 7" xfId="302" xr:uid="{02CC38B1-488A-4730-9F8C-14AD13882EB9}"/>
    <cellStyle name="Normal 3 2 7 2" xfId="1068" xr:uid="{FB43F78E-BD32-48C6-A7AD-10F74F87489F}"/>
    <cellStyle name="Normal 3 2 7 3" xfId="1848" xr:uid="{33092F9A-21A6-46E9-8696-5DF57036F087}"/>
    <cellStyle name="Normal 3 2 8" xfId="820" xr:uid="{FFDDE18F-9975-4F1B-8C73-8CBD63710903}"/>
    <cellStyle name="Normal 3 2 8 2" xfId="1601" xr:uid="{18F2CCA4-7AB4-420D-A02D-1CB5812FDDEC}"/>
    <cellStyle name="Normal 3 2 9" xfId="1574" xr:uid="{EE16510C-73ED-4C7B-B46A-71A2F911F55E}"/>
    <cellStyle name="Normal 3 20" xfId="8258" xr:uid="{61BE3199-5F7A-4945-A53F-4092074F1DD6}"/>
    <cellStyle name="Normal 3 21" xfId="8259" xr:uid="{27C4372E-4361-4B8C-A176-0F94128FB837}"/>
    <cellStyle name="Normal 3 22" xfId="8260" xr:uid="{44224270-DAC5-4260-9BA2-EBA76EF1797D}"/>
    <cellStyle name="Normal 3 23" xfId="8261" xr:uid="{8AB2A532-F946-49A2-AAA9-E2DD2931C0D6}"/>
    <cellStyle name="Normal 3 24" xfId="8262" xr:uid="{0FF8B2E1-1EEF-42D6-9DA8-A497BF55BCF6}"/>
    <cellStyle name="Normal 3 24 10" xfId="8263" xr:uid="{1903DAB0-DF0F-4B31-8BC8-1EF83842A4EF}"/>
    <cellStyle name="Normal 3 24 11" xfId="8264" xr:uid="{0D1672B0-2568-47FA-B922-E546418642EF}"/>
    <cellStyle name="Normal 3 24 12" xfId="8265" xr:uid="{DC7D192D-7FFD-4B98-AB4F-418AA377CA70}"/>
    <cellStyle name="Normal 3 24 13" xfId="8266" xr:uid="{509F8089-A47B-4DCF-BE0F-2E8ACD47A58B}"/>
    <cellStyle name="Normal 3 24 14" xfId="8267" xr:uid="{D62C00AD-E9DB-414E-8A39-BDA9B15550E7}"/>
    <cellStyle name="Normal 3 24 15" xfId="8268" xr:uid="{F456D42E-0716-4831-B1B4-6879F80DC916}"/>
    <cellStyle name="Normal 3 24 16" xfId="8269" xr:uid="{57FE9072-C6FA-45E1-8A06-B59C47B65892}"/>
    <cellStyle name="Normal 3 24 17" xfId="8270" xr:uid="{311B0CE2-2AEC-4EEB-AD7B-6E64884EDFF8}"/>
    <cellStyle name="Normal 3 24 18" xfId="8271" xr:uid="{C7A2AB14-28B2-4A5C-9393-3546A2327F60}"/>
    <cellStyle name="Normal 3 24 19" xfId="8272" xr:uid="{478F926B-14BA-4EAA-B42D-C4B535213498}"/>
    <cellStyle name="Normal 3 24 2" xfId="8273" xr:uid="{E4B55DE1-6EB1-4EAF-9035-04A01FB59E15}"/>
    <cellStyle name="Normal 3 24 20" xfId="8274" xr:uid="{30549506-229E-477C-BAE1-859FAB8BB158}"/>
    <cellStyle name="Normal 3 24 3" xfId="8275" xr:uid="{822481A0-E68A-4961-BE98-BCF123B3FADB}"/>
    <cellStyle name="Normal 3 24 4" xfId="8276" xr:uid="{C38911A1-6C56-4AB3-92FC-4469BE0AA6D8}"/>
    <cellStyle name="Normal 3 24 5" xfId="8277" xr:uid="{FA287F31-CD41-441A-A223-CAB906134AC8}"/>
    <cellStyle name="Normal 3 24 6" xfId="8278" xr:uid="{807EC91E-1585-400C-81EC-5D2E4ACAF877}"/>
    <cellStyle name="Normal 3 24 7" xfId="8279" xr:uid="{AA25B7AA-BA6A-44A6-8A99-2EA2B6033875}"/>
    <cellStyle name="Normal 3 24 8" xfId="8280" xr:uid="{7F3B780E-72EE-4F6E-82A5-EB1B815968A5}"/>
    <cellStyle name="Normal 3 24 9" xfId="8281" xr:uid="{DE940F7B-72CA-4168-B665-C8FCB5525EC3}"/>
    <cellStyle name="Normal 3 25" xfId="8282" xr:uid="{82DA77CA-0EB0-4395-AC0F-6902B240993A}"/>
    <cellStyle name="Normal 3 26" xfId="8283" xr:uid="{ABB65F6A-303F-4DA7-8653-91F7EEBD000E}"/>
    <cellStyle name="Normal 3 27" xfId="8284" xr:uid="{023FCC38-C528-4FE1-821D-DE8370BB5306}"/>
    <cellStyle name="Normal 3 28" xfId="8285" xr:uid="{EEDDA218-E88C-4599-8418-66664703DE99}"/>
    <cellStyle name="Normal 3 29" xfId="8286" xr:uid="{BCEE9AA1-5C8A-42DA-A027-5C3C8992F4A8}"/>
    <cellStyle name="Normal 3 3" xfId="22" xr:uid="{82B9FE8E-E6BA-4F51-8D51-7AE1F4556A3D}"/>
    <cellStyle name="Normal 3 3 2" xfId="31" xr:uid="{2E7658C9-C6C6-4FAE-AFB5-29DD17CB418D}"/>
    <cellStyle name="Normal 3 3 2 2" xfId="53" xr:uid="{60D56B74-8E8E-488D-84D2-5D4B1C3FF982}"/>
    <cellStyle name="Normal 3 3 2 2 2" xfId="94" xr:uid="{648C624A-3107-4F4F-8CEE-C3678C3F4280}"/>
    <cellStyle name="Normal 3 3 2 2 2 2" xfId="158" xr:uid="{219E0689-1915-44F2-9398-FA55645FC0EB}"/>
    <cellStyle name="Normal 3 3 2 2 2 2 2" xfId="661" xr:uid="{6176FA39-78FB-4798-8CA3-85132780425E}"/>
    <cellStyle name="Normal 3 3 2 2 2 2 2 2" xfId="1427" xr:uid="{68B6107F-1334-44AF-AAEE-3D6474EC6908}"/>
    <cellStyle name="Normal 3 3 2 2 2 2 2 3" xfId="2207" xr:uid="{0B3FD65E-5F4E-48A9-B90D-0F3C1060C8D2}"/>
    <cellStyle name="Normal 3 3 2 2 2 2 3" xfId="413" xr:uid="{E80700BF-8C40-4F69-9F09-20DBA6CC4FDF}"/>
    <cellStyle name="Normal 3 3 2 2 2 2 3 2" xfId="1179" xr:uid="{3E19DD4A-50E4-45AE-B513-D1BE12C8E006}"/>
    <cellStyle name="Normal 3 3 2 2 2 2 3 3" xfId="1959" xr:uid="{71665490-74B8-4C6A-8BBE-352FEADFC57E}"/>
    <cellStyle name="Normal 3 3 2 2 2 2 4" xfId="931" xr:uid="{39BBFF46-BA9B-4821-9A64-556E489F986F}"/>
    <cellStyle name="Normal 3 3 2 2 2 2 5" xfId="1710" xr:uid="{634EFE8A-8838-4E67-9688-09C2957FDABC}"/>
    <cellStyle name="Normal 3 3 2 2 2 3" xfId="238" xr:uid="{16B28EF9-5E96-44AF-B448-02A0C7212D8D}"/>
    <cellStyle name="Normal 3 3 2 2 2 3 2" xfId="739" xr:uid="{56CC0A0F-A2CC-405A-8107-58B50432A55B}"/>
    <cellStyle name="Normal 3 3 2 2 2 3 2 2" xfId="1505" xr:uid="{346AE982-3887-4A9D-B2FC-9A15CB72E12F}"/>
    <cellStyle name="Normal 3 3 2 2 2 3 2 3" xfId="2285" xr:uid="{E0280E26-67A2-4ACC-A866-1D6BCBDDFE5D}"/>
    <cellStyle name="Normal 3 3 2 2 2 3 3" xfId="491" xr:uid="{08C0C992-650D-41DC-83A9-0FF16A8404BD}"/>
    <cellStyle name="Normal 3 3 2 2 2 3 3 2" xfId="1257" xr:uid="{DE39902F-56BB-4751-9905-C81ED084F23D}"/>
    <cellStyle name="Normal 3 3 2 2 2 3 3 3" xfId="2037" xr:uid="{91F63983-93FD-4F9E-847A-BEBD5019F1BC}"/>
    <cellStyle name="Normal 3 3 2 2 2 3 4" xfId="1009" xr:uid="{11E38071-FD6D-4DC5-A55F-E819A9C55C0E}"/>
    <cellStyle name="Normal 3 3 2 2 2 3 5" xfId="1788" xr:uid="{539EE6DD-D62E-48E1-AC6D-1E4FEC462D46}"/>
    <cellStyle name="Normal 3 3 2 2 2 4" xfId="598" xr:uid="{DCA33C23-CE3C-4A08-A08C-28F807ACCBE2}"/>
    <cellStyle name="Normal 3 3 2 2 2 4 2" xfId="1364" xr:uid="{CA595A10-ADC7-464D-8286-6AE2FBFB71A5}"/>
    <cellStyle name="Normal 3 3 2 2 2 4 3" xfId="2144" xr:uid="{9A1BE8C7-8D63-4572-91B0-5039CC25BD3B}"/>
    <cellStyle name="Normal 3 3 2 2 2 5" xfId="350" xr:uid="{7EC06EAF-C6FB-49FB-A32B-13E4923F650E}"/>
    <cellStyle name="Normal 3 3 2 2 2 5 2" xfId="1116" xr:uid="{DF071BFA-066D-4528-BEF8-7F217AFD2C96}"/>
    <cellStyle name="Normal 3 3 2 2 2 5 3" xfId="1896" xr:uid="{32B9521C-F6F8-478B-B200-F91B452A9E0A}"/>
    <cellStyle name="Normal 3 3 2 2 2 6" xfId="868" xr:uid="{5AB70340-CEB8-4400-AB15-65A9EEC80C18}"/>
    <cellStyle name="Normal 3 3 2 2 2 7" xfId="1647" xr:uid="{E5F078B2-3DF5-4DCF-A413-ED43DA092E97}"/>
    <cellStyle name="Normal 3 3 2 2 3" xfId="126" xr:uid="{E4C90473-FD4C-4721-B0B2-D16710E7F098}"/>
    <cellStyle name="Normal 3 3 2 2 3 2" xfId="272" xr:uid="{AA2DA1D2-FBA7-445A-AC83-8F2B8EA88636}"/>
    <cellStyle name="Normal 3 3 2 2 3 2 2" xfId="773" xr:uid="{1FBA8602-DE5E-4F32-9C2B-8C17AB7434C1}"/>
    <cellStyle name="Normal 3 3 2 2 3 2 2 2" xfId="1539" xr:uid="{BB8FD0CE-E59E-4E3D-84CC-05796CB9EA31}"/>
    <cellStyle name="Normal 3 3 2 2 3 2 2 3" xfId="2319" xr:uid="{2F4E1B43-17D0-470B-8264-487898D977FD}"/>
    <cellStyle name="Normal 3 3 2 2 3 2 3" xfId="525" xr:uid="{25185C03-C243-465E-9C12-8C56C9FE1C1F}"/>
    <cellStyle name="Normal 3 3 2 2 3 2 3 2" xfId="1291" xr:uid="{AADB3EC0-DA13-44D1-AB2D-783139D76F17}"/>
    <cellStyle name="Normal 3 3 2 2 3 2 3 3" xfId="2071" xr:uid="{C67E766F-6960-4911-9CA1-B912D5B5E48D}"/>
    <cellStyle name="Normal 3 3 2 2 3 2 4" xfId="1043" xr:uid="{96E3254F-E06D-4631-86C5-E04FB967692E}"/>
    <cellStyle name="Normal 3 3 2 2 3 2 5" xfId="1822" xr:uid="{D4AE3F78-E7D7-4AC3-BD4E-91889435137F}"/>
    <cellStyle name="Normal 3 3 2 2 3 3" xfId="629" xr:uid="{D8D32F31-E02F-4412-9B81-9684A3B1F997}"/>
    <cellStyle name="Normal 3 3 2 2 3 3 2" xfId="1395" xr:uid="{9ABAF17A-7A82-4511-885D-237EBF4B57FF}"/>
    <cellStyle name="Normal 3 3 2 2 3 3 3" xfId="2175" xr:uid="{3A053F5D-16ED-4B4C-81B6-285F109C4AE5}"/>
    <cellStyle name="Normal 3 3 2 2 3 4" xfId="381" xr:uid="{C735564C-3A5C-4C9A-BE05-BB595D54ED83}"/>
    <cellStyle name="Normal 3 3 2 2 3 4 2" xfId="1147" xr:uid="{DF9158BF-9A3C-4E98-BE7F-EECEF3F53F33}"/>
    <cellStyle name="Normal 3 3 2 2 3 4 3" xfId="1927" xr:uid="{C8A4F3FD-B542-4839-870F-552518537539}"/>
    <cellStyle name="Normal 3 3 2 2 3 5" xfId="899" xr:uid="{71BAF5EC-35DF-4490-A209-25FE1CE7E7A8}"/>
    <cellStyle name="Normal 3 3 2 2 3 6" xfId="1678" xr:uid="{EAB9BE34-D971-463E-AC06-60EAD8EFD422}"/>
    <cellStyle name="Normal 3 3 2 2 4" xfId="204" xr:uid="{B8B9939B-36AB-438C-97DB-AB245EBFE205}"/>
    <cellStyle name="Normal 3 3 2 2 4 2" xfId="705" xr:uid="{91348EAF-F136-4D2F-8D33-ED617F9B8C13}"/>
    <cellStyle name="Normal 3 3 2 2 4 2 2" xfId="1471" xr:uid="{3A980854-6E5D-4959-B33D-A5EEAC725A49}"/>
    <cellStyle name="Normal 3 3 2 2 4 2 3" xfId="2251" xr:uid="{9E32D32A-2791-44D1-9E87-A5CA93543DA9}"/>
    <cellStyle name="Normal 3 3 2 2 4 3" xfId="457" xr:uid="{C90596B5-8134-422F-82B3-9EC7846180B4}"/>
    <cellStyle name="Normal 3 3 2 2 4 3 2" xfId="1223" xr:uid="{84A0B447-17CF-4B7A-B889-D54C3014351E}"/>
    <cellStyle name="Normal 3 3 2 2 4 3 3" xfId="2003" xr:uid="{A35D1ADB-41A9-4D30-ABE4-FB32A0912C59}"/>
    <cellStyle name="Normal 3 3 2 2 4 4" xfId="975" xr:uid="{467FC35D-7984-4EDA-90A6-A62B60A5A1C5}"/>
    <cellStyle name="Normal 3 3 2 2 4 5" xfId="1754" xr:uid="{331E327E-D2C0-43E3-9C73-68270877BCE3}"/>
    <cellStyle name="Normal 3 3 2 2 5" xfId="564" xr:uid="{DD8E640B-E0B2-489E-8183-E5FB2663CF2D}"/>
    <cellStyle name="Normal 3 3 2 2 5 2" xfId="1330" xr:uid="{5D7C0AD3-AACD-4779-80C9-AB0E277F9879}"/>
    <cellStyle name="Normal 3 3 2 2 5 3" xfId="2110" xr:uid="{B82351EF-5052-4FE6-87D0-698AF0D9336B}"/>
    <cellStyle name="Normal 3 3 2 2 6" xfId="316" xr:uid="{29C69AC3-ADC0-4263-B85F-04C0F2A2CFE4}"/>
    <cellStyle name="Normal 3 3 2 2 6 2" xfId="1082" xr:uid="{1D018020-3718-4EEE-A7A0-A7096FA7249C}"/>
    <cellStyle name="Normal 3 3 2 2 6 3" xfId="1862" xr:uid="{C4574382-E2A6-4B9D-AF35-6701082A72FF}"/>
    <cellStyle name="Normal 3 3 2 2 7" xfId="834" xr:uid="{96250062-1A33-4846-B987-71F4ED1F5524}"/>
    <cellStyle name="Normal 3 3 2 2 8" xfId="1613" xr:uid="{442CB9E0-0233-4701-AC97-9906684960AD}"/>
    <cellStyle name="Normal 3 3 2 3" xfId="81" xr:uid="{A1B18F72-A3E2-4174-B52E-F23715F0C997}"/>
    <cellStyle name="Normal 3 3 2 3 2" xfId="147" xr:uid="{F89A5496-96C1-4FC7-B55D-3161C6550E00}"/>
    <cellStyle name="Normal 3 3 2 3 2 2" xfId="650" xr:uid="{D0D3647B-E25D-40CC-BEB2-2A074F27D906}"/>
    <cellStyle name="Normal 3 3 2 3 2 2 2" xfId="1416" xr:uid="{7B7AA660-CA6D-4E06-8004-90EB6C1F135B}"/>
    <cellStyle name="Normal 3 3 2 3 2 2 3" xfId="2196" xr:uid="{1A53D0FA-6A19-4EEF-B3AF-6BB4D7656406}"/>
    <cellStyle name="Normal 3 3 2 3 2 3" xfId="402" xr:uid="{E6358B54-6AA0-4128-A4D7-588EDFDD8014}"/>
    <cellStyle name="Normal 3 3 2 3 2 3 2" xfId="1168" xr:uid="{1FDAD3FC-12A4-4096-AD36-2C6A6A04D306}"/>
    <cellStyle name="Normal 3 3 2 3 2 3 3" xfId="1948" xr:uid="{ACE9386E-80DE-4022-99A3-61265911AA6A}"/>
    <cellStyle name="Normal 3 3 2 3 2 4" xfId="920" xr:uid="{98D25CB7-F614-4F7C-B39F-3EB64A8908A0}"/>
    <cellStyle name="Normal 3 3 2 3 2 5" xfId="1699" xr:uid="{47B83FC8-2B46-46DD-A5FE-4D7EFC1FF35E}"/>
    <cellStyle name="Normal 3 3 2 3 3" xfId="225" xr:uid="{6F69B938-CB66-4670-BAB7-FD3C3085012E}"/>
    <cellStyle name="Normal 3 3 2 3 3 2" xfId="726" xr:uid="{5D1F04C8-6F25-4C66-86F9-105BC044AD11}"/>
    <cellStyle name="Normal 3 3 2 3 3 2 2" xfId="1492" xr:uid="{5D336774-7C7C-451D-817E-85FB9826E906}"/>
    <cellStyle name="Normal 3 3 2 3 3 2 3" xfId="2272" xr:uid="{C929E85D-FBA1-479E-8CFE-4FC8BB7EC3F3}"/>
    <cellStyle name="Normal 3 3 2 3 3 3" xfId="478" xr:uid="{0C0AAE1E-3D4D-45FB-A2CA-5E148C0BEB65}"/>
    <cellStyle name="Normal 3 3 2 3 3 3 2" xfId="1244" xr:uid="{51AD0564-E9A9-49EE-878C-2E1510A41EF8}"/>
    <cellStyle name="Normal 3 3 2 3 3 3 3" xfId="2024" xr:uid="{D1C8981D-8D7E-4015-9A14-4EBA3D209E0D}"/>
    <cellStyle name="Normal 3 3 2 3 3 4" xfId="996" xr:uid="{8EC2002B-5ED3-4218-BAF4-AEC37E212DF9}"/>
    <cellStyle name="Normal 3 3 2 3 3 5" xfId="1775" xr:uid="{453301A5-8EB3-46A3-B273-622546FB141D}"/>
    <cellStyle name="Normal 3 3 2 3 4" xfId="585" xr:uid="{1F601807-369D-4E29-AF7F-DFE090EBD29A}"/>
    <cellStyle name="Normal 3 3 2 3 4 2" xfId="1351" xr:uid="{F883718A-5AF0-421C-99B0-F86A50ABD023}"/>
    <cellStyle name="Normal 3 3 2 3 4 3" xfId="2131" xr:uid="{AE7CF12E-158F-4D68-9F9F-8E5E6EEC9C6F}"/>
    <cellStyle name="Normal 3 3 2 3 5" xfId="337" xr:uid="{6E9A5BE5-7488-4331-A4BE-A51511CD535C}"/>
    <cellStyle name="Normal 3 3 2 3 5 2" xfId="1103" xr:uid="{A131599D-7708-4F7D-9A6F-AFDE870560F1}"/>
    <cellStyle name="Normal 3 3 2 3 5 3" xfId="1883" xr:uid="{EC85AAFD-8351-4EEE-86AE-6D506D44ACC2}"/>
    <cellStyle name="Normal 3 3 2 3 6" xfId="855" xr:uid="{4B0D9330-1394-43AD-8A13-61C9FD4C8D9D}"/>
    <cellStyle name="Normal 3 3 2 3 7" xfId="1634" xr:uid="{688A914C-838D-4053-993C-DAB50FA54C3F}"/>
    <cellStyle name="Normal 3 3 2 4" xfId="115" xr:uid="{C43D9839-5175-4E6D-AC7A-4F0B5DC91373}"/>
    <cellStyle name="Normal 3 3 2 4 2" xfId="259" xr:uid="{6D0AB1BA-2F29-4079-AE88-77D5E761AC24}"/>
    <cellStyle name="Normal 3 3 2 4 2 2" xfId="760" xr:uid="{EABDCFF4-CCC3-4C8A-900A-70D25C3165CC}"/>
    <cellStyle name="Normal 3 3 2 4 2 2 2" xfId="1526" xr:uid="{9E772B01-312B-4145-9114-629C8C67248E}"/>
    <cellStyle name="Normal 3 3 2 4 2 2 3" xfId="2306" xr:uid="{A2F261FC-085B-4325-8F10-AF7E21B1E38E}"/>
    <cellStyle name="Normal 3 3 2 4 2 3" xfId="512" xr:uid="{39E4072B-3671-47E7-893B-01F06D8585F7}"/>
    <cellStyle name="Normal 3 3 2 4 2 3 2" xfId="1278" xr:uid="{88F5FF39-A18C-4F34-A37A-87ED68FF0EA1}"/>
    <cellStyle name="Normal 3 3 2 4 2 3 3" xfId="2058" xr:uid="{C577EECE-0EFE-4199-9EE4-4FA73A811F92}"/>
    <cellStyle name="Normal 3 3 2 4 2 4" xfId="1030" xr:uid="{892F4AC9-90F2-438A-89E2-BE1223E6DB9F}"/>
    <cellStyle name="Normal 3 3 2 4 2 5" xfId="1809" xr:uid="{0AD89187-31D4-4EAF-A647-9EEFA2CF02A8}"/>
    <cellStyle name="Normal 3 3 2 4 3" xfId="618" xr:uid="{A51A398B-F5F1-4F55-AEFE-F468DCD76AB1}"/>
    <cellStyle name="Normal 3 3 2 4 3 2" xfId="1384" xr:uid="{3483CC7B-E56F-4744-9E18-E6A507FCB04D}"/>
    <cellStyle name="Normal 3 3 2 4 3 3" xfId="2164" xr:uid="{8DE1AA27-25EF-497E-98CE-8B4B88944D87}"/>
    <cellStyle name="Normal 3 3 2 4 4" xfId="370" xr:uid="{662A0E8F-5A94-45C1-AF7C-E91427662BC9}"/>
    <cellStyle name="Normal 3 3 2 4 4 2" xfId="1136" xr:uid="{AE109016-3FDE-4C77-9AFD-E295547B9C05}"/>
    <cellStyle name="Normal 3 3 2 4 4 3" xfId="1916" xr:uid="{A8C63C5B-D591-4556-A4C6-CA31E7FC0D45}"/>
    <cellStyle name="Normal 3 3 2 4 5" xfId="888" xr:uid="{6DCB298D-0DD5-4DA4-9A9C-C3BB16187FA7}"/>
    <cellStyle name="Normal 3 3 2 4 6" xfId="1667" xr:uid="{A16B5C27-964C-4437-9395-0411F4441916}"/>
    <cellStyle name="Normal 3 3 2 5" xfId="190" xr:uid="{708FE0C8-015B-4E00-8833-FA2F472DC9C2}"/>
    <cellStyle name="Normal 3 3 2 5 2" xfId="692" xr:uid="{AD3391A8-5D49-4921-8CDC-2567F9A4EB46}"/>
    <cellStyle name="Normal 3 3 2 5 2 2" xfId="1458" xr:uid="{4B502D47-C33D-40D6-8D76-6AFF0D66B1DE}"/>
    <cellStyle name="Normal 3 3 2 5 2 3" xfId="2238" xr:uid="{B7978567-15B7-4402-9C1E-793850624FFB}"/>
    <cellStyle name="Normal 3 3 2 5 3" xfId="444" xr:uid="{D102E3B2-F291-47FF-86F5-D3E5F3113C0F}"/>
    <cellStyle name="Normal 3 3 2 5 3 2" xfId="1210" xr:uid="{55A2EDE7-155B-4437-8A2F-8B507BCBDCB2}"/>
    <cellStyle name="Normal 3 3 2 5 3 3" xfId="1990" xr:uid="{A313101E-7BA2-445A-8294-1208D64166F7}"/>
    <cellStyle name="Normal 3 3 2 5 4" xfId="962" xr:uid="{D7F25832-8182-4BC0-93B7-92554A285699}"/>
    <cellStyle name="Normal 3 3 2 5 5" xfId="1741" xr:uid="{1208C244-3D77-4606-9382-136CFF0D7169}"/>
    <cellStyle name="Normal 3 3 2 6" xfId="551" xr:uid="{DFDED90D-CBB9-4F0E-B707-8E987B0B8A23}"/>
    <cellStyle name="Normal 3 3 2 6 2" xfId="1317" xr:uid="{3768DE59-0A21-403A-88D9-A935F11BC7A3}"/>
    <cellStyle name="Normal 3 3 2 6 3" xfId="2097" xr:uid="{AC8C241E-525A-49A1-8C5E-556596F205C6}"/>
    <cellStyle name="Normal 3 3 2 7" xfId="303" xr:uid="{4F234C93-52D4-49D0-8E4E-75DC0C67D938}"/>
    <cellStyle name="Normal 3 3 2 7 2" xfId="1069" xr:uid="{B8137965-75D8-4BFF-AFDE-5923B881B1A0}"/>
    <cellStyle name="Normal 3 3 2 7 3" xfId="1849" xr:uid="{32C2FD13-8C29-46FF-9C64-C90CE95650EE}"/>
    <cellStyle name="Normal 3 3 2 8" xfId="821" xr:uid="{A6763ECF-F4B4-454E-8BFE-676153CC2C15}"/>
    <cellStyle name="Normal 3 3 2 9" xfId="1602" xr:uid="{97BE668C-3C6F-4754-96A3-3ACA71A65608}"/>
    <cellStyle name="Normal 3 3 3" xfId="50" xr:uid="{CB4E0F92-473C-4452-B048-5278C8B899B4}"/>
    <cellStyle name="Normal 3 3 3 2" xfId="91" xr:uid="{74C1FC9C-3782-45B3-A095-5759DB8980FA}"/>
    <cellStyle name="Normal 3 3 3 2 2" xfId="155" xr:uid="{16AE1EEF-669D-483A-964B-8A43D71EEF2E}"/>
    <cellStyle name="Normal 3 3 3 2 2 2" xfId="658" xr:uid="{41900F4E-D680-40DC-BFD1-EA41C673603D}"/>
    <cellStyle name="Normal 3 3 3 2 2 2 2" xfId="1424" xr:uid="{48BEDE93-9580-42B3-BBAE-89542429B31B}"/>
    <cellStyle name="Normal 3 3 3 2 2 2 3" xfId="2204" xr:uid="{4D33D3F1-586A-4404-82E6-6B96CBF20158}"/>
    <cellStyle name="Normal 3 3 3 2 2 3" xfId="410" xr:uid="{25A57850-09A2-4416-BB99-6105DEC6627B}"/>
    <cellStyle name="Normal 3 3 3 2 2 3 2" xfId="1176" xr:uid="{81FD099F-99E0-4EB3-A8A9-8ABC5EF03073}"/>
    <cellStyle name="Normal 3 3 3 2 2 3 3" xfId="1956" xr:uid="{5444DA0E-46AE-4202-AAAE-0E4312994C31}"/>
    <cellStyle name="Normal 3 3 3 2 2 4" xfId="928" xr:uid="{3CD4C2FF-8077-4ECD-A126-908B20F40273}"/>
    <cellStyle name="Normal 3 3 3 2 2 5" xfId="1707" xr:uid="{D99CD37F-E080-4A9E-AEC1-E23424835349}"/>
    <cellStyle name="Normal 3 3 3 2 3" xfId="235" xr:uid="{C7B27E90-2CAF-431E-93CA-8F1353DE8B34}"/>
    <cellStyle name="Normal 3 3 3 2 3 2" xfId="736" xr:uid="{FDD8934F-F2C9-4C9E-83C3-EF2053B320DD}"/>
    <cellStyle name="Normal 3 3 3 2 3 2 2" xfId="1502" xr:uid="{37D771AB-C1CA-4479-8FF4-372790317F6D}"/>
    <cellStyle name="Normal 3 3 3 2 3 2 3" xfId="2282" xr:uid="{982BA1AB-1957-41DB-B11B-02B3503D0D3C}"/>
    <cellStyle name="Normal 3 3 3 2 3 3" xfId="488" xr:uid="{D7EEAFB3-319A-48E4-AEE0-8B9B226785AC}"/>
    <cellStyle name="Normal 3 3 3 2 3 3 2" xfId="1254" xr:uid="{476C52E8-3717-4E6B-B980-4E050AB66431}"/>
    <cellStyle name="Normal 3 3 3 2 3 3 3" xfId="2034" xr:uid="{4A5FF56D-4E9F-43D2-ACA8-E846D520592A}"/>
    <cellStyle name="Normal 3 3 3 2 3 4" xfId="1006" xr:uid="{84C18AED-90A4-4B2C-A6CD-0BAB050153CD}"/>
    <cellStyle name="Normal 3 3 3 2 3 5" xfId="1785" xr:uid="{06BC5480-FDCA-4137-BF07-1B2367F66D22}"/>
    <cellStyle name="Normal 3 3 3 2 4" xfId="595" xr:uid="{DD30B6F6-AE4B-4CE6-942A-7C0FCCD7DDBD}"/>
    <cellStyle name="Normal 3 3 3 2 4 2" xfId="1361" xr:uid="{7118E74E-59D2-4CA0-82B1-07D820BF91B7}"/>
    <cellStyle name="Normal 3 3 3 2 4 3" xfId="2141" xr:uid="{C6AEFF53-AE28-4DA2-A276-629A84F7AB3E}"/>
    <cellStyle name="Normal 3 3 3 2 5" xfId="347" xr:uid="{56C6593F-DDE9-4AC6-96BF-B05EFA095B78}"/>
    <cellStyle name="Normal 3 3 3 2 5 2" xfId="1113" xr:uid="{1216578D-22A7-4626-9BE9-50246E2F1108}"/>
    <cellStyle name="Normal 3 3 3 2 5 3" xfId="1893" xr:uid="{0675D93B-A8F1-4C93-A43A-C74A5ECF588A}"/>
    <cellStyle name="Normal 3 3 3 2 6" xfId="865" xr:uid="{CD8B3D6E-2DC5-4080-B416-42A7A7656BA1}"/>
    <cellStyle name="Normal 3 3 3 2 7" xfId="1644" xr:uid="{101CE696-9690-4772-AB87-5257166770C5}"/>
    <cellStyle name="Normal 3 3 3 2 8" xfId="8287" xr:uid="{23475D13-8A65-4417-ACA6-501D2B28BE76}"/>
    <cellStyle name="Normal 3 3 3 3" xfId="123" xr:uid="{B3FAF92F-FB11-4597-A47C-3FC5FD4C008F}"/>
    <cellStyle name="Normal 3 3 3 3 2" xfId="269" xr:uid="{0110822A-2B88-439A-B45C-F6D05B231B47}"/>
    <cellStyle name="Normal 3 3 3 3 2 2" xfId="770" xr:uid="{200E471B-41BD-4ED3-9ED6-BBBB924731D9}"/>
    <cellStyle name="Normal 3 3 3 3 2 2 2" xfId="1536" xr:uid="{929B3A73-58E8-4E4D-8CED-A5F5275B7E6C}"/>
    <cellStyle name="Normal 3 3 3 3 2 2 3" xfId="2316" xr:uid="{43F59307-F570-45CE-A1B7-E2DFD7E53577}"/>
    <cellStyle name="Normal 3 3 3 3 2 3" xfId="522" xr:uid="{1B02695E-0E55-43E3-99CD-C453A092598B}"/>
    <cellStyle name="Normal 3 3 3 3 2 3 2" xfId="1288" xr:uid="{848BF075-7978-4BC2-9FA3-477C6BF800FF}"/>
    <cellStyle name="Normal 3 3 3 3 2 3 3" xfId="2068" xr:uid="{92834546-231F-4BF2-879F-3A2273242C14}"/>
    <cellStyle name="Normal 3 3 3 3 2 4" xfId="1040" xr:uid="{965DED24-636C-4368-814F-EE9DDF63946C}"/>
    <cellStyle name="Normal 3 3 3 3 2 5" xfId="1819" xr:uid="{49CF17BA-F852-4BD7-9F82-B3D6EDD57022}"/>
    <cellStyle name="Normal 3 3 3 3 3" xfId="626" xr:uid="{1C0BCC36-FA22-471D-A57F-C16AC0A65AF8}"/>
    <cellStyle name="Normal 3 3 3 3 3 2" xfId="1392" xr:uid="{3ED3A8F7-53D9-49A9-BC71-4C39C16BC8AB}"/>
    <cellStyle name="Normal 3 3 3 3 3 3" xfId="2172" xr:uid="{81560537-B702-46DB-9EF1-FFACA8EE956C}"/>
    <cellStyle name="Normal 3 3 3 3 4" xfId="378" xr:uid="{6AAACB7C-4D11-4623-A49B-AEE7C9291BD2}"/>
    <cellStyle name="Normal 3 3 3 3 4 2" xfId="1144" xr:uid="{89FE758D-2564-4284-893F-37D1D081CDEC}"/>
    <cellStyle name="Normal 3 3 3 3 4 3" xfId="1924" xr:uid="{BDAE02E7-C0C5-46F4-B6F4-CF1C8EF95917}"/>
    <cellStyle name="Normal 3 3 3 3 5" xfId="896" xr:uid="{65B47984-10F4-43DE-B9EA-5D6007D6B849}"/>
    <cellStyle name="Normal 3 3 3 3 6" xfId="1675" xr:uid="{9BFD7CA8-5AD0-4186-89EB-B7C9CAE84FFD}"/>
    <cellStyle name="Normal 3 3 3 4" xfId="201" xr:uid="{57F83408-671F-4F6D-B5EC-99F3A99B8527}"/>
    <cellStyle name="Normal 3 3 3 4 2" xfId="702" xr:uid="{44E6826D-A6DF-4692-905B-997B2EC488C1}"/>
    <cellStyle name="Normal 3 3 3 4 2 2" xfId="1468" xr:uid="{595C4946-9BFF-46A5-8A7E-7C1548A5BAD2}"/>
    <cellStyle name="Normal 3 3 3 4 2 3" xfId="2248" xr:uid="{14012E73-52F5-4090-A539-4B830A2329FA}"/>
    <cellStyle name="Normal 3 3 3 4 3" xfId="454" xr:uid="{1465A0AA-87D2-45EA-A9E4-144F7442287A}"/>
    <cellStyle name="Normal 3 3 3 4 3 2" xfId="1220" xr:uid="{3DFA0DF0-DA8C-42C0-BCF2-819C21088B2E}"/>
    <cellStyle name="Normal 3 3 3 4 3 3" xfId="2000" xr:uid="{F86BE854-7546-4F3B-BE7E-E955E5284A8C}"/>
    <cellStyle name="Normal 3 3 3 4 4" xfId="972" xr:uid="{0B11DAFB-D78B-496A-A36C-3D2519D8AD70}"/>
    <cellStyle name="Normal 3 3 3 4 5" xfId="1751" xr:uid="{7DACCC30-3A2C-419A-8FA8-74D28B4F24E6}"/>
    <cellStyle name="Normal 3 3 3 5" xfId="561" xr:uid="{82739DBA-E55A-4981-8457-E72C5F4F8B74}"/>
    <cellStyle name="Normal 3 3 3 5 2" xfId="1327" xr:uid="{D0C207DD-6188-421F-A809-3C1E921827C8}"/>
    <cellStyle name="Normal 3 3 3 5 3" xfId="2107" xr:uid="{F4787925-E062-4143-9D84-8EC97F22C7D0}"/>
    <cellStyle name="Normal 3 3 3 6" xfId="313" xr:uid="{98C5B8E8-4C91-4DAB-B418-D3D0346E6917}"/>
    <cellStyle name="Normal 3 3 3 6 2" xfId="1079" xr:uid="{D842DA16-CFCB-49BC-85EC-68A2A28A7EF1}"/>
    <cellStyle name="Normal 3 3 3 6 3" xfId="1859" xr:uid="{F7DC946F-E931-4CC5-800F-1340C6A42D70}"/>
    <cellStyle name="Normal 3 3 3 7" xfId="831" xr:uid="{56C9B5C2-359A-4E1B-B122-0F384687FA92}"/>
    <cellStyle name="Normal 3 3 3 8" xfId="1578" xr:uid="{54AAD248-8F54-4DB0-818D-18C59E5A4418}"/>
    <cellStyle name="Normal 3 3 4" xfId="1596" xr:uid="{D4F733CD-DA81-4A2F-A9F9-6611D2C6D3CF}"/>
    <cellStyle name="Normal 3 3 4 2" xfId="21454" xr:uid="{DFEE9A77-CFFE-4A24-8466-11A4EB2379DB}"/>
    <cellStyle name="Normal 3 3 5" xfId="1569" xr:uid="{584A0539-CC1E-493B-ADD2-F514BCC152B3}"/>
    <cellStyle name="Normal 3 30" xfId="8288" xr:uid="{44ECD023-920F-4B01-A674-B572DE163FD5}"/>
    <cellStyle name="Normal 3 31" xfId="8289" xr:uid="{27C5BF75-862E-44FE-B222-7A3F32785001}"/>
    <cellStyle name="Normal 3 32" xfId="8290" xr:uid="{59DBE29B-A732-4E2D-A919-BDD164D7CB24}"/>
    <cellStyle name="Normal 3 33" xfId="8291" xr:uid="{5A192A15-D1B4-40EE-AD4E-567A30B673B8}"/>
    <cellStyle name="Normal 3 34" xfId="8292" xr:uid="{E3194161-AD21-4103-9D09-8A53CB47498C}"/>
    <cellStyle name="Normal 3 35" xfId="8293" xr:uid="{4A836715-E233-4586-9F63-5C73A1E6CD08}"/>
    <cellStyle name="Normal 3 36" xfId="8294" xr:uid="{9E111474-D5A5-4315-A051-6718FE235F5D}"/>
    <cellStyle name="Normal 3 37" xfId="8295" xr:uid="{B04247E1-184F-45E8-8D0B-60CFC7134BA2}"/>
    <cellStyle name="Normal 3 38" xfId="8296" xr:uid="{26017196-4C8D-4148-A8A4-253E32A1C56D}"/>
    <cellStyle name="Normal 3 38 10" xfId="8297" xr:uid="{423736E2-E045-44B1-AA58-79BB2D3D7D8B}"/>
    <cellStyle name="Normal 3 38 11" xfId="8298" xr:uid="{8B596033-60C2-438E-9B88-7ED80782C4B1}"/>
    <cellStyle name="Normal 3 38 12" xfId="8299" xr:uid="{C454AAD6-5C9B-4B21-8A16-77566E484F1A}"/>
    <cellStyle name="Normal 3 38 13" xfId="8300" xr:uid="{FF4FA56F-88FF-48E4-8848-A4AE95D7566C}"/>
    <cellStyle name="Normal 3 38 14" xfId="8301" xr:uid="{47F5131C-96A5-4301-AF47-77A8659AF693}"/>
    <cellStyle name="Normal 3 38 15" xfId="8302" xr:uid="{A25C042F-DFCC-4328-A50E-BF2AF006EC8B}"/>
    <cellStyle name="Normal 3 38 16" xfId="8303" xr:uid="{900DD1E8-3D68-47D1-A955-26CA7BE0F0A0}"/>
    <cellStyle name="Normal 3 38 17" xfId="8304" xr:uid="{4A50EE97-0EB8-4DFF-ADC9-52D55625A49A}"/>
    <cellStyle name="Normal 3 38 18" xfId="8305" xr:uid="{E124DFFE-EF2C-43EC-A04E-3F14A3AE1A40}"/>
    <cellStyle name="Normal 3 38 19" xfId="8306" xr:uid="{8929EAC6-9DA0-46E2-96CD-44F2DBC659DF}"/>
    <cellStyle name="Normal 3 38 2" xfId="8307" xr:uid="{C65DEB9C-17C8-4BC7-859D-3B394F7F25EE}"/>
    <cellStyle name="Normal 3 38 3" xfId="8308" xr:uid="{8E8F48DF-E2B5-40E9-85BE-36425D817609}"/>
    <cellStyle name="Normal 3 38 4" xfId="8309" xr:uid="{09F40B06-50A8-4091-9736-A8F3BE1AB8D2}"/>
    <cellStyle name="Normal 3 38 5" xfId="8310" xr:uid="{3FEC9347-4824-40A3-B76F-DEC0EC348DAE}"/>
    <cellStyle name="Normal 3 38 6" xfId="8311" xr:uid="{20A14167-99D2-4FB3-9BEB-FB298286B4A3}"/>
    <cellStyle name="Normal 3 38 7" xfId="8312" xr:uid="{FD16B371-ED3F-49D6-949F-1CD298B1352B}"/>
    <cellStyle name="Normal 3 38 8" xfId="8313" xr:uid="{70E27849-3F07-46A2-894C-88E8E4C02951}"/>
    <cellStyle name="Normal 3 38 9" xfId="8314" xr:uid="{9A676A54-315C-4117-8267-623A4588A87D}"/>
    <cellStyle name="Normal 3 39" xfId="8315" xr:uid="{60E52D2C-5880-4251-9D26-E6ADB63B40EA}"/>
    <cellStyle name="Normal 3 39 10" xfId="8316" xr:uid="{7BA4E53E-C473-48A6-83C0-BB191215CB1B}"/>
    <cellStyle name="Normal 3 39 11" xfId="8317" xr:uid="{1123BAA9-23A9-4A40-89D5-32AF2A2AA0B8}"/>
    <cellStyle name="Normal 3 39 12" xfId="8318" xr:uid="{588BB073-2D27-46A4-B2A5-89FF11EFDE8A}"/>
    <cellStyle name="Normal 3 39 13" xfId="8319" xr:uid="{C66044A7-CE15-4A68-90FD-A24C7FDBC43C}"/>
    <cellStyle name="Normal 3 39 14" xfId="8320" xr:uid="{44C9AC7C-B251-46B3-B06B-8B46CF4550AB}"/>
    <cellStyle name="Normal 3 39 15" xfId="8321" xr:uid="{334CD446-F781-4762-A1C1-4F2C32BA353E}"/>
    <cellStyle name="Normal 3 39 16" xfId="8322" xr:uid="{61AADBA3-DEA2-4474-872D-91BCBCB75741}"/>
    <cellStyle name="Normal 3 39 17" xfId="8323" xr:uid="{2A16D745-87DB-4E95-85C9-7211422B2019}"/>
    <cellStyle name="Normal 3 39 18" xfId="8324" xr:uid="{FE04DA9F-98B7-4B73-8C94-5D4D677B8CC3}"/>
    <cellStyle name="Normal 3 39 19" xfId="8325" xr:uid="{F0EDABA7-5C92-4249-AEA1-9427E2CF2B85}"/>
    <cellStyle name="Normal 3 39 2" xfId="8326" xr:uid="{4688FF91-EC3C-4069-BCBD-53BB30EC2F72}"/>
    <cellStyle name="Normal 3 39 3" xfId="8327" xr:uid="{E43A9C03-F1E0-4ADC-AE0A-3B958E0A5504}"/>
    <cellStyle name="Normal 3 39 4" xfId="8328" xr:uid="{920BA7BD-B4B1-4556-9573-78E6C003D2F3}"/>
    <cellStyle name="Normal 3 39 5" xfId="8329" xr:uid="{5CF48C15-FBAA-4454-B37D-692C18DA00BD}"/>
    <cellStyle name="Normal 3 39 6" xfId="8330" xr:uid="{5BC5C2F7-272B-4ED3-B85B-B7A87A73641D}"/>
    <cellStyle name="Normal 3 39 7" xfId="8331" xr:uid="{6059E097-789E-4C5D-B01F-13AB8DF234D2}"/>
    <cellStyle name="Normal 3 39 8" xfId="8332" xr:uid="{CED2B28B-8520-422C-AED3-437B524EECF4}"/>
    <cellStyle name="Normal 3 39 9" xfId="8333" xr:uid="{18C6AD88-72BE-4B65-8787-6947C5BE8A91}"/>
    <cellStyle name="Normal 3 4" xfId="10" xr:uid="{5DC1B5FC-3580-49B0-975A-937C13C99BAF}"/>
    <cellStyle name="Normal 3 4 2" xfId="51" xr:uid="{9CF54E06-1216-43AB-A204-96C4290C172D}"/>
    <cellStyle name="Normal 3 4 2 2" xfId="92" xr:uid="{C6E41F59-8674-4E7D-B976-18F1C6664FD5}"/>
    <cellStyle name="Normal 3 4 2 2 2" xfId="156" xr:uid="{767F98D6-0C32-4FFC-AEDE-E497D367F19D}"/>
    <cellStyle name="Normal 3 4 2 2 2 2" xfId="659" xr:uid="{E6BB217E-4CAE-4045-BEBF-CE68C1756320}"/>
    <cellStyle name="Normal 3 4 2 2 2 2 2" xfId="1425" xr:uid="{7623A80A-5AE1-409C-B097-830E675105B7}"/>
    <cellStyle name="Normal 3 4 2 2 2 2 3" xfId="2205" xr:uid="{F6B26EF8-C027-41AD-9CD2-22AC7E227D80}"/>
    <cellStyle name="Normal 3 4 2 2 2 3" xfId="411" xr:uid="{204BD4B3-A294-4D2D-BFC0-947E78C87247}"/>
    <cellStyle name="Normal 3 4 2 2 2 3 2" xfId="1177" xr:uid="{E76451B2-8C3A-423E-8332-0A3FDEE1E101}"/>
    <cellStyle name="Normal 3 4 2 2 2 3 3" xfId="1957" xr:uid="{0F908DF1-E8B7-4BA4-AD46-6E9485BF11A5}"/>
    <cellStyle name="Normal 3 4 2 2 2 4" xfId="929" xr:uid="{29F39765-41C0-43BC-AC6A-63525F6236B0}"/>
    <cellStyle name="Normal 3 4 2 2 2 5" xfId="1708" xr:uid="{9D4E7B78-F9A2-4E6D-8A72-EEBD85E0A17B}"/>
    <cellStyle name="Normal 3 4 2 2 3" xfId="236" xr:uid="{6EFA32FD-80DE-4FF1-A2B8-A09AD7AFDF19}"/>
    <cellStyle name="Normal 3 4 2 2 3 2" xfId="737" xr:uid="{B9BD255B-A341-490C-85E3-098ABA94EF63}"/>
    <cellStyle name="Normal 3 4 2 2 3 2 2" xfId="1503" xr:uid="{2B3B9415-E469-4A26-80D9-AC54FBC02B5D}"/>
    <cellStyle name="Normal 3 4 2 2 3 2 3" xfId="2283" xr:uid="{B2550D77-3389-43FA-92D6-F9EC1DF5C7D6}"/>
    <cellStyle name="Normal 3 4 2 2 3 3" xfId="489" xr:uid="{B89AB7A1-372E-47FC-BE0A-17F041AA21B0}"/>
    <cellStyle name="Normal 3 4 2 2 3 3 2" xfId="1255" xr:uid="{1C08EBA2-4AD6-4DE7-A249-ED252F29AFE5}"/>
    <cellStyle name="Normal 3 4 2 2 3 3 3" xfId="2035" xr:uid="{220473ED-CD55-4A3B-9CFE-40ED85881667}"/>
    <cellStyle name="Normal 3 4 2 2 3 4" xfId="1007" xr:uid="{0D2B86E3-FC24-41E7-9519-8B597117ECBD}"/>
    <cellStyle name="Normal 3 4 2 2 3 5" xfId="1786" xr:uid="{373CB577-3710-49E1-9DBE-322D70931675}"/>
    <cellStyle name="Normal 3 4 2 2 4" xfId="596" xr:uid="{DB98D271-6446-4F61-BD75-0818949E898D}"/>
    <cellStyle name="Normal 3 4 2 2 4 2" xfId="1362" xr:uid="{5532EBA6-57AC-4954-B952-CB77516CCD90}"/>
    <cellStyle name="Normal 3 4 2 2 4 3" xfId="2142" xr:uid="{FD558D96-3EA3-4424-A936-59C7F943AC34}"/>
    <cellStyle name="Normal 3 4 2 2 5" xfId="348" xr:uid="{783EE433-BDD7-4947-9176-E65115A3C6CA}"/>
    <cellStyle name="Normal 3 4 2 2 5 2" xfId="1114" xr:uid="{E3A25F3E-3D63-4129-9490-FC2404E8310C}"/>
    <cellStyle name="Normal 3 4 2 2 5 3" xfId="1894" xr:uid="{95A078CC-B6BD-4B71-BD97-646D50C84297}"/>
    <cellStyle name="Normal 3 4 2 2 6" xfId="866" xr:uid="{A919FA9D-6CB4-4435-8A61-E9618ECD6CAD}"/>
    <cellStyle name="Normal 3 4 2 2 7" xfId="1645" xr:uid="{FF17632C-8C7C-4D38-97AC-AE5CAFDF7A83}"/>
    <cellStyle name="Normal 3 4 2 3" xfId="124" xr:uid="{57BDB82D-EF84-4554-9B0B-2F00B33BF92F}"/>
    <cellStyle name="Normal 3 4 2 3 2" xfId="270" xr:uid="{A8ECA606-ED24-482A-BF3C-6B9617E5EC01}"/>
    <cellStyle name="Normal 3 4 2 3 2 2" xfId="771" xr:uid="{6138B65C-F4CE-43C3-ACE1-9B04AAC70846}"/>
    <cellStyle name="Normal 3 4 2 3 2 2 2" xfId="1537" xr:uid="{D002A951-4436-4828-A9F9-3720FB73D917}"/>
    <cellStyle name="Normal 3 4 2 3 2 2 3" xfId="2317" xr:uid="{7665A068-FEBA-4C7C-AD10-B0DCD19B95C5}"/>
    <cellStyle name="Normal 3 4 2 3 2 3" xfId="523" xr:uid="{8B7EA079-629E-42BD-AF47-C0F840042255}"/>
    <cellStyle name="Normal 3 4 2 3 2 3 2" xfId="1289" xr:uid="{0C292D75-ED95-4754-A26C-4A23A2F56781}"/>
    <cellStyle name="Normal 3 4 2 3 2 3 3" xfId="2069" xr:uid="{0C687938-D200-42ED-A0F8-DE82F92954F3}"/>
    <cellStyle name="Normal 3 4 2 3 2 4" xfId="1041" xr:uid="{007193FE-0CC7-4C7B-974D-3E6A88C743F4}"/>
    <cellStyle name="Normal 3 4 2 3 2 5" xfId="1820" xr:uid="{0E67A920-A1F1-483A-BE2E-19EDF1151B92}"/>
    <cellStyle name="Normal 3 4 2 3 3" xfId="627" xr:uid="{5DE9EF49-CBFC-4DD4-B3FA-CAD584469935}"/>
    <cellStyle name="Normal 3 4 2 3 3 2" xfId="1393" xr:uid="{F237AA02-F6A5-4AE4-B929-5B8351103141}"/>
    <cellStyle name="Normal 3 4 2 3 3 3" xfId="2173" xr:uid="{8D348D82-DE5E-44C6-A7DB-14ADA6BDDCB8}"/>
    <cellStyle name="Normal 3 4 2 3 4" xfId="379" xr:uid="{12C97FC8-0CFD-4058-AD98-5ABBFB1B70BB}"/>
    <cellStyle name="Normal 3 4 2 3 4 2" xfId="1145" xr:uid="{D9762869-817D-456E-9710-9FD3A30287A9}"/>
    <cellStyle name="Normal 3 4 2 3 4 3" xfId="1925" xr:uid="{7842CDC3-ECEA-4D1B-87AB-B110A7404073}"/>
    <cellStyle name="Normal 3 4 2 3 5" xfId="897" xr:uid="{BCCE843A-001F-42F5-982B-2E3B27EC7513}"/>
    <cellStyle name="Normal 3 4 2 3 6" xfId="1676" xr:uid="{5DB47AA7-15CC-4E56-9927-0464E1EA0E39}"/>
    <cellStyle name="Normal 3 4 2 4" xfId="202" xr:uid="{ADA451E1-2A11-488B-BBFC-489AB3AC8782}"/>
    <cellStyle name="Normal 3 4 2 4 2" xfId="703" xr:uid="{73E4CE41-B95B-4AA3-ADD7-3819BB9A754B}"/>
    <cellStyle name="Normal 3 4 2 4 2 2" xfId="1469" xr:uid="{4A5AE89A-24C0-46D2-9088-B7690A7F55C9}"/>
    <cellStyle name="Normal 3 4 2 4 2 3" xfId="2249" xr:uid="{C4C22B50-3609-480A-9C32-D27FC7B6ED17}"/>
    <cellStyle name="Normal 3 4 2 4 3" xfId="455" xr:uid="{81001982-D35D-4965-B716-37D048E140E7}"/>
    <cellStyle name="Normal 3 4 2 4 3 2" xfId="1221" xr:uid="{519F324A-1242-4618-88E9-302D461762C0}"/>
    <cellStyle name="Normal 3 4 2 4 3 3" xfId="2001" xr:uid="{BD3F94EC-453D-4D0B-A514-9400A0B95B0E}"/>
    <cellStyle name="Normal 3 4 2 4 4" xfId="973" xr:uid="{A34057AB-E639-47B3-81C6-5D16616EF714}"/>
    <cellStyle name="Normal 3 4 2 4 5" xfId="1752" xr:uid="{5676D68A-B822-4B81-8B9C-E82D898E85AA}"/>
    <cellStyle name="Normal 3 4 2 5" xfId="562" xr:uid="{9B09456B-6D93-49B9-A7AD-EBB390F793F3}"/>
    <cellStyle name="Normal 3 4 2 5 2" xfId="1328" xr:uid="{D10E22B8-B3B0-4E80-A7FC-57509A9B2273}"/>
    <cellStyle name="Normal 3 4 2 5 3" xfId="2108" xr:uid="{A61B6632-AB31-43CB-990C-42E55D27A3F6}"/>
    <cellStyle name="Normal 3 4 2 6" xfId="314" xr:uid="{E716653D-22C6-435C-92CF-EB960AA344F9}"/>
    <cellStyle name="Normal 3 4 2 6 2" xfId="1080" xr:uid="{E626F167-0A9A-448B-885F-600E77DCB10B}"/>
    <cellStyle name="Normal 3 4 2 6 3" xfId="1860" xr:uid="{D522C215-0F0E-49C8-9B0A-FEA62BA027F9}"/>
    <cellStyle name="Normal 3 4 2 7" xfId="832" xr:uid="{25761F4A-22B9-46F9-ABEE-D0287D253EDA}"/>
    <cellStyle name="Normal 3 4 2 8" xfId="1611" xr:uid="{9DF67654-BFC6-43F3-8307-DA7588109CFC}"/>
    <cellStyle name="Normal 3 4 3" xfId="70" xr:uid="{42A649FD-FC0B-45B0-BF42-70E2B52ECCA1}"/>
    <cellStyle name="Normal 3 4 3 2" xfId="136" xr:uid="{DF0EF94E-2F82-4BE2-B06D-0883508F8CF0}"/>
    <cellStyle name="Normal 3 4 3 2 2" xfId="639" xr:uid="{7C938C13-C0E4-4173-A0FC-C5CD9974696C}"/>
    <cellStyle name="Normal 3 4 3 2 2 2" xfId="1405" xr:uid="{6BC05D2D-C162-448F-BDF1-E343153D4510}"/>
    <cellStyle name="Normal 3 4 3 2 2 3" xfId="2185" xr:uid="{02EBA123-9397-4BF7-871C-CC942A553998}"/>
    <cellStyle name="Normal 3 4 3 2 3" xfId="391" xr:uid="{727EBDF8-1369-4AE8-A9A7-E7172D9A64BF}"/>
    <cellStyle name="Normal 3 4 3 2 3 2" xfId="1157" xr:uid="{6838E846-346C-4747-B5B7-F1E1D1B9CFCE}"/>
    <cellStyle name="Normal 3 4 3 2 3 3" xfId="1937" xr:uid="{34D7FAED-069B-454F-AC6F-F8092D9A9D3B}"/>
    <cellStyle name="Normal 3 4 3 2 4" xfId="909" xr:uid="{3DB2B804-7CF9-448E-ACDD-14B9F936578A}"/>
    <cellStyle name="Normal 3 4 3 2 5" xfId="1688" xr:uid="{56B89A6B-1886-47BF-9E6B-A06A51F559AE}"/>
    <cellStyle name="Normal 3 4 3 3" xfId="214" xr:uid="{8B84F841-16E1-411C-83A7-7CC309739363}"/>
    <cellStyle name="Normal 3 4 3 3 2" xfId="715" xr:uid="{967F4F44-2916-499C-91FF-5402174B3299}"/>
    <cellStyle name="Normal 3 4 3 3 2 2" xfId="1481" xr:uid="{ADEE42D3-5EB7-4930-BAF3-71B65D223109}"/>
    <cellStyle name="Normal 3 4 3 3 2 3" xfId="2261" xr:uid="{794370F0-9909-4B79-A404-3CA17FDD4266}"/>
    <cellStyle name="Normal 3 4 3 3 3" xfId="467" xr:uid="{643B1AE3-587E-4F30-ABA8-842FCED31597}"/>
    <cellStyle name="Normal 3 4 3 3 3 2" xfId="1233" xr:uid="{B8E8FA5E-9D59-4378-9209-3883832F0373}"/>
    <cellStyle name="Normal 3 4 3 3 3 3" xfId="2013" xr:uid="{BBDB91C6-0AEE-45A0-9D37-840E7D56862E}"/>
    <cellStyle name="Normal 3 4 3 3 4" xfId="985" xr:uid="{AB4A030C-E06C-4632-A841-F02CAA541427}"/>
    <cellStyle name="Normal 3 4 3 3 5" xfId="1764" xr:uid="{545B9BF9-6024-448E-94AD-60E02C36FC5F}"/>
    <cellStyle name="Normal 3 4 3 4" xfId="574" xr:uid="{70658D73-0B27-4525-BC5F-8493EDB5C9F3}"/>
    <cellStyle name="Normal 3 4 3 4 2" xfId="1340" xr:uid="{5B65F3C6-F03A-4CC5-8527-BE394782E40A}"/>
    <cellStyle name="Normal 3 4 3 4 3" xfId="2120" xr:uid="{BDC5D41B-3A6A-4CC7-97C2-4DE46A1BA365}"/>
    <cellStyle name="Normal 3 4 3 5" xfId="326" xr:uid="{6E13D461-160A-47EC-916B-A81AFB49A910}"/>
    <cellStyle name="Normal 3 4 3 5 2" xfId="1092" xr:uid="{913BE883-EB7A-4CDC-85FB-B40C6CB786B4}"/>
    <cellStyle name="Normal 3 4 3 5 3" xfId="1872" xr:uid="{C5945DDB-2B2B-4B5D-A1F9-341A6C97F6B1}"/>
    <cellStyle name="Normal 3 4 3 6" xfId="844" xr:uid="{C51F0679-9400-4BBF-9E33-304CE4F6B44D}"/>
    <cellStyle name="Normal 3 4 3 7" xfId="1623" xr:uid="{3E46A726-57BF-41FB-B0E3-411D7B0FD984}"/>
    <cellStyle name="Normal 3 4 4" xfId="104" xr:uid="{B03AB402-1218-496D-9115-439FF805F4F6}"/>
    <cellStyle name="Normal 3 4 4 2" xfId="248" xr:uid="{2264F7BA-0796-42A7-AE1E-45E4DBA2C820}"/>
    <cellStyle name="Normal 3 4 4 2 2" xfId="749" xr:uid="{DCB7715F-95AB-45DD-B80D-8917D83D48BC}"/>
    <cellStyle name="Normal 3 4 4 2 2 2" xfId="1515" xr:uid="{9A0599AF-45F6-4261-BD07-927130E9EB0A}"/>
    <cellStyle name="Normal 3 4 4 2 2 3" xfId="2295" xr:uid="{699EE773-D743-46EC-8052-90B2772AB881}"/>
    <cellStyle name="Normal 3 4 4 2 3" xfId="501" xr:uid="{B84C4C9D-567C-4108-90AB-5BF51E6CB944}"/>
    <cellStyle name="Normal 3 4 4 2 3 2" xfId="1267" xr:uid="{378D505E-21A3-48C9-BBC3-14BE2ADDAD5B}"/>
    <cellStyle name="Normal 3 4 4 2 3 3" xfId="2047" xr:uid="{1ACA466E-A9CD-46F0-A779-A59DA3B7F472}"/>
    <cellStyle name="Normal 3 4 4 2 4" xfId="1019" xr:uid="{E98CE470-59EE-41D7-B2C3-0BBA764AA017}"/>
    <cellStyle name="Normal 3 4 4 2 5" xfId="1798" xr:uid="{E6A0B2F6-4F75-4569-86F3-216A6A5F395C}"/>
    <cellStyle name="Normal 3 4 4 3" xfId="607" xr:uid="{27248CDA-4E1E-4490-B297-C4FD0BBB365A}"/>
    <cellStyle name="Normal 3 4 4 3 2" xfId="1373" xr:uid="{F85BBA98-B146-45F7-86A2-F6FEB65CBC6D}"/>
    <cellStyle name="Normal 3 4 4 3 3" xfId="2153" xr:uid="{A12C8AA2-A5FC-48AF-8AB5-9B82A888848C}"/>
    <cellStyle name="Normal 3 4 4 4" xfId="359" xr:uid="{DAFA595C-14AA-44AF-B34C-072BBF6D4658}"/>
    <cellStyle name="Normal 3 4 4 4 2" xfId="1125" xr:uid="{A18A237B-1F1D-4131-8E41-63C5C8BF4BCB}"/>
    <cellStyle name="Normal 3 4 4 4 3" xfId="1905" xr:uid="{75F19CC4-A7A0-4AD0-958E-6198273F27D7}"/>
    <cellStyle name="Normal 3 4 4 5" xfId="877" xr:uid="{C924053F-3544-4295-97D2-2C04A9AFBE16}"/>
    <cellStyle name="Normal 3 4 4 6" xfId="1656" xr:uid="{96FC0918-EB52-48CF-95EF-74EB29D68B48}"/>
    <cellStyle name="Normal 3 4 5" xfId="178" xr:uid="{3B209A0F-0DD1-4360-9F95-473F4039DADD}"/>
    <cellStyle name="Normal 3 4 5 2" xfId="680" xr:uid="{3785C0AE-CADC-4D67-93EF-C4D12F34E62F}"/>
    <cellStyle name="Normal 3 4 5 2 2" xfId="1446" xr:uid="{90910274-69AA-47F6-BAB8-EE3B71FEA31F}"/>
    <cellStyle name="Normal 3 4 5 2 3" xfId="2226" xr:uid="{2649A7E5-3054-40B6-90A8-59F57E942702}"/>
    <cellStyle name="Normal 3 4 5 3" xfId="432" xr:uid="{94C24B50-0E8E-4460-AFD6-F9FAED6A1171}"/>
    <cellStyle name="Normal 3 4 5 3 2" xfId="1198" xr:uid="{C10B5A08-31A0-4AEC-A44A-B79D5CA38F50}"/>
    <cellStyle name="Normal 3 4 5 3 3" xfId="1978" xr:uid="{252833A8-19E1-4B8E-9994-9D31EC7DA39B}"/>
    <cellStyle name="Normal 3 4 5 4" xfId="950" xr:uid="{4D38F7D5-E09D-4AFE-870B-8717B015BB80}"/>
    <cellStyle name="Normal 3 4 5 5" xfId="1729" xr:uid="{8FF062BE-54B5-419E-A4B7-BAEFAD0C1C16}"/>
    <cellStyle name="Normal 3 4 6" xfId="540" xr:uid="{19EAB4AE-D8B6-4D47-9E7E-F0C6D3A701C9}"/>
    <cellStyle name="Normal 3 4 6 2" xfId="1306" xr:uid="{2CAD4017-864E-4EA6-BEFE-6E8806A4C174}"/>
    <cellStyle name="Normal 3 4 6 3" xfId="2086" xr:uid="{CE0D0688-C52C-4C87-B862-FE54AF5BF90F}"/>
    <cellStyle name="Normal 3 4 7" xfId="292" xr:uid="{A2E3DF17-487D-4C6B-A181-6F7EE201C3FF}"/>
    <cellStyle name="Normal 3 4 7 2" xfId="1058" xr:uid="{46920F8D-8EC2-4639-BE8B-BC65C9D2EBD9}"/>
    <cellStyle name="Normal 3 4 7 3" xfId="1838" xr:uid="{595805D0-FDB7-4683-B272-851FC7D8C840}"/>
    <cellStyle name="Normal 3 4 8" xfId="810" xr:uid="{9118F682-76DF-4C1F-BFEB-2E00CED7DAEC}"/>
    <cellStyle name="Normal 3 4 9" xfId="1591" xr:uid="{354E07E5-6767-429B-BC0E-CCE6BA5BC02F}"/>
    <cellStyle name="Normal 3 40" xfId="8597" xr:uid="{3B239090-506A-453C-A7F7-99057A207AB2}"/>
    <cellStyle name="Normal 3 40 2" xfId="8951" xr:uid="{59B0D702-1533-4A5B-86D8-E57766C4C345}"/>
    <cellStyle name="Normal 3 40 2 2" xfId="9722" xr:uid="{B8214252-82D9-4664-84F6-6DC8E2B6B6A5}"/>
    <cellStyle name="Normal 3 40 2 2 2" xfId="11255" xr:uid="{60CE7DFE-554F-46C2-938B-948B6955A815}"/>
    <cellStyle name="Normal 3 40 2 3" xfId="10483" xr:uid="{DA4FB3D5-D958-471D-B50A-8F4A7570FC1B}"/>
    <cellStyle name="Normal 3 40 3" xfId="8952" xr:uid="{5EBB4EC1-87D2-44DB-B6D8-B0C391D745E3}"/>
    <cellStyle name="Normal 3 40 3 2" xfId="9723" xr:uid="{0C22B1F7-DCBE-4839-B7F0-43D53D69BC87}"/>
    <cellStyle name="Normal 3 40 3 2 2" xfId="11256" xr:uid="{B58DC576-10CD-4E44-86F1-00E014F522AE}"/>
    <cellStyle name="Normal 3 40 3 3" xfId="10484" xr:uid="{312CB3C6-ED31-4BA5-8C52-36273B95DF47}"/>
    <cellStyle name="Normal 3 40 4" xfId="8706" xr:uid="{2365F6C7-079F-4C7C-8180-8E3ADD619D7D}"/>
    <cellStyle name="Normal 3 40 4 2" xfId="9724" xr:uid="{DAC690FC-8E1E-4762-984B-B60B711DFE89}"/>
    <cellStyle name="Normal 3 40 4 2 2" xfId="11257" xr:uid="{6EDE3B55-D477-4C5F-BD3F-FFEAD9943DC0}"/>
    <cellStyle name="Normal 3 40 4 3" xfId="10291" xr:uid="{632C2952-D912-4D0C-B3DD-25AF73442D67}"/>
    <cellStyle name="Normal 3 40 5" xfId="9402" xr:uid="{AF92A344-DE31-4500-BCFE-ACDC645686C0}"/>
    <cellStyle name="Normal 3 40 5 2" xfId="10929" xr:uid="{BD8D1AC2-A7C8-4B5F-9874-B938646A2C18}"/>
    <cellStyle name="Normal 3 41" xfId="8707" xr:uid="{EE66FC4A-9980-4A5F-895D-75624EA4A9CF}"/>
    <cellStyle name="Normal 3 42" xfId="8708" xr:uid="{606EC156-564D-436E-8C1E-610A96C17685}"/>
    <cellStyle name="Normal 3 43" xfId="8705" xr:uid="{80D46302-3373-4066-909B-C473A8B422F7}"/>
    <cellStyle name="Normal 3 44" xfId="9146" xr:uid="{FC854FF6-67F9-408F-BE70-E47C280C2795}"/>
    <cellStyle name="Normal 3 45" xfId="11870" xr:uid="{A66A07B0-D221-4972-957E-B8F7E63D3B0D}"/>
    <cellStyle name="Normal 3 46" xfId="2441" xr:uid="{A10DEE37-0BE1-4F2F-B780-C62DC646F1DE}"/>
    <cellStyle name="Normal 3 47" xfId="1585" xr:uid="{4B2A5ADC-A7C3-4719-8B6D-41594AE95172}"/>
    <cellStyle name="Normal 3 48" xfId="21745" xr:uid="{631C4CE8-4868-4A4F-BA22-600629473945}"/>
    <cellStyle name="Normal 3 49" xfId="21748" xr:uid="{7B0C18B1-FFFF-4856-9EDC-66CAFA52C782}"/>
    <cellStyle name="Normal 3 5" xfId="36" xr:uid="{0532C5CE-57BE-4A2B-A891-91E7A2F71F5C}"/>
    <cellStyle name="Normal 3 5 2" xfId="84" xr:uid="{115D642E-2612-4810-A102-0F6A8BB3E96F}"/>
    <cellStyle name="Normal 3 5 2 2" xfId="150" xr:uid="{2ACFDE00-77EE-4746-AA2A-89EAAD1E864E}"/>
    <cellStyle name="Normal 3 5 2 2 2" xfId="653" xr:uid="{96045168-9FF9-4B52-98DA-5AFDF0CC2FDB}"/>
    <cellStyle name="Normal 3 5 2 2 2 2" xfId="1419" xr:uid="{88C5AC47-5377-450A-A4AA-55E3727C8FC3}"/>
    <cellStyle name="Normal 3 5 2 2 2 3" xfId="2199" xr:uid="{BF844FF0-54EB-411A-A27B-9B04F36C8D62}"/>
    <cellStyle name="Normal 3 5 2 2 3" xfId="405" xr:uid="{4CB6AED8-490B-46AA-B967-8DCBF13D5157}"/>
    <cellStyle name="Normal 3 5 2 2 3 2" xfId="1171" xr:uid="{7FBE05F7-53F0-4A38-9196-80BD359384AF}"/>
    <cellStyle name="Normal 3 5 2 2 3 3" xfId="1951" xr:uid="{1444256C-8E04-49A1-A7E2-9D5CB60E4008}"/>
    <cellStyle name="Normal 3 5 2 2 4" xfId="923" xr:uid="{B03F8EA5-8D2F-455B-8A7B-9FD858876E65}"/>
    <cellStyle name="Normal 3 5 2 2 5" xfId="1702" xr:uid="{A3FA4E32-FC64-4710-A29D-622D8A29C150}"/>
    <cellStyle name="Normal 3 5 2 3" xfId="228" xr:uid="{44026C2C-94A6-4242-95ED-613D74334BA4}"/>
    <cellStyle name="Normal 3 5 2 3 2" xfId="729" xr:uid="{4FD2167B-53BB-4A6B-8715-DB360A5559E4}"/>
    <cellStyle name="Normal 3 5 2 3 2 2" xfId="1495" xr:uid="{331AD514-64C2-4A90-B0A8-D5BA54D4F30A}"/>
    <cellStyle name="Normal 3 5 2 3 2 3" xfId="2275" xr:uid="{45FAD7DB-8665-462E-B4D0-95609D2A1A28}"/>
    <cellStyle name="Normal 3 5 2 3 3" xfId="481" xr:uid="{ACE4F7A7-4F09-4C1C-9F82-B96E885ACF7B}"/>
    <cellStyle name="Normal 3 5 2 3 3 2" xfId="1247" xr:uid="{0E66E993-B1A2-468D-9FCA-A02530D883F2}"/>
    <cellStyle name="Normal 3 5 2 3 3 3" xfId="2027" xr:uid="{740D3EF7-D6DC-45E0-ABF9-82561EC0A6AD}"/>
    <cellStyle name="Normal 3 5 2 3 4" xfId="999" xr:uid="{B56C8B6C-5A73-46AC-B4CD-EF1D43BC6571}"/>
    <cellStyle name="Normal 3 5 2 3 5" xfId="1778" xr:uid="{AF27E3AF-D92C-4935-9971-424F0F489527}"/>
    <cellStyle name="Normal 3 5 2 4" xfId="588" xr:uid="{DE400055-8CEB-40A0-8528-C2557577431E}"/>
    <cellStyle name="Normal 3 5 2 4 2" xfId="1354" xr:uid="{4D24463F-6422-40B0-A8F7-2516E10D2689}"/>
    <cellStyle name="Normal 3 5 2 4 3" xfId="2134" xr:uid="{26D51DE0-36A4-40C4-8202-983938FEF5E2}"/>
    <cellStyle name="Normal 3 5 2 5" xfId="340" xr:uid="{C2EC77F5-4DAF-4090-8398-0A83F9FB1E30}"/>
    <cellStyle name="Normal 3 5 2 5 2" xfId="1106" xr:uid="{63580DEE-1C7E-4E7A-AAD9-684BF1CDCD38}"/>
    <cellStyle name="Normal 3 5 2 5 3" xfId="1886" xr:uid="{A31ABF09-DCB7-4ED7-9390-A983565BB565}"/>
    <cellStyle name="Normal 3 5 2 6" xfId="858" xr:uid="{73432A3F-82E1-44BE-BA05-E87362CB7645}"/>
    <cellStyle name="Normal 3 5 2 7" xfId="1637" xr:uid="{3D41EA6D-D3E1-49E4-8937-44E9E5819C9D}"/>
    <cellStyle name="Normal 3 5 3" xfId="118" xr:uid="{D9248725-B110-472E-A956-94A94E73580A}"/>
    <cellStyle name="Normal 3 5 3 2" xfId="262" xr:uid="{1862B803-88FD-4AAF-A0BE-1F88BFDB6AC5}"/>
    <cellStyle name="Normal 3 5 3 2 2" xfId="763" xr:uid="{25AF0F41-88B5-4855-BA41-EC97F47BE637}"/>
    <cellStyle name="Normal 3 5 3 2 2 2" xfId="1529" xr:uid="{5A103D8F-117D-4509-BDC9-1AA27541D631}"/>
    <cellStyle name="Normal 3 5 3 2 2 3" xfId="2309" xr:uid="{53BFBFDD-E8D6-4C44-989D-0B54073FA5B7}"/>
    <cellStyle name="Normal 3 5 3 2 3" xfId="515" xr:uid="{419EC9F1-4874-4210-A8CB-3E76F4A2DF10}"/>
    <cellStyle name="Normal 3 5 3 2 3 2" xfId="1281" xr:uid="{9CD0475F-4CC7-431C-9B09-AF9A2DE83FCC}"/>
    <cellStyle name="Normal 3 5 3 2 3 3" xfId="2061" xr:uid="{6AE189CE-B314-45BF-AFEA-C15FF25B3146}"/>
    <cellStyle name="Normal 3 5 3 2 4" xfId="1033" xr:uid="{7EE5E1FE-52A3-49BE-97FD-DE8277EC2D45}"/>
    <cellStyle name="Normal 3 5 3 2 5" xfId="1812" xr:uid="{380B4F22-69C8-4C44-9377-5A6E6DC5F026}"/>
    <cellStyle name="Normal 3 5 3 3" xfId="621" xr:uid="{466EF352-8D53-4E4C-A7A3-814256B7900A}"/>
    <cellStyle name="Normal 3 5 3 3 2" xfId="1387" xr:uid="{73471B10-55C0-4C14-A810-A7BCC4A7953F}"/>
    <cellStyle name="Normal 3 5 3 3 3" xfId="2167" xr:uid="{F58F5A59-4F4F-4BF2-B922-EC9CF761D6A0}"/>
    <cellStyle name="Normal 3 5 3 4" xfId="373" xr:uid="{3023C087-0E95-4ECC-97D7-FDCF9666DB99}"/>
    <cellStyle name="Normal 3 5 3 4 2" xfId="1139" xr:uid="{5B287A52-E341-4D5E-BDEB-B11CE665479E}"/>
    <cellStyle name="Normal 3 5 3 4 3" xfId="1919" xr:uid="{5514FE16-9609-405D-8A95-15F941EDA61E}"/>
    <cellStyle name="Normal 3 5 3 5" xfId="891" xr:uid="{4667453B-DCEB-4B8B-9673-CA3468B2BAC9}"/>
    <cellStyle name="Normal 3 5 3 6" xfId="1670" xr:uid="{8A378483-5407-4580-95E5-8330DA6FB2E6}"/>
    <cellStyle name="Normal 3 5 4" xfId="193" xr:uid="{9BC09698-ACE8-46C1-AB75-2C29A2EF3669}"/>
    <cellStyle name="Normal 3 5 4 2" xfId="695" xr:uid="{7453A09E-6226-4E87-A196-577172764D3A}"/>
    <cellStyle name="Normal 3 5 4 2 2" xfId="1461" xr:uid="{8611E3E5-D9E2-46D0-92C2-2F4331598C97}"/>
    <cellStyle name="Normal 3 5 4 2 3" xfId="2241" xr:uid="{262B3B6F-D018-4573-B150-7DFC4E1BE409}"/>
    <cellStyle name="Normal 3 5 4 3" xfId="447" xr:uid="{EE3F1D26-D838-415D-934D-1A3EEC734DA2}"/>
    <cellStyle name="Normal 3 5 4 3 2" xfId="1213" xr:uid="{48F93BF3-CE31-4985-A076-0A69940BC34E}"/>
    <cellStyle name="Normal 3 5 4 3 3" xfId="1993" xr:uid="{CBC491C7-3F4F-425C-B65E-1A129DE42529}"/>
    <cellStyle name="Normal 3 5 4 4" xfId="965" xr:uid="{8D26A2C7-C4F2-468E-A45F-EECB9501D4A5}"/>
    <cellStyle name="Normal 3 5 4 5" xfId="1744" xr:uid="{845C6046-944E-4AC9-BB54-3A1D08E0C7F1}"/>
    <cellStyle name="Normal 3 5 4 6" xfId="8334" xr:uid="{8AB30954-199A-4C15-83B6-F596F7EDA1FD}"/>
    <cellStyle name="Normal 3 5 5" xfId="554" xr:uid="{5E1710B3-C245-41D8-8C2F-17D5C2A11BC7}"/>
    <cellStyle name="Normal 3 5 5 2" xfId="1320" xr:uid="{8CCBF073-8E7B-49D5-9672-E7BAF50C09E8}"/>
    <cellStyle name="Normal 3 5 5 3" xfId="2100" xr:uid="{3F508132-7F8C-450C-88B5-091325B37067}"/>
    <cellStyle name="Normal 3 5 6" xfId="306" xr:uid="{7BEC2FF0-616A-4601-A860-4EC23852DEA3}"/>
    <cellStyle name="Normal 3 5 6 2" xfId="1072" xr:uid="{A32449DE-C6FF-437D-80A7-6CECDD92061D}"/>
    <cellStyle name="Normal 3 5 6 3" xfId="1852" xr:uid="{77C3BFAF-648A-457E-9BF7-76C50CCC7625}"/>
    <cellStyle name="Normal 3 5 7" xfId="824" xr:uid="{42F09B7F-A108-459F-AEB7-2613A5786E69}"/>
    <cellStyle name="Normal 3 5 8" xfId="1604" xr:uid="{C3253155-8E94-4036-9FDD-CE1089A91899}"/>
    <cellStyle name="Normal 3 6" xfId="35" xr:uid="{1E696913-BB10-48A4-92E4-7A42CE642223}"/>
    <cellStyle name="Normal 3 6 2" xfId="83" xr:uid="{A4319570-65A0-40FA-98F7-5ABE05CA8934}"/>
    <cellStyle name="Normal 3 6 2 2" xfId="149" xr:uid="{50D7B8FB-5966-4B63-B39E-F811866E1727}"/>
    <cellStyle name="Normal 3 6 2 2 2" xfId="652" xr:uid="{B78A2587-2C93-4CA4-9875-EB3A13DB414F}"/>
    <cellStyle name="Normal 3 6 2 2 2 2" xfId="1418" xr:uid="{20D6005A-DE8B-4AB2-B720-81B690D83DCB}"/>
    <cellStyle name="Normal 3 6 2 2 2 3" xfId="2198" xr:uid="{C59E2B1D-17D1-4D74-99B7-1A211A11FDCC}"/>
    <cellStyle name="Normal 3 6 2 2 3" xfId="404" xr:uid="{83BDB59E-0F3A-4A7C-85E2-85599E622A8C}"/>
    <cellStyle name="Normal 3 6 2 2 3 2" xfId="1170" xr:uid="{E041D29B-7CB7-4311-9707-5EA2EE963ED3}"/>
    <cellStyle name="Normal 3 6 2 2 3 3" xfId="1950" xr:uid="{53533A1C-1D74-448E-9F6F-E902B8E2A6AB}"/>
    <cellStyle name="Normal 3 6 2 2 4" xfId="922" xr:uid="{3ACC1218-CDCC-4FFB-988C-99F094D70C2D}"/>
    <cellStyle name="Normal 3 6 2 2 5" xfId="1701" xr:uid="{3BAD8241-DB98-4EFC-851F-1A6C7B5A5180}"/>
    <cellStyle name="Normal 3 6 2 3" xfId="227" xr:uid="{BC2F12EA-3BBD-4D47-B281-6BA62C98E72C}"/>
    <cellStyle name="Normal 3 6 2 3 2" xfId="728" xr:uid="{DC4D5657-2250-49C6-B398-EC9638133089}"/>
    <cellStyle name="Normal 3 6 2 3 2 2" xfId="1494" xr:uid="{FA1366B5-CD1A-4BB1-A16A-AE32863B6375}"/>
    <cellStyle name="Normal 3 6 2 3 2 3" xfId="2274" xr:uid="{304EF721-9515-42F0-9FE7-9F16D367FC51}"/>
    <cellStyle name="Normal 3 6 2 3 3" xfId="480" xr:uid="{2110A626-41FA-4300-B965-800DB60DD842}"/>
    <cellStyle name="Normal 3 6 2 3 3 2" xfId="1246" xr:uid="{6FE52606-1FA1-4C58-BD20-FCCDD94E24E4}"/>
    <cellStyle name="Normal 3 6 2 3 3 3" xfId="2026" xr:uid="{B43F0E79-087F-44A9-9261-EE12ADE28FAA}"/>
    <cellStyle name="Normal 3 6 2 3 4" xfId="998" xr:uid="{6500F25C-9AAA-49A9-868D-8D63769E3DFB}"/>
    <cellStyle name="Normal 3 6 2 3 5" xfId="1777" xr:uid="{DE30B030-11FD-4802-8504-EA6D168B6241}"/>
    <cellStyle name="Normal 3 6 2 4" xfId="587" xr:uid="{3A52DF7E-528B-4457-A710-A2A8DC85E9F0}"/>
    <cellStyle name="Normal 3 6 2 4 2" xfId="1353" xr:uid="{3229067C-5B21-49DA-9316-D430F1C519AD}"/>
    <cellStyle name="Normal 3 6 2 4 3" xfId="2133" xr:uid="{A8AB37E9-A93D-44D3-8FAD-D9E0A11330D8}"/>
    <cellStyle name="Normal 3 6 2 5" xfId="339" xr:uid="{B937625B-866B-4CD2-B7BB-3E01387BB5E0}"/>
    <cellStyle name="Normal 3 6 2 5 2" xfId="1105" xr:uid="{7CE673B6-B36F-4267-A7C5-12441AD3967A}"/>
    <cellStyle name="Normal 3 6 2 5 3" xfId="1885" xr:uid="{CEE8174B-2A80-44B3-939B-07F089085F4A}"/>
    <cellStyle name="Normal 3 6 2 6" xfId="857" xr:uid="{A56D11B3-08A5-4F48-A3EE-7782FA79207C}"/>
    <cellStyle name="Normal 3 6 2 7" xfId="1636" xr:uid="{DB690E7E-C5FA-4C97-931B-32EE93893EBB}"/>
    <cellStyle name="Normal 3 6 3" xfId="117" xr:uid="{8A3514D7-89CD-4943-8E0D-4046DDC1B176}"/>
    <cellStyle name="Normal 3 6 3 2" xfId="261" xr:uid="{E33E860D-5043-4047-A165-0A8CB81884F1}"/>
    <cellStyle name="Normal 3 6 3 2 2" xfId="762" xr:uid="{0273B3C1-4F81-46DF-975F-6BE64208BAF1}"/>
    <cellStyle name="Normal 3 6 3 2 2 2" xfId="1528" xr:uid="{BAE17CF6-0931-4377-B25E-AFB3AFCF0874}"/>
    <cellStyle name="Normal 3 6 3 2 2 3" xfId="2308" xr:uid="{D9626C30-B5F4-43BD-8D7F-9996E28A7B8D}"/>
    <cellStyle name="Normal 3 6 3 2 3" xfId="514" xr:uid="{CFECAFB7-6681-43E1-8092-6487751CDE13}"/>
    <cellStyle name="Normal 3 6 3 2 3 2" xfId="1280" xr:uid="{61B0C421-6D08-4366-AC0E-3905F995C0E6}"/>
    <cellStyle name="Normal 3 6 3 2 3 3" xfId="2060" xr:uid="{B23E5B17-C7D0-4141-83F9-E7C431DF3349}"/>
    <cellStyle name="Normal 3 6 3 2 4" xfId="1032" xr:uid="{B22C8E62-6CAB-48B0-B80D-F00279EF7972}"/>
    <cellStyle name="Normal 3 6 3 2 5" xfId="1811" xr:uid="{CBAB368B-7DBD-4C8B-800E-51EC3B5BF020}"/>
    <cellStyle name="Normal 3 6 3 3" xfId="620" xr:uid="{45421FF8-1939-4E11-9C25-982B5F435E97}"/>
    <cellStyle name="Normal 3 6 3 3 2" xfId="1386" xr:uid="{30718B9F-651E-458B-9912-57B1EFAAC80E}"/>
    <cellStyle name="Normal 3 6 3 3 3" xfId="2166" xr:uid="{E1A50E6A-287A-4FA8-B43F-320A824AC57A}"/>
    <cellStyle name="Normal 3 6 3 4" xfId="372" xr:uid="{25423808-2794-4B66-8B29-4772A3ABF9A4}"/>
    <cellStyle name="Normal 3 6 3 4 2" xfId="1138" xr:uid="{81D1A4D7-1EFB-4D6C-A33F-45B562CFB718}"/>
    <cellStyle name="Normal 3 6 3 4 3" xfId="1918" xr:uid="{62A1AEDD-8B9E-47DA-A4CE-45903DA05E5D}"/>
    <cellStyle name="Normal 3 6 3 5" xfId="890" xr:uid="{D36BE330-0FB0-4EC8-B70A-2BFBB2105817}"/>
    <cellStyle name="Normal 3 6 3 6" xfId="1669" xr:uid="{3F99F61C-E677-495D-82B6-CAAD5ED0E066}"/>
    <cellStyle name="Normal 3 6 4" xfId="192" xr:uid="{68E98EE6-F9FD-4C84-B21F-5662BAEDFFB2}"/>
    <cellStyle name="Normal 3 6 4 2" xfId="694" xr:uid="{0ECB7727-AB91-4BEE-80A7-B012B7B6EDE4}"/>
    <cellStyle name="Normal 3 6 4 2 2" xfId="1460" xr:uid="{E12ED565-6F42-4A2E-B090-0B5CCFC51447}"/>
    <cellStyle name="Normal 3 6 4 2 3" xfId="2240" xr:uid="{BABE288D-E5FF-4544-B576-DB4DE6F7F1C0}"/>
    <cellStyle name="Normal 3 6 4 3" xfId="446" xr:uid="{70239C0C-E1A1-4C7B-8954-E8267AEE1CF8}"/>
    <cellStyle name="Normal 3 6 4 3 2" xfId="1212" xr:uid="{46898ACD-DDF7-490F-A94B-B8AEEE79CF58}"/>
    <cellStyle name="Normal 3 6 4 3 3" xfId="1992" xr:uid="{D7003104-497F-440A-AD4C-DBF925D92B6F}"/>
    <cellStyle name="Normal 3 6 4 4" xfId="964" xr:uid="{FC096D86-704A-4810-83A9-44E7B8D7DBDE}"/>
    <cellStyle name="Normal 3 6 4 5" xfId="1743" xr:uid="{D6C676F1-FEF3-4D1E-8AAB-E9DEC003C5AF}"/>
    <cellStyle name="Normal 3 6 5" xfId="553" xr:uid="{966E1B26-8A92-4C89-862B-020194C67F3C}"/>
    <cellStyle name="Normal 3 6 5 2" xfId="1319" xr:uid="{2695EC27-3AF5-4E96-80A2-E047ED471EDD}"/>
    <cellStyle name="Normal 3 6 5 3" xfId="2099" xr:uid="{35320982-03A4-4EB9-A0C2-06984A2D8468}"/>
    <cellStyle name="Normal 3 6 6" xfId="305" xr:uid="{B6242367-E29C-45DD-B4D6-420AAC809F1F}"/>
    <cellStyle name="Normal 3 6 6 2" xfId="1071" xr:uid="{FA547080-B302-4FF5-A68F-B061E689E08C}"/>
    <cellStyle name="Normal 3 6 6 3" xfId="1851" xr:uid="{807242D2-E41C-4B22-A963-491D22879160}"/>
    <cellStyle name="Normal 3 6 7" xfId="823" xr:uid="{79E296A3-11DA-4BA9-91C2-21D256F58C03}"/>
    <cellStyle name="Normal 3 6 8" xfId="1603" xr:uid="{98B94EEB-4451-4AB6-8FE1-F3D6C2E23574}"/>
    <cellStyle name="Normal 3 6 9" xfId="2356" xr:uid="{26BA4C5D-A9AC-408F-AC15-FB2D9848589B}"/>
    <cellStyle name="Normal 3 7" xfId="65" xr:uid="{63DCC296-A2E6-4357-BA9F-0EB60FE2B14B}"/>
    <cellStyle name="Normal 3 7 2" xfId="101" xr:uid="{838FD230-FF32-43DD-8847-2047F29B9862}"/>
    <cellStyle name="Normal 3 7 2 2" xfId="165" xr:uid="{1DA0A3FC-B0F9-49F2-88B9-EFC2002EF0E8}"/>
    <cellStyle name="Normal 3 7 2 2 2" xfId="668" xr:uid="{6B76C21C-84A2-4ABD-91FC-6A39F31AF991}"/>
    <cellStyle name="Normal 3 7 2 2 2 2" xfId="1434" xr:uid="{3C7768A3-D8E7-4286-9021-221F01B8DE00}"/>
    <cellStyle name="Normal 3 7 2 2 2 3" xfId="2214" xr:uid="{DBF3A5AC-E24F-47F2-8FCF-444C448240B4}"/>
    <cellStyle name="Normal 3 7 2 2 3" xfId="420" xr:uid="{CD6C90B2-5C0A-4095-BDFE-7D91ED5ED6F2}"/>
    <cellStyle name="Normal 3 7 2 2 3 2" xfId="1186" xr:uid="{56AA0C1A-9C26-4F5E-9D9F-8458FE0804EE}"/>
    <cellStyle name="Normal 3 7 2 2 3 3" xfId="1966" xr:uid="{51A74CF0-85B2-4668-A129-D20A75EE84E6}"/>
    <cellStyle name="Normal 3 7 2 2 4" xfId="938" xr:uid="{3FD77D0F-4F5B-4820-B037-55C28B8D8D16}"/>
    <cellStyle name="Normal 3 7 2 2 5" xfId="1717" xr:uid="{7016D56A-6A41-4104-9143-4D2B16966448}"/>
    <cellStyle name="Normal 3 7 2 3" xfId="245" xr:uid="{093C8139-76D5-44B4-BDA4-756769074B59}"/>
    <cellStyle name="Normal 3 7 2 3 2" xfId="746" xr:uid="{E2F36046-4B4E-4910-B4D4-7F55940775A8}"/>
    <cellStyle name="Normal 3 7 2 3 2 2" xfId="1512" xr:uid="{750ED50A-338D-47A7-A028-B9D930E726B8}"/>
    <cellStyle name="Normal 3 7 2 3 2 3" xfId="2292" xr:uid="{06EA7345-6E6D-4EDB-9C5C-1BF67FA0D69A}"/>
    <cellStyle name="Normal 3 7 2 3 3" xfId="498" xr:uid="{A8C7496E-2D34-40FC-9A30-0E84C32A4E7E}"/>
    <cellStyle name="Normal 3 7 2 3 3 2" xfId="1264" xr:uid="{C0949E38-41EB-4478-B633-97000F508B19}"/>
    <cellStyle name="Normal 3 7 2 3 3 3" xfId="2044" xr:uid="{A2A6ADCC-A1C6-4D4B-A244-09F1EA99B9CC}"/>
    <cellStyle name="Normal 3 7 2 3 4" xfId="1016" xr:uid="{D58A3F54-3C7E-4646-A5F6-97D3FECAF585}"/>
    <cellStyle name="Normal 3 7 2 3 5" xfId="1795" xr:uid="{C751149D-601D-400C-A2F2-20823F0B8AA2}"/>
    <cellStyle name="Normal 3 7 2 4" xfId="605" xr:uid="{0707CC1B-3E50-4843-B715-FBE412A98C5B}"/>
    <cellStyle name="Normal 3 7 2 4 2" xfId="1371" xr:uid="{218C1F88-69A8-4354-BB45-7F7B35BAB9BB}"/>
    <cellStyle name="Normal 3 7 2 4 3" xfId="2151" xr:uid="{B0787B37-367C-47E6-A734-09FB8EEF8B40}"/>
    <cellStyle name="Normal 3 7 2 5" xfId="357" xr:uid="{4C9490BC-098F-430B-821F-A0CF60AC199E}"/>
    <cellStyle name="Normal 3 7 2 5 2" xfId="1123" xr:uid="{43D33E57-6AA1-4320-844B-2B6DCACC7AB3}"/>
    <cellStyle name="Normal 3 7 2 5 3" xfId="1903" xr:uid="{9867E54D-C85B-4DB9-99A4-528A4E40B3B4}"/>
    <cellStyle name="Normal 3 7 2 6" xfId="875" xr:uid="{67A95CB3-32A0-4BD0-8AB6-4D31F388D5B7}"/>
    <cellStyle name="Normal 3 7 2 7" xfId="1654" xr:uid="{353E9031-A15E-4CF3-A860-839841EAEFC1}"/>
    <cellStyle name="Normal 3 7 3" xfId="133" xr:uid="{9EB79BC7-3974-47E1-B2B8-80C8EBE521A1}"/>
    <cellStyle name="Normal 3 7 3 2" xfId="279" xr:uid="{DB6E97CF-4F02-4B56-942D-1B5B388A0469}"/>
    <cellStyle name="Normal 3 7 3 2 2" xfId="780" xr:uid="{191A2F1A-EA05-4C4A-AB66-17A236E71C3A}"/>
    <cellStyle name="Normal 3 7 3 2 2 2" xfId="1546" xr:uid="{BDE5799E-ECD5-4A56-AB3C-B6346B83CA91}"/>
    <cellStyle name="Normal 3 7 3 2 2 3" xfId="2326" xr:uid="{BE797CF5-E07D-4E30-9868-72151AB04720}"/>
    <cellStyle name="Normal 3 7 3 2 3" xfId="532" xr:uid="{7E3F8102-178D-44D2-9D10-07CF8706C9BE}"/>
    <cellStyle name="Normal 3 7 3 2 3 2" xfId="1298" xr:uid="{6E3DCBC3-5A13-463E-B06E-59E201AA898B}"/>
    <cellStyle name="Normal 3 7 3 2 3 3" xfId="2078" xr:uid="{1AFA668A-EC39-4275-B74B-176BC4DF78FD}"/>
    <cellStyle name="Normal 3 7 3 2 4" xfId="1050" xr:uid="{65745AD3-00C8-44A5-BB0E-D54DC5B67DB6}"/>
    <cellStyle name="Normal 3 7 3 2 5" xfId="1829" xr:uid="{D68827BF-9D95-404F-95B1-14E3DEF813C5}"/>
    <cellStyle name="Normal 3 7 3 3" xfId="636" xr:uid="{FCC46FF0-6B29-45FE-A503-C0AC01B1C5F0}"/>
    <cellStyle name="Normal 3 7 3 3 2" xfId="1402" xr:uid="{AF783DEB-9CA2-43D7-B1ED-F82966EBFEDD}"/>
    <cellStyle name="Normal 3 7 3 3 3" xfId="2182" xr:uid="{5EA7BDE7-EC81-49DC-822C-9E2F4D03DBDB}"/>
    <cellStyle name="Normal 3 7 3 4" xfId="388" xr:uid="{3135B07B-3FA4-4E5C-A807-4A0A162122FB}"/>
    <cellStyle name="Normal 3 7 3 4 2" xfId="1154" xr:uid="{61F3FC74-2435-4C0E-B3FB-6C7D4B869B24}"/>
    <cellStyle name="Normal 3 7 3 4 3" xfId="1934" xr:uid="{A0750866-B4A9-4256-8D2E-014C5921F9A6}"/>
    <cellStyle name="Normal 3 7 3 5" xfId="906" xr:uid="{DE1789FA-9A33-4860-B056-4108967DA3EA}"/>
    <cellStyle name="Normal 3 7 3 6" xfId="1685" xr:uid="{B0BDB1D5-C6E4-4F6B-A3A2-27D55FB516FD}"/>
    <cellStyle name="Normal 3 7 4" xfId="211" xr:uid="{B954C0D4-103C-462C-ADF0-F42D47F52DEA}"/>
    <cellStyle name="Normal 3 7 4 2" xfId="712" xr:uid="{840162D2-34B2-4256-A4A8-7239D8CC4389}"/>
    <cellStyle name="Normal 3 7 4 2 2" xfId="1478" xr:uid="{569CB09D-1FD1-4FB5-99F6-080C247FBF08}"/>
    <cellStyle name="Normal 3 7 4 2 3" xfId="2258" xr:uid="{99602B83-1D4D-45FF-9E29-3CA9474E3A06}"/>
    <cellStyle name="Normal 3 7 4 3" xfId="464" xr:uid="{3045FC31-AA63-416D-89FC-F6A457BDADEF}"/>
    <cellStyle name="Normal 3 7 4 3 2" xfId="1230" xr:uid="{64D685D5-D5B0-4F4F-8016-8C9522542106}"/>
    <cellStyle name="Normal 3 7 4 3 3" xfId="2010" xr:uid="{FE73F618-53C9-4D4E-B2AA-9C266D88E52A}"/>
    <cellStyle name="Normal 3 7 4 4" xfId="982" xr:uid="{09B2B294-4CDA-49FE-B0BE-DB4537D50ACB}"/>
    <cellStyle name="Normal 3 7 4 5" xfId="1761" xr:uid="{F9E4C003-59FB-4F2E-8FF8-06FE0F0CF83C}"/>
    <cellStyle name="Normal 3 7 5" xfId="571" xr:uid="{22776E06-2A56-4272-AF8D-FA693101A2C1}"/>
    <cellStyle name="Normal 3 7 5 2" xfId="1337" xr:uid="{F78127FD-4235-449C-B904-68B95BD9994A}"/>
    <cellStyle name="Normal 3 7 5 3" xfId="2117" xr:uid="{A33F355A-3910-436A-8B92-5858B812C216}"/>
    <cellStyle name="Normal 3 7 6" xfId="323" xr:uid="{B207A368-86CD-4949-B92B-8A48BC151936}"/>
    <cellStyle name="Normal 3 7 6 2" xfId="1089" xr:uid="{E3DB1D8F-1A00-4FD2-AFDF-0E124301E434}"/>
    <cellStyle name="Normal 3 7 6 3" xfId="1869" xr:uid="{C68EB233-0769-4E14-ADDD-F8A928C809B7}"/>
    <cellStyle name="Normal 3 7 7" xfId="841" xr:uid="{0E06C990-DF19-4D22-A663-54EEF1E3DA8D}"/>
    <cellStyle name="Normal 3 7 8" xfId="1620" xr:uid="{F1D8EABD-444F-4B78-9100-5261714B4F48}"/>
    <cellStyle name="Normal 3 8" xfId="69" xr:uid="{513B970C-757D-45C8-B713-B84B0A3433D7}"/>
    <cellStyle name="Normal 3 8 2" xfId="135" xr:uid="{A1242545-5DB9-41AC-A97C-AC6878A209CD}"/>
    <cellStyle name="Normal 3 8 2 2" xfId="638" xr:uid="{017DECB4-1571-4800-8BE4-39CA668493D4}"/>
    <cellStyle name="Normal 3 8 2 2 2" xfId="1404" xr:uid="{D275ECE6-EEF3-49C6-8378-73F3C74A9E35}"/>
    <cellStyle name="Normal 3 8 2 2 3" xfId="2184" xr:uid="{F4BEEAD1-D68C-4E76-8DFE-08B9C2AD0001}"/>
    <cellStyle name="Normal 3 8 2 3" xfId="390" xr:uid="{B15BC62A-C96F-4917-A026-94B0244190E1}"/>
    <cellStyle name="Normal 3 8 2 3 2" xfId="1156" xr:uid="{4353F681-6E51-4D9B-9CDB-DC34DED38A2E}"/>
    <cellStyle name="Normal 3 8 2 3 3" xfId="1936" xr:uid="{3F61AC55-C753-44DF-8991-CE8F0B6EA64C}"/>
    <cellStyle name="Normal 3 8 2 4" xfId="908" xr:uid="{A45CE5E3-9FBA-4C26-9EFA-5046F90F8D54}"/>
    <cellStyle name="Normal 3 8 2 5" xfId="1687" xr:uid="{2D74157D-56C6-47D5-A4A3-68824DBC354A}"/>
    <cellStyle name="Normal 3 8 3" xfId="213" xr:uid="{9A6CF799-F8A6-4A42-B96E-286C7BE347C3}"/>
    <cellStyle name="Normal 3 8 3 2" xfId="714" xr:uid="{96570B78-9E4D-4278-9B0C-3FBDB020DB94}"/>
    <cellStyle name="Normal 3 8 3 2 2" xfId="1480" xr:uid="{AFA4C23D-A6ED-4BB5-B09F-F86E4D379836}"/>
    <cellStyle name="Normal 3 8 3 2 3" xfId="2260" xr:uid="{4E128E42-AD3C-4891-AFC7-79680D2D17C8}"/>
    <cellStyle name="Normal 3 8 3 3" xfId="466" xr:uid="{FA53F213-ED52-49C4-B305-E6833468D9F2}"/>
    <cellStyle name="Normal 3 8 3 3 2" xfId="1232" xr:uid="{40D2DD18-B101-4BED-AE6E-8DA593F51108}"/>
    <cellStyle name="Normal 3 8 3 3 3" xfId="2012" xr:uid="{5BE9C704-F11D-4E77-B6C9-9F0706B3C1E8}"/>
    <cellStyle name="Normal 3 8 3 4" xfId="984" xr:uid="{5DDC1DA3-AF6F-4418-8419-F3E4FB9DD87C}"/>
    <cellStyle name="Normal 3 8 3 5" xfId="1763" xr:uid="{71140704-1D31-42FC-ABB8-63B8AD0FF819}"/>
    <cellStyle name="Normal 3 8 4" xfId="573" xr:uid="{5C24C841-E92E-41E1-8F73-30C3BC4E8E07}"/>
    <cellStyle name="Normal 3 8 4 2" xfId="1339" xr:uid="{D3B45713-E88E-43D4-ADDD-AB8E218059FE}"/>
    <cellStyle name="Normal 3 8 4 2 2" xfId="11258" xr:uid="{953D47C0-F2AD-4DE2-A271-542F56756B70}"/>
    <cellStyle name="Normal 3 8 4 3" xfId="2119" xr:uid="{4EE4DBB2-C210-43C7-97D9-8C474ACAF836}"/>
    <cellStyle name="Normal 3 8 5" xfId="325" xr:uid="{411F6D94-8F15-4962-AEE8-66B1CD3B9440}"/>
    <cellStyle name="Normal 3 8 5 2" xfId="1091" xr:uid="{9B16B1B0-9B89-47A1-95F0-B5FE8D2DBF4C}"/>
    <cellStyle name="Normal 3 8 5 3" xfId="1871" xr:uid="{C96B7E4A-3B88-4AF9-9E3F-642FF95285A1}"/>
    <cellStyle name="Normal 3 8 6" xfId="843" xr:uid="{633005B6-4D18-4702-8B30-F1A5A8920365}"/>
    <cellStyle name="Normal 3 8 7" xfId="1622" xr:uid="{44E1802D-72E9-422E-9376-EDE3A0AC2EF4}"/>
    <cellStyle name="Normal 3 9" xfId="103" xr:uid="{2545D855-AECE-4EE1-8AD8-33D886ED5778}"/>
    <cellStyle name="Normal 3 9 2" xfId="247" xr:uid="{52E6C359-8E8F-4482-A3B8-F2289990393E}"/>
    <cellStyle name="Normal 3 9 2 2" xfId="748" xr:uid="{3A2A6CEB-47B2-495A-9761-7F01F131C7A3}"/>
    <cellStyle name="Normal 3 9 2 2 2" xfId="1514" xr:uid="{F52B43D8-6CE3-4C93-913D-ED2E2FDDAF76}"/>
    <cellStyle name="Normal 3 9 2 2 3" xfId="2294" xr:uid="{4DD36889-956D-40F0-8A01-A98BAFC50A21}"/>
    <cellStyle name="Normal 3 9 2 3" xfId="500" xr:uid="{4A7406DC-A1DD-4C93-9C2F-BAB6BE9FF5D6}"/>
    <cellStyle name="Normal 3 9 2 3 2" xfId="1266" xr:uid="{7294C162-6E4D-484C-8ED5-9981007B3650}"/>
    <cellStyle name="Normal 3 9 2 3 3" xfId="2046" xr:uid="{14F8821D-80AF-4788-8027-85DD467C4964}"/>
    <cellStyle name="Normal 3 9 2 4" xfId="1018" xr:uid="{30882F36-8C44-4C7F-BF0A-C09A15BBE218}"/>
    <cellStyle name="Normal 3 9 2 5" xfId="1797" xr:uid="{0E011782-637B-4800-B1DC-D44501BA02BC}"/>
    <cellStyle name="Normal 3 9 3" xfId="606" xr:uid="{5A63EF06-65BC-4B0E-8D37-BEB130F0DDB4}"/>
    <cellStyle name="Normal 3 9 3 2" xfId="1372" xr:uid="{DFB922DB-8C9B-4E30-BC7E-D1FB8F5D1819}"/>
    <cellStyle name="Normal 3 9 3 2 2" xfId="11259" xr:uid="{066FFD63-9D2E-4C9C-884B-E3A4214DA91A}"/>
    <cellStyle name="Normal 3 9 3 3" xfId="2152" xr:uid="{5DF3967E-0DBE-45C1-966C-FAADBC5FC1B8}"/>
    <cellStyle name="Normal 3 9 4" xfId="358" xr:uid="{F5C11954-5A2C-4004-974C-36C1BEC26969}"/>
    <cellStyle name="Normal 3 9 4 2" xfId="1124" xr:uid="{A287A850-92A3-4E2E-8FD2-8934370E005E}"/>
    <cellStyle name="Normal 3 9 4 2 2" xfId="11260" xr:uid="{9FB2A6EF-0F71-4786-B272-0990A0678B0A}"/>
    <cellStyle name="Normal 3 9 4 3" xfId="1904" xr:uid="{F1D4D50A-E11B-4A0E-8D5E-009ABEA85F4D}"/>
    <cellStyle name="Normal 3 9 5" xfId="876" xr:uid="{AE4135D6-FD57-4260-9156-71AAD534548C}"/>
    <cellStyle name="Normal 3 9 5 2" xfId="10833" xr:uid="{24E03E08-AEE5-46F3-B34A-29902CB71A5B}"/>
    <cellStyle name="Normal 3 9 6" xfId="1655" xr:uid="{305247BE-7E66-498B-A634-DFA0DCC1CA4F}"/>
    <cellStyle name="Normal 30" xfId="8335" xr:uid="{8C6872A9-1131-4AAC-B745-E15C3E9F1926}"/>
    <cellStyle name="Normal 30 2" xfId="8336" xr:uid="{C11AAEA4-5649-4726-AE17-E64FEA38824B}"/>
    <cellStyle name="Normal 30 3" xfId="8337" xr:uid="{56877154-5AC7-46DB-8931-9BC5325DA9A1}"/>
    <cellStyle name="Normal 30_1_solis_MK Nr 595 " xfId="8338" xr:uid="{F633B55F-F972-4741-A556-8F1211648624}"/>
    <cellStyle name="Normal 31" xfId="8339" xr:uid="{8C34ABA9-0BFF-4DD0-82DA-5700A108A78A}"/>
    <cellStyle name="Normal 32" xfId="8340" xr:uid="{CE8C5DA1-264E-4F51-86CA-7252B3E083E7}"/>
    <cellStyle name="Normal 32 2" xfId="8341" xr:uid="{896060B5-F74E-440E-A760-D9200402D35B}"/>
    <cellStyle name="Normal 32 2 2" xfId="8953" xr:uid="{E98958CF-8483-4F21-B7A8-B9CBC5071F3E}"/>
    <cellStyle name="Normal 32 2 2 2" xfId="9725" xr:uid="{03C482E5-0ACD-4F92-8B0C-EAEF1364DC0C}"/>
    <cellStyle name="Normal 32 2 2 2 2" xfId="11261" xr:uid="{DFF7A7DD-E029-41BC-B65E-6F0E69E31C9C}"/>
    <cellStyle name="Normal 32 2 2 3" xfId="10485" xr:uid="{27FBB0B8-4197-4C99-B4BF-E231EE5F0668}"/>
    <cellStyle name="Normal 32 2 3" xfId="8954" xr:uid="{EE206B4D-5178-4F1F-A304-6B7D2FCDB1C7}"/>
    <cellStyle name="Normal 32 2 3 2" xfId="9726" xr:uid="{B31B6457-5403-4A99-8CF1-8B9F709123ED}"/>
    <cellStyle name="Normal 32 2 3 2 2" xfId="11262" xr:uid="{6B844FB9-877E-4820-9BE9-9AB44BE10016}"/>
    <cellStyle name="Normal 32 2 3 3" xfId="10486" xr:uid="{00E755B6-0D05-4A2F-BED4-F2FB0754E8D8}"/>
    <cellStyle name="Normal 32 2 4" xfId="8688" xr:uid="{5D5E7691-7CE2-44F0-86EA-62784582FCEA}"/>
    <cellStyle name="Normal 32 2 4 2" xfId="9727" xr:uid="{1ACD3E5F-2DBF-41D3-9E50-1BFDD463CA1D}"/>
    <cellStyle name="Normal 32 2 4 2 2" xfId="11263" xr:uid="{C323C9DC-44B2-4F14-AE03-C7EB1152E847}"/>
    <cellStyle name="Normal 32 2 4 3" xfId="10275" xr:uid="{D2EE2B1A-2C1D-4C8F-A1D4-6D7E622FFFC8}"/>
    <cellStyle name="Normal 32 2 5" xfId="9308" xr:uid="{471705F5-DB6A-4605-B037-5938291C4D5D}"/>
    <cellStyle name="Normal 32 2 5 2" xfId="10835" xr:uid="{394411DB-EB87-4D49-96E9-A8C397D42F9F}"/>
    <cellStyle name="Normal 32 2 6" xfId="10093" xr:uid="{656A1974-73B7-435F-A4D9-FE37DCFB3A81}"/>
    <cellStyle name="Normal 32 3" xfId="8342" xr:uid="{E36DA2A1-FF86-4F2B-B64B-740D8EA31A72}"/>
    <cellStyle name="Normal 32 3 2" xfId="8955" xr:uid="{864805E1-7008-4FFF-8880-1AB4FFA9F3D1}"/>
    <cellStyle name="Normal 32 3 2 2" xfId="9728" xr:uid="{CCE1D5FD-E5A3-485D-9B31-B6DA77D06215}"/>
    <cellStyle name="Normal 32 3 2 2 2" xfId="11264" xr:uid="{B70D10D0-0080-4D5C-AA2F-BE76233E4B60}"/>
    <cellStyle name="Normal 32 3 2 3" xfId="10487" xr:uid="{B57546E6-4348-4AF3-BEC7-C434C25B79CA}"/>
    <cellStyle name="Normal 32 3 3" xfId="8956" xr:uid="{9C7F9338-8084-4DA5-8A62-CF67C895519A}"/>
    <cellStyle name="Normal 32 3 3 2" xfId="9729" xr:uid="{237C44C1-24A9-468F-97E5-2F1B359BF1DA}"/>
    <cellStyle name="Normal 32 3 3 2 2" xfId="11265" xr:uid="{B5FE1415-0EF6-467C-82B9-B7DE821BB722}"/>
    <cellStyle name="Normal 32 3 3 3" xfId="10488" xr:uid="{C5BAEB87-1B17-4489-9D70-B0C4DC9CF0AA}"/>
    <cellStyle name="Normal 32 3 4" xfId="8689" xr:uid="{FE4BB833-4F59-4177-9A2C-26C479EB4028}"/>
    <cellStyle name="Normal 32 3 4 2" xfId="9730" xr:uid="{0A67D110-4316-421C-A4E6-EE344F778B80}"/>
    <cellStyle name="Normal 32 3 4 2 2" xfId="11266" xr:uid="{4125AA6D-D56D-4C3A-8130-4BC06A6A7B0B}"/>
    <cellStyle name="Normal 32 3 4 3" xfId="10276" xr:uid="{AF241586-2470-4E2F-8117-3FAAD1B8CF94}"/>
    <cellStyle name="Normal 32 3 5" xfId="9309" xr:uid="{46C5D3FB-5440-40C6-98AD-9FBE522FB090}"/>
    <cellStyle name="Normal 32 3 5 2" xfId="10836" xr:uid="{139A1CD8-5C66-450A-AFF2-89029378152A}"/>
    <cellStyle name="Normal 32 3 6" xfId="10094" xr:uid="{7F1DA30E-2E1A-4860-A6A8-D42BCDC85E90}"/>
    <cellStyle name="Normal 32 4" xfId="8343" xr:uid="{037C8DD1-4C34-411E-B20A-D87DE347B14A}"/>
    <cellStyle name="Normal 32 4 2" xfId="8957" xr:uid="{4766C46E-B07D-490A-81DB-206094989797}"/>
    <cellStyle name="Normal 32 4 2 2" xfId="9731" xr:uid="{B7010B8E-4457-493A-83BB-0024E9E7C4F7}"/>
    <cellStyle name="Normal 32 4 2 2 2" xfId="11267" xr:uid="{311A3222-309E-4D60-9BD0-4406BCE9D209}"/>
    <cellStyle name="Normal 32 4 2 3" xfId="10489" xr:uid="{2ED01922-67D9-40D7-B597-538638A1857C}"/>
    <cellStyle name="Normal 32 4 3" xfId="8958" xr:uid="{253CF919-7124-427C-BDD0-2C985E96A83A}"/>
    <cellStyle name="Normal 32 4 3 2" xfId="9732" xr:uid="{408AB010-FEBB-4E16-85B3-DD5D2B894C1F}"/>
    <cellStyle name="Normal 32 4 3 2 2" xfId="11268" xr:uid="{AEA670BA-BD45-499F-A014-8215871DBA8C}"/>
    <cellStyle name="Normal 32 4 3 3" xfId="10490" xr:uid="{B767465D-673B-4EAF-AEC5-3B867828FEE5}"/>
    <cellStyle name="Normal 32 4 4" xfId="8690" xr:uid="{47432ABA-1810-4857-8382-5455ED3B88F3}"/>
    <cellStyle name="Normal 32 4 4 2" xfId="9733" xr:uid="{E4EA1F1C-4A70-4201-AC5F-57EE4428CF42}"/>
    <cellStyle name="Normal 32 4 4 2 2" xfId="11269" xr:uid="{8A0B1835-3D87-4D51-B7DB-69F5C978088E}"/>
    <cellStyle name="Normal 32 4 4 3" xfId="10277" xr:uid="{93A3B590-5B89-4B07-94CC-1BDCF00E5FFF}"/>
    <cellStyle name="Normal 32 4 5" xfId="9310" xr:uid="{7A25A848-E4B9-4EAF-9E4D-CE72F6036398}"/>
    <cellStyle name="Normal 32 4 5 2" xfId="10837" xr:uid="{D6E65E01-5779-4684-95B7-E8D14EB0D521}"/>
    <cellStyle name="Normal 32 4 6" xfId="10095" xr:uid="{7ED58658-6690-4457-ACBA-438B51BCB9C5}"/>
    <cellStyle name="Normal 32 5" xfId="8959" xr:uid="{60490022-2139-4D49-A875-FB1CA62B7155}"/>
    <cellStyle name="Normal 32 5 2" xfId="9734" xr:uid="{85CD5B60-C2B0-4E06-91CC-B1CB58B6B60F}"/>
    <cellStyle name="Normal 32 5 2 2" xfId="11270" xr:uid="{4CD7F35D-9A6C-4A7F-AA58-52F91E1AC603}"/>
    <cellStyle name="Normal 32 5 3" xfId="10491" xr:uid="{15763A4E-6A3F-4E08-AF6E-1F62CDF8CB5B}"/>
    <cellStyle name="Normal 32 6" xfId="8960" xr:uid="{BCA32630-0414-4380-83C6-3518563AF031}"/>
    <cellStyle name="Normal 32 6 2" xfId="9735" xr:uid="{E75057F8-F975-44D5-8588-78757C1E8DF2}"/>
    <cellStyle name="Normal 32 6 2 2" xfId="11271" xr:uid="{9DC84FB5-651D-4E7D-BF35-2B4377482B7D}"/>
    <cellStyle name="Normal 32 6 3" xfId="10492" xr:uid="{6FBD527E-74A0-415D-BA13-422133005F47}"/>
    <cellStyle name="Normal 32 7" xfId="8687" xr:uid="{EA80E03D-24E3-4AB4-92EB-D65AC6F17801}"/>
    <cellStyle name="Normal 32 7 2" xfId="9736" xr:uid="{2EAB8967-F11F-4256-920C-EC60E5437D20}"/>
    <cellStyle name="Normal 32 7 2 2" xfId="11272" xr:uid="{5B336FA3-8908-4281-A6C7-5791C7F13826}"/>
    <cellStyle name="Normal 32 7 3" xfId="10274" xr:uid="{F8EE77BE-3002-4430-AD9F-BD0DDFA12592}"/>
    <cellStyle name="Normal 32 8" xfId="9307" xr:uid="{71D11D56-DBD2-4AC1-923B-CC661D7BA0DB}"/>
    <cellStyle name="Normal 32 8 2" xfId="10834" xr:uid="{C56E2708-E9BB-4229-BF36-2B8B0CEEE16C}"/>
    <cellStyle name="Normal 32 9" xfId="10092" xr:uid="{04323D65-D291-46E7-953B-45C0C3FA3058}"/>
    <cellStyle name="Normal 33" xfId="8344" xr:uid="{E2EA7A7C-0266-44E6-B3A1-F51337AAA9A9}"/>
    <cellStyle name="Normal 33 2" xfId="8961" xr:uid="{280A136C-2152-488C-994F-63B982643126}"/>
    <cellStyle name="Normal 33 2 2" xfId="9737" xr:uid="{373828E5-7B5E-4E8A-9418-5D4ED07778D3}"/>
    <cellStyle name="Normal 33 2 2 2" xfId="11273" xr:uid="{63C8E1E0-7F24-4650-B822-68A1D422316E}"/>
    <cellStyle name="Normal 33 2 3" xfId="10493" xr:uid="{1EEF3D5D-26A8-4059-A221-EFE7CB44B760}"/>
    <cellStyle name="Normal 33 3" xfId="8962" xr:uid="{C50181FB-8EB9-4BFF-AF09-B9C11425C5DA}"/>
    <cellStyle name="Normal 33 3 2" xfId="9738" xr:uid="{E650D197-F5BF-4EC0-9208-8653399A48A6}"/>
    <cellStyle name="Normal 33 3 2 2" xfId="11274" xr:uid="{280313A0-A9A3-4E06-887C-BB53DA286CEC}"/>
    <cellStyle name="Normal 33 3 3" xfId="10494" xr:uid="{A23E0E78-16C2-486D-9247-E0E960CFB957}"/>
    <cellStyle name="Normal 33 4" xfId="8691" xr:uid="{E4CA4484-BA49-4FF9-9F29-1D242C0AA894}"/>
    <cellStyle name="Normal 33 4 2" xfId="9739" xr:uid="{129C53A0-3292-40D8-8F10-06E2E1788A97}"/>
    <cellStyle name="Normal 33 4 2 2" xfId="11275" xr:uid="{717E5230-FB36-43A9-A10E-96792068027C}"/>
    <cellStyle name="Normal 33 4 3" xfId="10278" xr:uid="{567C9BC7-A2C2-4D40-B04A-0F2A180ED605}"/>
    <cellStyle name="Normal 33 5" xfId="9311" xr:uid="{F9EEE5C7-9662-4B76-BDE0-246E5E92C52A}"/>
    <cellStyle name="Normal 33 5 2" xfId="10838" xr:uid="{D7AB3C9F-FF45-4955-A53C-E6CA2320E7E1}"/>
    <cellStyle name="Normal 33 6" xfId="10096" xr:uid="{6484AF6E-A2E9-451D-8400-5250BB1E5A30}"/>
    <cellStyle name="Normal 34" xfId="2375" xr:uid="{FB95E8C1-A012-4914-9CAE-AB47D189FBDE}"/>
    <cellStyle name="Normal 34 2" xfId="8756" xr:uid="{C0386EB3-980D-4736-92A4-FB80B8F6059A}"/>
    <cellStyle name="Normal 35" xfId="2369" xr:uid="{429D48CA-5AC9-4595-A8CA-4D57EEC2287C}"/>
    <cellStyle name="Normal 35 2" xfId="8757" xr:uid="{09D7A9B5-07CB-4E3E-9D69-9D63AB686B09}"/>
    <cellStyle name="Normal 36" xfId="2403" xr:uid="{02863784-863D-407C-903A-8337395C71EC}"/>
    <cellStyle name="Normal 36 2" xfId="8758" xr:uid="{99236B38-D655-4007-BD44-D5DD70DF1DAC}"/>
    <cellStyle name="Normal 37" xfId="2429" xr:uid="{429B4E69-EA94-4A4B-838E-C5071895D597}"/>
    <cellStyle name="Normal 37 2" xfId="8759" xr:uid="{9EF27266-310B-43B6-9D42-819B58CF5E21}"/>
    <cellStyle name="Normal 38" xfId="8345" xr:uid="{77612CC5-22B1-42B4-B42D-BD008E218C40}"/>
    <cellStyle name="Normal 38 2" xfId="8963" xr:uid="{DB9FBF9D-7820-4DA3-89C4-5DD1105661B8}"/>
    <cellStyle name="Normal 38 2 2" xfId="9740" xr:uid="{AC1B3857-49F7-4610-8C1F-352ABEED61F6}"/>
    <cellStyle name="Normal 38 2 2 2" xfId="11276" xr:uid="{35A90663-91BE-4137-B91A-4FF5A03DA061}"/>
    <cellStyle name="Normal 38 2 3" xfId="10495" xr:uid="{AF0A2AC9-AF1D-45CB-B721-B0DDBD70190B}"/>
    <cellStyle name="Normal 38 3" xfId="8964" xr:uid="{D23110EC-504D-4858-A9E2-B712FA57715B}"/>
    <cellStyle name="Normal 38 3 2" xfId="9741" xr:uid="{7EA6C26F-71C9-4AFB-9911-87DA5419528A}"/>
    <cellStyle name="Normal 38 3 2 2" xfId="11277" xr:uid="{C10F4B74-9B19-4575-918E-D24C7C151EDD}"/>
    <cellStyle name="Normal 38 3 3" xfId="10496" xr:uid="{C9957EB6-CF8C-4E11-9EEC-3C3BBAF05423}"/>
    <cellStyle name="Normal 38 4" xfId="8692" xr:uid="{12DF21CF-72BD-46A6-BD78-D3E4F080C4F9}"/>
    <cellStyle name="Normal 38 4 2" xfId="9742" xr:uid="{C0C44379-2AA8-4599-B8B6-C9202DEF3BE7}"/>
    <cellStyle name="Normal 38 4 2 2" xfId="11278" xr:uid="{59D1A406-2415-4812-970B-9F7A1C8A52B6}"/>
    <cellStyle name="Normal 38 4 3" xfId="10279" xr:uid="{68534B15-D618-400E-BD9F-4B85FF9C91D3}"/>
    <cellStyle name="Normal 38 5" xfId="9312" xr:uid="{A73C73FE-C398-4F1F-B7E3-A9F4643E9AEE}"/>
    <cellStyle name="Normal 38 5 2" xfId="10839" xr:uid="{2FFAA3A2-FB08-4BBF-AC25-8B8E082779A8}"/>
    <cellStyle name="Normal 38 6" xfId="10097" xr:uid="{A4B6975E-1642-4135-97ED-1A82E9C024EC}"/>
    <cellStyle name="Normal 39" xfId="8346" xr:uid="{270E550B-3620-4FB8-A33F-65DA805F0AAF}"/>
    <cellStyle name="Normal 39 2" xfId="8965" xr:uid="{BD397F42-22BF-421C-9885-06A5A71F9017}"/>
    <cellStyle name="Normal 39 2 2" xfId="9743" xr:uid="{E50A7B80-238E-4E4B-B771-F529E5F9D281}"/>
    <cellStyle name="Normal 39 2 2 2" xfId="11279" xr:uid="{F69ED81E-C85E-460B-926E-3442740FD6E8}"/>
    <cellStyle name="Normal 39 2 3" xfId="10497" xr:uid="{3C58BB56-A862-4761-A115-025560B99131}"/>
    <cellStyle name="Normal 39 3" xfId="8966" xr:uid="{F4299813-1361-4C75-AAE6-6038F2C636F5}"/>
    <cellStyle name="Normal 39 3 2" xfId="9744" xr:uid="{D7BF3B02-4FC8-4B6F-9604-1640C17561DF}"/>
    <cellStyle name="Normal 39 3 2 2" xfId="11280" xr:uid="{F0734492-6C52-4AF2-BA18-6D603478DD33}"/>
    <cellStyle name="Normal 39 3 3" xfId="10498" xr:uid="{EEE22B25-71F9-4C91-9336-AC503C53F5F6}"/>
    <cellStyle name="Normal 39 4" xfId="8693" xr:uid="{C4AD656A-AC70-4DF6-AEBA-B3912CBAC66A}"/>
    <cellStyle name="Normal 39 4 2" xfId="9745" xr:uid="{51D47E5B-0C26-4CCD-96D3-BD338BD77EE1}"/>
    <cellStyle name="Normal 39 4 2 2" xfId="11281" xr:uid="{38CB1A14-72AF-46B6-873B-489E6795CF4B}"/>
    <cellStyle name="Normal 39 4 3" xfId="10280" xr:uid="{DF29738A-CB9D-4F63-8FE5-5C18B8F539B3}"/>
    <cellStyle name="Normal 39 5" xfId="9313" xr:uid="{E68C3316-80EC-456B-AA46-13CCE8DCB66D}"/>
    <cellStyle name="Normal 39 5 2" xfId="10840" xr:uid="{234FC111-D4C0-4FFC-A913-455C7E66B1D0}"/>
    <cellStyle name="Normal 39 6" xfId="10098" xr:uid="{1A79A100-2D40-46A8-A268-9803F0827CB3}"/>
    <cellStyle name="Normal 39 9" xfId="800" xr:uid="{304C37A5-45FE-4CDD-A98B-D9E8FCDD0695}"/>
    <cellStyle name="Normal 39 9 2" xfId="1562" xr:uid="{12E4E23C-4775-42B0-964C-3EE6C17324AE}"/>
    <cellStyle name="Normal 39 9 3" xfId="1567" xr:uid="{DCCF83FB-6A54-4679-A8BA-0AA7AEA66FA9}"/>
    <cellStyle name="Normal 4" xfId="8" xr:uid="{A5BC3011-43D5-4745-8F64-43D7E6FE3CE4}"/>
    <cellStyle name="Normal 4 10" xfId="1572" xr:uid="{366C4093-FC42-4B0A-B59F-0C0F61248394}"/>
    <cellStyle name="Normal 4 11" xfId="8347" xr:uid="{6CA051DC-6297-4519-B65C-C2EE03EEF65E}"/>
    <cellStyle name="Normal 4 12" xfId="8348" xr:uid="{C263F711-0C9B-4A12-8EFC-398FC1070BEB}"/>
    <cellStyle name="Normal 4 13" xfId="8349" xr:uid="{905FF6B5-C6CB-4ED2-9FB1-DA0D3CB24288}"/>
    <cellStyle name="Normal 4 14" xfId="8350" xr:uid="{F20C27A3-E159-41CE-99F0-5C59F44CD16A}"/>
    <cellStyle name="Normal 4 15" xfId="8351" xr:uid="{DC60BBC2-EFAD-4557-8E2D-B1DFB1F636E1}"/>
    <cellStyle name="Normal 4 16" xfId="8352" xr:uid="{9774F89A-4A40-4E04-AF2F-FAB4A3CF3FB6}"/>
    <cellStyle name="Normal 4 17" xfId="8353" xr:uid="{16D78F70-9889-4D72-8A5D-84234993DFA6}"/>
    <cellStyle name="Normal 4 18" xfId="8354" xr:uid="{8548D3A8-CDA6-4FD8-88A1-D230AC7E21DB}"/>
    <cellStyle name="Normal 4 18 10" xfId="8355" xr:uid="{58F2C1A2-9731-475D-875B-C0CC911B55FE}"/>
    <cellStyle name="Normal 4 18 11" xfId="8356" xr:uid="{6CE4A42B-059C-46F2-97D4-9C41DAB6E8D7}"/>
    <cellStyle name="Normal 4 18 12" xfId="8357" xr:uid="{EAA00657-E95B-46E4-8C11-DEED5FF76B94}"/>
    <cellStyle name="Normal 4 18 13" xfId="8358" xr:uid="{E0BADEE1-1D46-4A0C-BF82-29430156677B}"/>
    <cellStyle name="Normal 4 18 14" xfId="8359" xr:uid="{EB819584-776F-4825-A361-CC7F787B0E20}"/>
    <cellStyle name="Normal 4 18 15" xfId="8360" xr:uid="{102A477D-F249-43DF-B0BF-B7E8696CA4DC}"/>
    <cellStyle name="Normal 4 18 16" xfId="8361" xr:uid="{9603ACF9-BB7B-4F3C-825E-7CC8DFE75B13}"/>
    <cellStyle name="Normal 4 18 17" xfId="8362" xr:uid="{6D26EA6D-04B5-4533-9BD9-90C870A374A0}"/>
    <cellStyle name="Normal 4 18 18" xfId="8363" xr:uid="{189A9B5D-11C2-45F7-A3EB-7786821DEB85}"/>
    <cellStyle name="Normal 4 18 19" xfId="8364" xr:uid="{5237581D-F22A-45D2-9507-B124E8972A07}"/>
    <cellStyle name="Normal 4 18 2" xfId="8365" xr:uid="{07A9AF54-C83C-4B3F-B72D-DF02751A3E88}"/>
    <cellStyle name="Normal 4 18 20" xfId="8366" xr:uid="{207AF59C-F90B-403E-A984-E25E98E46C2C}"/>
    <cellStyle name="Normal 4 18 3" xfId="8367" xr:uid="{4E6FD254-4D6A-4C25-827A-4D82ADB08D5F}"/>
    <cellStyle name="Normal 4 18 4" xfId="8368" xr:uid="{E4F7FAC7-8E90-4E4F-9EB0-4A7AA2D43EEC}"/>
    <cellStyle name="Normal 4 18 5" xfId="8369" xr:uid="{C791BCF8-6A23-4DF9-A5AA-A51409C27B8C}"/>
    <cellStyle name="Normal 4 18 6" xfId="8370" xr:uid="{95A49E20-486B-414C-BBEF-20BE2D675DC3}"/>
    <cellStyle name="Normal 4 18 7" xfId="8371" xr:uid="{9B817D42-6723-4C57-B833-7B99ECEFAB9B}"/>
    <cellStyle name="Normal 4 18 8" xfId="8372" xr:uid="{56CF1945-0509-451E-99D5-D8E51A6E414B}"/>
    <cellStyle name="Normal 4 18 9" xfId="8373" xr:uid="{0204C7AF-2483-4699-936E-341B317C3CA9}"/>
    <cellStyle name="Normal 4 19" xfId="8374" xr:uid="{21E38C5E-E197-4D38-8FBA-FBB4E09F2B17}"/>
    <cellStyle name="Normal 4 2" xfId="12" xr:uid="{1A1315C3-5040-4E37-9FA9-1B0361250D09}"/>
    <cellStyle name="Normal 4 2 2" xfId="47" xr:uid="{97ECDB97-5033-4F27-A9DC-EA9C51ABA306}"/>
    <cellStyle name="Normal 4 2 2 2" xfId="8709" xr:uid="{1FD4ED7E-2893-423B-B173-9AACDA15FD19}"/>
    <cellStyle name="Normal 4 2 3" xfId="8694" xr:uid="{16EB0483-1EA5-4C1F-96E7-A7071034AB91}"/>
    <cellStyle name="Normal 4 2 3 2" xfId="9746" xr:uid="{84E05B82-2120-49E8-BD7E-89450F8203D0}"/>
    <cellStyle name="Normal 4 2 3 2 2" xfId="11282" xr:uid="{5862F5B3-1091-4B8D-AE1A-655B099FFF3A}"/>
    <cellStyle name="Normal 4 2 3 3" xfId="10281" xr:uid="{BB638DA0-4954-46A0-AC18-2C54C8363C44}"/>
    <cellStyle name="Normal 4 2 4" xfId="9314" xr:uid="{60F76F37-CFC5-4B40-95BC-943A4897D485}"/>
    <cellStyle name="Normal 4 2 4 2" xfId="10841" xr:uid="{562D2B8B-5AB0-4BAC-BCA8-ACF83A9C2CBC}"/>
    <cellStyle name="Normal 4 2 5" xfId="9912" xr:uid="{D29380F0-D2EE-4C02-8625-59749877992C}"/>
    <cellStyle name="Normal 4 2 6" xfId="2428" xr:uid="{ACCCEC13-FA67-43A2-A1C6-944B61DC425D}"/>
    <cellStyle name="Normal 4 20" xfId="8375" xr:uid="{D383F819-FE43-4100-AFF7-B655B37F86EA}"/>
    <cellStyle name="Normal 4 21" xfId="8376" xr:uid="{1916581B-6AA6-44F7-B97D-5A2BB0FF38CC}"/>
    <cellStyle name="Normal 4 22" xfId="8377" xr:uid="{A983EC0C-56F5-4B4D-96CB-7BF40B33FF16}"/>
    <cellStyle name="Normal 4 23" xfId="8378" xr:uid="{2F386205-FB1D-45B5-A2D4-50C6060885C4}"/>
    <cellStyle name="Normal 4 24" xfId="8379" xr:uid="{8D989BEB-644D-485A-9BCB-ECD865646F8C}"/>
    <cellStyle name="Normal 4 25" xfId="8380" xr:uid="{4A24E1DB-58BC-47A5-A1BB-60741E56AF51}"/>
    <cellStyle name="Normal 4 26" xfId="14" xr:uid="{86699A86-FFE5-403A-B8D8-958AB8564468}"/>
    <cellStyle name="Normal 4 27" xfId="9171" xr:uid="{945FF182-F50D-48B2-A462-23313165ED0D}"/>
    <cellStyle name="Normal 4 27 2" xfId="10694" xr:uid="{9AADE803-6ACC-43FF-9820-C6BC84E3A90D}"/>
    <cellStyle name="Normal 4 28" xfId="2401" xr:uid="{59B92EB9-126D-4DBE-8CEF-1A34FF4EC326}"/>
    <cellStyle name="Normal 4 29" xfId="2440" xr:uid="{55149149-159F-4937-9969-A566049DF4D3}"/>
    <cellStyle name="Normal 4 3" xfId="807" xr:uid="{EFC571C9-1C2D-4331-9F1B-8169D76380EC}"/>
    <cellStyle name="Normal 4 3 2" xfId="8382" xr:uid="{973FA805-97A9-4C8D-AFA4-C441A29D4B8B}"/>
    <cellStyle name="Normal 4 3 3" xfId="8710" xr:uid="{A7322BF1-DEB6-432E-A9E1-03114D4437AE}"/>
    <cellStyle name="Normal 4 3 4" xfId="8381" xr:uid="{D042053C-B18E-4B1F-9487-A881E5CB880D}"/>
    <cellStyle name="Normal 4 3_1_solis_MK Nr 595 " xfId="8383" xr:uid="{52A4EFD7-30CA-4F01-85F6-992196CB9E1E}"/>
    <cellStyle name="Normal 4 30" xfId="806" xr:uid="{60B82B17-E879-4712-A40B-6031E7F3F92D}"/>
    <cellStyle name="Normal 4 4" xfId="1577" xr:uid="{B01869A5-CDFA-4364-BF8A-633E5E06A0F8}"/>
    <cellStyle name="Normal 4 4 2" xfId="8384" xr:uid="{FD460960-DF2E-46B3-B3A5-D38F5D6C1357}"/>
    <cellStyle name="Normal 4 5" xfId="8385" xr:uid="{AAE9EC0D-1044-4167-857D-9E91E96C5992}"/>
    <cellStyle name="Normal 4 6" xfId="8386" xr:uid="{8F5292C0-F309-4350-997B-EF9B35380128}"/>
    <cellStyle name="Normal 4 7" xfId="8387" xr:uid="{20C78907-39DE-4B6D-9171-1C0AB297EDD5}"/>
    <cellStyle name="Normal 4 8" xfId="8388" xr:uid="{359FB95D-44F2-4A89-80D1-CF91721F54F3}"/>
    <cellStyle name="Normal 4 9" xfId="8389" xr:uid="{758C1E0F-D87E-40B8-A7C9-D467448751D0}"/>
    <cellStyle name="Normal 40" xfId="2413" xr:uid="{6853048A-A456-4C5E-885D-85C049207A64}"/>
    <cellStyle name="Normal 40 2" xfId="8760" xr:uid="{B15B9407-4C8F-444A-8CC8-11A8EA7E0184}"/>
    <cellStyle name="Normal 41" xfId="8390" xr:uid="{23C6C489-88C7-4937-9DED-AA573FB8A4E9}"/>
    <cellStyle name="Normal 41 2" xfId="8711" xr:uid="{2CA269ED-851D-4896-9581-FE068FB1FB68}"/>
    <cellStyle name="Normal 41 3" xfId="8761" xr:uid="{D44AFD28-1845-4ED6-AC28-459D3F874EE9}"/>
    <cellStyle name="Normal 41 3 2" xfId="8967" xr:uid="{2DC6E004-4615-45CD-960C-521455A3F3D6}"/>
    <cellStyle name="Normal 41 3 2 2" xfId="9747" xr:uid="{9687A236-DD00-4B6C-80EB-3685EACD7BDF}"/>
    <cellStyle name="Normal 41 3 2 2 2" xfId="11283" xr:uid="{73F8B667-CE7B-4F63-99C6-15E1E389C1A5}"/>
    <cellStyle name="Normal 41 3 2 3" xfId="10499" xr:uid="{0DEC2DE2-3054-4A3F-A5D3-0F7864E493C7}"/>
    <cellStyle name="Normal 41 3 3" xfId="9403" xr:uid="{6879E803-65C7-4A97-B9F8-E193AA3DDBFF}"/>
    <cellStyle name="Normal 41 3 3 2" xfId="10930" xr:uid="{CB391EE8-694B-467A-9282-760D0FF715E5}"/>
    <cellStyle name="Normal 41 3 4" xfId="10299" xr:uid="{24815CDB-BE72-4D0D-ADBF-DB9B46A6DB71}"/>
    <cellStyle name="Normal 41 4" xfId="8968" xr:uid="{600C3347-2C60-4859-991E-9BB0BD89A96C}"/>
    <cellStyle name="Normal 41 4 2" xfId="9748" xr:uid="{DDBE46AD-756B-4585-83EB-4965CC34DFC8}"/>
    <cellStyle name="Normal 41 4 2 2" xfId="11284" xr:uid="{25086301-039D-423D-9BDC-F7A32810E4D4}"/>
    <cellStyle name="Normal 41 4 3" xfId="10500" xr:uid="{E23D7894-B628-451E-955C-B14C8832CE37}"/>
    <cellStyle name="Normal 42" xfId="8596" xr:uid="{A7514ACC-C749-4905-B259-CE8E0033F7BE}"/>
    <cellStyle name="Normal 42 2" xfId="8969" xr:uid="{817C116A-231D-4A43-99CF-FB2941554E45}"/>
    <cellStyle name="Normal 42 2 2" xfId="9750" xr:uid="{5FFA6543-F945-41CC-8938-438404E8549E}"/>
    <cellStyle name="Normal 42 2 2 2" xfId="11286" xr:uid="{DED37F79-52AD-4208-B3FB-802B53266F7A}"/>
    <cellStyle name="Normal 42 2 3" xfId="10501" xr:uid="{B0095C16-0578-4503-9483-754ECF68BC0A}"/>
    <cellStyle name="Normal 42 3" xfId="8767" xr:uid="{37BEA847-D7E0-4BD8-9726-6D25C01C027A}"/>
    <cellStyle name="Normal 42 4" xfId="8695" xr:uid="{3F3201CC-063B-4EB7-99E6-CD7492A7FF68}"/>
    <cellStyle name="Normal 42 4 2" xfId="9751" xr:uid="{8359A548-4060-4ADB-8D8B-E76B9C59A7D2}"/>
    <cellStyle name="Normal 42 4 2 2" xfId="11287" xr:uid="{A63975B8-D29A-4D87-8988-730A5A9B1084}"/>
    <cellStyle name="Normal 42 4 3" xfId="10282" xr:uid="{10AE95EC-EB18-477B-A64A-DCAC88C95A47}"/>
    <cellStyle name="Normal 42 5" xfId="9749" xr:uid="{6EEA446C-BD68-4D87-8090-6A7ED214BFFF}"/>
    <cellStyle name="Normal 42 5 2" xfId="11285" xr:uid="{EB932DC5-F135-49D0-9DE7-10FFA88D4577}"/>
    <cellStyle name="Normal 42 6" xfId="10180" xr:uid="{F402AD9B-8378-4455-B70C-F7DA77C56B3C}"/>
    <cellStyle name="Normal 43" xfId="2374" xr:uid="{B84AAA72-D2D3-4881-B8FB-2E2C140A8D8A}"/>
    <cellStyle name="Normal 43 2" xfId="8762" xr:uid="{70C2BC1B-3947-4955-9C4D-299C0F958A6C}"/>
    <cellStyle name="Normal 44" xfId="2443" xr:uid="{17FDF98A-C527-4752-B18E-82F863884B0A}"/>
    <cellStyle name="Normal 44 2" xfId="8763" xr:uid="{7B077825-E16C-4F30-8669-6C477B578809}"/>
    <cellStyle name="Normal 45" xfId="8391" xr:uid="{2EE799CF-047B-47AF-B9B8-637600127CC9}"/>
    <cellStyle name="Normal 45 10" xfId="8970" xr:uid="{B5A17D8D-E990-464B-BC81-05B337122675}"/>
    <cellStyle name="Normal 45 10 2" xfId="9752" xr:uid="{C1F30BB4-74D8-4F1C-B9D6-C31150E7321B}"/>
    <cellStyle name="Normal 45 10 2 2" xfId="11288" xr:uid="{61BA557B-40F5-47F7-BF0A-C16986A372B3}"/>
    <cellStyle name="Normal 45 10 3" xfId="10502" xr:uid="{B5EC049C-4859-4026-90F9-D852866A9DB7}"/>
    <cellStyle name="Normal 45 11" xfId="8971" xr:uid="{3BDA42B5-13C3-493C-A1BF-D332D364E143}"/>
    <cellStyle name="Normal 45 11 2" xfId="9753" xr:uid="{247C665B-420F-45EA-8563-F3F56252E13B}"/>
    <cellStyle name="Normal 45 11 2 2" xfId="11289" xr:uid="{E0671EE8-E3F8-4EFF-9D0C-C6BD21011E62}"/>
    <cellStyle name="Normal 45 11 3" xfId="10503" xr:uid="{A0A5AFF4-D387-43FB-A931-3837E41A331E}"/>
    <cellStyle name="Normal 45 12" xfId="8972" xr:uid="{72A9535E-3B06-40A2-A11C-E3556856D889}"/>
    <cellStyle name="Normal 45 12 2" xfId="9754" xr:uid="{1FF939F8-50B9-4654-A81D-51409D62DCA6}"/>
    <cellStyle name="Normal 45 12 2 2" xfId="11290" xr:uid="{D55F413C-5D0D-482E-AF7C-A2898EB5F4D1}"/>
    <cellStyle name="Normal 45 12 3" xfId="10504" xr:uid="{78EFE17D-6091-4C2C-88A2-640C31D96DF9}"/>
    <cellStyle name="Normal 45 2" xfId="8392" xr:uid="{F27D1CDC-DBF3-4D91-AA79-3587311617AB}"/>
    <cellStyle name="Normal 45 2 2" xfId="8973" xr:uid="{31794F50-7350-4DBC-948E-64CBC8B35965}"/>
    <cellStyle name="Normal 45 2 2 2" xfId="9755" xr:uid="{337F42EB-0ABC-419F-93FF-C781590D29F6}"/>
    <cellStyle name="Normal 45 2 2 2 2" xfId="11291" xr:uid="{153C03AF-0B54-4387-AA3E-761B32B3462A}"/>
    <cellStyle name="Normal 45 2 2 3" xfId="10505" xr:uid="{D3A0C64F-51C8-40F4-973E-709C1C0D86A1}"/>
    <cellStyle name="Normal 45 2 3" xfId="8974" xr:uid="{C5817DBB-0186-4539-9D95-4889FAAB1487}"/>
    <cellStyle name="Normal 45 2 3 2" xfId="9756" xr:uid="{288FAB15-8382-4EBD-873A-7F05D1AC3147}"/>
    <cellStyle name="Normal 45 2 3 2 2" xfId="11292" xr:uid="{1E392E4A-CEF9-4A6C-8843-147FEEC47923}"/>
    <cellStyle name="Normal 45 2 3 3" xfId="10506" xr:uid="{C5736BEF-DAFA-41BA-B745-DB095EF51052}"/>
    <cellStyle name="Normal 45 2 4" xfId="8696" xr:uid="{07138236-3EE3-419A-9AD6-66AC3B746D82}"/>
    <cellStyle name="Normal 45 2 4 2" xfId="9757" xr:uid="{70DE9206-5545-4143-8375-3761FC7E38A9}"/>
    <cellStyle name="Normal 45 2 4 2 2" xfId="11293" xr:uid="{E0A77924-88FA-4AD7-A51B-F7A58B1380EE}"/>
    <cellStyle name="Normal 45 2 4 3" xfId="10283" xr:uid="{FAE05539-C79E-42D9-BE75-11D4771CE924}"/>
    <cellStyle name="Normal 45 2 5" xfId="9315" xr:uid="{310D210D-13B0-434C-B379-590398D4AC44}"/>
    <cellStyle name="Normal 45 2 5 2" xfId="10842" xr:uid="{B385AF04-A6F0-447E-91B2-182B0567EE3A}"/>
    <cellStyle name="Normal 45 2 6" xfId="10099" xr:uid="{02A59ADA-203F-4414-82F8-6AC3F5370766}"/>
    <cellStyle name="Normal 45 3" xfId="8393" xr:uid="{689AAA48-FA90-47E9-9413-A8AFB1811E88}"/>
    <cellStyle name="Normal 45 3 2" xfId="8975" xr:uid="{D757310A-D9FE-44FD-8B7A-46193EA526D1}"/>
    <cellStyle name="Normal 45 3 2 2" xfId="9758" xr:uid="{A27B8CF4-7D4E-4B86-A5FC-6EACC5E6D555}"/>
    <cellStyle name="Normal 45 3 2 2 2" xfId="11294" xr:uid="{8F7D2EF9-BF03-4BE7-A541-5D43CFDD0767}"/>
    <cellStyle name="Normal 45 3 2 3" xfId="10507" xr:uid="{3887D38D-8BCC-44A5-96D1-48ADB9D39521}"/>
    <cellStyle name="Normal 45 3 3" xfId="8976" xr:uid="{3B040D24-23C8-4DBD-98DA-CC2D42AE9293}"/>
    <cellStyle name="Normal 45 3 3 2" xfId="9759" xr:uid="{5CE5CBD0-20F4-4434-8FE2-24BF343E92AC}"/>
    <cellStyle name="Normal 45 3 3 2 2" xfId="11295" xr:uid="{9B3E7ED2-9DFD-411C-9AC0-BE456704AB96}"/>
    <cellStyle name="Normal 45 3 3 3" xfId="10508" xr:uid="{33DFDEF0-D07B-471B-90E7-CC3760FD8606}"/>
    <cellStyle name="Normal 45 3 4" xfId="8697" xr:uid="{EA155192-6F08-4C01-9732-128CB699B108}"/>
    <cellStyle name="Normal 45 3 4 2" xfId="9760" xr:uid="{27CDDB3D-CDAD-4590-B117-135B90A40475}"/>
    <cellStyle name="Normal 45 3 4 2 2" xfId="11296" xr:uid="{51B9B15E-BBBD-4EAC-87F2-28BDAF71416B}"/>
    <cellStyle name="Normal 45 3 4 3" xfId="10284" xr:uid="{7155D37A-C75A-467F-B401-4D08EE98A275}"/>
    <cellStyle name="Normal 45 3 5" xfId="9316" xr:uid="{48893864-62DA-47FC-9EB4-4E2FDBC73CB4}"/>
    <cellStyle name="Normal 45 3 5 2" xfId="10843" xr:uid="{D97B1A29-FD15-4E73-9A81-06FA8D5D299F}"/>
    <cellStyle name="Normal 45 3 6" xfId="10100" xr:uid="{42406F85-EAB3-402F-8D08-6F7F7742C6DA}"/>
    <cellStyle name="Normal 45 4" xfId="8394" xr:uid="{55C46D8E-BFD6-4B76-83C6-3DD2EB148BC3}"/>
    <cellStyle name="Normal 45 4 2" xfId="8977" xr:uid="{EEB64221-345C-41ED-9EF7-726E848F1C16}"/>
    <cellStyle name="Normal 45 4 2 2" xfId="9761" xr:uid="{860E0C99-D83A-443F-A0B2-96221324B407}"/>
    <cellStyle name="Normal 45 4 2 2 2" xfId="11297" xr:uid="{AC1B4CD8-C96F-4E12-8AB9-6C19042CF90B}"/>
    <cellStyle name="Normal 45 4 2 3" xfId="10509" xr:uid="{CDA7A195-24CE-4EF3-BA11-88A324DCDCB7}"/>
    <cellStyle name="Normal 45 4 3" xfId="8978" xr:uid="{7A014A9B-DFA7-4123-B275-61A6A8E3A3FB}"/>
    <cellStyle name="Normal 45 4 3 2" xfId="9762" xr:uid="{D1F7AECD-40E5-41BC-A5C0-C1DFD935143F}"/>
    <cellStyle name="Normal 45 4 3 2 2" xfId="11298" xr:uid="{52C59276-EBF4-4254-BB5F-0C0EF58B051A}"/>
    <cellStyle name="Normal 45 4 3 3" xfId="10510" xr:uid="{CE5845CB-9C77-4DE4-8A49-55E516E992D7}"/>
    <cellStyle name="Normal 45 4 4" xfId="8698" xr:uid="{99ED39B5-A4D9-487D-946F-D00EF178D3F2}"/>
    <cellStyle name="Normal 45 4 4 2" xfId="9763" xr:uid="{7CB065FC-DE0C-48C7-9B55-BE90C1BA8B0A}"/>
    <cellStyle name="Normal 45 4 4 2 2" xfId="11299" xr:uid="{A05B9EF9-DB06-4FC1-ADCF-6672703FB411}"/>
    <cellStyle name="Normal 45 4 4 3" xfId="10285" xr:uid="{BF1BEC9A-9CD6-4B09-86A9-DDF481E424D2}"/>
    <cellStyle name="Normal 45 4 5" xfId="9317" xr:uid="{E65CFF35-8B86-4556-AD3F-3FC99871D888}"/>
    <cellStyle name="Normal 45 4 5 2" xfId="10844" xr:uid="{8E6CD162-B95A-4779-AF32-9F092772F4CF}"/>
    <cellStyle name="Normal 45 4 6" xfId="10101" xr:uid="{2450C957-81D4-43D0-A458-9E765DF1AD2C}"/>
    <cellStyle name="Normal 45 5" xfId="8979" xr:uid="{2E8312F3-33CE-45B1-8B1F-FEF221B0FFCB}"/>
    <cellStyle name="Normal 45 5 2" xfId="8980" xr:uid="{E1BE805A-0B62-4823-88DA-23A0AEA19845}"/>
    <cellStyle name="Normal 45 5 2 2" xfId="9765" xr:uid="{0F54CCB6-735E-4BA9-8B2C-E7DD777B24AB}"/>
    <cellStyle name="Normal 45 5 2 2 2" xfId="11301" xr:uid="{31E5C9B6-D826-4EC0-B164-587534442FA2}"/>
    <cellStyle name="Normal 45 5 2 3" xfId="10512" xr:uid="{7096DF05-84FE-4B1E-BAE9-8F46AB1F91A9}"/>
    <cellStyle name="Normal 45 5 3" xfId="8981" xr:uid="{F7E19D73-6356-46DB-B6AB-C9E60DB10E9A}"/>
    <cellStyle name="Normal 45 5 3 2" xfId="9766" xr:uid="{EFB2BDBF-FDC0-4C57-AA68-7C4F8EFA0792}"/>
    <cellStyle name="Normal 45 5 3 2 2" xfId="11302" xr:uid="{085C02CF-DD04-41A7-99D5-73537029C7D6}"/>
    <cellStyle name="Normal 45 5 3 3" xfId="10513" xr:uid="{D4B8793C-F53F-4769-B7E8-876E68355BF0}"/>
    <cellStyle name="Normal 45 5 4" xfId="8982" xr:uid="{DFA4A0A9-AE27-4D1F-AEED-CC803C520AF5}"/>
    <cellStyle name="Normal 45 5 4 2" xfId="9767" xr:uid="{593E93C2-4676-4B96-A8B3-C4727FE04AFF}"/>
    <cellStyle name="Normal 45 5 4 2 2" xfId="11303" xr:uid="{1B0BDE11-6605-4233-A73F-431A7B08356E}"/>
    <cellStyle name="Normal 45 5 4 3" xfId="10514" xr:uid="{45A49B0B-9C75-4862-A1C6-14E945E3112B}"/>
    <cellStyle name="Normal 45 5 5" xfId="9764" xr:uid="{AB269057-A761-45DB-9107-71A2526E6F28}"/>
    <cellStyle name="Normal 45 5 5 2" xfId="11300" xr:uid="{E1B13B6B-8FBE-4689-BF64-A4ED1CA4501C}"/>
    <cellStyle name="Normal 45 5 6" xfId="10511" xr:uid="{74A984A5-93F3-4D63-B8CF-C1498AF61D35}"/>
    <cellStyle name="Normal 45 6" xfId="8983" xr:uid="{9EB8118B-E775-4A5A-BE72-A0BACB8C99B1}"/>
    <cellStyle name="Normal 45 6 2" xfId="9768" xr:uid="{1CB71B3B-FE29-4C92-BA8B-680831704205}"/>
    <cellStyle name="Normal 45 6 2 2" xfId="11304" xr:uid="{643DD540-3627-499B-AB8B-99D3EB8D4207}"/>
    <cellStyle name="Normal 45 6 3" xfId="10515" xr:uid="{061945CB-5041-442B-8404-E2431AC5BD64}"/>
    <cellStyle name="Normal 45 7" xfId="8984" xr:uid="{FA2B9958-DB71-4884-97B2-3A1B9FE7FE9C}"/>
    <cellStyle name="Normal 45 7 2" xfId="9769" xr:uid="{7229ADAD-4FB0-48B6-9BED-CAA971C33B1C}"/>
    <cellStyle name="Normal 45 7 2 2" xfId="11305" xr:uid="{0BD13879-2DD5-4B1D-AECF-08C77CC07B0B}"/>
    <cellStyle name="Normal 45 7 3" xfId="10516" xr:uid="{C4205937-5271-49D2-B679-2DA77E3E85E5}"/>
    <cellStyle name="Normal 45 8" xfId="8985" xr:uid="{07585048-09A9-4A5B-A62D-14A2A47B1027}"/>
    <cellStyle name="Normal 45 8 2" xfId="9770" xr:uid="{412FDBAC-6BA9-426E-8E9C-BD7CED28E688}"/>
    <cellStyle name="Normal 45 8 2 2" xfId="11306" xr:uid="{7DB15715-9C61-4A78-892E-FEEBD5D4BA37}"/>
    <cellStyle name="Normal 45 8 3" xfId="10517" xr:uid="{06488A41-9668-481F-806A-83C95F0C1E4D}"/>
    <cellStyle name="Normal 45 9" xfId="8986" xr:uid="{242FDC82-E276-451B-B5B4-8494DDD7B611}"/>
    <cellStyle name="Normal 46" xfId="8987" xr:uid="{EE60A1FE-4AFF-4857-911C-8340CCE435D0}"/>
    <cellStyle name="Normal 46 2" xfId="8988" xr:uid="{9BAEFC40-ECA5-4D1C-AC23-A5651B4066DF}"/>
    <cellStyle name="Normal 46 2 2" xfId="9772" xr:uid="{5D5F86EF-C65B-4F96-918F-C735752978F6}"/>
    <cellStyle name="Normal 46 2 2 2" xfId="11308" xr:uid="{E88293B9-1A45-4459-A155-511135EC9B55}"/>
    <cellStyle name="Normal 46 2 3" xfId="10519" xr:uid="{072F6C04-9FB8-4B57-AF71-009A54721683}"/>
    <cellStyle name="Normal 46 3" xfId="9771" xr:uid="{7B6D1625-4207-4FC3-99A6-AF50AF54D134}"/>
    <cellStyle name="Normal 46 3 2" xfId="11307" xr:uid="{9E3ADAB9-116D-4442-A2C3-1C9D35A80B4F}"/>
    <cellStyle name="Normal 46 4" xfId="10518" xr:uid="{340ACB6C-7695-4AA1-B36C-8895FDCB7A02}"/>
    <cellStyle name="Normal 47" xfId="8989" xr:uid="{18CAEBC6-7306-4710-B3EA-7443A464E0A7}"/>
    <cellStyle name="Normal 47 2" xfId="8990" xr:uid="{F1090FC2-56AF-4A68-AA30-8CC6EEB95FDB}"/>
    <cellStyle name="Normal 47 2 2" xfId="9774" xr:uid="{CDE1284D-305B-4111-8C6A-CC1C47845B41}"/>
    <cellStyle name="Normal 47 2 2 2" xfId="11310" xr:uid="{13B66F7C-54DB-4F14-A57A-1E0CACEDB611}"/>
    <cellStyle name="Normal 47 2 3" xfId="10521" xr:uid="{D23A8A55-33EA-4ECD-97B9-42A1B48A2146}"/>
    <cellStyle name="Normal 47 3" xfId="8991" xr:uid="{AF789228-319D-4AD9-AADD-3BFFD4669DE8}"/>
    <cellStyle name="Normal 47 3 2" xfId="9775" xr:uid="{D51CBE44-F225-4C84-BEC3-372E5A5E5E21}"/>
    <cellStyle name="Normal 47 3 2 2" xfId="11311" xr:uid="{491DDD90-6FBF-49BE-8889-89807C2D6147}"/>
    <cellStyle name="Normal 47 3 3" xfId="10522" xr:uid="{B92E5786-2B2F-48F3-BC46-477A26AE67EE}"/>
    <cellStyle name="Normal 47 4" xfId="8992" xr:uid="{836BA51D-E5A5-418F-9F0B-4AF3DA05C71C}"/>
    <cellStyle name="Normal 47 4 2" xfId="9776" xr:uid="{C697046B-0744-45A7-8487-E3B6D77D9C06}"/>
    <cellStyle name="Normal 47 4 2 2" xfId="11312" xr:uid="{F47FE99C-0B13-48C9-AA64-F9C8C5536397}"/>
    <cellStyle name="Normal 47 4 3" xfId="10523" xr:uid="{C0E99825-581B-49D9-8CC4-70CF22B5F18B}"/>
    <cellStyle name="Normal 47 5" xfId="8993" xr:uid="{949F938F-5C1B-489F-BB6D-3D07CFD71D0E}"/>
    <cellStyle name="Normal 47 5 2" xfId="9777" xr:uid="{8B60F0DC-3E48-4B53-A210-2C2857C0DEC3}"/>
    <cellStyle name="Normal 47 5 2 2" xfId="11313" xr:uid="{B893F7E2-56E8-46BB-B3A0-7C8ADDDECF1A}"/>
    <cellStyle name="Normal 47 5 3" xfId="10524" xr:uid="{795DF785-8DF7-4EBF-8126-BBE39B219314}"/>
    <cellStyle name="Normal 47 6" xfId="8994" xr:uid="{83F128F9-D7BD-4F8F-B6DD-85C9BF3F5023}"/>
    <cellStyle name="Normal 47 6 2" xfId="9778" xr:uid="{9938A6B1-55AD-4C40-A790-FD30C6E86CDB}"/>
    <cellStyle name="Normal 47 6 2 2" xfId="11314" xr:uid="{387D795D-75DD-4423-B769-983AFEAF3A24}"/>
    <cellStyle name="Normal 47 6 3" xfId="10525" xr:uid="{DFB979CD-8D31-4693-9AF4-D5E2B3451911}"/>
    <cellStyle name="Normal 47 7" xfId="9773" xr:uid="{FE0038E9-C81E-4F7F-B4A3-DC42B80D4347}"/>
    <cellStyle name="Normal 47 7 2" xfId="11309" xr:uid="{0C114B50-3F3C-4418-AAAC-F9E999DEA19E}"/>
    <cellStyle name="Normal 47 8" xfId="10520" xr:uid="{7068979E-4EA8-466E-9E4C-C5D9C690B9E9}"/>
    <cellStyle name="Normal 48" xfId="8995" xr:uid="{85B22C83-B618-45DF-AD62-171FF90CBD8F}"/>
    <cellStyle name="Normal 48 2" xfId="8996" xr:uid="{BBD9109D-E763-417E-A00C-98242B65873A}"/>
    <cellStyle name="Normal 48 2 2" xfId="9780" xr:uid="{039CE32B-2B24-41FC-A53F-93E50991AAA8}"/>
    <cellStyle name="Normal 48 2 2 2" xfId="11316" xr:uid="{DAACB03B-537F-436F-BC67-E8FE63DB1C18}"/>
    <cellStyle name="Normal 48 2 3" xfId="10527" xr:uid="{3546E636-38F7-4020-8DC9-6AA848BFA2E7}"/>
    <cellStyle name="Normal 48 3" xfId="8997" xr:uid="{02E00A79-7B2A-4146-B8EB-89CD77BC7543}"/>
    <cellStyle name="Normal 48 3 2" xfId="9781" xr:uid="{3BA1A1C5-432E-4FE9-8FBE-5B6806D4236B}"/>
    <cellStyle name="Normal 48 3 2 2" xfId="11317" xr:uid="{40D2A66D-8101-4251-BE0B-CAA724B99865}"/>
    <cellStyle name="Normal 48 3 3" xfId="10528" xr:uid="{9C04738E-9076-4D27-A65C-DB6797CAE82D}"/>
    <cellStyle name="Normal 48 4" xfId="8998" xr:uid="{FD34A20F-FBAA-4D12-AEDA-5DACFAB2CDF2}"/>
    <cellStyle name="Normal 48 4 2" xfId="9782" xr:uid="{D5C3F9A6-4F3F-45D8-82A4-EF7F822D6106}"/>
    <cellStyle name="Normal 48 4 2 2" xfId="11318" xr:uid="{BB3C38C0-1934-44E2-BF58-AAFFC3AA117B}"/>
    <cellStyle name="Normal 48 4 3" xfId="10529" xr:uid="{2F89BBFE-5496-4585-B554-16E8C133A50F}"/>
    <cellStyle name="Normal 48 5" xfId="8999" xr:uid="{6AD7384F-DB61-490D-82B6-18F52BF4BD44}"/>
    <cellStyle name="Normal 48 5 2" xfId="9783" xr:uid="{65266A9A-72EF-4596-A9E5-7C4E23FD5B82}"/>
    <cellStyle name="Normal 48 5 2 2" xfId="11319" xr:uid="{808D1EA6-013C-4C98-A352-5E29115B82C9}"/>
    <cellStyle name="Normal 48 5 3" xfId="10530" xr:uid="{D143ABC0-16A0-430F-9425-959269F6679A}"/>
    <cellStyle name="Normal 48 6" xfId="9779" xr:uid="{1E232BE4-7AE7-4B6C-873D-984139FC8FF5}"/>
    <cellStyle name="Normal 48 6 2" xfId="11315" xr:uid="{BBD58BBD-540A-4B7A-A8EE-0AA68682EA97}"/>
    <cellStyle name="Normal 48 7" xfId="10526" xr:uid="{EB75831A-7506-4DE0-A23B-8C5D00578789}"/>
    <cellStyle name="Normal 49" xfId="9000" xr:uid="{35CF1C8B-C190-4474-B6CD-5FDFD58C6A3E}"/>
    <cellStyle name="Normal 49 2" xfId="9001" xr:uid="{63D0F70F-4E91-4870-A515-B9569B5231F9}"/>
    <cellStyle name="Normal 49 2 2" xfId="9785" xr:uid="{DBAFDEC1-A5E4-4FFC-9235-5F355895BC99}"/>
    <cellStyle name="Normal 49 2 2 2" xfId="11321" xr:uid="{70404572-9F00-4E46-BB00-0D212B14DE9D}"/>
    <cellStyle name="Normal 49 2 3" xfId="10532" xr:uid="{9827D8F9-F71F-44E0-A28D-4545452A22CB}"/>
    <cellStyle name="Normal 49 3" xfId="9002" xr:uid="{570B024B-FC4C-43E6-AB18-542AA6AB6EE2}"/>
    <cellStyle name="Normal 49 3 2" xfId="9786" xr:uid="{33EFB58D-14AB-4AAD-B568-38D17D6A0815}"/>
    <cellStyle name="Normal 49 3 2 2" xfId="11322" xr:uid="{2D359AAD-50E3-47A7-BC6E-506645C858EB}"/>
    <cellStyle name="Normal 49 3 3" xfId="10533" xr:uid="{9615F5FB-DC3E-43B7-B191-35B6166D5A8E}"/>
    <cellStyle name="Normal 49 4" xfId="9784" xr:uid="{DB96BF24-8F92-4BCE-8CA2-0EC518FEB02C}"/>
    <cellStyle name="Normal 49 4 2" xfId="11320" xr:uid="{140D090F-1107-4506-896D-9F1BDDF3618B}"/>
    <cellStyle name="Normal 49 5" xfId="10531" xr:uid="{C12D695D-D961-4769-915E-7C2BCEA761B2}"/>
    <cellStyle name="Normal 5" xfId="11" xr:uid="{DA5A8A96-A92A-4C5F-B835-295CE76A19E9}"/>
    <cellStyle name="Normal 5 10" xfId="811" xr:uid="{AE8AD8CB-3FA2-4762-824E-48E74C95E7D3}"/>
    <cellStyle name="Normal 5 10 2" xfId="1592" xr:uid="{6F457B2D-F1D9-46D8-A490-E33D48F60F3B}"/>
    <cellStyle name="Normal 5 10 3" xfId="8395" xr:uid="{7115D8BF-32E1-437C-B65F-653B4831D0F3}"/>
    <cellStyle name="Normal 5 11" xfId="1573" xr:uid="{F616D298-D296-4216-B527-38D223C42486}"/>
    <cellStyle name="Normal 5 11 2" xfId="8396" xr:uid="{D70193C2-25E8-46DB-A240-FA4B381F78B9}"/>
    <cellStyle name="Normal 5 12" xfId="8397" xr:uid="{EBF8C345-FBB7-4F2E-8815-1E38D2B2BB64}"/>
    <cellStyle name="Normal 5 13" xfId="8398" xr:uid="{D529BD18-1A40-479E-A37C-89CB3BED57F4}"/>
    <cellStyle name="Normal 5 14" xfId="8399" xr:uid="{9D6A572B-F74D-4A96-B0D8-71BC552A9AA2}"/>
    <cellStyle name="Normal 5 15" xfId="8400" xr:uid="{D752CD21-4127-4858-A2AD-AC9CE996EACB}"/>
    <cellStyle name="Normal 5 16" xfId="8401" xr:uid="{58C8B145-B0AA-43EB-830F-73C0A8EF9286}"/>
    <cellStyle name="Normal 5 17" xfId="8402" xr:uid="{5B7E12C3-8555-4BA2-BA88-F4B6268A0F88}"/>
    <cellStyle name="Normal 5 18" xfId="8403" xr:uid="{4A06EC57-C59F-4612-AB43-9198B8292D8B}"/>
    <cellStyle name="Normal 5 19" xfId="8404" xr:uid="{07202A91-95F2-4EBC-8BF8-556290209449}"/>
    <cellStyle name="Normal 5 2" xfId="49" xr:uid="{59BE904C-0788-4A5E-B3B5-A4D1FBE52B1B}"/>
    <cellStyle name="Normal 5 2 2" xfId="57" xr:uid="{44D16F78-4FEF-4747-B364-C73E1FC912FB}"/>
    <cellStyle name="Normal 5 2 2 2" xfId="8405" xr:uid="{5D6C1390-8722-43EE-95A5-0084A1BE207D}"/>
    <cellStyle name="Normal 5 2 3" xfId="90" xr:uid="{3FF88971-5DC3-405F-81C0-492DB350E711}"/>
    <cellStyle name="Normal 5 2 3 2" xfId="154" xr:uid="{84B8ED2C-FFB1-4EDE-AE66-E44BA995DBDF}"/>
    <cellStyle name="Normal 5 2 3 2 2" xfId="657" xr:uid="{494D39F7-7252-4676-986D-3B3760440587}"/>
    <cellStyle name="Normal 5 2 3 2 2 2" xfId="1423" xr:uid="{AEF7751D-C745-42B4-B422-917D2ECD5832}"/>
    <cellStyle name="Normal 5 2 3 2 2 3" xfId="2203" xr:uid="{DE7CC967-D8D4-43A3-80CB-3E93A108BF13}"/>
    <cellStyle name="Normal 5 2 3 2 3" xfId="409" xr:uid="{35F7AA3F-2BA1-460C-A39E-5A0FCA9B0F07}"/>
    <cellStyle name="Normal 5 2 3 2 3 2" xfId="1175" xr:uid="{F1A829FE-D6B4-48DE-B051-024273004478}"/>
    <cellStyle name="Normal 5 2 3 2 3 3" xfId="1955" xr:uid="{16BA315E-EEC0-4DA0-9154-3347E31603EA}"/>
    <cellStyle name="Normal 5 2 3 2 4" xfId="927" xr:uid="{D344C962-B623-4F93-8F76-3939617868E7}"/>
    <cellStyle name="Normal 5 2 3 2 5" xfId="1706" xr:uid="{01137758-CFA5-4DB4-AFB8-612E4DB955F3}"/>
    <cellStyle name="Normal 5 2 3 3" xfId="234" xr:uid="{214B5D62-40CD-48D3-BCF6-FA46096EF800}"/>
    <cellStyle name="Normal 5 2 3 3 2" xfId="735" xr:uid="{EAD8BA4C-36B5-4D7A-BDE1-EA694967CC9E}"/>
    <cellStyle name="Normal 5 2 3 3 2 2" xfId="1501" xr:uid="{06367B45-11D1-4F5E-82A7-23600EC64224}"/>
    <cellStyle name="Normal 5 2 3 3 2 3" xfId="2281" xr:uid="{9CCB980F-2FBF-4284-9805-F0D1549B361B}"/>
    <cellStyle name="Normal 5 2 3 3 3" xfId="487" xr:uid="{575F8F2E-BA29-443C-8E10-BAF5F5507B9D}"/>
    <cellStyle name="Normal 5 2 3 3 3 2" xfId="1253" xr:uid="{F6BCD17E-5815-4654-9BF0-F68B192EF8E9}"/>
    <cellStyle name="Normal 5 2 3 3 3 3" xfId="2033" xr:uid="{FA21F061-D9A6-4868-B423-84F48F2FC5D9}"/>
    <cellStyle name="Normal 5 2 3 3 4" xfId="1005" xr:uid="{F6B3F00C-0D72-4CDD-A74A-F6A87E946CD4}"/>
    <cellStyle name="Normal 5 2 3 3 5" xfId="1784" xr:uid="{36759363-27C8-4221-9CEB-ABFFF7DD4CF0}"/>
    <cellStyle name="Normal 5 2 3 4" xfId="594" xr:uid="{1F96EB7B-B376-4E9E-8699-9911EC451BB1}"/>
    <cellStyle name="Normal 5 2 3 4 2" xfId="1360" xr:uid="{60FC5369-8015-43BB-9281-13359F476E6E}"/>
    <cellStyle name="Normal 5 2 3 4 3" xfId="2140" xr:uid="{9B5CFB99-B4CE-4B67-A4BF-8D6C4F8BD45D}"/>
    <cellStyle name="Normal 5 2 3 5" xfId="346" xr:uid="{920909E8-EEF0-4CD6-A045-5C6E0B1A349D}"/>
    <cellStyle name="Normal 5 2 3 5 2" xfId="1112" xr:uid="{DD825B61-4AD5-4D6B-B531-6039FFF693D1}"/>
    <cellStyle name="Normal 5 2 3 5 3" xfId="1892" xr:uid="{709B1411-7E9A-4B0F-8643-066C070F402B}"/>
    <cellStyle name="Normal 5 2 3 6" xfId="864" xr:uid="{0797E2AA-4BCA-45DC-9DD3-B97B54FF9C03}"/>
    <cellStyle name="Normal 5 2 3 7" xfId="1643" xr:uid="{5145DBAA-B9A8-495E-8A7F-2AB2F6B98915}"/>
    <cellStyle name="Normal 5 2 4" xfId="122" xr:uid="{42BAF094-E83C-4D1A-B45B-84CA9EDE8D72}"/>
    <cellStyle name="Normal 5 2 4 2" xfId="268" xr:uid="{2A5FBB68-AD73-4D45-A3E9-988AE1D32A85}"/>
    <cellStyle name="Normal 5 2 4 2 2" xfId="769" xr:uid="{50D8E5D4-4516-4F7A-9085-A338FB2BD0E5}"/>
    <cellStyle name="Normal 5 2 4 2 2 2" xfId="1535" xr:uid="{4373ACF2-2B94-4D95-AD05-8EB7E7D33C4E}"/>
    <cellStyle name="Normal 5 2 4 2 2 3" xfId="2315" xr:uid="{025C1ED1-9FD0-4F00-92A4-E78CEEA0ABFE}"/>
    <cellStyle name="Normal 5 2 4 2 3" xfId="521" xr:uid="{BD75CC4D-5E1A-400F-B9E0-CA48058D42A5}"/>
    <cellStyle name="Normal 5 2 4 2 3 2" xfId="1287" xr:uid="{5F31C5CA-CA84-46E0-8ACE-743ED7F9EE4D}"/>
    <cellStyle name="Normal 5 2 4 2 3 3" xfId="2067" xr:uid="{FA44438D-EECA-446A-97A6-AA00D9BBBFAE}"/>
    <cellStyle name="Normal 5 2 4 2 4" xfId="1039" xr:uid="{0215A246-169A-43A6-8D28-D7015D7638BA}"/>
    <cellStyle name="Normal 5 2 4 2 5" xfId="1818" xr:uid="{F835725E-98F9-4C0D-828E-1E47BAAA2095}"/>
    <cellStyle name="Normal 5 2 4 3" xfId="625" xr:uid="{45122B92-599B-46D3-B071-BF5FF403D306}"/>
    <cellStyle name="Normal 5 2 4 3 2" xfId="1391" xr:uid="{C7593089-DB9E-411C-B9A0-F06D333ECD76}"/>
    <cellStyle name="Normal 5 2 4 3 3" xfId="2171" xr:uid="{13F8FCE4-34B3-4EB8-BE76-8420BD4DA01F}"/>
    <cellStyle name="Normal 5 2 4 4" xfId="377" xr:uid="{10F0FB9D-BEC2-44E8-82E8-64A0F31FF169}"/>
    <cellStyle name="Normal 5 2 4 4 2" xfId="1143" xr:uid="{D794CC1D-8E2E-4AF2-A72B-3C7DDA9555ED}"/>
    <cellStyle name="Normal 5 2 4 4 3" xfId="1923" xr:uid="{173C3FA6-451E-4653-94F3-68B7D150387A}"/>
    <cellStyle name="Normal 5 2 4 5" xfId="895" xr:uid="{1F36F698-B40F-4F3C-B4D0-1489260215AC}"/>
    <cellStyle name="Normal 5 2 4 6" xfId="1674" xr:uid="{0C38E39C-06B1-49A9-9A0B-E07F702FA4DA}"/>
    <cellStyle name="Normal 5 2 5" xfId="200" xr:uid="{2D69226B-C71D-41D2-B019-23EBD1CBC51E}"/>
    <cellStyle name="Normal 5 2 5 2" xfId="701" xr:uid="{1950B768-BFAA-4320-8466-B97EE392CA99}"/>
    <cellStyle name="Normal 5 2 5 2 2" xfId="1467" xr:uid="{F8ADCA2C-9E8C-4210-8896-E5E46570F6CD}"/>
    <cellStyle name="Normal 5 2 5 2 3" xfId="2247" xr:uid="{BE92E40A-A589-423A-ABEA-D668C4899FEE}"/>
    <cellStyle name="Normal 5 2 5 3" xfId="453" xr:uid="{F716E26F-D104-480B-AD25-AEEC49FD70A9}"/>
    <cellStyle name="Normal 5 2 5 3 2" xfId="1219" xr:uid="{4EA2435E-A8ED-4D39-9F61-D4633D7B5A29}"/>
    <cellStyle name="Normal 5 2 5 3 3" xfId="1999" xr:uid="{2EC131D9-DE17-4178-9721-11C5EE7B108C}"/>
    <cellStyle name="Normal 5 2 5 4" xfId="971" xr:uid="{FD8E48DC-1D62-413F-AF4E-D8C2BFD70F2D}"/>
    <cellStyle name="Normal 5 2 5 5" xfId="1750" xr:uid="{FD09480F-C95D-4156-8F53-003FCB7CEE3C}"/>
    <cellStyle name="Normal 5 2 6" xfId="560" xr:uid="{883A6C64-9B8D-4AE7-9555-28D117039993}"/>
    <cellStyle name="Normal 5 2 6 2" xfId="1326" xr:uid="{2EA36728-EE33-46C3-80CE-A0B1BC3E0561}"/>
    <cellStyle name="Normal 5 2 6 3" xfId="2106" xr:uid="{5D635272-0992-4A0C-8F05-9B8CAE1B5015}"/>
    <cellStyle name="Normal 5 2 7" xfId="312" xr:uid="{C691EC43-9327-4206-8874-4AE48BCB68FF}"/>
    <cellStyle name="Normal 5 2 7 2" xfId="1078" xr:uid="{462578F3-B848-4382-9E30-9ED4468FA09A}"/>
    <cellStyle name="Normal 5 2 7 3" xfId="1858" xr:uid="{D644E3A3-02E6-49AE-AA83-6D0D90C66D6C}"/>
    <cellStyle name="Normal 5 2 8" xfId="830" xr:uid="{5E4E055E-D7E7-4CB1-B9E2-E07187BCE545}"/>
    <cellStyle name="Normal 5 2 8 2" xfId="1610" xr:uid="{2324EA2C-1BA3-458F-B08C-13612C44690B}"/>
    <cellStyle name="Normal 5 2 9" xfId="1575" xr:uid="{82399DCC-7731-4E2F-92E8-8806F4BB6790}"/>
    <cellStyle name="Normal 5 2_1_solis_MK Nr 595 " xfId="8406" xr:uid="{4A11391E-3B65-4E3C-8E8D-8ADFBFC37EA0}"/>
    <cellStyle name="Normal 5 20" xfId="8407" xr:uid="{D6D16C74-986B-4DE9-A8E7-E9C2203672F9}"/>
    <cellStyle name="Normal 5 21" xfId="8408" xr:uid="{AB2AD786-658A-42B4-9CD4-A8452D2EA973}"/>
    <cellStyle name="Normal 5 22" xfId="8409" xr:uid="{59C9501C-A121-4EC3-AC11-DC9B4FE1BD42}"/>
    <cellStyle name="Normal 5 23" xfId="8410" xr:uid="{A129A301-DF27-4256-8911-48D0F28C7D07}"/>
    <cellStyle name="Normal 5 24" xfId="8411" xr:uid="{02E23FAE-B252-4F46-9D72-82B9E6EC7CDC}"/>
    <cellStyle name="Normal 5 25" xfId="8412" xr:uid="{4B43E24D-D4D6-490A-B0FD-1400963075C9}"/>
    <cellStyle name="Normal 5 26" xfId="8413" xr:uid="{4AB5310D-9211-4123-8C46-D0338F40A932}"/>
    <cellStyle name="Normal 5 27" xfId="8414" xr:uid="{D97F1C00-A305-4D92-A27A-C7201342829C}"/>
    <cellStyle name="Normal 5 28" xfId="8415" xr:uid="{864399E7-6ECE-4CE7-8B9A-981128FBA297}"/>
    <cellStyle name="Normal 5 29" xfId="8416" xr:uid="{0E7A2F77-9010-4540-B6D4-C81F291BF2A3}"/>
    <cellStyle name="Normal 5 3" xfId="48" xr:uid="{9B8021E4-CDC0-4290-8CC6-B56916A682A1}"/>
    <cellStyle name="Normal 5 3 2" xfId="8417" xr:uid="{60465BAA-7AEC-455D-A475-22FC18B6237E}"/>
    <cellStyle name="Normal 5 3 3" xfId="2346" xr:uid="{F5EC53ED-33A7-49C3-8D9F-5B6F44C44307}"/>
    <cellStyle name="Normal 5 30" xfId="8418" xr:uid="{1A22D2C5-550B-4C73-9D45-20F109D60460}"/>
    <cellStyle name="Normal 5 31" xfId="8419" xr:uid="{817F17EE-76E6-4A76-86B9-12C5533370E6}"/>
    <cellStyle name="Normal 5 32" xfId="8420" xr:uid="{5D328CFD-46C1-434D-BE86-37CE0D0421FB}"/>
    <cellStyle name="Normal 5 33" xfId="8421" xr:uid="{1CA4899A-249E-45E1-A92A-63BA38454520}"/>
    <cellStyle name="Normal 5 34" xfId="8422" xr:uid="{10989FB9-F0DF-4582-A7D3-6E2D1E263169}"/>
    <cellStyle name="Normal 5 35" xfId="8423" xr:uid="{12189F3D-C26E-41DF-B313-ED2532AB2B80}"/>
    <cellStyle name="Normal 5 36" xfId="8424" xr:uid="{716B142E-718D-442D-91C9-E2373EAF2BB0}"/>
    <cellStyle name="Normal 5 37" xfId="8425" xr:uid="{0974E5E4-F22C-4418-8CC1-4B599BAD679B}"/>
    <cellStyle name="Normal 5 38" xfId="8426" xr:uid="{BEA678C2-AFC7-43D9-B7EF-5ED100D516E8}"/>
    <cellStyle name="Normal 5 39" xfId="8427" xr:uid="{D5FF7251-BAFE-40AB-A064-3F7C8435BA49}"/>
    <cellStyle name="Normal 5 4" xfId="66" xr:uid="{C5A40B4F-FBAA-448C-9293-C0EBEEC58CCF}"/>
    <cellStyle name="Normal 5 4 2" xfId="8428" xr:uid="{FF281163-23F5-40FD-93E7-E5F12CFEEACC}"/>
    <cellStyle name="Normal 5 40" xfId="8429" xr:uid="{0F1AAB83-86BB-4A8D-B7BB-9DEE5AD76DB6}"/>
    <cellStyle name="Normal 5 41" xfId="8430" xr:uid="{0499E1B0-6C3B-4548-B72B-174F43E9F1F7}"/>
    <cellStyle name="Normal 5 42" xfId="8431" xr:uid="{3F44A810-2512-4B07-85DB-87126AD3C618}"/>
    <cellStyle name="Normal 5 43" xfId="8432" xr:uid="{B617C935-E020-48D5-831A-573FBCDF6606}"/>
    <cellStyle name="Normal 5 44" xfId="8433" xr:uid="{3E5B5B7C-C7C6-429D-B10F-8459BDBCA7C8}"/>
    <cellStyle name="Normal 5 45" xfId="8434" xr:uid="{DF512047-232D-49BE-9B55-957F5256726A}"/>
    <cellStyle name="Normal 5 46" xfId="8435" xr:uid="{C972E3FA-FD2C-4F6F-9F56-9FCA872AB9D6}"/>
    <cellStyle name="Normal 5 47" xfId="8436" xr:uid="{3218D002-6153-47E8-B1D4-7B44C10289FF}"/>
    <cellStyle name="Normal 5 48" xfId="8437" xr:uid="{2C0480CA-EDB7-4F6B-85E4-B2A19BE58CA5}"/>
    <cellStyle name="Normal 5 49" xfId="8438" xr:uid="{54D9E75C-CFC7-4D1D-8656-6C82AD329AAA}"/>
    <cellStyle name="Normal 5 5" xfId="71" xr:uid="{DBF68B78-9460-4BDE-AB43-8CB1EDCA2D66}"/>
    <cellStyle name="Normal 5 5 2" xfId="137" xr:uid="{2107B733-F944-4159-ADA2-24E99B19B22C}"/>
    <cellStyle name="Normal 5 5 2 2" xfId="640" xr:uid="{20640EFF-D6E6-4D65-ACBD-64A17D6DDD9D}"/>
    <cellStyle name="Normal 5 5 2 2 2" xfId="1406" xr:uid="{ABED3F19-F9B2-4E29-A183-E2EED10D608C}"/>
    <cellStyle name="Normal 5 5 2 2 3" xfId="2186" xr:uid="{667455BA-6EE0-48D9-B283-293797361E00}"/>
    <cellStyle name="Normal 5 5 2 3" xfId="392" xr:uid="{C0F1B860-E87E-48D9-91F1-9D51FC03734F}"/>
    <cellStyle name="Normal 5 5 2 3 2" xfId="1158" xr:uid="{461E2514-8419-4F38-BCD5-F247D810B342}"/>
    <cellStyle name="Normal 5 5 2 3 3" xfId="1938" xr:uid="{165A240D-12B6-448A-A36B-5DE7BAB8D730}"/>
    <cellStyle name="Normal 5 5 2 4" xfId="910" xr:uid="{74F0A6AA-AAEA-4281-A719-6D7034A10687}"/>
    <cellStyle name="Normal 5 5 2 5" xfId="1689" xr:uid="{906199B3-F512-4BC0-873B-34133168B39F}"/>
    <cellStyle name="Normal 5 5 3" xfId="215" xr:uid="{E2C67213-EBAE-4131-B3AD-2B33F5C03A4A}"/>
    <cellStyle name="Normal 5 5 3 2" xfId="716" xr:uid="{5D9CA182-E535-4D46-B5AC-A30AC6326F28}"/>
    <cellStyle name="Normal 5 5 3 2 2" xfId="1482" xr:uid="{7D1EDDC2-F3B3-4AD1-B54C-D5A228DC626E}"/>
    <cellStyle name="Normal 5 5 3 2 3" xfId="2262" xr:uid="{056E2508-A340-43C2-B3D6-A13ECC99568A}"/>
    <cellStyle name="Normal 5 5 3 3" xfId="468" xr:uid="{6344B968-6EFA-42B6-A1BF-75CCA9D90E56}"/>
    <cellStyle name="Normal 5 5 3 3 2" xfId="1234" xr:uid="{FB5302ED-0FAC-4715-BB6F-D717B4825C0E}"/>
    <cellStyle name="Normal 5 5 3 3 3" xfId="2014" xr:uid="{A6B0EFE6-5812-479E-95E9-4EAA36246A38}"/>
    <cellStyle name="Normal 5 5 3 4" xfId="986" xr:uid="{9E312B9E-8AFC-4C69-8CA2-4969D16E9640}"/>
    <cellStyle name="Normal 5 5 3 5" xfId="1765" xr:uid="{3677619E-D78B-4A48-AB2D-48A6B5EEFA31}"/>
    <cellStyle name="Normal 5 5 4" xfId="575" xr:uid="{54E48441-B8C7-42CE-9ED4-413EB2E67A05}"/>
    <cellStyle name="Normal 5 5 4 2" xfId="1341" xr:uid="{44EF048E-0730-4073-BDF0-C2FD3C31991B}"/>
    <cellStyle name="Normal 5 5 4 3" xfId="2121" xr:uid="{0DC21A9F-5161-40E9-B562-4F5873960F6C}"/>
    <cellStyle name="Normal 5 5 5" xfId="327" xr:uid="{96B2C8DC-8369-4D73-8BAA-B6AB9C6ECD36}"/>
    <cellStyle name="Normal 5 5 5 2" xfId="1093" xr:uid="{BB01A5B5-713F-46B1-9B68-9BA3ECCD2F8C}"/>
    <cellStyle name="Normal 5 5 5 3" xfId="1873" xr:uid="{073F96F5-6DDE-4A0F-AD33-FF4532FE1FAB}"/>
    <cellStyle name="Normal 5 5 6" xfId="845" xr:uid="{4ED7A5E4-72A0-44CB-AABE-E00290B3E860}"/>
    <cellStyle name="Normal 5 5 7" xfId="1624" xr:uid="{00E172B9-E483-4467-87C5-473B02B2372D}"/>
    <cellStyle name="Normal 5 5 8" xfId="8439" xr:uid="{A7205034-8213-4CE4-AF34-A6834FD29B84}"/>
    <cellStyle name="Normal 5 50" xfId="8440" xr:uid="{48E5DC8B-ED23-46D4-9ACE-14D4D501411E}"/>
    <cellStyle name="Normal 5 51" xfId="8441" xr:uid="{57208FAA-8E40-4FE5-9DB0-6A0ACF6678B9}"/>
    <cellStyle name="Normal 5 52" xfId="8442" xr:uid="{01AA20A0-4A12-4975-A6B2-FA79611D68B3}"/>
    <cellStyle name="Normal 5 53" xfId="8443" xr:uid="{CA164419-940C-43A3-95FE-2E1E4B9380D8}"/>
    <cellStyle name="Normal 5 54" xfId="9172" xr:uid="{6B2BDFB1-E2CD-46CE-8081-1B7FCFFA00B3}"/>
    <cellStyle name="Normal 5 54 2" xfId="10695" xr:uid="{EB76ED82-2DBD-4C5A-BDFD-87AD72FFCB16}"/>
    <cellStyle name="Normal 5 55" xfId="21542" xr:uid="{D91EBD54-2540-4E65-A97A-716FF1BD0796}"/>
    <cellStyle name="Normal 5 56" xfId="21543" xr:uid="{22A0A06A-FA40-4F21-86D1-EBA39AE23AB8}"/>
    <cellStyle name="Normal 5 57" xfId="21549" xr:uid="{7E039CC6-2210-4086-BADD-AEF318288583}"/>
    <cellStyle name="Normal 5 58" xfId="21541" xr:uid="{02FA5DF7-413E-4FDE-8C72-B04CA1057297}"/>
    <cellStyle name="Normal 5 6" xfId="105" xr:uid="{37C157D1-148D-43CC-9174-EB610E410456}"/>
    <cellStyle name="Normal 5 6 2" xfId="249" xr:uid="{F4437E1E-C39C-4D3C-8AE2-9A9E281454D3}"/>
    <cellStyle name="Normal 5 6 2 2" xfId="750" xr:uid="{0D202A4D-E788-4D25-9FFB-3282753A7647}"/>
    <cellStyle name="Normal 5 6 2 2 2" xfId="1516" xr:uid="{774E253E-E107-44E5-86EB-12679469C592}"/>
    <cellStyle name="Normal 5 6 2 2 3" xfId="2296" xr:uid="{0491499A-DEF3-45E6-8BAC-9BFC89A03AEC}"/>
    <cellStyle name="Normal 5 6 2 3" xfId="502" xr:uid="{73DE78D5-F94C-4AE0-9E0E-A296F4251CAC}"/>
    <cellStyle name="Normal 5 6 2 3 2" xfId="1268" xr:uid="{831E1CB7-4B04-46BC-A3D1-0D523E23EA68}"/>
    <cellStyle name="Normal 5 6 2 3 3" xfId="2048" xr:uid="{B0CC37D2-DD04-4C83-A22D-71D16BDF1FFA}"/>
    <cellStyle name="Normal 5 6 2 4" xfId="1020" xr:uid="{6986FFA2-3260-44BE-9BEA-7BF6F09620E3}"/>
    <cellStyle name="Normal 5 6 2 5" xfId="1799" xr:uid="{46C5DC38-87BC-424C-A5A5-11AE998BC675}"/>
    <cellStyle name="Normal 5 6 3" xfId="608" xr:uid="{E6ED021D-78C7-434E-AB14-66A56F1B182A}"/>
    <cellStyle name="Normal 5 6 3 2" xfId="1374" xr:uid="{777900DA-5C45-4A9C-8BCE-10D03F0F3AED}"/>
    <cellStyle name="Normal 5 6 3 3" xfId="2154" xr:uid="{8476E0DC-6414-4512-9D92-C3F90B0758B0}"/>
    <cellStyle name="Normal 5 6 4" xfId="360" xr:uid="{601B25F1-C3ED-4107-9BEE-FD1636DB836C}"/>
    <cellStyle name="Normal 5 6 4 2" xfId="1126" xr:uid="{F4AA5CA0-F0AB-4EC2-A5F8-D994E893F992}"/>
    <cellStyle name="Normal 5 6 4 3" xfId="1906" xr:uid="{EBEF6A96-4107-4715-A265-09E68539AE46}"/>
    <cellStyle name="Normal 5 6 5" xfId="878" xr:uid="{846F489B-352A-4587-A84E-6546DBCA493A}"/>
    <cellStyle name="Normal 5 6 6" xfId="1657" xr:uid="{314BD57F-04D2-4DCC-B527-CF28A65B514C}"/>
    <cellStyle name="Normal 5 6 7" xfId="8444" xr:uid="{3317BEA9-B7C1-4B08-9E85-7B817841B552}"/>
    <cellStyle name="Normal 5 7" xfId="179" xr:uid="{359E4B70-AFFF-4875-8440-FDCEE4DC2692}"/>
    <cellStyle name="Normal 5 7 2" xfId="681" xr:uid="{628468A5-16BF-4C33-8667-F77750D915B5}"/>
    <cellStyle name="Normal 5 7 2 2" xfId="1447" xr:uid="{FA22FD6D-C3DD-4035-AC07-95FA3F5B7D45}"/>
    <cellStyle name="Normal 5 7 2 3" xfId="2227" xr:uid="{3994FAEA-56B8-44CC-86C5-B0CA660E4147}"/>
    <cellStyle name="Normal 5 7 3" xfId="433" xr:uid="{F4446F46-C096-418E-9594-A7781B2E58CE}"/>
    <cellStyle name="Normal 5 7 3 2" xfId="1199" xr:uid="{93F54DFD-2D01-4E1A-9A4B-656B2908822F}"/>
    <cellStyle name="Normal 5 7 3 3" xfId="1979" xr:uid="{BC131480-3C5D-426A-BEEC-3EE051530150}"/>
    <cellStyle name="Normal 5 7 4" xfId="951" xr:uid="{0EE0D4FE-FE14-457A-AAB2-C211044F2E1D}"/>
    <cellStyle name="Normal 5 7 5" xfId="1730" xr:uid="{78B417AB-E77F-4426-B74B-F454D37A5777}"/>
    <cellStyle name="Normal 5 7 6" xfId="8445" xr:uid="{147993A1-06CB-4AA2-9A79-5BB103B16D71}"/>
    <cellStyle name="Normal 5 8" xfId="541" xr:uid="{52177945-E0DB-4417-963C-FF0876B42A5C}"/>
    <cellStyle name="Normal 5 8 2" xfId="1307" xr:uid="{531FF39C-77BB-4D35-AD0E-19804DE7BDBF}"/>
    <cellStyle name="Normal 5 8 3" xfId="2087" xr:uid="{9867DA56-1B7D-4C25-9AD3-9CB977B0EDB8}"/>
    <cellStyle name="Normal 5 8 4" xfId="8446" xr:uid="{C2548786-AB80-4B70-B15D-FC47DEFE9820}"/>
    <cellStyle name="Normal 5 9" xfId="293" xr:uid="{18498CB3-A355-41DA-8DFB-F8FEAFFAA97B}"/>
    <cellStyle name="Normal 5 9 2" xfId="1059" xr:uid="{BA542313-0DC3-4DF7-9B60-E55A3C45E1F3}"/>
    <cellStyle name="Normal 5 9 3" xfId="1839" xr:uid="{50EF7530-3152-4D0D-8D2F-0644C1BE0C2B}"/>
    <cellStyle name="Normal 5 9 4" xfId="8447" xr:uid="{FE1FF832-C42F-427A-B979-5EE46FE372CA}"/>
    <cellStyle name="Normal 50" xfId="9003" xr:uid="{493D9614-1205-4E2A-9574-5DAC5182B62B}"/>
    <cellStyle name="Normal 50 2" xfId="8448" xr:uid="{70B8E8FF-6C19-4873-BE82-B3C9AABA1F72}"/>
    <cellStyle name="Normal 50 2 2" xfId="9004" xr:uid="{771A09F9-5E55-4BBB-A65D-C5ECFF917A77}"/>
    <cellStyle name="Normal 50 2 2 2" xfId="9787" xr:uid="{06755FD4-C9F6-4F0F-A4A4-0A08E1F8B6E0}"/>
    <cellStyle name="Normal 50 2 2 2 2" xfId="11323" xr:uid="{4C8368A5-302A-471D-8B1B-40EB9CF32BAC}"/>
    <cellStyle name="Normal 50 2 2 3" xfId="10534" xr:uid="{8FDFAB24-ADEF-4173-989B-A77A8DAFD312}"/>
    <cellStyle name="Normal 50 2 3" xfId="9005" xr:uid="{4885709B-8288-4D8C-927A-604C75CF884D}"/>
    <cellStyle name="Normal 50 2 3 2" xfId="9788" xr:uid="{ECE4F8B8-8AB0-49CF-8F80-04D3CD6B46FA}"/>
    <cellStyle name="Normal 50 2 3 2 2" xfId="11324" xr:uid="{22CE52C3-37E1-47A5-B91F-8E88CE05FA43}"/>
    <cellStyle name="Normal 50 2 3 3" xfId="10535" xr:uid="{7895AC6E-4E67-4A2F-A9E0-7AC4388FF07E}"/>
    <cellStyle name="Normal 50 2 4" xfId="8699" xr:uid="{1974F3BA-5D09-4099-B3C2-366669267451}"/>
    <cellStyle name="Normal 50 2 4 2" xfId="9789" xr:uid="{46DC887D-D150-4EAB-BF76-5CB486DF1CEF}"/>
    <cellStyle name="Normal 50 2 4 2 2" xfId="11325" xr:uid="{83E39DF6-64F7-4506-BB9A-BD9E44E96709}"/>
    <cellStyle name="Normal 50 2 4 3" xfId="10286" xr:uid="{E59F14B5-6BE7-4FFE-995B-D402650EC0A0}"/>
    <cellStyle name="Normal 50 2 5" xfId="9318" xr:uid="{BAC4012B-FAB9-46D4-9FEE-5434D17863A0}"/>
    <cellStyle name="Normal 50 2 5 2" xfId="10845" xr:uid="{6DF87B25-4E8C-4776-9A11-91FB6B6EFAB6}"/>
    <cellStyle name="Normal 50 2 6" xfId="10102" xr:uid="{9B0D88AB-6C58-4FC1-A627-07FEEF6F041E}"/>
    <cellStyle name="Normal 50 3" xfId="8449" xr:uid="{C96B0A39-0AA1-4C6C-95C7-9758621B3374}"/>
    <cellStyle name="Normal 50 3 2" xfId="9006" xr:uid="{9552972F-75BF-41DE-B4ED-64775DDCD674}"/>
    <cellStyle name="Normal 50 3 2 2" xfId="9790" xr:uid="{A35F350C-6B9A-42A0-9427-64B97BEAD099}"/>
    <cellStyle name="Normal 50 3 2 2 2" xfId="11326" xr:uid="{2A5AD8EF-72A1-467C-AF23-4BA776222AD1}"/>
    <cellStyle name="Normal 50 3 2 3" xfId="10536" xr:uid="{1ABD19F5-51CA-4EC8-8B34-B569F34D6470}"/>
    <cellStyle name="Normal 50 3 3" xfId="9007" xr:uid="{9A4D3C72-5759-4BAA-9AE1-529D3C16BCBC}"/>
    <cellStyle name="Normal 50 3 3 2" xfId="9791" xr:uid="{0B958158-296C-44CA-AC5D-7B0A73A6590C}"/>
    <cellStyle name="Normal 50 3 3 2 2" xfId="11327" xr:uid="{1E99B1A7-1929-41FB-BBC8-AF27B6CE0DB4}"/>
    <cellStyle name="Normal 50 3 3 3" xfId="10537" xr:uid="{58E2316E-2923-4390-A8C4-BD1C1916AD88}"/>
    <cellStyle name="Normal 50 3 4" xfId="8700" xr:uid="{04314D78-B689-4192-9276-AD1D101ECFBE}"/>
    <cellStyle name="Normal 50 3 4 2" xfId="9792" xr:uid="{B8B71CD0-9C26-41D5-A63B-8980CC551D41}"/>
    <cellStyle name="Normal 50 3 4 2 2" xfId="11328" xr:uid="{84718ABB-AB91-4EC0-B461-09061C8F1F6E}"/>
    <cellStyle name="Normal 50 3 4 3" xfId="10287" xr:uid="{7CF6BFBF-14A8-4299-84CB-1A29E3752686}"/>
    <cellStyle name="Normal 50 3 5" xfId="9319" xr:uid="{2E4AAC89-478D-46CE-A964-26B5EF608325}"/>
    <cellStyle name="Normal 50 3 5 2" xfId="10846" xr:uid="{92D75E78-A71C-429E-8A4D-9EEBD5573AB0}"/>
    <cellStyle name="Normal 50 3 6" xfId="10103" xr:uid="{476846BE-74AF-49A1-82EC-F769B318B1E7}"/>
    <cellStyle name="Normal 51" xfId="33" xr:uid="{59103AF6-E66A-4017-A912-CF1FD61E6EB7}"/>
    <cellStyle name="Normal 51 2" xfId="43" xr:uid="{7B22E4D5-ACEA-42A0-B8D0-37AD2356B030}"/>
    <cellStyle name="Normal 51 2 2" xfId="88" xr:uid="{943E38E9-7CAD-4353-9CE3-2C89E11697E2}"/>
    <cellStyle name="Normal 51 2 2 2" xfId="153" xr:uid="{DEA5EF69-38A9-497A-AE15-9128C898F662}"/>
    <cellStyle name="Normal 51 2 2 2 2" xfId="656" xr:uid="{8752F429-0E3F-4625-AC5B-CE8C7A5DAEA0}"/>
    <cellStyle name="Normal 51 2 2 2 2 2" xfId="1422" xr:uid="{6B3C012C-1C19-4405-BB26-FEBFD6554060}"/>
    <cellStyle name="Normal 51 2 2 2 2 3" xfId="2202" xr:uid="{32B4A352-D733-45C2-9904-28325376D2DA}"/>
    <cellStyle name="Normal 51 2 2 2 3" xfId="408" xr:uid="{8AB2A269-B9F9-4792-BC9D-6DB3FC4FC7E4}"/>
    <cellStyle name="Normal 51 2 2 2 3 2" xfId="1174" xr:uid="{DE1DE5E4-2ECB-4B03-A050-B1FFC517787D}"/>
    <cellStyle name="Normal 51 2 2 2 3 3" xfId="1954" xr:uid="{B0F66FED-C01A-4F46-B962-75A9BEC47CF4}"/>
    <cellStyle name="Normal 51 2 2 2 4" xfId="926" xr:uid="{5E61F02F-CAFA-443B-8FB5-4A5847DB8BE2}"/>
    <cellStyle name="Normal 51 2 2 2 5" xfId="1705" xr:uid="{030A9341-4CF5-45FB-92BE-334B7C580ADD}"/>
    <cellStyle name="Normal 51 2 2 3" xfId="232" xr:uid="{7AD2FDCE-EC1A-4DA0-824D-69F8B446CA6B}"/>
    <cellStyle name="Normal 51 2 2 3 2" xfId="733" xr:uid="{2CF2AB7D-0CC6-47E5-B857-9FEEFC38C4DD}"/>
    <cellStyle name="Normal 51 2 2 3 2 2" xfId="1499" xr:uid="{118F2BE1-E510-49D2-AD8E-CB16C897DAE8}"/>
    <cellStyle name="Normal 51 2 2 3 2 3" xfId="2279" xr:uid="{38927366-252D-429C-BE12-6D2EC5154606}"/>
    <cellStyle name="Normal 51 2 2 3 3" xfId="485" xr:uid="{014572B3-15E5-4BF9-B3C0-9D019E3E54FE}"/>
    <cellStyle name="Normal 51 2 2 3 3 2" xfId="1251" xr:uid="{4B570EC4-734F-424A-9315-5C1548D0BD93}"/>
    <cellStyle name="Normal 51 2 2 3 3 3" xfId="2031" xr:uid="{791924D9-0233-4B5A-80B4-5F6B14841934}"/>
    <cellStyle name="Normal 51 2 2 3 4" xfId="1003" xr:uid="{E2A69E17-A8EE-4427-9C85-E27047F8C924}"/>
    <cellStyle name="Normal 51 2 2 3 5" xfId="1782" xr:uid="{3619AB6A-112A-402D-8F90-448A61D8B993}"/>
    <cellStyle name="Normal 51 2 2 4" xfId="592" xr:uid="{AC0F6F7E-5601-46E1-820C-AF3142973DDE}"/>
    <cellStyle name="Normal 51 2 2 4 2" xfId="1358" xr:uid="{F211499F-C63D-43D2-A3AF-D744C40A7413}"/>
    <cellStyle name="Normal 51 2 2 4 3" xfId="2138" xr:uid="{5F4D74D6-6623-4266-AEDF-91B01328A9E9}"/>
    <cellStyle name="Normal 51 2 2 5" xfId="344" xr:uid="{6B0CDBA2-79FB-4C7D-984A-F683383DD7B3}"/>
    <cellStyle name="Normal 51 2 2 5 2" xfId="1110" xr:uid="{A453C5E5-026A-4BE7-B239-36B86733B2B5}"/>
    <cellStyle name="Normal 51 2 2 5 3" xfId="1890" xr:uid="{81BDD1C4-9176-4298-8038-E4120E2E7021}"/>
    <cellStyle name="Normal 51 2 2 6" xfId="862" xr:uid="{0D59BC19-18DC-47B2-9313-879E225C1204}"/>
    <cellStyle name="Normal 51 2 2 7" xfId="1641" xr:uid="{C68F8B83-BCAF-4230-B73D-D3F98561E2BE}"/>
    <cellStyle name="Normal 51 2 3" xfId="121" xr:uid="{B9957AF8-927C-4175-B28A-3B6CA01C53DC}"/>
    <cellStyle name="Normal 51 2 3 2" xfId="266" xr:uid="{912279FA-B421-4DA4-9AF8-F3999EF9F398}"/>
    <cellStyle name="Normal 51 2 3 2 2" xfId="767" xr:uid="{90E71A0E-7A1E-4F4C-B803-DDDC1EE56E9B}"/>
    <cellStyle name="Normal 51 2 3 2 2 2" xfId="1533" xr:uid="{E9B5E1E1-E1D7-4EA5-9F12-B79A3B9EE9CA}"/>
    <cellStyle name="Normal 51 2 3 2 2 3" xfId="2313" xr:uid="{287F24EF-F5A9-4D4B-BF06-A5237681AE70}"/>
    <cellStyle name="Normal 51 2 3 2 3" xfId="519" xr:uid="{37D42391-9908-46B0-AD70-A0922698590A}"/>
    <cellStyle name="Normal 51 2 3 2 3 2" xfId="1285" xr:uid="{6B384BAF-F582-479D-B54C-78A60CFD7A2A}"/>
    <cellStyle name="Normal 51 2 3 2 3 3" xfId="2065" xr:uid="{78D8BDAC-E7D9-42A3-84BD-1F4B733858A1}"/>
    <cellStyle name="Normal 51 2 3 2 4" xfId="1037" xr:uid="{3A6F67B4-AD93-4628-A88F-DFD87EF9C6D8}"/>
    <cellStyle name="Normal 51 2 3 2 5" xfId="1816" xr:uid="{C2A9B85C-E289-4DBE-B6FE-8488D41E3626}"/>
    <cellStyle name="Normal 51 2 3 3" xfId="624" xr:uid="{B15FCA0A-BF26-494C-8A80-4B2415FDC811}"/>
    <cellStyle name="Normal 51 2 3 3 2" xfId="1390" xr:uid="{086F8B60-162E-44F2-81F6-C65119C31202}"/>
    <cellStyle name="Normal 51 2 3 3 3" xfId="2170" xr:uid="{92E524B7-CF35-4442-B367-250EA0B0FE4D}"/>
    <cellStyle name="Normal 51 2 3 4" xfId="376" xr:uid="{BEE2EA29-9488-401D-BC16-728FCADFE14F}"/>
    <cellStyle name="Normal 51 2 3 4 2" xfId="1142" xr:uid="{29435E64-F0A4-44A5-886A-459AB6DA9103}"/>
    <cellStyle name="Normal 51 2 3 4 3" xfId="1922" xr:uid="{18EDE1BB-802D-4E4C-9D14-9E7714D29DDB}"/>
    <cellStyle name="Normal 51 2 3 5" xfId="894" xr:uid="{EA4F1BDD-4939-4E24-8E63-53FF0C966EDB}"/>
    <cellStyle name="Normal 51 2 3 6" xfId="1673" xr:uid="{A04E6EF2-2378-4194-98C5-5BAC9B33434F}"/>
    <cellStyle name="Normal 51 2 4" xfId="197" xr:uid="{1319D0A0-86BA-4B13-B224-BADCE76B6C70}"/>
    <cellStyle name="Normal 51 2 4 2" xfId="699" xr:uid="{C83B011E-AE40-46F7-9619-7683FD3EA1FC}"/>
    <cellStyle name="Normal 51 2 4 2 2" xfId="1465" xr:uid="{1B883DBD-B0C5-4B65-8FD7-715B84133599}"/>
    <cellStyle name="Normal 51 2 4 2 3" xfId="2245" xr:uid="{CBF75583-3944-4FB6-B03B-53BC8DBE32F9}"/>
    <cellStyle name="Normal 51 2 4 3" xfId="451" xr:uid="{06C22E85-C8BC-4F8B-A3A2-E00A95BA9850}"/>
    <cellStyle name="Normal 51 2 4 3 2" xfId="1217" xr:uid="{AFDBC926-4A1C-4649-8277-792D11118C41}"/>
    <cellStyle name="Normal 51 2 4 3 3" xfId="1997" xr:uid="{11079647-F180-4A2B-AC5A-DC69C085ED96}"/>
    <cellStyle name="Normal 51 2 4 4" xfId="969" xr:uid="{D41B0ADD-E8AC-42BB-97F7-D4CB3A03BE7B}"/>
    <cellStyle name="Normal 51 2 4 5" xfId="1748" xr:uid="{724E0365-9D0C-4D34-A60E-B6508CA9A8A1}"/>
    <cellStyle name="Normal 51 2 5" xfId="558" xr:uid="{DBEDBF08-D6F5-48AF-8754-CE3B43920425}"/>
    <cellStyle name="Normal 51 2 5 2" xfId="1324" xr:uid="{2D75295E-5DD4-4CD3-97E0-1C67B246FDDF}"/>
    <cellStyle name="Normal 51 2 5 3" xfId="2104" xr:uid="{E7008C60-5EAC-44BE-9CAA-2DEB220EADC1}"/>
    <cellStyle name="Normal 51 2 6" xfId="310" xr:uid="{BFD795C2-BE77-470A-85E3-E6368A4EF861}"/>
    <cellStyle name="Normal 51 2 6 2" xfId="1076" xr:uid="{BD4665E0-1423-4D58-809B-FF41AB5EA9C2}"/>
    <cellStyle name="Normal 51 2 6 3" xfId="1856" xr:uid="{220B2406-1A73-47F4-BD64-8D1BD0560CF1}"/>
    <cellStyle name="Normal 51 2 7" xfId="828" xr:uid="{D29DD69A-66E8-4B4A-81A1-61E6437C0186}"/>
    <cellStyle name="Normal 51 2 8" xfId="1608" xr:uid="{A4501EE0-1EC4-460B-8F53-4CE3C178C892}"/>
    <cellStyle name="Normal 51 3" xfId="82" xr:uid="{571AD40C-793B-446F-81F1-433384FEC152}"/>
    <cellStyle name="Normal 51 3 2" xfId="148" xr:uid="{0BCF0D15-5248-4037-BB83-16B88381877B}"/>
    <cellStyle name="Normal 51 3 2 2" xfId="651" xr:uid="{182AE9F9-C021-477F-9548-87197E9237B4}"/>
    <cellStyle name="Normal 51 3 2 2 2" xfId="1417" xr:uid="{ACE7B4F5-C6AF-4444-9DAB-5583A9C1EFFB}"/>
    <cellStyle name="Normal 51 3 2 2 3" xfId="2197" xr:uid="{C470CB38-71DD-413B-98E2-63269BBC9807}"/>
    <cellStyle name="Normal 51 3 2 3" xfId="403" xr:uid="{6258DA93-3FFA-438F-AC33-62BE4FA291CD}"/>
    <cellStyle name="Normal 51 3 2 3 2" xfId="1169" xr:uid="{08395352-63CF-4604-A404-D2D5B0BF40E4}"/>
    <cellStyle name="Normal 51 3 2 3 3" xfId="1949" xr:uid="{E3D05E64-8040-4E32-B50B-EFFF18A36978}"/>
    <cellStyle name="Normal 51 3 2 4" xfId="921" xr:uid="{5085D0E2-C6A7-4CE8-B3C3-7FC3A33922D3}"/>
    <cellStyle name="Normal 51 3 2 5" xfId="1700" xr:uid="{69FE9F72-AF3E-4064-BAC9-A468ADD2459A}"/>
    <cellStyle name="Normal 51 3 3" xfId="226" xr:uid="{D09EDE12-3D00-4456-B31F-55BB9DEEE4A1}"/>
    <cellStyle name="Normal 51 3 3 2" xfId="727" xr:uid="{BA1BBF46-3890-4CC3-85C4-8BD0A2BC4197}"/>
    <cellStyle name="Normal 51 3 3 2 2" xfId="1493" xr:uid="{1853E4B3-500C-4244-AD67-3CF1FEB56EE1}"/>
    <cellStyle name="Normal 51 3 3 2 3" xfId="2273" xr:uid="{5E2EB7E2-C5D5-4C5D-AD01-9A71494EB847}"/>
    <cellStyle name="Normal 51 3 3 3" xfId="479" xr:uid="{C8F0D8F7-D165-40C9-991E-251D1F0F1477}"/>
    <cellStyle name="Normal 51 3 3 3 2" xfId="1245" xr:uid="{C58183AB-29B9-4506-A983-092E4EBB28CA}"/>
    <cellStyle name="Normal 51 3 3 3 3" xfId="2025" xr:uid="{42768CC8-2DED-46FA-B58B-EA7667F25F29}"/>
    <cellStyle name="Normal 51 3 3 4" xfId="997" xr:uid="{5AE28E66-1F2B-4C6B-8154-9C34B4FDFCCD}"/>
    <cellStyle name="Normal 51 3 3 5" xfId="1776" xr:uid="{7976FF44-4DFC-42E6-A9EC-4B2D6B01F1F6}"/>
    <cellStyle name="Normal 51 3 4" xfId="586" xr:uid="{B3B74183-34DD-443E-A829-69EC9E14E0E0}"/>
    <cellStyle name="Normal 51 3 4 2" xfId="1352" xr:uid="{7832A1C5-7452-49D9-8D45-6F4734C25593}"/>
    <cellStyle name="Normal 51 3 4 2 2" xfId="11329" xr:uid="{CBB5513E-BC8C-4FCF-B81A-AB5232A3E7E0}"/>
    <cellStyle name="Normal 51 3 4 3" xfId="2132" xr:uid="{44DB812D-65FE-43AA-9647-047BD0815848}"/>
    <cellStyle name="Normal 51 3 5" xfId="338" xr:uid="{24588F40-F139-4FFA-AC01-89480693980C}"/>
    <cellStyle name="Normal 51 3 5 2" xfId="1104" xr:uid="{9B84F7FB-808E-4F4B-A3D1-1F58694E677C}"/>
    <cellStyle name="Normal 51 3 5 3" xfId="1884" xr:uid="{21292A0D-7AA6-4E01-9FAF-B4A67154F2FD}"/>
    <cellStyle name="Normal 51 3 6" xfId="856" xr:uid="{53383B1E-2D0E-45E7-9DA6-205FD128EB45}"/>
    <cellStyle name="Normal 51 3 7" xfId="1635" xr:uid="{4F65EFCA-EA21-43D6-A5B2-841AA8D025D8}"/>
    <cellStyle name="Normal 51 4" xfId="116" xr:uid="{BEE32057-B350-4AF4-93B0-24D04E180751}"/>
    <cellStyle name="Normal 51 4 2" xfId="260" xr:uid="{38F38B30-A2EA-489D-B3FC-999427DC1577}"/>
    <cellStyle name="Normal 51 4 2 2" xfId="761" xr:uid="{1953678B-6347-4E2A-B776-83563F91C2C5}"/>
    <cellStyle name="Normal 51 4 2 2 2" xfId="1527" xr:uid="{1EE3185E-0FDB-4E7F-AF9F-15C4B9D045A8}"/>
    <cellStyle name="Normal 51 4 2 2 3" xfId="2307" xr:uid="{8A6156AB-D535-49EC-A1A2-7F3FDECEEAEE}"/>
    <cellStyle name="Normal 51 4 2 3" xfId="513" xr:uid="{A767DE21-3185-46F8-BC7D-6AC34A99FEEF}"/>
    <cellStyle name="Normal 51 4 2 3 2" xfId="1279" xr:uid="{2A3CE3E0-BC7F-4F83-890D-8D710706486D}"/>
    <cellStyle name="Normal 51 4 2 3 3" xfId="2059" xr:uid="{85FC7A35-2BEB-4AB8-B883-5DE530A182DB}"/>
    <cellStyle name="Normal 51 4 2 4" xfId="1031" xr:uid="{72CAB232-C504-40CE-AC2A-00775B3C09C7}"/>
    <cellStyle name="Normal 51 4 2 5" xfId="1810" xr:uid="{F6838CCE-D876-4642-8370-F9B8FC91A64B}"/>
    <cellStyle name="Normal 51 4 3" xfId="619" xr:uid="{6AA14045-5447-4C26-B4DC-340310016D54}"/>
    <cellStyle name="Normal 51 4 3 2" xfId="1385" xr:uid="{9FC5AAA8-A4D9-4AF0-B17B-EC7E809FC525}"/>
    <cellStyle name="Normal 51 4 3 3" xfId="2165" xr:uid="{5508F3B1-9E62-4A5A-B353-60CA45044522}"/>
    <cellStyle name="Normal 51 4 4" xfId="371" xr:uid="{1ECC6FE2-6912-4E17-867B-AD93BA6DDDCD}"/>
    <cellStyle name="Normal 51 4 4 2" xfId="1137" xr:uid="{D9707F83-0365-4079-B47F-42E77B7FCF2D}"/>
    <cellStyle name="Normal 51 4 4 3" xfId="1917" xr:uid="{22737744-330D-44A8-B8AF-096F7BEB789C}"/>
    <cellStyle name="Normal 51 4 5" xfId="889" xr:uid="{643DBF69-58A1-4E99-80DC-8ABAEF4184DF}"/>
    <cellStyle name="Normal 51 4 6" xfId="1668" xr:uid="{DD17DF80-1AA8-4121-A044-00D4A5A05911}"/>
    <cellStyle name="Normal 51 5" xfId="191" xr:uid="{0C1C3818-6BE9-4499-9887-FE744998B73B}"/>
    <cellStyle name="Normal 51 5 2" xfId="693" xr:uid="{C0D0B927-ED90-48C1-8F23-9A4F56A1908D}"/>
    <cellStyle name="Normal 51 5 2 2" xfId="1459" xr:uid="{A8C67EE9-2D48-4278-BAFB-F5030165428F}"/>
    <cellStyle name="Normal 51 5 2 3" xfId="2239" xr:uid="{5503262A-AF1E-43FB-B4F6-C2929457ADF3}"/>
    <cellStyle name="Normal 51 5 3" xfId="445" xr:uid="{67E15BD0-96D1-4D72-B0FC-21846CE256AD}"/>
    <cellStyle name="Normal 51 5 3 2" xfId="1211" xr:uid="{D7ECCF96-50D5-463B-9AE7-D80F40DF6DFE}"/>
    <cellStyle name="Normal 51 5 3 3" xfId="1991" xr:uid="{34E3322E-A433-4FBE-B52B-C21AE9E167D0}"/>
    <cellStyle name="Normal 51 5 4" xfId="963" xr:uid="{C340192F-A36E-4A2C-BF02-487D2DB218A0}"/>
    <cellStyle name="Normal 51 5 5" xfId="1742" xr:uid="{05D6C887-BA77-4D50-A0F8-0BDF525C258C}"/>
    <cellStyle name="Normal 51 6" xfId="552" xr:uid="{50E9864F-C3EC-413F-AA9E-C6D8F1BE7FF6}"/>
    <cellStyle name="Normal 51 6 2" xfId="1318" xr:uid="{426752E0-7C24-4D04-AB7B-D8FF17BD946E}"/>
    <cellStyle name="Normal 51 6 3" xfId="2098" xr:uid="{D8CC1D3D-7271-41F8-AB11-2600FB73E7DE}"/>
    <cellStyle name="Normal 51 7" xfId="304" xr:uid="{3FD0BD7A-4032-4D10-A685-4A7AA8361C00}"/>
    <cellStyle name="Normal 51 7 2" xfId="1070" xr:uid="{CDF5353C-AE3B-476B-93AB-A76883541A1C}"/>
    <cellStyle name="Normal 51 7 3" xfId="1850" xr:uid="{3A9DC04E-FF44-47BD-9F28-725965DDC6A9}"/>
    <cellStyle name="Normal 51 8" xfId="822" xr:uid="{DB4F9658-3BF1-4EA0-8169-BE49F8A513FC}"/>
    <cellStyle name="Normal 51 9" xfId="1576" xr:uid="{896EE65C-1EA8-43DA-ADFA-C12049E67A26}"/>
    <cellStyle name="Normal 52" xfId="9008" xr:uid="{DAEA6F0F-DEB8-45CF-9298-0C06CCEFF7AE}"/>
    <cellStyle name="Normal 52 2" xfId="9793" xr:uid="{DD044329-B3FC-4911-AFA7-D22EFB900DEA}"/>
    <cellStyle name="Normal 52 2 2" xfId="11330" xr:uid="{9C3177AD-5F72-4873-9851-08C0D029B1F6}"/>
    <cellStyle name="Normal 52 3" xfId="10538" xr:uid="{A9D7DFBF-A3AC-438B-B385-68A5BF96255E}"/>
    <cellStyle name="Normal 53" xfId="9009" xr:uid="{309E93F1-47EB-4659-80FD-E47AFBB73A5B}"/>
    <cellStyle name="Normal 53 2" xfId="9794" xr:uid="{26732C87-C887-42A6-A04D-125709B026F3}"/>
    <cellStyle name="Normal 53 2 2" xfId="11331" xr:uid="{28B46581-DBD1-4432-AEDD-383153D20740}"/>
    <cellStyle name="Normal 53 3" xfId="10539" xr:uid="{01818D5C-E97C-465E-9D0A-261451CB9B57}"/>
    <cellStyle name="Normal 54" xfId="9010" xr:uid="{51FCF2E8-073C-4ECD-A48A-BC7D0844D17E}"/>
    <cellStyle name="Normal 54 2" xfId="9795" xr:uid="{EA523F41-DD01-4779-819C-1C37B434C410}"/>
    <cellStyle name="Normal 54 2 2" xfId="11332" xr:uid="{0B56C8C0-8208-4509-98CA-35DB6DDE1FAC}"/>
    <cellStyle name="Normal 54 3" xfId="10540" xr:uid="{1FD1B1F0-788A-4AA8-A6F2-D8F901692221}"/>
    <cellStyle name="Normal 55" xfId="9011" xr:uid="{BB3D4B67-8136-4B38-B4CA-3884AB4C4332}"/>
    <cellStyle name="Normal 56" xfId="9012" xr:uid="{0928E4DC-3804-4612-876C-B11B010EA6FE}"/>
    <cellStyle name="Normal 56 2" xfId="9796" xr:uid="{43639FFD-69AD-4734-A770-C637F0675B11}"/>
    <cellStyle name="Normal 56 2 2" xfId="11333" xr:uid="{5A65448D-A88D-43B0-AC36-AD7A8ADEA7A7}"/>
    <cellStyle name="Normal 56 3" xfId="10541" xr:uid="{C287488F-CD90-4AFC-89F2-897E439FD3FA}"/>
    <cellStyle name="Normal 57" xfId="9013" xr:uid="{A781704C-F1AC-43EB-8148-642B3FB432EE}"/>
    <cellStyle name="Normal 57 2" xfId="9797" xr:uid="{83E3D41C-678C-496C-B633-72DEACC19C30}"/>
    <cellStyle name="Normal 57 2 2" xfId="11334" xr:uid="{082CB8CC-213A-4E6F-A559-B3C33E3A5BB7}"/>
    <cellStyle name="Normal 57 3" xfId="10542" xr:uid="{D96D6C13-B334-4038-8048-008F0F207920}"/>
    <cellStyle name="Normal 58" xfId="9014" xr:uid="{B85DD777-53F6-47E8-B8B5-8A5BE89902DE}"/>
    <cellStyle name="Normal 58 2" xfId="9798" xr:uid="{BC628832-C512-4242-B51E-68FB791DD896}"/>
    <cellStyle name="Normal 58 2 2" xfId="11335" xr:uid="{F22C6B1C-2450-45B6-B44D-4FF61F0A52CF}"/>
    <cellStyle name="Normal 58 3" xfId="10543" xr:uid="{7A5B75D0-FD0B-4110-BF97-4FEA41982F11}"/>
    <cellStyle name="Normal 59" xfId="8598" xr:uid="{4E5A66E1-509B-46D9-9FD2-147FD0F4D456}"/>
    <cellStyle name="Normal 59 2" xfId="9799" xr:uid="{5D41F5FC-289D-4329-A574-7706927E0BB2}"/>
    <cellStyle name="Normal 59 2 2" xfId="11336" xr:uid="{663BE5CA-AD91-4B37-9622-5C0B53E4E229}"/>
    <cellStyle name="Normal 59 3" xfId="10183" xr:uid="{9DCD1611-528D-4FF6-96B0-CD0432836E91}"/>
    <cellStyle name="Normal 6" xfId="23" xr:uid="{B125CB39-53D0-4DD5-A852-7A13276516B5}"/>
    <cellStyle name="Normal 6 10" xfId="1582" xr:uid="{C5DD8040-6A01-4C56-903C-61152B3525A3}"/>
    <cellStyle name="Normal 6 11" xfId="790" xr:uid="{A006B7B2-79DB-4C7F-9164-77687F542F3B}"/>
    <cellStyle name="Normal 6 2" xfId="59" xr:uid="{98E4D3FA-1265-4410-94B5-D6CD00B9581C}"/>
    <cellStyle name="Normal 6 2 2" xfId="97" xr:uid="{D384714C-E3BD-4033-A5FE-0C78EB302058}"/>
    <cellStyle name="Normal 6 2 2 2" xfId="161" xr:uid="{44F4A569-206E-4F20-B241-1AE4E6CEFFD1}"/>
    <cellStyle name="Normal 6 2 2 2 2" xfId="664" xr:uid="{54DDE3C9-10BB-4A1E-8EBB-82BEEFA43BBE}"/>
    <cellStyle name="Normal 6 2 2 2 2 2" xfId="1430" xr:uid="{DF9F47EB-4B2D-40D2-B09B-8E5E55881377}"/>
    <cellStyle name="Normal 6 2 2 2 2 3" xfId="2210" xr:uid="{1A5BEF07-E89B-4F01-9978-789A395C0A48}"/>
    <cellStyle name="Normal 6 2 2 2 3" xfId="416" xr:uid="{CD671F9D-1EE6-468A-912A-2183578BB318}"/>
    <cellStyle name="Normal 6 2 2 2 3 2" xfId="1182" xr:uid="{A3D0D4CB-6BF0-43A6-9E35-3964F6BDC7A4}"/>
    <cellStyle name="Normal 6 2 2 2 3 3" xfId="1962" xr:uid="{572A5604-1FDA-41EF-981E-13D507DE4864}"/>
    <cellStyle name="Normal 6 2 2 2 4" xfId="934" xr:uid="{9EC57771-B76D-48E4-B78D-7C3453007748}"/>
    <cellStyle name="Normal 6 2 2 2 5" xfId="1713" xr:uid="{26B7584F-177E-4D0E-A770-5613A57A59EC}"/>
    <cellStyle name="Normal 6 2 2 3" xfId="241" xr:uid="{D35347E1-79FC-415A-838A-1C6B9707DB9A}"/>
    <cellStyle name="Normal 6 2 2 3 2" xfId="742" xr:uid="{EF93DA37-92E6-4DB4-966C-22CF1AF7BBCD}"/>
    <cellStyle name="Normal 6 2 2 3 2 2" xfId="1508" xr:uid="{0E06F65F-71A3-4E58-9382-527FB16736EB}"/>
    <cellStyle name="Normal 6 2 2 3 2 3" xfId="2288" xr:uid="{0BA5F1F2-AE9D-4120-9670-2B1194281886}"/>
    <cellStyle name="Normal 6 2 2 3 3" xfId="494" xr:uid="{F2432ABD-2984-4488-8F1A-682B26FE7524}"/>
    <cellStyle name="Normal 6 2 2 3 3 2" xfId="1260" xr:uid="{6959825A-3BDC-4643-ABA2-483425D79392}"/>
    <cellStyle name="Normal 6 2 2 3 3 3" xfId="2040" xr:uid="{B6D9C1E2-D4D9-46AC-8B9F-F12F526991B7}"/>
    <cellStyle name="Normal 6 2 2 3 4" xfId="1012" xr:uid="{C16C0AC4-CB9E-4D10-BBE9-553506CF60FC}"/>
    <cellStyle name="Normal 6 2 2 3 5" xfId="1791" xr:uid="{D23EF89C-325E-45AA-9A19-FB14DEADB8FF}"/>
    <cellStyle name="Normal 6 2 2 4" xfId="601" xr:uid="{D03B3735-1EC4-414E-A5E6-47832F71574A}"/>
    <cellStyle name="Normal 6 2 2 4 2" xfId="1367" xr:uid="{298CF021-7C7F-4570-B842-54AA52F6C057}"/>
    <cellStyle name="Normal 6 2 2 4 3" xfId="2147" xr:uid="{68C0FBF8-7750-496E-BCB3-42870C43998C}"/>
    <cellStyle name="Normal 6 2 2 5" xfId="353" xr:uid="{AA18576B-D75A-4E75-A92D-102C82A03CE3}"/>
    <cellStyle name="Normal 6 2 2 5 2" xfId="1119" xr:uid="{8912E27F-73A5-4766-AFF1-4F65F8606CC7}"/>
    <cellStyle name="Normal 6 2 2 5 3" xfId="1899" xr:uid="{7A56BD50-EF5C-42A1-BAD2-551FDFA3E93B}"/>
    <cellStyle name="Normal 6 2 2 6" xfId="871" xr:uid="{12F7E6F9-EDCC-4DB5-A0D6-4687CF04D2A4}"/>
    <cellStyle name="Normal 6 2 2 7" xfId="1650" xr:uid="{1044F86C-E142-4643-8B62-3D76EF3830B0}"/>
    <cellStyle name="Normal 6 2 3" xfId="129" xr:uid="{897126EB-BE99-4247-B46C-C56C38A49CCF}"/>
    <cellStyle name="Normal 6 2 3 2" xfId="275" xr:uid="{84BCDA28-D8C6-49D1-8E1A-3FC08BC64634}"/>
    <cellStyle name="Normal 6 2 3 2 2" xfId="776" xr:uid="{A009796A-662B-400F-B073-29A62FB565FC}"/>
    <cellStyle name="Normal 6 2 3 2 2 2" xfId="1542" xr:uid="{70EAAEAD-06BC-47C5-8D58-CB5F5360F1B0}"/>
    <cellStyle name="Normal 6 2 3 2 2 3" xfId="2322" xr:uid="{B7200401-01D4-4516-B01F-FBC1870BB186}"/>
    <cellStyle name="Normal 6 2 3 2 3" xfId="528" xr:uid="{07562D49-3801-4CAE-BDCD-D87209F337B2}"/>
    <cellStyle name="Normal 6 2 3 2 3 2" xfId="1294" xr:uid="{993FC933-EA7E-4AE4-B990-8D11DE756AA8}"/>
    <cellStyle name="Normal 6 2 3 2 3 3" xfId="2074" xr:uid="{C37CAA7F-EEFC-4B45-BFD2-C0CCE33E9D31}"/>
    <cellStyle name="Normal 6 2 3 2 4" xfId="1046" xr:uid="{DFEE2A9E-37A3-45A0-A18E-DEAE4B1A99A6}"/>
    <cellStyle name="Normal 6 2 3 2 5" xfId="1825" xr:uid="{0E940378-9D07-4141-9DD0-082A54EC1A4A}"/>
    <cellStyle name="Normal 6 2 3 3" xfId="632" xr:uid="{07839A75-C7EB-458D-BEB3-ECCF5D729DDF}"/>
    <cellStyle name="Normal 6 2 3 3 2" xfId="1398" xr:uid="{E6D7E3EF-C9F6-4D5F-B5E4-867BB7D8F2EA}"/>
    <cellStyle name="Normal 6 2 3 3 3" xfId="2178" xr:uid="{A91DEA84-277F-4484-8629-FCADE0403895}"/>
    <cellStyle name="Normal 6 2 3 4" xfId="384" xr:uid="{2DB4074D-C6D0-47D8-9954-A0013D28E6F2}"/>
    <cellStyle name="Normal 6 2 3 4 2" xfId="1150" xr:uid="{7D9DB371-3792-41CA-AAA5-062AC7DE7968}"/>
    <cellStyle name="Normal 6 2 3 4 3" xfId="1930" xr:uid="{6D84608F-03C5-47E7-ADE0-B0ED2DC37230}"/>
    <cellStyle name="Normal 6 2 3 5" xfId="902" xr:uid="{C15D33C7-641A-4696-8B72-82FFC5EE0BE7}"/>
    <cellStyle name="Normal 6 2 3 6" xfId="1681" xr:uid="{3F59D3BB-B5CB-4217-B140-68581B3C163E}"/>
    <cellStyle name="Normal 6 2 4" xfId="207" xr:uid="{25E30210-F0B7-433B-AEBB-D9EC6D50D461}"/>
    <cellStyle name="Normal 6 2 4 2" xfId="708" xr:uid="{7B15B5C5-AF1F-463A-B1F7-FED695077657}"/>
    <cellStyle name="Normal 6 2 4 2 2" xfId="1474" xr:uid="{80BC35F1-6010-4603-AB48-99B46178C4E7}"/>
    <cellStyle name="Normal 6 2 4 2 3" xfId="2254" xr:uid="{EEE2B58A-1370-48C0-884F-4F9350C7A4E4}"/>
    <cellStyle name="Normal 6 2 4 3" xfId="460" xr:uid="{06AB4256-0E90-46C2-B47B-8FEB846926D1}"/>
    <cellStyle name="Normal 6 2 4 3 2" xfId="1226" xr:uid="{40DB6823-746C-485F-88CC-383F4D38AB8F}"/>
    <cellStyle name="Normal 6 2 4 3 3" xfId="2006" xr:uid="{0DA9A4C0-8E91-44E4-B5F7-2686662E61E1}"/>
    <cellStyle name="Normal 6 2 4 4" xfId="978" xr:uid="{FE6C0074-4F94-48B6-B854-7B7C644E553D}"/>
    <cellStyle name="Normal 6 2 4 5" xfId="1757" xr:uid="{77B4C2EC-5DAC-4649-B2A4-4EB045374A59}"/>
    <cellStyle name="Normal 6 2 5" xfId="567" xr:uid="{3ADB60E5-24EA-4CFE-AC6C-7BE86FE6E2BA}"/>
    <cellStyle name="Normal 6 2 5 2" xfId="1333" xr:uid="{5ECAF299-CB90-42E8-B797-CC66E06E34E7}"/>
    <cellStyle name="Normal 6 2 5 3" xfId="2113" xr:uid="{F5CC2B71-D751-4B69-8C4B-F6D1B4FE105F}"/>
    <cellStyle name="Normal 6 2 6" xfId="319" xr:uid="{43350A0B-4D00-4DE1-9693-440295AE5AEB}"/>
    <cellStyle name="Normal 6 2 6 2" xfId="1085" xr:uid="{0B76676B-8944-448B-8402-BBDB2E98A480}"/>
    <cellStyle name="Normal 6 2 6 3" xfId="1865" xr:uid="{B8CACCFF-3E0D-4901-A2B0-37800A7BCB36}"/>
    <cellStyle name="Normal 6 2 7" xfId="837" xr:uid="{F4511403-1028-4B5C-BD3D-ADA68F31F207}"/>
    <cellStyle name="Normal 6 2 8" xfId="1616" xr:uid="{0E84D8E7-1479-467A-AEDA-B4A477256028}"/>
    <cellStyle name="Normal 6 3" xfId="75" xr:uid="{6D14D965-E1A5-4757-AFF0-4ADF7688AE64}"/>
    <cellStyle name="Normal 6 3 2" xfId="141" xr:uid="{37A18F75-C0F3-4F35-98CE-9050E4C4B802}"/>
    <cellStyle name="Normal 6 3 2 2" xfId="644" xr:uid="{97B0B562-1302-4E27-9784-2E83ECC7CA0E}"/>
    <cellStyle name="Normal 6 3 2 2 2" xfId="1410" xr:uid="{8B7E4823-6D7C-44AC-B1AF-F8D7A743B39E}"/>
    <cellStyle name="Normal 6 3 2 2 3" xfId="2190" xr:uid="{9E4504D0-0BB2-4573-9DFD-ECEC0C3D8020}"/>
    <cellStyle name="Normal 6 3 2 3" xfId="396" xr:uid="{850C5771-C48B-41CC-81BF-6547653B04D4}"/>
    <cellStyle name="Normal 6 3 2 3 2" xfId="1162" xr:uid="{7B3BBFE2-B48E-46CA-B464-7F1A1261A065}"/>
    <cellStyle name="Normal 6 3 2 3 3" xfId="1942" xr:uid="{49322E70-8886-46CF-B9E8-D01AB3597C34}"/>
    <cellStyle name="Normal 6 3 2 4" xfId="914" xr:uid="{B224FF5F-686D-4798-AD6B-BE58C18634D9}"/>
    <cellStyle name="Normal 6 3 2 5" xfId="1693" xr:uid="{F44F8887-42F2-4D35-9497-61805AB14415}"/>
    <cellStyle name="Normal 6 3 3" xfId="219" xr:uid="{2E731F3B-6660-4258-8BED-C496B93F9C7E}"/>
    <cellStyle name="Normal 6 3 3 2" xfId="720" xr:uid="{B5CC9A49-5442-41BB-86F0-38741FB92302}"/>
    <cellStyle name="Normal 6 3 3 2 2" xfId="1486" xr:uid="{5EFB0312-9B6F-4024-835B-0FF50B1AF16E}"/>
    <cellStyle name="Normal 6 3 3 2 3" xfId="2266" xr:uid="{64143979-7C2E-4244-A848-6FFCC80234AA}"/>
    <cellStyle name="Normal 6 3 3 3" xfId="472" xr:uid="{E669426F-2628-4026-9FCC-AF3B89D3562E}"/>
    <cellStyle name="Normal 6 3 3 3 2" xfId="1238" xr:uid="{0E6BB134-DD91-455F-A57A-9B56720BC956}"/>
    <cellStyle name="Normal 6 3 3 3 3" xfId="2018" xr:uid="{C80CD4BE-5303-433A-8C3F-04CAACEFAF1A}"/>
    <cellStyle name="Normal 6 3 3 4" xfId="990" xr:uid="{BA815EC1-8846-4CC6-9131-F798537C6D97}"/>
    <cellStyle name="Normal 6 3 3 5" xfId="1769" xr:uid="{E7992E81-3113-496D-8FDC-9BCFB42B5C39}"/>
    <cellStyle name="Normal 6 3 4" xfId="579" xr:uid="{920DB330-D2AD-4CF9-8415-DC53B7D82002}"/>
    <cellStyle name="Normal 6 3 4 2" xfId="1345" xr:uid="{9B762DC1-12B7-47CE-B5A6-0CCC8085BC54}"/>
    <cellStyle name="Normal 6 3 4 3" xfId="2125" xr:uid="{DB96AFBA-4040-4312-BC42-41BE6ED7484E}"/>
    <cellStyle name="Normal 6 3 5" xfId="331" xr:uid="{2EA6AE4D-3283-4789-A6F2-1776AE3988FE}"/>
    <cellStyle name="Normal 6 3 5 2" xfId="1097" xr:uid="{62BC2742-CBF1-4FC7-8690-31BDFDAACBDC}"/>
    <cellStyle name="Normal 6 3 5 3" xfId="1877" xr:uid="{B4FD8331-891A-4E7C-A332-76C43CD1DBB6}"/>
    <cellStyle name="Normal 6 3 6" xfId="849" xr:uid="{C29D7DD6-63D4-4138-888A-7899336D3CB6}"/>
    <cellStyle name="Normal 6 3 7" xfId="1628" xr:uid="{9AC81502-F8D7-4F69-95F3-5164CDF02C05}"/>
    <cellStyle name="Normal 6 3 8" xfId="8450" xr:uid="{266E94EC-BE95-4033-BBAD-0431F745684E}"/>
    <cellStyle name="Normal 6 4" xfId="109" xr:uid="{7CDF4923-A9FB-4896-9A10-B4A96800AA3D}"/>
    <cellStyle name="Normal 6 4 2" xfId="253" xr:uid="{36F502F2-071B-484B-8BA3-E53D9D686D7C}"/>
    <cellStyle name="Normal 6 4 2 2" xfId="754" xr:uid="{6F321563-E9C0-4907-A92D-594142960CDE}"/>
    <cellStyle name="Normal 6 4 2 2 2" xfId="1520" xr:uid="{035EA546-B972-420C-BA84-29C07AF19ED8}"/>
    <cellStyle name="Normal 6 4 2 2 3" xfId="2300" xr:uid="{879F5055-7307-4DBC-9360-616940C26C26}"/>
    <cellStyle name="Normal 6 4 2 3" xfId="506" xr:uid="{2213125F-8FC4-40D8-8515-FA1838DDED33}"/>
    <cellStyle name="Normal 6 4 2 3 2" xfId="1272" xr:uid="{29CDF25C-24B2-4F64-8E01-A38FE1826EE4}"/>
    <cellStyle name="Normal 6 4 2 3 3" xfId="2052" xr:uid="{38C40106-2A29-48EC-B17D-9CC490162676}"/>
    <cellStyle name="Normal 6 4 2 4" xfId="1024" xr:uid="{893668BA-3E16-46D5-A64F-57FFDBA3E4CB}"/>
    <cellStyle name="Normal 6 4 2 5" xfId="1803" xr:uid="{747825D6-AA72-4E0D-9A8A-00054716DF1B}"/>
    <cellStyle name="Normal 6 4 3" xfId="612" xr:uid="{8A40EF9F-56B0-4844-AA2D-18C3F0105F8A}"/>
    <cellStyle name="Normal 6 4 3 2" xfId="1378" xr:uid="{DD99AC33-E274-4218-95F0-51E806169FDA}"/>
    <cellStyle name="Normal 6 4 3 3" xfId="2158" xr:uid="{4E20112D-C23E-4865-9FB1-6892BF2DC2ED}"/>
    <cellStyle name="Normal 6 4 4" xfId="364" xr:uid="{0014034B-0A1F-480F-97B2-42BA51247228}"/>
    <cellStyle name="Normal 6 4 4 2" xfId="1130" xr:uid="{35F2D296-AB8A-4196-A67D-74D8E7AE220E}"/>
    <cellStyle name="Normal 6 4 4 3" xfId="1910" xr:uid="{C91D58FE-D8B0-41AE-A04D-89E47CD926C5}"/>
    <cellStyle name="Normal 6 4 5" xfId="882" xr:uid="{648B1FBE-3ECB-4629-A3FB-C8396897CC7D}"/>
    <cellStyle name="Normal 6 4 6" xfId="1661" xr:uid="{99BB28AD-0043-4CBF-B2B3-90361F2C080E}"/>
    <cellStyle name="Normal 6 4 7" xfId="8451" xr:uid="{10F6F2A5-FA40-4AED-A0A2-9E6F4E65ABF8}"/>
    <cellStyle name="Normal 6 5" xfId="183" xr:uid="{9A6ADD3F-5C62-4A0F-808F-48BE65BE6C01}"/>
    <cellStyle name="Normal 6 5 2" xfId="685" xr:uid="{79DD4D4A-89EE-4DFC-959D-C941CAA820B2}"/>
    <cellStyle name="Normal 6 5 2 2" xfId="1451" xr:uid="{335DE2B5-B360-4891-B9B2-932DDF4836D3}"/>
    <cellStyle name="Normal 6 5 2 3" xfId="2231" xr:uid="{90E6D751-A36F-4395-A558-95311AF2D388}"/>
    <cellStyle name="Normal 6 5 3" xfId="437" xr:uid="{5EC1F229-9B1D-4FDB-B19A-6218E1EEF26B}"/>
    <cellStyle name="Normal 6 5 3 2" xfId="1203" xr:uid="{4A042F7F-1568-43D6-AF65-392B84DF3EAA}"/>
    <cellStyle name="Normal 6 5 3 3" xfId="1983" xr:uid="{4C40E0B8-80B9-4BD3-8135-74611834370F}"/>
    <cellStyle name="Normal 6 5 4" xfId="955" xr:uid="{4FE8FBD3-EBC9-4EC4-B6E6-0723E201EA0F}"/>
    <cellStyle name="Normal 6 5 5" xfId="1734" xr:uid="{1C6FB24D-2295-4AD2-B5DE-93AF9124E22C}"/>
    <cellStyle name="Normal 6 6" xfId="282" xr:uid="{7B4663B9-C0A1-4DB6-9975-D2813F0998EC}"/>
    <cellStyle name="Normal 6 6 2" xfId="9800" xr:uid="{B0BBB482-3B41-4725-AF1C-6452F93B9D5E}"/>
    <cellStyle name="Normal 6 6 2 2" xfId="11337" xr:uid="{6660FD5C-479F-4B63-8385-FB8B3E40070D}"/>
    <cellStyle name="Normal 6 6 3" xfId="10544" xr:uid="{27164F3D-53CA-4F56-832C-D7E80E36DB8B}"/>
    <cellStyle name="Normal 6 6 4" xfId="9015" xr:uid="{9FD10B13-6935-4042-B6C1-BFD55BF3202D}"/>
    <cellStyle name="Normal 6 7" xfId="545" xr:uid="{C10AABF4-7A04-43D0-A68E-AA079974FD72}"/>
    <cellStyle name="Normal 6 7 2" xfId="1311" xr:uid="{46D6C421-A2EB-49C3-80C1-9D8AC090F9EF}"/>
    <cellStyle name="Normal 6 7 2 2" xfId="11338" xr:uid="{3B38AE8A-019E-4EAD-A22E-FA0794DA7BEB}"/>
    <cellStyle name="Normal 6 7 3" xfId="2091" xr:uid="{D232FE93-A3BC-440E-B93C-7DC5ECC25EE2}"/>
    <cellStyle name="Normal 6 8" xfId="297" xr:uid="{769ABB84-06B0-455E-8A1C-4C381C31AA58}"/>
    <cellStyle name="Normal 6 8 2" xfId="1063" xr:uid="{EF3EDBF3-0462-4195-92E2-F33D8FEC666E}"/>
    <cellStyle name="Normal 6 8 3" xfId="1843" xr:uid="{D8F2180C-4619-4431-83EA-D977E43BE02C}"/>
    <cellStyle name="Normal 6 9" xfId="815" xr:uid="{91563E5D-892D-4A4B-B85E-A650011ED9E9}"/>
    <cellStyle name="Normal 6_1_solis_MK Nr 595 " xfId="8452" xr:uid="{4C0D3ABA-5D69-49D0-8534-E86563F80CB8}"/>
    <cellStyle name="Normal 60" xfId="9148" xr:uid="{8369F549-DC44-4B3D-B270-3493C38DE1DF}"/>
    <cellStyle name="Normal 60 2" xfId="8453" xr:uid="{B088A4D5-E3C8-48B5-983D-1512AE59D762}"/>
    <cellStyle name="Normal 60 2 2" xfId="9016" xr:uid="{2C6528B8-68A1-4D1E-9FF0-C182376A01E5}"/>
    <cellStyle name="Normal 60 2 2 2" xfId="9801" xr:uid="{9604842A-AF5F-4E49-9AF7-24DCEBD542E4}"/>
    <cellStyle name="Normal 60 2 2 2 2" xfId="11339" xr:uid="{AA8126C9-55EC-4EB5-ACD9-DB923D76D0F9}"/>
    <cellStyle name="Normal 60 2 2 3" xfId="10545" xr:uid="{3E08AF17-9E78-4291-8F6A-50EBBBC4513F}"/>
    <cellStyle name="Normal 60 2 3" xfId="9017" xr:uid="{E34465C6-9214-46CC-83FC-FFCE1FCCD2C6}"/>
    <cellStyle name="Normal 60 2 3 2" xfId="9802" xr:uid="{9C4C218E-60CF-4EE8-9B6D-DD3CB7692014}"/>
    <cellStyle name="Normal 60 2 3 2 2" xfId="11340" xr:uid="{A9A6348C-E838-4DF2-B04B-F634DBE5A2F4}"/>
    <cellStyle name="Normal 60 2 3 3" xfId="10546" xr:uid="{A9704598-3A24-4BAE-91F1-C81BD244E539}"/>
    <cellStyle name="Normal 60 2 4" xfId="8701" xr:uid="{BA393BCE-8A32-4B29-9A35-BC681243FE4D}"/>
    <cellStyle name="Normal 60 2 4 2" xfId="9803" xr:uid="{56E2ACF7-6E57-4718-871D-C48FA97B308B}"/>
    <cellStyle name="Normal 60 2 4 2 2" xfId="11341" xr:uid="{61817F45-DAF5-4C76-A17B-7FA1E391877B}"/>
    <cellStyle name="Normal 60 2 4 3" xfId="10288" xr:uid="{A185D0F5-6058-49CD-AA37-8B3FF8A1AEF9}"/>
    <cellStyle name="Normal 60 2 5" xfId="9320" xr:uid="{A1FDE12B-5F0E-4F0B-BE58-4B653D30CDD1}"/>
    <cellStyle name="Normal 60 2 5 2" xfId="10847" xr:uid="{98172235-0D71-443E-89FA-E5C457B45988}"/>
    <cellStyle name="Normal 60 2 6" xfId="10104" xr:uid="{DB2E2A3A-D204-46A4-AF1E-AC857B821D74}"/>
    <cellStyle name="Normal 60 3" xfId="801" xr:uid="{9DFA16F2-A4FE-40CC-BFB4-9D1C7D577D96}"/>
    <cellStyle name="Normal 60 4" xfId="9889" xr:uid="{3C2ADCD7-2289-4044-9A66-26E02BA498A9}"/>
    <cellStyle name="Normal 60 4 2" xfId="11430" xr:uid="{894E050D-AC53-47FA-BAE5-C74069786280}"/>
    <cellStyle name="Normal 60 5" xfId="10672" xr:uid="{A4CFC833-FE10-4406-95F2-8719383BCAE3}"/>
    <cellStyle name="Normal 61" xfId="9150" xr:uid="{A2A31B08-BB11-42E5-921B-1253BB73139A}"/>
    <cellStyle name="Normal 61 2" xfId="9168" xr:uid="{F6625C83-B930-4D12-B9DD-9DE5D308B745}"/>
    <cellStyle name="Normal 61 2 2" xfId="9904" xr:uid="{7A8F97F1-4B08-4893-855E-04378DE0D175}"/>
    <cellStyle name="Normal 61 2 2 2" xfId="11442" xr:uid="{0646E6D4-FBEB-493B-99A5-EC686F268DCF}"/>
    <cellStyle name="Normal 61 2 3" xfId="9911" xr:uid="{D65FAA32-572D-4842-BCBA-0C9082774DA5}"/>
    <cellStyle name="Normal 61 2 3 2" xfId="11449" xr:uid="{1BBFA360-E8CC-401E-B775-F721590A8FA7}"/>
    <cellStyle name="Normal 61 2 4" xfId="10691" xr:uid="{AC05336F-1D05-4C82-97EE-9613F4BE9701}"/>
    <cellStyle name="Normal 61 3" xfId="9891" xr:uid="{17F7D671-384A-4AFF-AEC2-6C25D4BC9822}"/>
    <cellStyle name="Normal 61 3 2" xfId="11432" xr:uid="{3A2A8F98-FBEC-4E3C-874D-2D96D4FDD2AA}"/>
    <cellStyle name="Normal 61 4" xfId="10674" xr:uid="{790652A9-32BF-45B0-B694-58ED7C4BFAEC}"/>
    <cellStyle name="Normal 62" xfId="29" xr:uid="{88A9B824-A60C-45E3-9C62-BE892EEE4F4B}"/>
    <cellStyle name="Normal 62 2" xfId="42" xr:uid="{A38E7627-97FE-485D-82FD-607FDE58C0C8}"/>
    <cellStyle name="Normal 62 2 2" xfId="87" xr:uid="{563CB9D1-FD65-4EC9-8491-DB0C1CC5163B}"/>
    <cellStyle name="Normal 62 2 2 2" xfId="152" xr:uid="{53787173-68D2-4040-81CF-A84C3423392A}"/>
    <cellStyle name="Normal 62 2 2 2 2" xfId="655" xr:uid="{98D1A5AC-B58D-4907-A192-58BC36D8784D}"/>
    <cellStyle name="Normal 62 2 2 2 2 2" xfId="1421" xr:uid="{87B66FB6-F828-47B1-BAD0-248491124A77}"/>
    <cellStyle name="Normal 62 2 2 2 2 3" xfId="2201" xr:uid="{FB7FBB26-C2E5-4BBF-B425-8C5D5121210F}"/>
    <cellStyle name="Normal 62 2 2 2 3" xfId="407" xr:uid="{50D62CF7-8731-411D-AA86-7E01BDF39E72}"/>
    <cellStyle name="Normal 62 2 2 2 3 2" xfId="1173" xr:uid="{45B94EB3-B338-4D7C-8FD0-6DC4EFC681FA}"/>
    <cellStyle name="Normal 62 2 2 2 3 3" xfId="1953" xr:uid="{22CC9DF2-5A09-42AA-95A2-0C583EBBD125}"/>
    <cellStyle name="Normal 62 2 2 2 4" xfId="925" xr:uid="{DCD9A63C-64CE-48B6-AE6F-D099E488498E}"/>
    <cellStyle name="Normal 62 2 2 2 5" xfId="1704" xr:uid="{1F66E447-C4EA-4EC6-9268-41E72A6CF262}"/>
    <cellStyle name="Normal 62 2 2 3" xfId="231" xr:uid="{EDF22C33-1395-4640-BCCE-CCA0BDE2C0DE}"/>
    <cellStyle name="Normal 62 2 2 3 2" xfId="732" xr:uid="{DEDBC164-8702-4D68-B816-53A94FC3657A}"/>
    <cellStyle name="Normal 62 2 2 3 2 2" xfId="1498" xr:uid="{36E94139-8EC8-464A-977F-43EAEA815367}"/>
    <cellStyle name="Normal 62 2 2 3 2 3" xfId="2278" xr:uid="{3BA0FE8B-DB58-4727-B163-F835611E1EA3}"/>
    <cellStyle name="Normal 62 2 2 3 3" xfId="484" xr:uid="{AB8AE1E3-B3F0-4E1A-8AA6-491A080BD9B8}"/>
    <cellStyle name="Normal 62 2 2 3 3 2" xfId="1250" xr:uid="{9A0ABF0E-C0DE-4969-8A07-AE3DEE019C19}"/>
    <cellStyle name="Normal 62 2 2 3 3 3" xfId="2030" xr:uid="{2F829C90-BEC7-4319-B479-9E1C0E2FDE3C}"/>
    <cellStyle name="Normal 62 2 2 3 4" xfId="1002" xr:uid="{6B0A9092-378D-429F-A68A-CF80243A4574}"/>
    <cellStyle name="Normal 62 2 2 3 5" xfId="1781" xr:uid="{50CE93F6-CD32-4B59-B015-11673688C606}"/>
    <cellStyle name="Normal 62 2 2 4" xfId="591" xr:uid="{FB9B9DF9-0AD5-46A6-9AC5-C3D84644019D}"/>
    <cellStyle name="Normal 62 2 2 4 2" xfId="1357" xr:uid="{052F932D-3A53-4469-B298-66E67ACAF11F}"/>
    <cellStyle name="Normal 62 2 2 4 3" xfId="2137" xr:uid="{1FD1D584-D4D6-489A-A4D7-D8F3AB33DBB0}"/>
    <cellStyle name="Normal 62 2 2 5" xfId="343" xr:uid="{000AC920-4C2B-455C-A838-4A42AB2EEDBC}"/>
    <cellStyle name="Normal 62 2 2 5 2" xfId="1109" xr:uid="{4C9FCFF0-ADFE-47BD-9205-F8F8572969A9}"/>
    <cellStyle name="Normal 62 2 2 5 3" xfId="1889" xr:uid="{4E3B5B8E-A54A-4D33-9515-5B889A8A1B53}"/>
    <cellStyle name="Normal 62 2 2 6" xfId="861" xr:uid="{1A3664EF-AE54-4021-89DF-77060817F65F}"/>
    <cellStyle name="Normal 62 2 2 7" xfId="1640" xr:uid="{C37DBC11-005E-4D58-BBC5-6514D7A99E26}"/>
    <cellStyle name="Normal 62 2 3" xfId="120" xr:uid="{1A5EBF6A-0341-421E-8405-721B5071FC2A}"/>
    <cellStyle name="Normal 62 2 3 2" xfId="265" xr:uid="{62227819-80BA-4432-A086-7C82B5485A54}"/>
    <cellStyle name="Normal 62 2 3 2 2" xfId="766" xr:uid="{5C4EF1B5-57EF-4AE4-82F2-935DC4AE9CB6}"/>
    <cellStyle name="Normal 62 2 3 2 2 2" xfId="1532" xr:uid="{ED41AB60-BE4E-41DF-A2D1-5CA0D7B2E19C}"/>
    <cellStyle name="Normal 62 2 3 2 2 3" xfId="2312" xr:uid="{8EDD6189-8E58-4C27-A67E-23427B01B3BD}"/>
    <cellStyle name="Normal 62 2 3 2 3" xfId="518" xr:uid="{A8803589-2B4C-4E1B-9935-98EB412EEC0C}"/>
    <cellStyle name="Normal 62 2 3 2 3 2" xfId="1284" xr:uid="{47FE2566-80C3-46F2-84F0-1A3C13266456}"/>
    <cellStyle name="Normal 62 2 3 2 3 3" xfId="2064" xr:uid="{0204ACAD-29F7-4573-A878-E6A452D912F0}"/>
    <cellStyle name="Normal 62 2 3 2 4" xfId="1036" xr:uid="{C9C6EBE3-88B4-49C2-A240-04D6C6111D72}"/>
    <cellStyle name="Normal 62 2 3 2 5" xfId="1815" xr:uid="{F912EA7D-4CBA-4F68-A4F9-20DA9C1FDF3F}"/>
    <cellStyle name="Normal 62 2 3 3" xfId="623" xr:uid="{D3829E4A-C979-4B96-B77C-BF9F18377DA8}"/>
    <cellStyle name="Normal 62 2 3 3 2" xfId="1389" xr:uid="{AA286403-C6DF-4BE8-8596-F48A92242EA2}"/>
    <cellStyle name="Normal 62 2 3 3 3" xfId="2169" xr:uid="{B53652EC-214C-4EE5-B10B-EC57C7DD279F}"/>
    <cellStyle name="Normal 62 2 3 4" xfId="375" xr:uid="{C7BBF76D-4338-4A33-89F6-5ED01F6A9F19}"/>
    <cellStyle name="Normal 62 2 3 4 2" xfId="1141" xr:uid="{53F8979E-CCF3-4576-B50C-1A6827536989}"/>
    <cellStyle name="Normal 62 2 3 4 3" xfId="1921" xr:uid="{65D8D3DA-CDCB-4EB0-9CD1-E6DBC76AA44B}"/>
    <cellStyle name="Normal 62 2 3 5" xfId="893" xr:uid="{4CBB034A-8CC9-473A-B6FD-5CAFCD0D5184}"/>
    <cellStyle name="Normal 62 2 3 6" xfId="1672" xr:uid="{DFEA51FA-0C44-46C0-93EE-5B270022D2A9}"/>
    <cellStyle name="Normal 62 2 4" xfId="196" xr:uid="{42CD8628-4196-46AA-9802-3216B7562B04}"/>
    <cellStyle name="Normal 62 2 4 2" xfId="698" xr:uid="{FFD13C6D-F284-4DB8-B4AA-DD7A179E41C6}"/>
    <cellStyle name="Normal 62 2 4 2 2" xfId="1464" xr:uid="{1684B79B-BB63-4114-8601-F4836F0D1294}"/>
    <cellStyle name="Normal 62 2 4 2 3" xfId="2244" xr:uid="{637C01CF-4749-4522-B132-21CB77401B3E}"/>
    <cellStyle name="Normal 62 2 4 3" xfId="450" xr:uid="{60F5309C-D260-4EC5-99A3-17212AE98B29}"/>
    <cellStyle name="Normal 62 2 4 3 2" xfId="1216" xr:uid="{4A0536FB-BBC4-4D85-B543-369013A10E21}"/>
    <cellStyle name="Normal 62 2 4 3 3" xfId="1996" xr:uid="{C046E4CA-6F87-4F4C-8D7A-B67B3A14F04F}"/>
    <cellStyle name="Normal 62 2 4 4" xfId="968" xr:uid="{6F97B6F1-8094-48D9-8B9E-C4DE875B74C2}"/>
    <cellStyle name="Normal 62 2 4 5" xfId="1747" xr:uid="{DCE708AB-D62A-4DEA-9CA7-118FE3B3ADBF}"/>
    <cellStyle name="Normal 62 2 5" xfId="557" xr:uid="{3FD09EC1-B4EA-4008-9C8E-7AC431B440D6}"/>
    <cellStyle name="Normal 62 2 5 2" xfId="1323" xr:uid="{126A0EF7-14E4-4A6C-A479-48EA9E47576A}"/>
    <cellStyle name="Normal 62 2 5 3" xfId="2103" xr:uid="{AA4E02D9-8B00-40E2-86D0-F0C041D5584E}"/>
    <cellStyle name="Normal 62 2 6" xfId="309" xr:uid="{68571D03-009C-4BC6-A6C5-E2F95246CFCE}"/>
    <cellStyle name="Normal 62 2 6 2" xfId="1075" xr:uid="{7ABED6FE-4E34-4312-910E-4B284A8D644C}"/>
    <cellStyle name="Normal 62 2 6 3" xfId="1855" xr:uid="{BDA3CC0C-2006-4DA9-9504-4F7478211D9C}"/>
    <cellStyle name="Normal 62 2 7" xfId="827" xr:uid="{41880A5E-0C90-44D2-90F7-BE8C9D79E2A1}"/>
    <cellStyle name="Normal 62 2 8" xfId="1607" xr:uid="{104026F0-A1A8-448D-B1CD-98E732EB0F31}"/>
    <cellStyle name="Normal 62 3" xfId="79" xr:uid="{F1DF636F-A1A0-4D5F-A890-BE37BA6DEB3C}"/>
    <cellStyle name="Normal 62 3 2" xfId="145" xr:uid="{1D0BF332-2589-441A-8895-4F7E176681A5}"/>
    <cellStyle name="Normal 62 3 2 2" xfId="648" xr:uid="{D2BA35CD-B4EA-4F69-B0BA-E7D160EAF1F3}"/>
    <cellStyle name="Normal 62 3 2 2 2" xfId="1414" xr:uid="{3454755B-EAF4-4174-9EBE-A2D1F587F8C7}"/>
    <cellStyle name="Normal 62 3 2 2 3" xfId="2194" xr:uid="{E089E6E9-FAD4-4B38-AD62-111FEFACE5C4}"/>
    <cellStyle name="Normal 62 3 2 3" xfId="400" xr:uid="{6E190E90-4D41-45DF-8390-6900640E8FAD}"/>
    <cellStyle name="Normal 62 3 2 3 2" xfId="1166" xr:uid="{60EFAE1A-B01F-4A0D-873E-182C80C5FB3B}"/>
    <cellStyle name="Normal 62 3 2 3 3" xfId="1946" xr:uid="{4BD20F66-AB75-41EE-9BFC-8BACD4E0C138}"/>
    <cellStyle name="Normal 62 3 2 4" xfId="918" xr:uid="{3E358E19-A8BD-42A6-9C64-6A0E1215F220}"/>
    <cellStyle name="Normal 62 3 2 5" xfId="1697" xr:uid="{711EEDB1-485A-4919-BBCA-096C5A7EE06C}"/>
    <cellStyle name="Normal 62 3 3" xfId="223" xr:uid="{ED7CA8A2-160F-4704-8AB8-F63219D3D8C2}"/>
    <cellStyle name="Normal 62 3 3 2" xfId="724" xr:uid="{B2C8BAB3-B84B-49B3-855F-0A8E8DFAB12F}"/>
    <cellStyle name="Normal 62 3 3 2 2" xfId="1490" xr:uid="{5469A7E7-7958-4EB2-A12A-279670BBA4E1}"/>
    <cellStyle name="Normal 62 3 3 2 3" xfId="2270" xr:uid="{8F73759C-2C17-4943-914C-4651CCFD499A}"/>
    <cellStyle name="Normal 62 3 3 3" xfId="476" xr:uid="{5642E110-36C6-421A-8CF2-FF419FF6044C}"/>
    <cellStyle name="Normal 62 3 3 3 2" xfId="1242" xr:uid="{A27C7BCA-0DE7-4558-8656-99A9D1F1E823}"/>
    <cellStyle name="Normal 62 3 3 3 3" xfId="2022" xr:uid="{17CE2914-AC5A-486F-8637-8D5B89746A58}"/>
    <cellStyle name="Normal 62 3 3 4" xfId="994" xr:uid="{0FC03C9D-2260-42F3-A2EB-ADC463962863}"/>
    <cellStyle name="Normal 62 3 3 5" xfId="1773" xr:uid="{D2972683-1FB2-462F-94D7-A15A4222580B}"/>
    <cellStyle name="Normal 62 3 4" xfId="583" xr:uid="{B4AA380E-0C96-43CC-8CDC-99C14F319B1C}"/>
    <cellStyle name="Normal 62 3 4 2" xfId="1349" xr:uid="{4450A3E8-A887-4BCC-8979-9819617D7B44}"/>
    <cellStyle name="Normal 62 3 4 3" xfId="2129" xr:uid="{02142CAD-2138-41EF-A294-646F3DD498A9}"/>
    <cellStyle name="Normal 62 3 5" xfId="335" xr:uid="{5D49B206-52C8-437F-ADEA-0D5C33B1714E}"/>
    <cellStyle name="Normal 62 3 5 2" xfId="1101" xr:uid="{1AA27DC3-5251-4E70-A928-398CD7C8A972}"/>
    <cellStyle name="Normal 62 3 5 3" xfId="1881" xr:uid="{21D1F046-52B8-4E0F-A1E5-4DF991294D92}"/>
    <cellStyle name="Normal 62 3 6" xfId="853" xr:uid="{C373BD43-56E7-4B4B-835E-10FA77161193}"/>
    <cellStyle name="Normal 62 3 7" xfId="1632" xr:uid="{33AE3C5F-8C53-4770-995C-E768BE749329}"/>
    <cellStyle name="Normal 62 4" xfId="113" xr:uid="{A4B5BF47-830B-4262-B820-A8152097CC24}"/>
    <cellStyle name="Normal 62 4 2" xfId="257" xr:uid="{252A4CE9-9531-4790-AA56-4F7810D5C334}"/>
    <cellStyle name="Normal 62 4 2 2" xfId="758" xr:uid="{5C60B73B-DE42-437F-84E5-A7DDCAC96FCC}"/>
    <cellStyle name="Normal 62 4 2 2 2" xfId="1524" xr:uid="{5E89D492-7915-414F-87FA-46DBA759E0CC}"/>
    <cellStyle name="Normal 62 4 2 2 3" xfId="2304" xr:uid="{9541049C-5248-469B-8071-A666416E020E}"/>
    <cellStyle name="Normal 62 4 2 3" xfId="510" xr:uid="{C42A64DA-0D5E-4207-B52F-857F1CFCD08A}"/>
    <cellStyle name="Normal 62 4 2 3 2" xfId="1276" xr:uid="{0D7126CA-3B64-4270-BD4A-E0282D5D7E00}"/>
    <cellStyle name="Normal 62 4 2 3 3" xfId="2056" xr:uid="{42EE23A3-7586-4FD3-8D04-9C29F37C3BD2}"/>
    <cellStyle name="Normal 62 4 2 4" xfId="1028" xr:uid="{6405B2A8-6B59-4115-A443-F3ACD4117602}"/>
    <cellStyle name="Normal 62 4 2 5" xfId="1807" xr:uid="{22D94E6B-899A-4F01-AF75-739BCCA8270A}"/>
    <cellStyle name="Normal 62 4 3" xfId="616" xr:uid="{203A9DB0-1741-418B-8E82-AB99D8922BAD}"/>
    <cellStyle name="Normal 62 4 3 2" xfId="1382" xr:uid="{821524FA-F7B7-4857-AE11-E19528812482}"/>
    <cellStyle name="Normal 62 4 3 3" xfId="2162" xr:uid="{E40D0048-59C5-44BB-84B3-C36A86F2C0C8}"/>
    <cellStyle name="Normal 62 4 4" xfId="368" xr:uid="{8734CA1B-E23E-476A-B8E2-348AD82E4223}"/>
    <cellStyle name="Normal 62 4 4 2" xfId="1134" xr:uid="{8860DBAE-2668-4A83-B7BE-C9322B0378D6}"/>
    <cellStyle name="Normal 62 4 4 3" xfId="1914" xr:uid="{90FC9184-204D-40E6-8262-2F861E06DE99}"/>
    <cellStyle name="Normal 62 4 5" xfId="886" xr:uid="{D6B58E2E-BD11-419C-BC4F-16BA11E52118}"/>
    <cellStyle name="Normal 62 4 6" xfId="1665" xr:uid="{E02ABA32-0E89-472E-8B31-4EA9C95D3DB9}"/>
    <cellStyle name="Normal 62 5" xfId="188" xr:uid="{0D8861F7-7384-404E-9CA6-AE56B253B7BD}"/>
    <cellStyle name="Normal 62 5 2" xfId="690" xr:uid="{DB840E26-0D2F-46FA-B466-8271B11EE743}"/>
    <cellStyle name="Normal 62 5 2 2" xfId="1456" xr:uid="{296A9E96-6442-402D-A43D-920451EDEA61}"/>
    <cellStyle name="Normal 62 5 2 3" xfId="2236" xr:uid="{D84D8668-21EC-43D2-A9BA-2E92C797EA48}"/>
    <cellStyle name="Normal 62 5 3" xfId="442" xr:uid="{7977DE4F-CFE2-4C00-A0D2-DF412A8BCF56}"/>
    <cellStyle name="Normal 62 5 3 2" xfId="1208" xr:uid="{08442D67-6732-42FA-A899-F4A2DFFF448E}"/>
    <cellStyle name="Normal 62 5 3 3" xfId="1988" xr:uid="{90A73FC3-1D0D-4557-9DB5-57904BC07D16}"/>
    <cellStyle name="Normal 62 5 4" xfId="960" xr:uid="{F3F515F4-0EDD-4983-B684-7098637887B7}"/>
    <cellStyle name="Normal 62 5 5" xfId="1739" xr:uid="{E85D2999-FB91-4DD4-A5B5-E056BE9814B2}"/>
    <cellStyle name="Normal 62 6" xfId="549" xr:uid="{FDBC32B8-C625-487A-ACFB-D96392A686C1}"/>
    <cellStyle name="Normal 62 6 2" xfId="1315" xr:uid="{FD8D2ED4-C36C-4996-AE8E-DCC7C989A4BF}"/>
    <cellStyle name="Normal 62 6 3" xfId="2095" xr:uid="{C88B8808-E09A-431B-89E2-0F28FE4C28D6}"/>
    <cellStyle name="Normal 62 7" xfId="301" xr:uid="{311860AF-AD5D-4FA6-9311-A9BFF17ED69B}"/>
    <cellStyle name="Normal 62 7 2" xfId="1067" xr:uid="{46FEC090-10AF-4065-A244-FB6A1A668B8F}"/>
    <cellStyle name="Normal 62 7 3" xfId="1847" xr:uid="{0316852B-3E84-4932-A0B0-CA7A3FB98A0E}"/>
    <cellStyle name="Normal 62 8" xfId="819" xr:uid="{3F5F66C0-532A-4241-9451-608B9BF3C6CF}"/>
    <cellStyle name="Normal 62 9" xfId="1600" xr:uid="{B7B19B8D-6A33-4AD5-BDE3-1C981C1D1FAA}"/>
    <cellStyle name="Normal 63" xfId="9151" xr:uid="{CD66BD18-855F-471A-83A9-E76A7C8CE2FD}"/>
    <cellStyle name="Normal 63 2" xfId="9901" xr:uid="{7E097A42-986D-49D0-9D99-5BB86EA42A53}"/>
    <cellStyle name="Normal 63 2 2" xfId="11439" xr:uid="{BDF7F4DD-891B-44FF-B450-9671D4FF1905}"/>
    <cellStyle name="Normal 63 3" xfId="9892" xr:uid="{21DC928C-9D18-4A13-874E-C4FD84CA251F}"/>
    <cellStyle name="Normal 63 4" xfId="10675" xr:uid="{079058AC-FE90-4844-A69B-77C3752037CE}"/>
    <cellStyle name="Normal 64" xfId="9152" xr:uid="{CDAE7139-FE33-4149-BDB3-14BE5B80657F}"/>
    <cellStyle name="Normal 64 2" xfId="9894" xr:uid="{E08ED152-DE98-4D6C-A33D-FD6FA61C1E18}"/>
    <cellStyle name="Normal 64 3" xfId="10676" xr:uid="{67761F36-9D5F-49C5-B67E-47B38BD890CB}"/>
    <cellStyle name="Normal 65" xfId="9154" xr:uid="{8B3D4FC9-BAF8-4645-A52F-BDD1003C9C5B}"/>
    <cellStyle name="Normal 65 2" xfId="9895" xr:uid="{9BA78657-C3DD-4FE7-AC02-BA1D3098C0D7}"/>
    <cellStyle name="Normal 65 2 2" xfId="11433" xr:uid="{DCE873FF-2AF3-4467-8317-A6689238F210}"/>
    <cellStyle name="Normal 65 3" xfId="10678" xr:uid="{98240469-96C6-489F-8E58-EA3952DBDC0A}"/>
    <cellStyle name="Normal 66" xfId="9155" xr:uid="{7F7B1BFF-AA29-4F31-927B-D48213FA5D8B}"/>
    <cellStyle name="Normal 66 2" xfId="9162" xr:uid="{9FD7C1E4-1249-49CF-876B-47B2D9AC218E}"/>
    <cellStyle name="Normal 66 2 2" xfId="799" xr:uid="{8264B3E5-2AC2-4B29-A509-AA81934845DA}"/>
    <cellStyle name="Normal 66 2 2 2" xfId="11445" xr:uid="{4C9C5C2A-9C85-4998-9E42-0C5347784C57}"/>
    <cellStyle name="Normal 66 2 2 3" xfId="9907" xr:uid="{3D50D571-FC35-4BD3-A47A-48C50E5063F4}"/>
    <cellStyle name="Normal 66 2 3" xfId="10686" xr:uid="{8D412572-332D-45A1-ABCB-B8551791F9F1}"/>
    <cellStyle name="Normal 66 3" xfId="9896" xr:uid="{BB7FDFB5-F21C-4543-BEE2-BFA1E04C2AD6}"/>
    <cellStyle name="Normal 66 3 2" xfId="11434" xr:uid="{9CE10D1C-2C5B-4470-BC99-5E9153126B93}"/>
    <cellStyle name="Normal 66 4" xfId="10679" xr:uid="{AB514454-B1EF-4617-912A-B8DA6749CAA8}"/>
    <cellStyle name="Normal 67" xfId="9156" xr:uid="{9B96504C-9D14-431F-94D1-A85C4ED2D2AE}"/>
    <cellStyle name="Normal 67 2" xfId="9897" xr:uid="{CB5480E0-7F81-4B33-A41F-E69F62B3F4F1}"/>
    <cellStyle name="Normal 67 2 2" xfId="11435" xr:uid="{EC978508-F6E2-4BC1-A3E5-245BE4354149}"/>
    <cellStyle name="Normal 67 3" xfId="10680" xr:uid="{7D105150-6E9E-4D13-91AD-AA1AAC2CB0E5}"/>
    <cellStyle name="Normal 68" xfId="9157" xr:uid="{98505BD7-62EC-4E3D-8546-93E505D56615}"/>
    <cellStyle name="Normal 68 2" xfId="9163" xr:uid="{C1877368-C238-4457-B7A4-9227ED481317}"/>
    <cellStyle name="Normal 68 2 2" xfId="9908" xr:uid="{E8E098E6-C605-4476-AA02-B95BF6486521}"/>
    <cellStyle name="Normal 68 2 2 2" xfId="11446" xr:uid="{274F9F11-8C8D-4670-B19B-EE7B472B75FB}"/>
    <cellStyle name="Normal 68 2 3" xfId="10687" xr:uid="{534D50EE-822D-4850-8A77-256F8E3143A2}"/>
    <cellStyle name="Normal 68 3" xfId="9898" xr:uid="{B89F9284-FB19-43A8-9410-AAF7B3C9CF3C}"/>
    <cellStyle name="Normal 68 3 2" xfId="11436" xr:uid="{91834C13-7AC5-42BE-BC83-415404C7F42C}"/>
    <cellStyle name="Normal 68 4" xfId="10681" xr:uid="{70FACF72-BD1A-4BBE-BD6A-C7A3197C2B6E}"/>
    <cellStyle name="Normal 69" xfId="9147" xr:uid="{79A79659-4A5B-4233-976C-A53EF5C592A3}"/>
    <cellStyle name="Normal 69 2" xfId="9890" xr:uid="{CDC62FBC-0671-4705-8E03-33CEF87B81F2}"/>
    <cellStyle name="Normal 69 2 2" xfId="11431" xr:uid="{B10D056E-E6EC-4D8D-94DE-E2B4CDB60E2E}"/>
    <cellStyle name="Normal 69 3" xfId="9900" xr:uid="{6E3DBF5C-EA90-48E8-A288-310E514F3100}"/>
    <cellStyle name="Normal 69 3 2" xfId="11438" xr:uid="{7D121DB1-736B-4F7D-A585-F5A4D50114B2}"/>
    <cellStyle name="Normal 69 4" xfId="9408" xr:uid="{50F34436-3546-461C-AF1A-32BD243C2F73}"/>
    <cellStyle name="Normal 69 4 2" xfId="10935" xr:uid="{F17D60C7-E219-4206-AD64-F8B721EBFD6F}"/>
    <cellStyle name="Normal 69 5" xfId="10671" xr:uid="{478068DB-7DEB-4FD3-8129-0DDCC4547033}"/>
    <cellStyle name="Normal 7" xfId="54" xr:uid="{950D99BF-03D4-4FBA-9900-642D879A491C}"/>
    <cellStyle name="Normal 7 2" xfId="95" xr:uid="{BB6E471D-2113-4DF7-A738-5BEFFC7D2611}"/>
    <cellStyle name="Normal 7 2 2" xfId="159" xr:uid="{ACB1AB96-A35C-4578-83FE-A8C901B9BD1C}"/>
    <cellStyle name="Normal 7 2 2 2" xfId="662" xr:uid="{7EE44E57-8EA1-4429-98BD-992307572995}"/>
    <cellStyle name="Normal 7 2 2 2 2" xfId="1428" xr:uid="{36CFC739-7C8A-4E15-B3B3-D69D2898562D}"/>
    <cellStyle name="Normal 7 2 2 2 3" xfId="2208" xr:uid="{F67BAB1C-4E17-4F6D-9089-C243243C89FD}"/>
    <cellStyle name="Normal 7 2 2 3" xfId="414" xr:uid="{2AD858CF-6F51-4913-9110-0C44EEC20566}"/>
    <cellStyle name="Normal 7 2 2 3 2" xfId="1180" xr:uid="{C83CEBEA-5BCF-458D-824E-B13DD25466EA}"/>
    <cellStyle name="Normal 7 2 2 3 3" xfId="1960" xr:uid="{AFB2F10F-C4BB-4721-AD96-F22416D1716E}"/>
    <cellStyle name="Normal 7 2 2 4" xfId="932" xr:uid="{D482BD56-62CE-482B-ADFE-525F768FEB51}"/>
    <cellStyle name="Normal 7 2 2 5" xfId="1711" xr:uid="{759EF5EB-B5AE-4999-A03F-194414445762}"/>
    <cellStyle name="Normal 7 2 3" xfId="239" xr:uid="{D820CA9F-4856-4F19-BF07-BFC80BA50DB5}"/>
    <cellStyle name="Normal 7 2 3 2" xfId="740" xr:uid="{44612BAB-F2EB-4BB6-8B77-78DF607128E6}"/>
    <cellStyle name="Normal 7 2 3 2 2" xfId="1506" xr:uid="{2DAACF80-EDFD-43D3-8B72-FBC38F30B241}"/>
    <cellStyle name="Normal 7 2 3 2 3" xfId="2286" xr:uid="{95217C22-25E8-4FA5-8E8A-105A2D21B1E0}"/>
    <cellStyle name="Normal 7 2 3 3" xfId="492" xr:uid="{A05AA1C1-3C7A-4FF3-84B6-9DB1DA34DFFC}"/>
    <cellStyle name="Normal 7 2 3 3 2" xfId="1258" xr:uid="{07F77289-37E0-48A1-AA5E-D88B066A42F3}"/>
    <cellStyle name="Normal 7 2 3 3 3" xfId="2038" xr:uid="{EF13F701-3774-499D-BE05-E7DA0D52020C}"/>
    <cellStyle name="Normal 7 2 3 4" xfId="1010" xr:uid="{F8E3389A-2831-4569-ABDA-895345317EDB}"/>
    <cellStyle name="Normal 7 2 3 5" xfId="1789" xr:uid="{BECF603D-580D-4678-8FF5-1A2CFA7691B8}"/>
    <cellStyle name="Normal 7 2 4" xfId="599" xr:uid="{B5C4DBAD-721F-4154-B75D-CCADE9E352E2}"/>
    <cellStyle name="Normal 7 2 4 2" xfId="1365" xr:uid="{B428C1EC-E741-4980-8CF1-D9F25DA72D05}"/>
    <cellStyle name="Normal 7 2 4 3" xfId="2145" xr:uid="{8C5A299E-E7FE-406D-B510-637805062217}"/>
    <cellStyle name="Normal 7 2 5" xfId="351" xr:uid="{16AFD3E5-B015-4C7B-979B-3F9FA61FD345}"/>
    <cellStyle name="Normal 7 2 5 2" xfId="1117" xr:uid="{7BB76244-D8DF-4364-B11D-B38D8AF92156}"/>
    <cellStyle name="Normal 7 2 5 3" xfId="1897" xr:uid="{069E177D-503D-4A4C-8799-BD00BEF3F32C}"/>
    <cellStyle name="Normal 7 2 6" xfId="869" xr:uid="{E5F1B3CB-2C1C-485B-9351-14D688E1CD17}"/>
    <cellStyle name="Normal 7 2 7" xfId="1648" xr:uid="{CD60F779-588F-4B94-8A4A-B65ED9B4C98C}"/>
    <cellStyle name="Normal 7 2 8" xfId="8454" xr:uid="{492DCEB5-B221-41E2-B4B0-FF6C2D8C81FB}"/>
    <cellStyle name="Normal 7 3" xfId="127" xr:uid="{5AF3D5CB-263E-46A5-8F03-682C0135D745}"/>
    <cellStyle name="Normal 7 3 2" xfId="273" xr:uid="{80929BA2-9D9F-4D00-9A84-ADB6197B3E8E}"/>
    <cellStyle name="Normal 7 3 2 2" xfId="774" xr:uid="{E714C43B-91D3-49FA-BD78-6ABD978A154A}"/>
    <cellStyle name="Normal 7 3 2 2 2" xfId="1540" xr:uid="{8DD38949-A192-45CC-B90D-39A5EC985F79}"/>
    <cellStyle name="Normal 7 3 2 2 3" xfId="2320" xr:uid="{F260396C-438A-459B-9224-6AEFC675914B}"/>
    <cellStyle name="Normal 7 3 2 3" xfId="526" xr:uid="{F0E3AE16-3A64-4B3B-95D9-ED2BADE10787}"/>
    <cellStyle name="Normal 7 3 2 3 2" xfId="1292" xr:uid="{9A955EC1-EC20-457C-8571-BC68F832AC6B}"/>
    <cellStyle name="Normal 7 3 2 3 3" xfId="2072" xr:uid="{9EFA7CEB-A7F6-4DDF-9754-BD7ABCC404CB}"/>
    <cellStyle name="Normal 7 3 2 4" xfId="1044" xr:uid="{B8C4642E-1474-49DC-898E-3FCE4A4B1DF6}"/>
    <cellStyle name="Normal 7 3 2 5" xfId="1823" xr:uid="{5559935A-15CE-467E-BC91-CC438E7401B0}"/>
    <cellStyle name="Normal 7 3 3" xfId="630" xr:uid="{33F6AE16-DFCB-4114-B3F0-5FE1B4C15968}"/>
    <cellStyle name="Normal 7 3 3 2" xfId="1396" xr:uid="{00A353D8-FF12-42D5-868F-743564EE5B92}"/>
    <cellStyle name="Normal 7 3 3 3" xfId="2176" xr:uid="{59C1D7FE-EDDC-4328-B87E-929A9E0436CE}"/>
    <cellStyle name="Normal 7 3 4" xfId="382" xr:uid="{34B5445E-80FE-43AE-944D-D5F4EC0C4FC1}"/>
    <cellStyle name="Normal 7 3 4 2" xfId="1148" xr:uid="{95002DAA-3976-480C-B2F4-DA21BA9D5B31}"/>
    <cellStyle name="Normal 7 3 4 3" xfId="1928" xr:uid="{BA270982-DD70-4A8C-BADC-584DCEE4B8FB}"/>
    <cellStyle name="Normal 7 3 5" xfId="900" xr:uid="{FF671677-6BF0-4CA9-A265-F49267815CE4}"/>
    <cellStyle name="Normal 7 3 6" xfId="1679" xr:uid="{C59F49C6-AC98-4A3F-95A9-C3EB9076AFB6}"/>
    <cellStyle name="Normal 7 3 7" xfId="2373" xr:uid="{ECC78606-4187-4C50-A85F-01DD4A85559C}"/>
    <cellStyle name="Normal 7 4" xfId="205" xr:uid="{7F4C5612-2E26-4315-8446-D74D2F3CBD0B}"/>
    <cellStyle name="Normal 7 4 2" xfId="706" xr:uid="{869CB482-AB71-4000-892D-DC2E60B5D3C4}"/>
    <cellStyle name="Normal 7 4 2 2" xfId="1472" xr:uid="{9FA08D37-758B-4D46-A272-BC85F2E095B4}"/>
    <cellStyle name="Normal 7 4 2 3" xfId="2252" xr:uid="{00D42E09-0B39-4480-BF2B-40CA765C0914}"/>
    <cellStyle name="Normal 7 4 3" xfId="458" xr:uid="{2D667AEF-AD2C-45C9-82A7-E82A2CB9C611}"/>
    <cellStyle name="Normal 7 4 3 2" xfId="1224" xr:uid="{7AB3F48D-B066-4707-BD2A-7F3A239F3E90}"/>
    <cellStyle name="Normal 7 4 3 3" xfId="2004" xr:uid="{A7EB80D6-751D-4529-93E0-160D56191A61}"/>
    <cellStyle name="Normal 7 4 4" xfId="976" xr:uid="{593BC786-6017-4125-BDC1-E596BCD9987E}"/>
    <cellStyle name="Normal 7 4 5" xfId="1755" xr:uid="{226BFF78-DD01-4537-85BA-322DC533D4E4}"/>
    <cellStyle name="Normal 7 4 6" xfId="21545" xr:uid="{F77F699A-1D69-4CCF-90DC-7A13F7105090}"/>
    <cellStyle name="Normal 7 5" xfId="565" xr:uid="{A4B1D713-641E-418B-88F3-453021BEED92}"/>
    <cellStyle name="Normal 7 5 2" xfId="1331" xr:uid="{C3E99C36-E9E0-4BB2-9053-988BC941EC7F}"/>
    <cellStyle name="Normal 7 5 3" xfId="2111" xr:uid="{A66AD77B-80FD-4E01-8F93-7784CC9B4679}"/>
    <cellStyle name="Normal 7 6" xfId="317" xr:uid="{EED517E3-41C1-4DB6-9D3C-C74620138F7C}"/>
    <cellStyle name="Normal 7 6 2" xfId="1083" xr:uid="{49FBB9B4-C04B-4211-B523-4F487B23B793}"/>
    <cellStyle name="Normal 7 6 3" xfId="1863" xr:uid="{6E2D68FD-2F76-4641-AD2C-15B5055D9405}"/>
    <cellStyle name="Normal 7 7" xfId="835" xr:uid="{F98F0AD0-DBF0-4ED6-9A7B-58D44E745B76}"/>
    <cellStyle name="Normal 7 8" xfId="1614" xr:uid="{120F3992-A75D-4379-9FCC-B59067BD9AE1}"/>
    <cellStyle name="Normal 70" xfId="8455" xr:uid="{306EE3F5-EBDA-47C0-B2E7-6CB7E1751217}"/>
    <cellStyle name="Normal 71" xfId="8456" xr:uid="{C8DEA16D-17B4-44C3-94D9-AC3F3884686F}"/>
    <cellStyle name="Normal 72" xfId="9158" xr:uid="{47C477FA-D96C-4160-AE77-5A78FAE14753}"/>
    <cellStyle name="Normal 72 2" xfId="9167" xr:uid="{7B2657C0-3C78-4555-B78D-246687AAC5BC}"/>
    <cellStyle name="Normal 72 2 2" xfId="10690" xr:uid="{A82BD640-3AFA-4C6B-9DFB-475266BE8897}"/>
    <cellStyle name="Normal 72 3" xfId="9902" xr:uid="{66E683EF-31FD-4430-9282-D9445FC0AAC4}"/>
    <cellStyle name="Normal 72 3 2" xfId="11440" xr:uid="{EB12465A-DBA1-40C7-ABCE-5FAF88A18346}"/>
    <cellStyle name="Normal 72 4" xfId="10682" xr:uid="{6BF34F51-82FC-44CA-B90D-FEB76038AEC8}"/>
    <cellStyle name="Normal 73" xfId="9160" xr:uid="{A087DFD8-65A0-42AD-9CD4-266BA1DF66CF}"/>
    <cellStyle name="Normal 73 2" xfId="10684" xr:uid="{44E1C7E8-E753-4F16-9579-D7B47EBDEA1B}"/>
    <cellStyle name="Normal 74" xfId="281" xr:uid="{4A2BCF61-4360-4770-8135-49D67286F0FC}"/>
    <cellStyle name="Normal 74 2" xfId="11443" xr:uid="{1553F868-5427-42EE-BC2B-EDE8E42A7233}"/>
    <cellStyle name="Normal 74 3" xfId="9905" xr:uid="{84016C5F-E577-4E59-B39C-7EE9AC93AB35}"/>
    <cellStyle name="Normal 75" xfId="11865" xr:uid="{65239226-7969-49AD-B97A-D86FF6E78AA5}"/>
    <cellStyle name="Normal 75 2" xfId="21457" xr:uid="{C00EBC3A-4E0F-4D42-9098-FA5CE65614A7}"/>
    <cellStyle name="Normal 76" xfId="52" xr:uid="{37A1F9D6-4595-4F3A-B73C-F5600EB9C15A}"/>
    <cellStyle name="Normal 76 2" xfId="93" xr:uid="{DC74D0FC-B03A-4678-9909-FE8E69C9FE84}"/>
    <cellStyle name="Normal 76 2 2" xfId="157" xr:uid="{854FF741-7C12-452A-93E7-3ACFA2973EE2}"/>
    <cellStyle name="Normal 76 2 2 2" xfId="660" xr:uid="{30F53C42-1C60-49AF-B197-B54C10540858}"/>
    <cellStyle name="Normal 76 2 2 2 2" xfId="1426" xr:uid="{73E39B59-4316-455F-BA16-3A80FAEBE232}"/>
    <cellStyle name="Normal 76 2 2 2 3" xfId="2206" xr:uid="{7FC82209-0235-4738-8A05-712A77342320}"/>
    <cellStyle name="Normal 76 2 2 3" xfId="412" xr:uid="{2288BABE-ACD2-4443-A082-B100ECE7948A}"/>
    <cellStyle name="Normal 76 2 2 3 2" xfId="1178" xr:uid="{11206A11-8A9A-4A35-9AFE-C7CFDAC95B5A}"/>
    <cellStyle name="Normal 76 2 2 3 3" xfId="1958" xr:uid="{E7547313-5199-48DA-810E-1936CD08D3B1}"/>
    <cellStyle name="Normal 76 2 2 4" xfId="930" xr:uid="{183C1E74-6773-4AC8-B4A2-26E765EF1E66}"/>
    <cellStyle name="Normal 76 2 2 5" xfId="1709" xr:uid="{AD2C1B39-1029-4A67-821C-DEE412EC78D7}"/>
    <cellStyle name="Normal 76 2 3" xfId="237" xr:uid="{B1B50086-D446-4B93-8A4E-CF444BBF9691}"/>
    <cellStyle name="Normal 76 2 3 2" xfId="738" xr:uid="{73755CC9-35C2-4A73-9C0A-EBF16C8A1E56}"/>
    <cellStyle name="Normal 76 2 3 2 2" xfId="1504" xr:uid="{6AADA981-692B-460C-A3BA-40EE6687AFA8}"/>
    <cellStyle name="Normal 76 2 3 2 3" xfId="2284" xr:uid="{68F82669-4538-40D1-AC9A-94AC4C3CE0E1}"/>
    <cellStyle name="Normal 76 2 3 3" xfId="490" xr:uid="{2DC4FF6E-670D-465E-81E6-7E8E4FF31CE2}"/>
    <cellStyle name="Normal 76 2 3 3 2" xfId="1256" xr:uid="{B9A7B67C-5714-4ED5-B66A-8BE46F3862A9}"/>
    <cellStyle name="Normal 76 2 3 3 3" xfId="2036" xr:uid="{8B583561-3ABC-43AD-B107-9C8B5166829B}"/>
    <cellStyle name="Normal 76 2 3 4" xfId="1008" xr:uid="{7405A61E-6800-4A94-8C74-DA7C5B326A27}"/>
    <cellStyle name="Normal 76 2 3 5" xfId="1787" xr:uid="{5ED4179F-6C4E-4CCD-911D-EDADABBB5B53}"/>
    <cellStyle name="Normal 76 2 4" xfId="597" xr:uid="{93DB7A48-8FC3-4617-B1FD-0C4D2A7DB1BD}"/>
    <cellStyle name="Normal 76 2 4 2" xfId="1363" xr:uid="{BFF719DB-4F41-427B-A4CC-A037B7ED73AF}"/>
    <cellStyle name="Normal 76 2 4 3" xfId="2143" xr:uid="{EE4B879F-163C-412F-A262-488FA5D4AF5A}"/>
    <cellStyle name="Normal 76 2 5" xfId="349" xr:uid="{BC032B33-A854-4940-919A-1614A03FC3D3}"/>
    <cellStyle name="Normal 76 2 5 2" xfId="1115" xr:uid="{4905FA0A-5C44-459D-9836-8457C5EADC35}"/>
    <cellStyle name="Normal 76 2 5 3" xfId="1895" xr:uid="{0A088C4A-9D78-49F3-AC78-9E2177C4ED6B}"/>
    <cellStyle name="Normal 76 2 6" xfId="867" xr:uid="{F0AA91BE-16EF-469A-8ACC-1FDCA0EA1F30}"/>
    <cellStyle name="Normal 76 2 7" xfId="1646" xr:uid="{561B157B-0D81-4372-94EF-820D025396F4}"/>
    <cellStyle name="Normal 76 3" xfId="125" xr:uid="{C3DF72E9-75CD-471B-B831-7BA97395F3B0}"/>
    <cellStyle name="Normal 76 3 2" xfId="271" xr:uid="{81BAD5AD-10AD-4007-8CAB-9373D4DCA28C}"/>
    <cellStyle name="Normal 76 3 2 2" xfId="772" xr:uid="{756CCDB4-212E-4DBD-86AB-3CD1F3B07D50}"/>
    <cellStyle name="Normal 76 3 2 2 2" xfId="1538" xr:uid="{BD1D24E7-00CD-4A9A-90CC-9B7F69CCD609}"/>
    <cellStyle name="Normal 76 3 2 2 3" xfId="2318" xr:uid="{8FC95116-DCB9-4F9E-9CC2-6E4EFA46DF95}"/>
    <cellStyle name="Normal 76 3 2 3" xfId="524" xr:uid="{E62E14D7-A0AC-4DB9-8EF4-E7387CECAE1C}"/>
    <cellStyle name="Normal 76 3 2 3 2" xfId="1290" xr:uid="{7F24E576-5761-423E-A486-EFE997440176}"/>
    <cellStyle name="Normal 76 3 2 3 3" xfId="2070" xr:uid="{F76972CD-C789-4F35-AA27-A3389558C711}"/>
    <cellStyle name="Normal 76 3 2 4" xfId="1042" xr:uid="{A39D45FB-DEA7-40D0-AD2E-733B92A8D2D2}"/>
    <cellStyle name="Normal 76 3 2 5" xfId="1821" xr:uid="{2F56D467-48FB-4D09-BAC3-46C78870BDC1}"/>
    <cellStyle name="Normal 76 3 3" xfId="628" xr:uid="{90F22818-3673-418C-8863-2498B31CDF0F}"/>
    <cellStyle name="Normal 76 3 3 2" xfId="1394" xr:uid="{E00D5A7F-846F-4D90-9634-73EB484DC0D4}"/>
    <cellStyle name="Normal 76 3 3 3" xfId="2174" xr:uid="{2A0ABD23-E873-4FE8-8DCC-3E9891E99C7A}"/>
    <cellStyle name="Normal 76 3 4" xfId="380" xr:uid="{ADAD289D-7BD0-4EF1-9B77-E32C5A80D7BE}"/>
    <cellStyle name="Normal 76 3 4 2" xfId="1146" xr:uid="{AE628AE9-D298-433E-9C20-A8AEC023CA6D}"/>
    <cellStyle name="Normal 76 3 4 3" xfId="1926" xr:uid="{98A035B6-1786-4870-B225-66DB521889F7}"/>
    <cellStyle name="Normal 76 3 5" xfId="898" xr:uid="{9320EB9E-7FFD-426A-B9A2-2C8BC2017859}"/>
    <cellStyle name="Normal 76 3 6" xfId="1677" xr:uid="{6FE7A942-B198-4A5E-8C2C-A694AB38DB0D}"/>
    <cellStyle name="Normal 76 4" xfId="203" xr:uid="{B648C6AF-0E2D-46D6-8FE6-72FC7579EBB1}"/>
    <cellStyle name="Normal 76 4 2" xfId="704" xr:uid="{9B62F608-669A-437A-B9A6-83435245132C}"/>
    <cellStyle name="Normal 76 4 2 2" xfId="1470" xr:uid="{96A7D768-6ED3-4B7F-9B81-A78DBA74768A}"/>
    <cellStyle name="Normal 76 4 2 3" xfId="2250" xr:uid="{533E705B-2F8D-4DC7-847B-7D8058CC0EBA}"/>
    <cellStyle name="Normal 76 4 3" xfId="456" xr:uid="{E4A17EA7-7E52-4AD5-9995-D8DA28203458}"/>
    <cellStyle name="Normal 76 4 3 2" xfId="1222" xr:uid="{7FBAF5D5-5DE0-40F8-B308-CC2314CB2A7E}"/>
    <cellStyle name="Normal 76 4 3 3" xfId="2002" xr:uid="{D0CB1DB2-2A98-4C3A-83E0-996D83AD2B43}"/>
    <cellStyle name="Normal 76 4 4" xfId="974" xr:uid="{BA22B8F5-BA2F-4078-B799-8B46E4305B19}"/>
    <cellStyle name="Normal 76 4 5" xfId="1753" xr:uid="{1DC58FDA-CA67-4346-8B23-4E1A7D7B58C4}"/>
    <cellStyle name="Normal 76 5" xfId="563" xr:uid="{CCF1D1CB-79EB-48BB-B4A8-B321366F3F1F}"/>
    <cellStyle name="Normal 76 5 2" xfId="1329" xr:uid="{77789D32-2BDE-437D-BBF4-A99873EA7CD6}"/>
    <cellStyle name="Normal 76 5 3" xfId="2109" xr:uid="{25C020AF-E5A9-41B7-A1F4-30C2A5FDFE43}"/>
    <cellStyle name="Normal 76 6" xfId="315" xr:uid="{925D960B-D86C-4448-B7C8-8346E574D7A7}"/>
    <cellStyle name="Normal 76 6 2" xfId="1081" xr:uid="{F62EBE77-B63E-45D7-B7A0-63D544FF19BF}"/>
    <cellStyle name="Normal 76 6 3" xfId="1861" xr:uid="{5554A656-CD70-4AC0-9772-DBB2980C252C}"/>
    <cellStyle name="Normal 76 7" xfId="802" xr:uid="{3D8D804B-CE5E-4DF8-94EB-82676625F179}"/>
    <cellStyle name="Normal 76 7 2" xfId="1563" xr:uid="{14658858-4593-46E8-9DA8-85C55DF74524}"/>
    <cellStyle name="Normal 76 8" xfId="833" xr:uid="{9185CE7A-B4BC-4EEB-8953-A032009A4F10}"/>
    <cellStyle name="Normal 76 9" xfId="1612" xr:uid="{323EC530-DCF3-4A19-BE30-EE5D489FD5C7}"/>
    <cellStyle name="Normal 77" xfId="11866" xr:uid="{7E4F1CB9-50E5-4759-B93C-756180E95D6F}"/>
    <cellStyle name="Normal 78" xfId="11867" xr:uid="{D8012446-32D3-4260-9396-8C9B32383702}"/>
    <cellStyle name="Normal 79" xfId="11868" xr:uid="{F5016155-8071-4E83-A3AE-AD723234AD2D}"/>
    <cellStyle name="Normal 8" xfId="67" xr:uid="{44F6FEB1-CEAD-4666-98EB-A63048D33348}"/>
    <cellStyle name="Normal 8 2" xfId="134" xr:uid="{144EA1FD-B49F-45EB-9B64-B227C94E1F16}"/>
    <cellStyle name="Normal 8 2 2" xfId="637" xr:uid="{F0CA5021-6016-48F6-929F-C875BD2F6862}"/>
    <cellStyle name="Normal 8 2 2 2" xfId="1403" xr:uid="{4DFB7409-07AB-4C0F-912D-F57B4F3DF0A6}"/>
    <cellStyle name="Normal 8 2 2 3" xfId="2183" xr:uid="{4C7B330F-9102-4440-AEE8-09F5E9B49BC4}"/>
    <cellStyle name="Normal 8 2 3" xfId="389" xr:uid="{BB6E0CE7-CF69-487C-A802-E9E630319562}"/>
    <cellStyle name="Normal 8 2 3 2" xfId="1155" xr:uid="{07B73474-409B-4E13-A8BF-D122A29C0F72}"/>
    <cellStyle name="Normal 8 2 3 3" xfId="1935" xr:uid="{97E55E08-856A-4516-AF7F-4E3050568716}"/>
    <cellStyle name="Normal 8 2 4" xfId="907" xr:uid="{B890CDDA-00FB-4972-9FC8-102377F89BB0}"/>
    <cellStyle name="Normal 8 2 4 2" xfId="1686" xr:uid="{E00985B1-B3D4-4642-B742-7514BB5FA065}"/>
    <cellStyle name="Normal 8 2 5" xfId="1586" xr:uid="{8CA31421-15CA-406D-96C7-0844C02424B4}"/>
    <cellStyle name="Normal 8 3" xfId="212" xr:uid="{F3A93A6E-69B5-421F-BC6F-7B1D9A4ED1BA}"/>
    <cellStyle name="Normal 8 3 2" xfId="713" xr:uid="{EBD9C925-A082-49AB-B3CA-7CAA8841A18B}"/>
    <cellStyle name="Normal 8 3 2 2" xfId="1479" xr:uid="{4D81DD9A-9EED-4A75-A25D-85CA22CD483D}"/>
    <cellStyle name="Normal 8 3 2 3" xfId="2259" xr:uid="{A2D12F5F-3519-402C-8EB5-634BCDD063AC}"/>
    <cellStyle name="Normal 8 3 3" xfId="465" xr:uid="{7BE447FA-FAD2-4893-9B3E-7A647BAE8569}"/>
    <cellStyle name="Normal 8 3 3 2" xfId="1231" xr:uid="{0ED4F7A1-4743-4F91-8173-0B86CB1BFB16}"/>
    <cellStyle name="Normal 8 3 3 3" xfId="2011" xr:uid="{CAA065C6-C426-4788-9CAA-0229D6A5C25D}"/>
    <cellStyle name="Normal 8 3 4" xfId="983" xr:uid="{2F3C6CAD-A6FE-4524-AA83-0388A42CD847}"/>
    <cellStyle name="Normal 8 3 5" xfId="1762" xr:uid="{5EB0181E-CEBE-45A7-96B1-C81849F184A6}"/>
    <cellStyle name="Normal 8 3 6" xfId="8457" xr:uid="{761BD6FA-C1D7-41A0-99D0-056F63CFA5A3}"/>
    <cellStyle name="Normal 8 4" xfId="288" xr:uid="{8031F38B-C006-414C-9B78-409D8BF5B0E6}"/>
    <cellStyle name="Normal 8 4 2" xfId="784" xr:uid="{EB0B18ED-1F5D-42B7-8A83-B1810C5816D5}"/>
    <cellStyle name="Normal 8 4 2 2" xfId="1550" xr:uid="{30083442-2CA4-4CEF-AB0B-9408C79BC04A}"/>
    <cellStyle name="Normal 8 4 2 3" xfId="2330" xr:uid="{4C91CE8C-8952-4351-8BBA-70261ADFAB13}"/>
    <cellStyle name="Normal 8 4 3" xfId="536" xr:uid="{BC32B5DF-2AAC-460A-8225-BD2C2E49F8B8}"/>
    <cellStyle name="Normal 8 4 3 2" xfId="1302" xr:uid="{B61F7182-A8AB-474D-AEE9-D8204A374809}"/>
    <cellStyle name="Normal 8 4 3 3" xfId="2082" xr:uid="{E070FC9F-8BAB-4519-BACF-63EEE3F07DD5}"/>
    <cellStyle name="Normal 8 4 4" xfId="1054" xr:uid="{3B6C5886-201E-4211-82E3-8D281942957B}"/>
    <cellStyle name="Normal 8 4 5" xfId="1834" xr:uid="{0036DBC2-EAEF-4AF1-9BC3-47C0EEA2974C}"/>
    <cellStyle name="Normal 8 5" xfId="572" xr:uid="{F2DAFE0C-0125-4875-9845-00FB1E8FBE0B}"/>
    <cellStyle name="Normal 8 5 2" xfId="1338" xr:uid="{9C33EE73-A340-4C7E-A99C-B67B09CD5DC9}"/>
    <cellStyle name="Normal 8 5 2 2" xfId="11342" xr:uid="{FFB86740-E449-495C-AE27-65579F590687}"/>
    <cellStyle name="Normal 8 5 3" xfId="2118" xr:uid="{BFCDBE45-52F8-4867-9E86-7B81D417C90C}"/>
    <cellStyle name="Normal 8 6" xfId="324" xr:uid="{2A7111E5-2B37-4AC2-BA16-37BA3C00875E}"/>
    <cellStyle name="Normal 8 6 2" xfId="1090" xr:uid="{385E00D0-CC45-4A69-AFDA-6938A581AE0A}"/>
    <cellStyle name="Normal 8 6 3" xfId="1870" xr:uid="{0ACF5001-DBCB-4BAD-8FC9-1A94EA089742}"/>
    <cellStyle name="Normal 8 6 4" xfId="21547" xr:uid="{B7E35385-87B0-482D-9744-DE987FB5451D}"/>
    <cellStyle name="Normal 8 7" xfId="842" xr:uid="{687B2234-D371-4450-9E67-6C799A43F20C}"/>
    <cellStyle name="Normal 8 8" xfId="1621" xr:uid="{7AC4E0FD-EE1A-4A5E-8902-E4107CD136E7}"/>
    <cellStyle name="Normal 8 9" xfId="2341" xr:uid="{F14FCB8F-BC32-43D6-9846-8CE91E2ED1B1}"/>
    <cellStyle name="Normal 8_1_solis_MK Nr 595 " xfId="8458" xr:uid="{2CBF35A1-0535-4F9D-B1E1-53C367CB43D4}"/>
    <cellStyle name="Normal 80" xfId="11869" xr:uid="{BC8A7A2F-80E0-470C-BCAC-18D3FBB12C16}"/>
    <cellStyle name="Normal 81" xfId="11871" xr:uid="{65765691-CB7E-42D2-B1A7-ED7BC2405720}"/>
    <cellStyle name="Normal 82" xfId="2353" xr:uid="{FE5A3B3E-E4E6-4D20-9DFD-C95D43D2F26B}"/>
    <cellStyle name="Normal 82 2" xfId="2391" xr:uid="{DAFEFE6E-AE20-434C-AAF6-AED460C82711}"/>
    <cellStyle name="Normal 83" xfId="9159" xr:uid="{E05A7F58-AEDE-452E-94D8-537420507276}"/>
    <cellStyle name="Normal 83 2" xfId="10683" xr:uid="{5D6786CB-DEC5-409F-80DF-74E4D261260F}"/>
    <cellStyle name="Normal 84" xfId="2430" xr:uid="{57BBA28B-7B40-41A9-9244-DC5BE6199D89}"/>
    <cellStyle name="Normal 85" xfId="13995" xr:uid="{F68C41B7-F18D-4FB9-86C4-EF22C1149510}"/>
    <cellStyle name="Normal 86" xfId="12920" xr:uid="{3737F9DC-67CB-4D35-914A-651C3B830AA7}"/>
    <cellStyle name="Normal 87" xfId="13600" xr:uid="{3C2A7861-065B-4FF4-B05B-91E6C7FD810A}"/>
    <cellStyle name="Normal 88" xfId="803" xr:uid="{CDCCD0D6-5F0A-49C7-8CE1-799EB0DD54A9}"/>
    <cellStyle name="Normal 88 2" xfId="1564" xr:uid="{7ABC05EC-F81D-4695-8E67-658EDDEF6B2D}"/>
    <cellStyle name="Normal 88 3" xfId="13237" xr:uid="{3561F6E6-171B-4B5D-8271-F00257AC85BC}"/>
    <cellStyle name="Normal 89" xfId="14916" xr:uid="{E2818F86-6395-4436-A1CC-E50120C953C3}"/>
    <cellStyle name="Normal 9" xfId="287" xr:uid="{41A4463C-8A91-4DBD-949C-26B0FB309C9C}"/>
    <cellStyle name="Normal 9 2" xfId="783" xr:uid="{B4FAA9E5-EDE4-47C1-940C-B766EA4C4C92}"/>
    <cellStyle name="Normal 9 2 2" xfId="1549" xr:uid="{3B798F68-C5F6-4439-A15E-465883A92605}"/>
    <cellStyle name="Normal 9 2 3" xfId="2329" xr:uid="{739CB111-CFE1-4BAC-B57C-7F3B674C14E8}"/>
    <cellStyle name="Normal 9 2 4" xfId="8459" xr:uid="{49474C58-13D3-4FD0-AC82-8B5880F560E0}"/>
    <cellStyle name="Normal 9 3" xfId="535" xr:uid="{419EA158-CCF0-4607-A67A-34A23A932B69}"/>
    <cellStyle name="Normal 9 3 2" xfId="1301" xr:uid="{C9C7B718-4CA0-42CA-A147-4CA2C29DA3E7}"/>
    <cellStyle name="Normal 9 3 3" xfId="2081" xr:uid="{9341C78B-A405-417B-872C-B78743A147A0}"/>
    <cellStyle name="Normal 9 3 4" xfId="8460" xr:uid="{DC3B839B-10BB-43CC-87F3-D89E23F65D7E}"/>
    <cellStyle name="Normal 9 4" xfId="1053" xr:uid="{3C53B749-089B-4661-9EB4-EE40DF47E409}"/>
    <cellStyle name="Normal 9 4 2" xfId="8764" xr:uid="{70F24ABB-5F30-4408-B9E5-36CD3FB6BAA1}"/>
    <cellStyle name="Normal 9 5" xfId="1833" xr:uid="{F55B97AF-74D0-4CC6-B460-FB07AE2D6298}"/>
    <cellStyle name="Normal 9 5 2" xfId="2419" xr:uid="{EBB24D96-25BD-4245-8FB5-A2C709B6BDA3}"/>
    <cellStyle name="Normal 9 6" xfId="2358" xr:uid="{4C2BA413-0AC5-4E65-901A-2827BFF0D7E0}"/>
    <cellStyle name="Normal 9_1_solis_MK Nr 595 " xfId="8461" xr:uid="{724F3E71-9AE1-4F27-A4D7-36F61275EC4B}"/>
    <cellStyle name="Normal 90" xfId="12157" xr:uid="{C4A8F6E2-0430-4CF4-8F22-7DDE95536395}"/>
    <cellStyle name="Normal 91" xfId="21453" xr:uid="{10FA32CE-4214-47FB-A9A3-58B9578853A2}"/>
    <cellStyle name="Normal 92" xfId="102" xr:uid="{8B7DB1D3-A047-4C87-9EF1-1A4496323813}"/>
    <cellStyle name="Normal 92 2" xfId="21461" xr:uid="{162FED8C-CBFE-4037-8A2C-ACA07D46DF7C}"/>
    <cellStyle name="Normal 92 2 2" xfId="21752" xr:uid="{8A0F649C-5AD2-4466-B0C8-B72C2CF2ED60}"/>
    <cellStyle name="Normal 92 3" xfId="21747" xr:uid="{CA645B65-3035-434E-BC8E-2249F3656A1E}"/>
    <cellStyle name="Normal 93" xfId="21456" xr:uid="{F37B2211-84BE-429E-AF65-9C203C8018D2}"/>
    <cellStyle name="Normal 94" xfId="21458" xr:uid="{1DF4AACB-C124-406E-A495-66C5C84D046B}"/>
    <cellStyle name="Normal 95" xfId="21459" xr:uid="{4396383A-4396-41B3-916C-5C7A0987FC75}"/>
    <cellStyle name="Normal 95 2" xfId="21750" xr:uid="{479D2400-A46A-45C9-BFE5-41BC48BE5E78}"/>
    <cellStyle name="Normal 96" xfId="21460" xr:uid="{109FE116-3137-4FC6-8305-F568B4EB2BDF}"/>
    <cellStyle name="Normal 96 2" xfId="21751" xr:uid="{DE256CB4-973A-47EA-A241-CE09529AE99C}"/>
    <cellStyle name="Normal 97" xfId="21744" xr:uid="{05832F5F-15AA-4515-BA3F-417BE5E85554}"/>
    <cellStyle name="Normal 98" xfId="21746" xr:uid="{1A3EC7A4-9F4E-461E-B4EF-7BC879B07605}"/>
    <cellStyle name="Normal_Sheet1" xfId="2342" xr:uid="{27F0891A-D659-4E0B-BE08-EAA1B6CE1654}"/>
    <cellStyle name="Normal_Sheet1 2 2" xfId="21743" xr:uid="{3268B497-7B4B-40CC-A4B1-474C0831133A}"/>
    <cellStyle name="Note 10" xfId="8462" xr:uid="{140C8BF2-19B0-4BBD-BB9B-46A9066F087C}"/>
    <cellStyle name="Note 10 10" xfId="15690" xr:uid="{F24FBD29-FF9B-457D-A9BF-73FE517D125A}"/>
    <cellStyle name="Note 10 11" xfId="16667" xr:uid="{DF4E182E-62D5-4AB7-8899-B7661D5938A9}"/>
    <cellStyle name="Note 10 12" xfId="17620" xr:uid="{1E7CA581-BDCF-4A0D-BE31-BA9E0E1250A3}"/>
    <cellStyle name="Note 10 2" xfId="9050" xr:uid="{651671E4-4400-4E09-AF09-71BDA7044A50}"/>
    <cellStyle name="Note 10 2 10" xfId="13097" xr:uid="{D141C2E0-B16F-4160-8A0C-F75CFDCD2C7D}"/>
    <cellStyle name="Note 10 2 11" xfId="14016" xr:uid="{EBF91657-3DAB-4178-B61E-42E86E70B61C}"/>
    <cellStyle name="Note 10 2 2" xfId="9804" xr:uid="{A51C298B-FB15-43A7-90A9-3E5A0C1CF87C}"/>
    <cellStyle name="Note 10 2 2 10" xfId="20184" xr:uid="{7088212A-B8E3-424C-94B6-C49FB50C94C5}"/>
    <cellStyle name="Note 10 2 2 2" xfId="11343" xr:uid="{165FF764-316B-4F4C-B495-6CDB7B4D4D99}"/>
    <cellStyle name="Note 10 2 2 2 2" xfId="15772" xr:uid="{A97D4BC0-0F30-4BAE-BCE6-84438E44F584}"/>
    <cellStyle name="Note 10 2 2 2 3" xfId="16734" xr:uid="{1969B2E8-7D7F-4C84-B65B-5AAB3DA9307B}"/>
    <cellStyle name="Note 10 2 2 2 4" xfId="17686" xr:uid="{8F06520D-D20F-4E60-B5E1-7CA4974BFF47}"/>
    <cellStyle name="Note 10 2 2 2 5" xfId="18566" xr:uid="{96D2E577-6DA4-4B38-B84A-22FCCD2B312E}"/>
    <cellStyle name="Note 10 2 2 2 6" xfId="19432" xr:uid="{618CC7CE-E0C8-443F-9D66-633A8B3A93FA}"/>
    <cellStyle name="Note 10 2 2 2 7" xfId="20208" xr:uid="{92F0F752-82F7-43A1-892F-103B8D6F84E1}"/>
    <cellStyle name="Note 10 2 2 2 8" xfId="20965" xr:uid="{D4A818DF-8655-4CB7-8948-BAEB78B62AED}"/>
    <cellStyle name="Note 10 2 2 3" xfId="11792" xr:uid="{7E9BDA75-63C0-4ADE-96EE-8D68E7357EF0}"/>
    <cellStyle name="Note 10 2 2 3 2" xfId="16196" xr:uid="{DDCC1ADC-35C1-4774-9E32-7F237C369F82}"/>
    <cellStyle name="Note 10 2 2 3 3" xfId="17156" xr:uid="{A7207B1D-34EB-4659-ADDB-82637B8ECA51}"/>
    <cellStyle name="Note 10 2 2 3 4" xfId="18108" xr:uid="{18C4C4CE-5D8A-42E0-84C9-3C6C55B0062C}"/>
    <cellStyle name="Note 10 2 2 3 5" xfId="18982" xr:uid="{0C5B818D-C1BB-453F-B3BB-82FB451DFDB9}"/>
    <cellStyle name="Note 10 2 2 3 6" xfId="19847" xr:uid="{48535065-FA77-44FA-BFB7-6B9CD164B0DE}"/>
    <cellStyle name="Note 10 2 2 3 7" xfId="20623" xr:uid="{6B47F5FA-7625-4099-B6D8-E9E5A0A64BAA}"/>
    <cellStyle name="Note 10 2 2 3 8" xfId="21380" xr:uid="{54A8E782-E39D-49D0-B19F-76F087A11957}"/>
    <cellStyle name="Note 10 2 2 4" xfId="14756" xr:uid="{2AB7E6FF-2EE3-4221-85F7-F99FD7FF934D}"/>
    <cellStyle name="Note 10 2 2 5" xfId="15580" xr:uid="{FED22BAE-DB06-4FE7-847E-ECD8A9D5D5DB}"/>
    <cellStyle name="Note 10 2 2 6" xfId="16584" xr:uid="{8C98BBEB-CCF5-4365-8F12-142EAF088101}"/>
    <cellStyle name="Note 10 2 2 7" xfId="17542" xr:uid="{8C87090D-3383-49DA-A44B-CABBE7CE4AD8}"/>
    <cellStyle name="Note 10 2 2 8" xfId="18467" xr:uid="{BCE99283-0CD8-4DCC-BF06-58ABB73FFA04}"/>
    <cellStyle name="Note 10 2 2 9" xfId="19338" xr:uid="{7999FE11-310E-4CEC-9491-BF3E77CDD040}"/>
    <cellStyle name="Note 10 2 3" xfId="10575" xr:uid="{AC8F47DD-6B0F-48D4-AAA3-BE664C7A44F7}"/>
    <cellStyle name="Note 10 2 3 2" xfId="15271" xr:uid="{5E444322-3650-49DC-ACFC-1D3795BD8428}"/>
    <cellStyle name="Note 10 2 3 3" xfId="16291" xr:uid="{284C3221-1BF4-4C11-BE4E-04C6112571BC}"/>
    <cellStyle name="Note 10 2 3 4" xfId="17251" xr:uid="{9B68C04B-F17C-442F-A896-0D38B1F71060}"/>
    <cellStyle name="Note 10 2 3 5" xfId="18200" xr:uid="{B4DC8EB5-5798-4D46-9DDD-19C38EE0ED5C}"/>
    <cellStyle name="Note 10 2 3 6" xfId="19073" xr:uid="{9E0871ED-2773-41D0-9DB8-18B7F685C560}"/>
    <cellStyle name="Note 10 2 3 7" xfId="19938" xr:uid="{479B537F-A448-4C6B-99D3-C307D96AEBFA}"/>
    <cellStyle name="Note 10 2 3 8" xfId="20714" xr:uid="{D89E0FF2-90A1-48FB-B0D2-DAA3C1BE44D1}"/>
    <cellStyle name="Note 10 2 4" xfId="11541" xr:uid="{00B4A9CE-CF54-4B7B-9253-1F3E99DC03F6}"/>
    <cellStyle name="Note 10 2 4 2" xfId="15945" xr:uid="{B5F23FD6-B4DC-49F2-ADB6-42F2D80A09C0}"/>
    <cellStyle name="Note 10 2 4 3" xfId="16905" xr:uid="{DB5BA633-2530-49D3-9E2E-ADE0D30E8095}"/>
    <cellStyle name="Note 10 2 4 4" xfId="17857" xr:uid="{9C54444A-1059-4842-9AE2-8CC6DB698501}"/>
    <cellStyle name="Note 10 2 4 5" xfId="18731" xr:uid="{BE649AFB-597D-46D6-8E97-062A8097C6AD}"/>
    <cellStyle name="Note 10 2 4 6" xfId="19596" xr:uid="{B2EF5D5A-A933-4395-A96E-DD7CC2092F0B}"/>
    <cellStyle name="Note 10 2 4 7" xfId="20372" xr:uid="{AA10CAB5-3CC3-4F97-A4CE-9FE746F910BF}"/>
    <cellStyle name="Note 10 2 4 8" xfId="21129" xr:uid="{11A80CB9-1F6E-4D37-867E-0FD591F840E7}"/>
    <cellStyle name="Note 10 2 5" xfId="14242" xr:uid="{A5E35A34-B30C-47D7-9341-EAECEDEC6F59}"/>
    <cellStyle name="Note 10 2 6" xfId="12721" xr:uid="{E8B5E794-FAED-4FAD-B375-44EB977331FE}"/>
    <cellStyle name="Note 10 2 7" xfId="14640" xr:uid="{ADEF89D5-D2B3-4C55-9A6F-DD75E15A3C0B}"/>
    <cellStyle name="Note 10 2 8" xfId="12362" xr:uid="{E75796DD-D8B6-41F0-97E2-85D5542B557B}"/>
    <cellStyle name="Note 10 2 9" xfId="13798" xr:uid="{9D791B1A-1377-4DC6-B66B-6D8E7DD464D4}"/>
    <cellStyle name="Note 10 3" xfId="9321" xr:uid="{648696C3-A2CA-4C14-8FF1-D26F874C0A19}"/>
    <cellStyle name="Note 10 3 10" xfId="13611" xr:uid="{AF09E667-9408-40C2-A075-87073730DEDD}"/>
    <cellStyle name="Note 10 3 2" xfId="10848" xr:uid="{CAD3E078-A000-40E4-AA6C-92FA86E7511E}"/>
    <cellStyle name="Note 10 3 2 2" xfId="15475" xr:uid="{52C2E4DE-222C-4465-B2EB-6B5979823243}"/>
    <cellStyle name="Note 10 3 2 3" xfId="16481" xr:uid="{3FBBF139-AD81-4203-A548-DF16BDA116DF}"/>
    <cellStyle name="Note 10 3 2 4" xfId="17439" xr:uid="{9F2F780D-BAD2-493B-B948-3F61294A936C}"/>
    <cellStyle name="Note 10 3 2 5" xfId="18366" xr:uid="{487729DD-D1D1-45F1-8AF4-1F71F71675A3}"/>
    <cellStyle name="Note 10 3 2 6" xfId="19237" xr:uid="{F8C5E025-9119-4CE6-8BEB-6457021E5EDF}"/>
    <cellStyle name="Note 10 3 2 7" xfId="20084" xr:uid="{7CB3B23C-F3AF-4CA8-A0F2-F7FEA442773F}"/>
    <cellStyle name="Note 10 3 2 8" xfId="20851" xr:uid="{73449F3F-470B-4C5C-B12D-DB2390075872}"/>
    <cellStyle name="Note 10 3 3" xfId="11678" xr:uid="{19576F50-3981-42BF-8F10-C6E6E97C19FE}"/>
    <cellStyle name="Note 10 3 3 2" xfId="16082" xr:uid="{A427DBDC-E041-41F6-9767-04C295DB5C5D}"/>
    <cellStyle name="Note 10 3 3 3" xfId="17042" xr:uid="{0AF5E357-7C64-4459-8F91-A588135199F4}"/>
    <cellStyle name="Note 10 3 3 4" xfId="17994" xr:uid="{79A5BC25-01AF-4221-B5B5-C5FCE3FDA5DC}"/>
    <cellStyle name="Note 10 3 3 5" xfId="18868" xr:uid="{E57F3164-6267-43E7-A997-274B34C35B9C}"/>
    <cellStyle name="Note 10 3 3 6" xfId="19733" xr:uid="{81929900-1BEA-43C1-B8DC-857C0C5318AC}"/>
    <cellStyle name="Note 10 3 3 7" xfId="20509" xr:uid="{96C3449F-B918-4F51-BB45-91CF6678A5EA}"/>
    <cellStyle name="Note 10 3 3 8" xfId="21266" xr:uid="{A9E85528-E676-41A9-BAAC-5492FC807442}"/>
    <cellStyle name="Note 10 3 4" xfId="14445" xr:uid="{7DA430C9-F8BD-4502-8945-9A90E2551ACF}"/>
    <cellStyle name="Note 10 3 5" xfId="12531" xr:uid="{2E9ADCA9-F714-4FF0-B837-0746AAD1070E}"/>
    <cellStyle name="Note 10 3 6" xfId="13747" xr:uid="{CDA090ED-D666-445A-BA5C-65AE7A976171}"/>
    <cellStyle name="Note 10 3 7" xfId="13137" xr:uid="{DDC2972F-EFA5-413C-9499-CE813FCE32F4}"/>
    <cellStyle name="Note 10 3 8" xfId="14014" xr:uid="{093AB242-98A6-4715-BA00-D1A01D323720}"/>
    <cellStyle name="Note 10 3 9" xfId="12909" xr:uid="{A1CA0EA6-ADBD-4BBB-8CDB-750A3F8D040A}"/>
    <cellStyle name="Note 10 4" xfId="10105" xr:uid="{3BC1DEA1-9FFE-4CB2-A171-638F88926FAF}"/>
    <cellStyle name="Note 10 4 2" xfId="14986" xr:uid="{EB09E157-8B2F-42AC-88F1-AFDDAE160AF8}"/>
    <cellStyle name="Note 10 4 3" xfId="12101" xr:uid="{236DC8A5-1D54-4D2D-831E-F918F42DFD0A}"/>
    <cellStyle name="Note 10 4 4" xfId="15756" xr:uid="{CB2E3A83-75BE-4431-81EF-8AB8066DAC5B}"/>
    <cellStyle name="Note 10 4 5" xfId="16720" xr:uid="{E35F9B9C-C45A-4353-B3A5-35E7830165C8}"/>
    <cellStyle name="Note 10 4 6" xfId="17672" xr:uid="{FDBAA42D-F31B-4175-B370-09F0DAB5F964}"/>
    <cellStyle name="Note 10 4 7" xfId="18554" xr:uid="{6D013D3B-EACF-4AFE-8EAE-29253676012A}"/>
    <cellStyle name="Note 10 4 8" xfId="19422" xr:uid="{0AD25F28-6939-4BCA-9974-1BA3BAAC4783}"/>
    <cellStyle name="Note 10 5" xfId="11450" xr:uid="{4EC61A5E-E6CE-4CDE-9DFA-F3615C67035B}"/>
    <cellStyle name="Note 10 5 2" xfId="15854" xr:uid="{7E1895AC-57EE-4BA4-A7E8-F9D7B1781926}"/>
    <cellStyle name="Note 10 5 3" xfId="16814" xr:uid="{5BF5DEB6-AB06-457E-A6BB-172B99AA80B3}"/>
    <cellStyle name="Note 10 5 4" xfId="17766" xr:uid="{B7FB446C-CBD3-444F-B1D9-DA1C9C7A7547}"/>
    <cellStyle name="Note 10 5 5" xfId="18640" xr:uid="{50506F30-5830-40CA-91CD-E5DADFA1E29F}"/>
    <cellStyle name="Note 10 5 6" xfId="19505" xr:uid="{99C2F339-1A2E-4C2F-9B5E-9B84A6869ACF}"/>
    <cellStyle name="Note 10 5 7" xfId="20281" xr:uid="{74A9A125-2B8F-4559-82BD-60E5ABE46B3B}"/>
    <cellStyle name="Note 10 5 8" xfId="21038" xr:uid="{AEFEBDD6-78FA-48A4-A607-35E5771386A8}"/>
    <cellStyle name="Note 10 6" xfId="13890" xr:uid="{B7F6783A-83F9-43AB-94A9-9A67A8E31130}"/>
    <cellStyle name="Note 10 7" xfId="13021" xr:uid="{27A29A64-E68F-49EE-88C7-AC82F798CDBA}"/>
    <cellStyle name="Note 10 8" xfId="14412" xr:uid="{5A475FF8-17B2-494B-B526-1A6B8DB6AB4A}"/>
    <cellStyle name="Note 10 9" xfId="12559" xr:uid="{5A65F7E8-9CF2-4BDE-B348-EB89BBF6A477}"/>
    <cellStyle name="Note 11" xfId="8463" xr:uid="{02CD54A6-C054-4D7B-A8E8-EA21DE784CA0}"/>
    <cellStyle name="Note 11 10" xfId="17411" xr:uid="{1540456C-EA66-4680-A628-120DF0613432}"/>
    <cellStyle name="Note 11 11" xfId="18346" xr:uid="{E3CF3D4D-BD8F-4223-B4EF-53D927CD0ADA}"/>
    <cellStyle name="Note 11 12" xfId="19218" xr:uid="{06A32427-F557-40E2-BE22-67A52E82C372}"/>
    <cellStyle name="Note 11 2" xfId="9049" xr:uid="{A312AC5B-BDFF-4F9F-A04B-7F3079D65DAA}"/>
    <cellStyle name="Note 11 2 10" xfId="13231" xr:uid="{A3C08566-4C2F-46FC-A91E-CE9FF2E2B6EF}"/>
    <cellStyle name="Note 11 2 11" xfId="15617" xr:uid="{54EF2C69-8270-4CA2-9CCA-C8DADC22B604}"/>
    <cellStyle name="Note 11 2 2" xfId="9805" xr:uid="{B314D480-BED6-4CC0-8531-7183099E7806}"/>
    <cellStyle name="Note 11 2 2 10" xfId="11909" xr:uid="{9D38790A-BEC4-442C-9B32-1D84CACB5ED1}"/>
    <cellStyle name="Note 11 2 2 2" xfId="11344" xr:uid="{9B685598-40E9-44BB-92D3-E93B61920DAD}"/>
    <cellStyle name="Note 11 2 2 2 2" xfId="15773" xr:uid="{02E43E9E-86DD-4632-A173-9B22EE5293BC}"/>
    <cellStyle name="Note 11 2 2 2 3" xfId="16735" xr:uid="{AB3B4565-1A27-41EE-852B-BE8353CFB06A}"/>
    <cellStyle name="Note 11 2 2 2 4" xfId="17687" xr:uid="{57F861CF-BC7A-42B3-B017-BEF46123C03E}"/>
    <cellStyle name="Note 11 2 2 2 5" xfId="18567" xr:uid="{870CBAED-E95E-4A28-BA1B-252E4B1B2F39}"/>
    <cellStyle name="Note 11 2 2 2 6" xfId="19433" xr:uid="{6BB51910-1331-4229-B289-1753730E6F4F}"/>
    <cellStyle name="Note 11 2 2 2 7" xfId="20209" xr:uid="{1293A656-2874-4432-872F-1117DFBA2D81}"/>
    <cellStyle name="Note 11 2 2 2 8" xfId="20966" xr:uid="{85FAA885-5439-4653-8E72-E34CB742DB91}"/>
    <cellStyle name="Note 11 2 2 3" xfId="11793" xr:uid="{BE7EF493-A1FF-46E5-BB5A-EEA6D5EEB18A}"/>
    <cellStyle name="Note 11 2 2 3 2" xfId="16197" xr:uid="{26B6F4D2-DAE1-46C8-B7C7-47E293205633}"/>
    <cellStyle name="Note 11 2 2 3 3" xfId="17157" xr:uid="{8E6C0C79-021A-4994-AFD6-7C2CFA485003}"/>
    <cellStyle name="Note 11 2 2 3 4" xfId="18109" xr:uid="{2F444623-E5E2-4CE1-861B-A0D62C533463}"/>
    <cellStyle name="Note 11 2 2 3 5" xfId="18983" xr:uid="{374B9B7B-7320-4C03-A423-89F85E94F373}"/>
    <cellStyle name="Note 11 2 2 3 6" xfId="19848" xr:uid="{BA6E5ED4-29A8-4D0A-9BA3-5846B9141100}"/>
    <cellStyle name="Note 11 2 2 3 7" xfId="20624" xr:uid="{F60E9053-E71C-48B5-A844-CCE824DD2173}"/>
    <cellStyle name="Note 11 2 2 3 8" xfId="21381" xr:uid="{DA236B73-12F0-47E9-8650-594D436FEEC2}"/>
    <cellStyle name="Note 11 2 2 4" xfId="14757" xr:uid="{B65C2F96-CE62-4AEE-8CA5-EDF612F0D88E}"/>
    <cellStyle name="Note 11 2 2 5" xfId="14552" xr:uid="{4112CAA7-A2C4-40ED-AD97-948D3CC27458}"/>
    <cellStyle name="Note 11 2 2 6" xfId="12427" xr:uid="{CCB9B47C-07EC-41E0-AFF4-5C6EA9388F00}"/>
    <cellStyle name="Note 11 2 2 7" xfId="14972" xr:uid="{5722DDB1-39F2-4E63-81B7-635C4090A554}"/>
    <cellStyle name="Note 11 2 2 8" xfId="12110" xr:uid="{6AC2D78D-92F1-4C5B-A393-07F985FF81BD}"/>
    <cellStyle name="Note 11 2 2 9" xfId="15226" xr:uid="{06EEB997-F34D-4CBA-86C6-04855C25EC95}"/>
    <cellStyle name="Note 11 2 3" xfId="10574" xr:uid="{D4090F7D-29BB-4DB7-BC91-3405F49A61C1}"/>
    <cellStyle name="Note 11 2 3 2" xfId="15270" xr:uid="{2DC2464B-FEE0-4A87-8E42-575BE1D35F8E}"/>
    <cellStyle name="Note 11 2 3 3" xfId="16290" xr:uid="{0143D4A8-81DE-4CE7-A755-EAC597E3F81D}"/>
    <cellStyle name="Note 11 2 3 4" xfId="17250" xr:uid="{62448925-9669-4E91-8E7B-3FB58C0A513D}"/>
    <cellStyle name="Note 11 2 3 5" xfId="18199" xr:uid="{D0A1E5C7-97F2-4BF1-87F6-8D864E7A5A53}"/>
    <cellStyle name="Note 11 2 3 6" xfId="19072" xr:uid="{A8DA904A-E850-468C-829A-213C604CB498}"/>
    <cellStyle name="Note 11 2 3 7" xfId="19937" xr:uid="{E33E2B00-E319-4CF1-BD7F-9A196F6847B8}"/>
    <cellStyle name="Note 11 2 3 8" xfId="20713" xr:uid="{4B112B83-1A41-43BA-837F-466C03B9CEFE}"/>
    <cellStyle name="Note 11 2 4" xfId="11540" xr:uid="{57DBA55D-583F-4A05-A958-A31A6ED51CA4}"/>
    <cellStyle name="Note 11 2 4 2" xfId="15944" xr:uid="{8558C008-FB49-42B4-806D-27A998C7F1E6}"/>
    <cellStyle name="Note 11 2 4 3" xfId="16904" xr:uid="{1051C569-58AE-4F7A-B2FB-70706B247D0D}"/>
    <cellStyle name="Note 11 2 4 4" xfId="17856" xr:uid="{B44358AB-14EA-4EF6-8679-CC0E9AAEBD47}"/>
    <cellStyle name="Note 11 2 4 5" xfId="18730" xr:uid="{515F9DFC-8EF2-4D1B-97CC-9CA0441F6081}"/>
    <cellStyle name="Note 11 2 4 6" xfId="19595" xr:uid="{53DBF832-C988-4F5E-BAC2-A03F6BF1C9C0}"/>
    <cellStyle name="Note 11 2 4 7" xfId="20371" xr:uid="{146DFD5D-3578-48C7-9DAB-4397C8B10E37}"/>
    <cellStyle name="Note 11 2 4 8" xfId="21128" xr:uid="{0CF375C2-684C-4111-8064-7FE1C5B59CBD}"/>
    <cellStyle name="Note 11 2 5" xfId="14241" xr:uid="{925AB9BB-6006-4D1D-A1BC-97A159FC78CC}"/>
    <cellStyle name="Note 11 2 6" xfId="12722" xr:uid="{093B11EC-3C5F-4166-AF8A-B5C286A3AFB7}"/>
    <cellStyle name="Note 11 2 7" xfId="14025" xr:uid="{FF4701E9-FC54-493D-BC83-E46609E3C918}"/>
    <cellStyle name="Note 11 2 8" xfId="12901" xr:uid="{B19EDF73-A9FA-4E2A-B3D9-506C5D85E43A}"/>
    <cellStyle name="Note 11 2 9" xfId="13619" xr:uid="{9FBE2F5C-1A0B-4528-B33F-3347E129C0E9}"/>
    <cellStyle name="Note 11 3" xfId="9322" xr:uid="{A3FDF810-1D03-4D75-90F2-66A0137596FE}"/>
    <cellStyle name="Note 11 3 10" xfId="13687" xr:uid="{CAF0DEEA-E39F-4D95-A164-3A397A4467D0}"/>
    <cellStyle name="Note 11 3 2" xfId="10849" xr:uid="{90B0BBBB-6DE4-4F70-B32B-16966E629CAE}"/>
    <cellStyle name="Note 11 3 2 2" xfId="15476" xr:uid="{F7CCC3F4-10DA-41D6-ABBD-57C2279CA812}"/>
    <cellStyle name="Note 11 3 2 3" xfId="16482" xr:uid="{3226AF2E-20FC-4298-9232-FF512298CA64}"/>
    <cellStyle name="Note 11 3 2 4" xfId="17440" xr:uid="{79B72ED8-AE53-4E3D-A8C0-0F96216F7F7E}"/>
    <cellStyle name="Note 11 3 2 5" xfId="18367" xr:uid="{44AE479C-8785-4677-AE0C-473F1AE1488B}"/>
    <cellStyle name="Note 11 3 2 6" xfId="19238" xr:uid="{68C9EBCE-F04C-44F1-A79B-CF1E18578EF1}"/>
    <cellStyle name="Note 11 3 2 7" xfId="20085" xr:uid="{75FB01A9-EDA6-42F6-AD69-237E96645F05}"/>
    <cellStyle name="Note 11 3 2 8" xfId="20852" xr:uid="{ED216FED-7590-47F2-A0E3-A97006B6276F}"/>
    <cellStyle name="Note 11 3 3" xfId="11679" xr:uid="{ECA89B1E-3C5D-4D25-A3DB-D2C7C477D03D}"/>
    <cellStyle name="Note 11 3 3 2" xfId="16083" xr:uid="{14D851BE-CC9F-411C-A18F-EC9A4EAD5B3B}"/>
    <cellStyle name="Note 11 3 3 3" xfId="17043" xr:uid="{D2A18598-105F-4192-A5B3-BAE5BC54942F}"/>
    <cellStyle name="Note 11 3 3 4" xfId="17995" xr:uid="{10CF807C-9389-430F-A4A5-AE72B0EBAE48}"/>
    <cellStyle name="Note 11 3 3 5" xfId="18869" xr:uid="{E4F63493-A3F1-46FD-A2D8-8C9A2E505C72}"/>
    <cellStyle name="Note 11 3 3 6" xfId="19734" xr:uid="{112CDDAF-A6A8-49DF-BC9F-88DE72D1AACF}"/>
    <cellStyle name="Note 11 3 3 7" xfId="20510" xr:uid="{FCC0D42D-61F8-4E05-819B-517B47B3B034}"/>
    <cellStyle name="Note 11 3 3 8" xfId="21267" xr:uid="{A0A605EA-5EC3-4C0B-9D57-1189AD878357}"/>
    <cellStyle name="Note 11 3 4" xfId="14446" xr:uid="{50F46233-0DA5-4F00-88F2-E0C1E6E3610C}"/>
    <cellStyle name="Note 11 3 5" xfId="12530" xr:uid="{B89E2E59-4204-4F96-B280-A12331717505}"/>
    <cellStyle name="Note 11 3 6" xfId="14157" xr:uid="{11D44E95-3D4E-47C6-985F-48206153C998}"/>
    <cellStyle name="Note 11 3 7" xfId="12793" xr:uid="{0DD89D10-601F-468D-B109-A670AAD05116}"/>
    <cellStyle name="Note 11 3 8" xfId="14121" xr:uid="{1C5222B9-3A9D-4953-883B-AE393AB155AD}"/>
    <cellStyle name="Note 11 3 9" xfId="12825" xr:uid="{1D7C79A3-39F6-4971-9D83-0C12A30A643D}"/>
    <cellStyle name="Note 11 4" xfId="10106" xr:uid="{61C100F2-21C4-4DD2-BBFF-46D859536B2B}"/>
    <cellStyle name="Note 11 4 2" xfId="14987" xr:uid="{F602EB09-7CF8-4B97-A972-9144A26CC937}"/>
    <cellStyle name="Note 11 4 3" xfId="12100" xr:uid="{481EA1B4-75E8-428B-91E3-E4F3DFDF187A}"/>
    <cellStyle name="Note 11 4 4" xfId="15231" xr:uid="{443C2B43-C0A5-45D9-84A3-8599DB791232}"/>
    <cellStyle name="Note 11 4 5" xfId="11905" xr:uid="{61AD0F5B-B3F1-46C8-93B0-2CE2B328B7D2}"/>
    <cellStyle name="Note 11 4 6" xfId="15111" xr:uid="{FE44FD44-7213-4C4A-99AA-DB0258F3AA97}"/>
    <cellStyle name="Note 11 4 7" xfId="11992" xr:uid="{ACC90299-DF37-4A46-831A-465CD9DD130D}"/>
    <cellStyle name="Note 11 4 8" xfId="14752" xr:uid="{A66C4AB8-CAEA-42A6-A5F3-2996E41E1AAE}"/>
    <cellStyle name="Note 11 5" xfId="11451" xr:uid="{6C61A92F-722F-46DC-B99F-2B31013F09FB}"/>
    <cellStyle name="Note 11 5 2" xfId="15855" xr:uid="{62ABDDF6-3C77-4E61-B4FA-68519926555B}"/>
    <cellStyle name="Note 11 5 3" xfId="16815" xr:uid="{36441899-DFA8-4ECD-A69E-DADE4C42065A}"/>
    <cellStyle name="Note 11 5 4" xfId="17767" xr:uid="{7BF77B01-58B5-42F3-9AF1-64A1E788D0FD}"/>
    <cellStyle name="Note 11 5 5" xfId="18641" xr:uid="{91548C18-384B-4C21-9F44-F520B4E18B3F}"/>
    <cellStyle name="Note 11 5 6" xfId="19506" xr:uid="{ECA7E99E-D196-49AA-9A25-7A19F7C816E5}"/>
    <cellStyle name="Note 11 5 7" xfId="20282" xr:uid="{6BC85D9A-ACD3-48E7-BBA2-B085195FD303}"/>
    <cellStyle name="Note 11 5 8" xfId="21039" xr:uid="{EE9C4153-88F9-47D6-9469-4DB45CA378E6}"/>
    <cellStyle name="Note 11 6" xfId="13891" xr:uid="{209AD9D8-3CF6-4143-8A90-9F652756C6EC}"/>
    <cellStyle name="Note 11 7" xfId="13020" xr:uid="{7977FF8B-D5B2-4F0C-9509-17214A146969}"/>
    <cellStyle name="Note 11 8" xfId="15444" xr:uid="{8ABB46CE-66C6-4673-A785-B4142C889BA4}"/>
    <cellStyle name="Note 11 9" xfId="16453" xr:uid="{BE86970B-AAE2-408D-8D1E-6B76BD916C7C}"/>
    <cellStyle name="Note 12" xfId="8464" xr:uid="{D12854D5-40A0-4472-9037-24F04ABCCC13}"/>
    <cellStyle name="Note 12 10" xfId="14191" xr:uid="{6E1AA200-375F-4DF1-8B71-E4397541CAA9}"/>
    <cellStyle name="Note 12 11" xfId="12765" xr:uid="{718226C3-6880-42AB-B68E-D120E25D9FB4}"/>
    <cellStyle name="Note 12 12" xfId="15080" xr:uid="{FBAE04CF-FB6A-480D-8637-75FDC04F25AB}"/>
    <cellStyle name="Note 12 2" xfId="9048" xr:uid="{A0A4E7CD-360A-4DF5-B928-2B1C5533A02D}"/>
    <cellStyle name="Note 12 2 10" xfId="13645" xr:uid="{935BABB7-456D-4429-A0E5-86375B539013}"/>
    <cellStyle name="Note 12 2 11" xfId="13212" xr:uid="{52F19704-3C3D-4CF2-8A95-15DE621C230E}"/>
    <cellStyle name="Note 12 2 2" xfId="9806" xr:uid="{9E78E738-8120-4A57-BEA0-FC124F4EA4DA}"/>
    <cellStyle name="Note 12 2 2 10" xfId="13341" xr:uid="{ADFB7DD7-DF1E-4599-83D4-A9557E3E4FD6}"/>
    <cellStyle name="Note 12 2 2 2" xfId="11345" xr:uid="{6EAF8B67-1FD8-4D61-8B0D-7900D63CFF29}"/>
    <cellStyle name="Note 12 2 2 2 2" xfId="15774" xr:uid="{2414AD92-12FD-4859-81FC-6F699C59B7B8}"/>
    <cellStyle name="Note 12 2 2 2 3" xfId="16736" xr:uid="{7EFC4502-CE25-454F-9BEC-BDC42E0D2D22}"/>
    <cellStyle name="Note 12 2 2 2 4" xfId="17688" xr:uid="{48E6D684-3236-402C-AFF0-6C6AF47C0608}"/>
    <cellStyle name="Note 12 2 2 2 5" xfId="18568" xr:uid="{084B4B00-6F5C-4429-9373-BC86EC93FDDC}"/>
    <cellStyle name="Note 12 2 2 2 6" xfId="19434" xr:uid="{E4C03A9B-41F2-4597-8925-AF08ECCD650A}"/>
    <cellStyle name="Note 12 2 2 2 7" xfId="20210" xr:uid="{11BB7848-BF36-43A6-A40D-4B604B91FFAC}"/>
    <cellStyle name="Note 12 2 2 2 8" xfId="20967" xr:uid="{170DAEA6-8DCE-4833-BA6B-6361254620CF}"/>
    <cellStyle name="Note 12 2 2 3" xfId="11794" xr:uid="{20C2E9E1-B7F3-4780-BEF9-25BAEEBA9C18}"/>
    <cellStyle name="Note 12 2 2 3 2" xfId="16198" xr:uid="{C3CAFDFE-7D3C-46E2-930C-B3AF4F9596BA}"/>
    <cellStyle name="Note 12 2 2 3 3" xfId="17158" xr:uid="{6C9CEF81-737C-4769-93FC-A61F232E6D19}"/>
    <cellStyle name="Note 12 2 2 3 4" xfId="18110" xr:uid="{3FE6966E-EFAE-4F82-A7BA-B133A44A0FCC}"/>
    <cellStyle name="Note 12 2 2 3 5" xfId="18984" xr:uid="{94D0D36F-3B13-4AEB-A618-C8C5B727D45D}"/>
    <cellStyle name="Note 12 2 2 3 6" xfId="19849" xr:uid="{8B2C2B38-6229-4B71-9023-A7414D1169EB}"/>
    <cellStyle name="Note 12 2 2 3 7" xfId="20625" xr:uid="{125EE8EB-DC59-4253-888F-B5F192544FE7}"/>
    <cellStyle name="Note 12 2 2 3 8" xfId="21382" xr:uid="{8A5EA357-668F-4AF8-8EE1-A24B49DFA9AE}"/>
    <cellStyle name="Note 12 2 2 4" xfId="14758" xr:uid="{B9293940-7946-40ED-8CAD-66EEB221F787}"/>
    <cellStyle name="Note 12 2 2 5" xfId="14085" xr:uid="{2719DAD9-2EA6-4273-863A-07F7F0A754FD}"/>
    <cellStyle name="Note 12 2 2 6" xfId="12847" xr:uid="{2F9725BA-B120-479E-86BF-F51F4395D015}"/>
    <cellStyle name="Note 12 2 2 7" xfId="13669" xr:uid="{7CF71D77-623C-4437-B52F-6EDC6491063C}"/>
    <cellStyle name="Note 12 2 2 8" xfId="13188" xr:uid="{F4D54B5A-FC12-4C83-B9BB-0B885A6AAAFA}"/>
    <cellStyle name="Note 12 2 2 9" xfId="13484" xr:uid="{51D3CD11-2744-48EE-8086-19A2DB16B77B}"/>
    <cellStyle name="Note 12 2 3" xfId="10573" xr:uid="{77DCD3AB-0C53-4E03-B4D7-14BCE005F0A3}"/>
    <cellStyle name="Note 12 2 3 2" xfId="15269" xr:uid="{F19581CB-CA70-4635-A0F9-60F7CCB6D9E9}"/>
    <cellStyle name="Note 12 2 3 3" xfId="16289" xr:uid="{79D6FF62-B9E6-4108-AE60-3C98B1A2D72A}"/>
    <cellStyle name="Note 12 2 3 4" xfId="17249" xr:uid="{A3C63F9A-D3D0-44B5-A4DA-053D9654B392}"/>
    <cellStyle name="Note 12 2 3 5" xfId="18198" xr:uid="{C85835B6-5500-45D5-8955-FC84D38208A9}"/>
    <cellStyle name="Note 12 2 3 6" xfId="19071" xr:uid="{CCD1D262-4648-4D6C-A34E-0953B5FD3194}"/>
    <cellStyle name="Note 12 2 3 7" xfId="19936" xr:uid="{2D49E61B-223E-47F5-BF7B-5BBCE99FA5A4}"/>
    <cellStyle name="Note 12 2 3 8" xfId="20712" xr:uid="{33BE7591-1DF8-4AF8-922D-A6A4B1FAC2A0}"/>
    <cellStyle name="Note 12 2 4" xfId="11539" xr:uid="{21CB8593-1169-4547-A58F-52D708F640EE}"/>
    <cellStyle name="Note 12 2 4 2" xfId="15943" xr:uid="{3AF00453-7206-44B4-A3E9-183F4598D863}"/>
    <cellStyle name="Note 12 2 4 3" xfId="16903" xr:uid="{5E9FE420-39DE-49B2-A808-2050DF7C9EFD}"/>
    <cellStyle name="Note 12 2 4 4" xfId="17855" xr:uid="{CC1E9C53-4A02-4B70-B7F3-DCBEA7B72F2A}"/>
    <cellStyle name="Note 12 2 4 5" xfId="18729" xr:uid="{C182DF7E-C064-401E-8EDE-0EB31D8CE545}"/>
    <cellStyle name="Note 12 2 4 6" xfId="19594" xr:uid="{778A3E38-2CB9-43E5-8B70-BC42BA7416CD}"/>
    <cellStyle name="Note 12 2 4 7" xfId="20370" xr:uid="{C5D874A2-60CE-43C0-BFD5-1C892C30A24D}"/>
    <cellStyle name="Note 12 2 4 8" xfId="21127" xr:uid="{A7CA67B8-03FB-4DA8-9358-C2220AB7CB31}"/>
    <cellStyle name="Note 12 2 5" xfId="14240" xr:uid="{51CEF1E1-37CB-4C4C-A7CB-26CAD64CEE55}"/>
    <cellStyle name="Note 12 2 6" xfId="12723" xr:uid="{EC66417A-084C-483C-970E-F9CBD340FE97}"/>
    <cellStyle name="Note 12 2 7" xfId="15161" xr:uid="{6327E549-672A-4AFD-836F-3BDF9348F012}"/>
    <cellStyle name="Note 12 2 8" xfId="14057" xr:uid="{479DAF3B-9D77-4B3C-A044-6D59F939FC6A}"/>
    <cellStyle name="Note 12 2 9" xfId="12874" xr:uid="{5BA1D85A-7C1D-4572-AC87-D27BC26E0960}"/>
    <cellStyle name="Note 12 3" xfId="9323" xr:uid="{69F85B72-EA3A-4C87-88D5-C511C07DB9D6}"/>
    <cellStyle name="Note 12 3 10" xfId="15715" xr:uid="{1DFB6F4D-47F9-4AF5-9D21-93D916CE6ECD}"/>
    <cellStyle name="Note 12 3 2" xfId="10850" xr:uid="{A3604607-B344-4D92-80F9-4558117EADE0}"/>
    <cellStyle name="Note 12 3 2 2" xfId="15477" xr:uid="{52D455B2-8FB5-4974-9BB8-22DA534D4AEA}"/>
    <cellStyle name="Note 12 3 2 3" xfId="16483" xr:uid="{195F2BB5-F004-4FE9-B330-98C7D12BB162}"/>
    <cellStyle name="Note 12 3 2 4" xfId="17441" xr:uid="{6E737382-8DDE-45E7-B902-A492CED69F61}"/>
    <cellStyle name="Note 12 3 2 5" xfId="18368" xr:uid="{E129205B-9E61-4BE6-A4D7-0AA0C523B455}"/>
    <cellStyle name="Note 12 3 2 6" xfId="19239" xr:uid="{2FF4E442-8767-45F0-883D-DA1843E89821}"/>
    <cellStyle name="Note 12 3 2 7" xfId="20086" xr:uid="{BB73B5DC-C8CA-4CC6-88CD-2337BD0114F6}"/>
    <cellStyle name="Note 12 3 2 8" xfId="20853" xr:uid="{40C1727F-E983-4BAE-89ED-443456290164}"/>
    <cellStyle name="Note 12 3 3" xfId="11680" xr:uid="{16A93F6D-795D-4E4B-803D-85FB0571922F}"/>
    <cellStyle name="Note 12 3 3 2" xfId="16084" xr:uid="{7D52E255-B8AF-4FF9-A068-4AACC57B2CC7}"/>
    <cellStyle name="Note 12 3 3 3" xfId="17044" xr:uid="{884E46EF-F39B-4A7D-877D-3A24F7B8DB10}"/>
    <cellStyle name="Note 12 3 3 4" xfId="17996" xr:uid="{A2A3C6F8-52BC-4A91-A9C6-0175F6006170}"/>
    <cellStyle name="Note 12 3 3 5" xfId="18870" xr:uid="{354A5ECD-48BB-4505-8DFA-500DA55B24E9}"/>
    <cellStyle name="Note 12 3 3 6" xfId="19735" xr:uid="{BD44F0B6-093E-4793-AB47-1F6F01FD50B3}"/>
    <cellStyle name="Note 12 3 3 7" xfId="20511" xr:uid="{C9BA38E8-B1AA-47CC-80A4-A26F9E7B7D6B}"/>
    <cellStyle name="Note 12 3 3 8" xfId="21268" xr:uid="{9B04C2E7-78E6-416E-B9C2-0F56622FD51D}"/>
    <cellStyle name="Note 12 3 4" xfId="14447" xr:uid="{9F5EC4C9-4825-4304-8CBF-686D16EB2962}"/>
    <cellStyle name="Note 12 3 5" xfId="12529" xr:uid="{294C6255-A25D-4942-8BDE-FCD2E3D21E99}"/>
    <cellStyle name="Note 12 3 6" xfId="13748" xr:uid="{8B8AC9D4-A7F6-4E5C-AB89-E286887706CE}"/>
    <cellStyle name="Note 12 3 7" xfId="13136" xr:uid="{B7626E74-A1D3-4FCE-8D35-8ACA91787CF8}"/>
    <cellStyle name="Note 12 3 8" xfId="14605" xr:uid="{EE322352-6679-4D2E-84EE-F6A6A4C14A0E}"/>
    <cellStyle name="Note 12 3 9" xfId="12388" xr:uid="{88A26F37-23CB-47A0-9AE1-125034BF8108}"/>
    <cellStyle name="Note 12 4" xfId="10107" xr:uid="{50BFB2CA-EF13-4E75-9945-7CDD92A48429}"/>
    <cellStyle name="Note 12 4 2" xfId="14988" xr:uid="{5208C43E-07D0-4647-8470-EDEE720CAE45}"/>
    <cellStyle name="Note 12 4 3" xfId="12099" xr:uid="{31295BE5-12CA-422C-906A-878FA932F922}"/>
    <cellStyle name="Note 12 4 4" xfId="14203" xr:uid="{FCB2AB9F-0474-4505-B7F6-58F90F110A69}"/>
    <cellStyle name="Note 12 4 5" xfId="12755" xr:uid="{33CC4673-E68A-4110-B0C7-FCECD4D92057}"/>
    <cellStyle name="Note 12 4 6" xfId="14415" xr:uid="{B29EC110-0C14-49DF-B3D1-B2BCDCD861B1}"/>
    <cellStyle name="Note 12 4 7" xfId="12557" xr:uid="{36385D6F-CE80-4C60-8175-B6C3EB52CB92}"/>
    <cellStyle name="Note 12 4 8" xfId="13742" xr:uid="{DD03E121-410E-40DD-B58A-B460915CEFAC}"/>
    <cellStyle name="Note 12 5" xfId="11452" xr:uid="{F7B5EC77-B9A7-4226-BD14-1584D07522D0}"/>
    <cellStyle name="Note 12 5 2" xfId="15856" xr:uid="{7C856636-95BB-47DD-9C24-01D431C17A25}"/>
    <cellStyle name="Note 12 5 3" xfId="16816" xr:uid="{4C7EF329-CAA4-4404-AB93-543735027B3C}"/>
    <cellStyle name="Note 12 5 4" xfId="17768" xr:uid="{C42FD62C-FEC8-456E-B074-9B465EFF5175}"/>
    <cellStyle name="Note 12 5 5" xfId="18642" xr:uid="{2FE9B19A-D092-4A2C-A82C-1C768965C260}"/>
    <cellStyle name="Note 12 5 6" xfId="19507" xr:uid="{B3E72B6C-5328-4B5C-A60C-6E9E23F0B0AF}"/>
    <cellStyle name="Note 12 5 7" xfId="20283" xr:uid="{0884A92C-70ED-4119-847C-282A0D1FBBF5}"/>
    <cellStyle name="Note 12 5 8" xfId="21040" xr:uid="{1308F61C-EDBD-4532-96A9-555896BB5AEE}"/>
    <cellStyle name="Note 12 6" xfId="13892" xr:uid="{A51110A1-ECCD-4EB5-99FA-C8301220FCED}"/>
    <cellStyle name="Note 12 7" xfId="13019" xr:uid="{015272B3-CC23-4A84-9ED3-3268967E845A}"/>
    <cellStyle name="Note 12 8" xfId="14932" xr:uid="{FE9CE918-85F8-403B-9166-891E7E321B1B}"/>
    <cellStyle name="Note 12 9" xfId="12147" xr:uid="{EECFAD68-A745-42BD-81A0-9DF34571FB6B}"/>
    <cellStyle name="Note 13" xfId="8465" xr:uid="{A99A7075-B8C7-4E0D-9810-D10A4F00E337}"/>
    <cellStyle name="Note 13 10" xfId="14089" xr:uid="{AF402B55-207C-48CF-8DD9-1DF10B3E3480}"/>
    <cellStyle name="Note 13 11" xfId="12845" xr:uid="{5468DF62-276B-43B9-B9FA-01B751BC1031}"/>
    <cellStyle name="Note 13 12" xfId="13671" xr:uid="{D08F6C05-A696-4E8E-8C90-B51C5CE6E765}"/>
    <cellStyle name="Note 13 2" xfId="9047" xr:uid="{ED9716E1-299C-4173-AAD7-3704A0296825}"/>
    <cellStyle name="Note 13 2 10" xfId="18491" xr:uid="{20D5A44D-89B9-48B0-BAB1-A75E955EAD05}"/>
    <cellStyle name="Note 13 2 11" xfId="19362" xr:uid="{87B0E3E0-3747-4123-942F-A29B8F9D0B3D}"/>
    <cellStyle name="Note 13 2 2" xfId="9807" xr:uid="{A31751D8-BDDD-4B8A-BD56-BCEFFFDD83B0}"/>
    <cellStyle name="Note 13 2 2 10" xfId="15723" xr:uid="{CA78DD62-20CF-49AB-8D7D-63BD185BE05D}"/>
    <cellStyle name="Note 13 2 2 2" xfId="11346" xr:uid="{72F6628F-02F3-4C42-BE5B-AA68301AE5B3}"/>
    <cellStyle name="Note 13 2 2 2 2" xfId="15775" xr:uid="{C0BB511B-DB20-40D9-AF22-B97901DFAE31}"/>
    <cellStyle name="Note 13 2 2 2 3" xfId="16737" xr:uid="{1AF8AB51-4773-4CDA-89CC-71F13ED9A8A1}"/>
    <cellStyle name="Note 13 2 2 2 4" xfId="17689" xr:uid="{226B53A1-C00C-404B-9278-1242ABE18280}"/>
    <cellStyle name="Note 13 2 2 2 5" xfId="18569" xr:uid="{EE5E12D4-7510-47F8-8BCF-0FE265D26DAA}"/>
    <cellStyle name="Note 13 2 2 2 6" xfId="19435" xr:uid="{51C7B450-9B52-4E1C-A5A1-3DB3C1CAF820}"/>
    <cellStyle name="Note 13 2 2 2 7" xfId="20211" xr:uid="{C6FA286F-B552-4E5C-9DE0-1782EBD89957}"/>
    <cellStyle name="Note 13 2 2 2 8" xfId="20968" xr:uid="{38A014C9-5352-459B-9773-AE103EBFBB4E}"/>
    <cellStyle name="Note 13 2 2 3" xfId="11795" xr:uid="{48DB0939-B66A-4D3B-823B-D20F1B5AAEFE}"/>
    <cellStyle name="Note 13 2 2 3 2" xfId="16199" xr:uid="{A1B55BE5-7CB2-4872-832B-D4421BD6B341}"/>
    <cellStyle name="Note 13 2 2 3 3" xfId="17159" xr:uid="{76B2E854-C9B5-4BB9-A1D0-00BAEC496B43}"/>
    <cellStyle name="Note 13 2 2 3 4" xfId="18111" xr:uid="{E172979C-3698-40BB-B730-655BCA0A465E}"/>
    <cellStyle name="Note 13 2 2 3 5" xfId="18985" xr:uid="{6F60372C-9C5C-4A77-8D80-CB30E7E16F8D}"/>
    <cellStyle name="Note 13 2 2 3 6" xfId="19850" xr:uid="{49C31D07-ADDF-42CF-918D-795F0578819E}"/>
    <cellStyle name="Note 13 2 2 3 7" xfId="20626" xr:uid="{347718DB-8D16-4B9E-BB64-340DCC5E3FA1}"/>
    <cellStyle name="Note 13 2 2 3 8" xfId="21383" xr:uid="{A379FEA4-8F5D-4144-B458-14381E9EE062}"/>
    <cellStyle name="Note 13 2 2 4" xfId="14759" xr:uid="{4B57D68A-6132-43EE-A02F-D9D43F77D77D}"/>
    <cellStyle name="Note 13 2 2 5" xfId="12270" xr:uid="{941D8F34-42FE-4D2B-AC7F-C3970AF9B5F0}"/>
    <cellStyle name="Note 13 2 2 6" xfId="14711" xr:uid="{E2817B4A-E18E-411B-98C7-92084F246D47}"/>
    <cellStyle name="Note 13 2 2 7" xfId="12304" xr:uid="{0162A94B-DB81-41B2-976E-E640B9AECC70}"/>
    <cellStyle name="Note 13 2 2 8" xfId="14705" xr:uid="{1CB4D9F4-866C-45C7-B3FB-08A6B54B5796}"/>
    <cellStyle name="Note 13 2 2 9" xfId="12309" xr:uid="{DBB55B8B-6E70-453B-BC71-1573C4EC03FA}"/>
    <cellStyle name="Note 13 2 3" xfId="10572" xr:uid="{B63D55FA-A1B8-4CF3-BA12-F44645753EC7}"/>
    <cellStyle name="Note 13 2 3 2" xfId="15268" xr:uid="{124009DB-95D6-4515-8770-3C2C691BCCB4}"/>
    <cellStyle name="Note 13 2 3 3" xfId="16288" xr:uid="{E755E8B1-4986-4E38-80AD-D686FE43FB14}"/>
    <cellStyle name="Note 13 2 3 4" xfId="17248" xr:uid="{E52DF4A0-5CAA-45F9-8DC4-34DA6030921F}"/>
    <cellStyle name="Note 13 2 3 5" xfId="18197" xr:uid="{FA3C1D57-01A3-4008-9C7A-0AC278983853}"/>
    <cellStyle name="Note 13 2 3 6" xfId="19070" xr:uid="{D7FB5EA7-884B-4FE2-BD2D-856CEA11DEF1}"/>
    <cellStyle name="Note 13 2 3 7" xfId="19935" xr:uid="{C9282F52-1576-4D2E-B1B6-198626D40997}"/>
    <cellStyle name="Note 13 2 3 8" xfId="20711" xr:uid="{3969C950-5D6F-4C1E-A81C-F209077D1352}"/>
    <cellStyle name="Note 13 2 4" xfId="11538" xr:uid="{9DECDDEF-FB90-404C-AFDC-27409DF26A05}"/>
    <cellStyle name="Note 13 2 4 2" xfId="15942" xr:uid="{7E6EF2B3-0B97-4EE8-9DF6-98FBD074C06A}"/>
    <cellStyle name="Note 13 2 4 3" xfId="16902" xr:uid="{39594C94-1F0F-4552-AA74-C837C55C1CA4}"/>
    <cellStyle name="Note 13 2 4 4" xfId="17854" xr:uid="{D9C48B72-9236-4435-8AA1-8E9C751C3CA4}"/>
    <cellStyle name="Note 13 2 4 5" xfId="18728" xr:uid="{36951CD5-2FB4-4E08-8D6C-425D03C0120F}"/>
    <cellStyle name="Note 13 2 4 6" xfId="19593" xr:uid="{B215F204-2882-4832-AC01-B494C198AA67}"/>
    <cellStyle name="Note 13 2 4 7" xfId="20369" xr:uid="{F1859144-4BB8-45FA-8CDD-E50B70EA1681}"/>
    <cellStyle name="Note 13 2 4 8" xfId="21126" xr:uid="{CF9CA27C-6E9F-41A7-BF9A-EFCFBFC2298F}"/>
    <cellStyle name="Note 13 2 5" xfId="14239" xr:uid="{3877F54F-3F15-49B5-926B-A21B4B2F9CF2}"/>
    <cellStyle name="Note 13 2 6" xfId="12724" xr:uid="{9DB1B864-CD6E-4974-99B2-9E81E4EC6EE6}"/>
    <cellStyle name="Note 13 2 7" xfId="15661" xr:uid="{6783128F-F9E8-40EA-8CD0-3926D7B19CAC}"/>
    <cellStyle name="Note 13 2 8" xfId="16639" xr:uid="{0D1BC308-74B7-441E-B8A9-66A4DB433073}"/>
    <cellStyle name="Note 13 2 9" xfId="17592" xr:uid="{26451132-5900-4151-8B5F-696211EDEA53}"/>
    <cellStyle name="Note 13 3" xfId="9324" xr:uid="{A173CA4C-8DFC-4DE6-9A75-AF1921045F43}"/>
    <cellStyle name="Note 13 3 10" xfId="17575" xr:uid="{8C5EBAF0-C09C-49D9-AD66-599E26C65949}"/>
    <cellStyle name="Note 13 3 2" xfId="10851" xr:uid="{6D99DA76-3637-42EE-984E-34DAE4B7C312}"/>
    <cellStyle name="Note 13 3 2 2" xfId="15478" xr:uid="{A80CBF1E-0DD7-4738-ACC1-F7A0BE9D3DCE}"/>
    <cellStyle name="Note 13 3 2 3" xfId="16484" xr:uid="{B2577817-4A3B-48DB-968C-0AFB032C188F}"/>
    <cellStyle name="Note 13 3 2 4" xfId="17442" xr:uid="{FB21F99B-2A05-41D0-8605-AACF80C3990C}"/>
    <cellStyle name="Note 13 3 2 5" xfId="18369" xr:uid="{D843831D-0876-4933-9B50-905563D19A1B}"/>
    <cellStyle name="Note 13 3 2 6" xfId="19240" xr:uid="{D8011444-32C4-48DA-ACD5-BA452E104A4F}"/>
    <cellStyle name="Note 13 3 2 7" xfId="20087" xr:uid="{C38E0F36-3DE3-40D8-A960-39ADB83AE73F}"/>
    <cellStyle name="Note 13 3 2 8" xfId="20854" xr:uid="{A59839F0-4131-40AF-B142-E85A986284D4}"/>
    <cellStyle name="Note 13 3 3" xfId="11681" xr:uid="{95794300-2F94-4EAB-87BC-F698912E0542}"/>
    <cellStyle name="Note 13 3 3 2" xfId="16085" xr:uid="{BF6B701F-012D-4CB0-A031-2929FFE7DD13}"/>
    <cellStyle name="Note 13 3 3 3" xfId="17045" xr:uid="{0F6128EF-824F-40BC-969C-595CEC46CBB6}"/>
    <cellStyle name="Note 13 3 3 4" xfId="17997" xr:uid="{4FE724B5-2BCD-471C-8226-032B574D3479}"/>
    <cellStyle name="Note 13 3 3 5" xfId="18871" xr:uid="{5A844762-A958-4F58-9B78-6A7CCF271638}"/>
    <cellStyle name="Note 13 3 3 6" xfId="19736" xr:uid="{978B9671-D88D-4C38-BFCD-08699BE47413}"/>
    <cellStyle name="Note 13 3 3 7" xfId="20512" xr:uid="{3172CE52-B71D-4C0B-A91D-722B8D3004AE}"/>
    <cellStyle name="Note 13 3 3 8" xfId="21269" xr:uid="{B117F09D-B76C-4798-9188-9C0B3183D813}"/>
    <cellStyle name="Note 13 3 4" xfId="14448" xr:uid="{8D318F86-F608-449E-BCDE-A64D82603B5F}"/>
    <cellStyle name="Note 13 3 5" xfId="12528" xr:uid="{EDCEDCBB-359C-4CC3-90D5-9D065E911FB4}"/>
    <cellStyle name="Note 13 3 6" xfId="13749" xr:uid="{BD959E7A-A09A-483D-B3D8-0016BD684D53}"/>
    <cellStyle name="Note 13 3 7" xfId="13135" xr:uid="{B0BDDA19-87FB-4344-B448-7728FBC8F9C0}"/>
    <cellStyle name="Note 13 3 8" xfId="15630" xr:uid="{5A895A37-2C3F-4F08-A90B-56C8C209E992}"/>
    <cellStyle name="Note 13 3 9" xfId="16618" xr:uid="{6E7B49E3-3084-4E5E-8C91-12B6356F17E8}"/>
    <cellStyle name="Note 13 4" xfId="10108" xr:uid="{1F5C335F-B1FF-4C7D-90A4-DBDF9BA6DB7E}"/>
    <cellStyle name="Note 13 4 2" xfId="14989" xr:uid="{AC4E2D49-C01F-44A4-A370-ED416B5444AF}"/>
    <cellStyle name="Note 13 4 3" xfId="12098" xr:uid="{C56848AE-FA18-4ACA-A0E9-FB762DB26168}"/>
    <cellStyle name="Note 13 4 4" xfId="14736" xr:uid="{C4572502-BDD4-48C3-9156-EC62119F6E3C}"/>
    <cellStyle name="Note 13 4 5" xfId="12283" xr:uid="{D24E2BB4-9836-49D8-A9DD-68B09B8469B8}"/>
    <cellStyle name="Note 13 4 6" xfId="14709" xr:uid="{52819F24-9F8C-4AF6-8EB4-571BECC8C2DB}"/>
    <cellStyle name="Note 13 4 7" xfId="12306" xr:uid="{4FB6EED7-14C0-4C0C-8DF0-E4074E62D7C9}"/>
    <cellStyle name="Note 13 4 8" xfId="13817" xr:uid="{AED0DC11-8C5E-4E67-96E7-24A0CCE383C8}"/>
    <cellStyle name="Note 13 5" xfId="11453" xr:uid="{24D23F70-8032-4A78-A30F-CD8B91433830}"/>
    <cellStyle name="Note 13 5 2" xfId="15857" xr:uid="{66CC02AC-0C8E-413D-80FD-A3A9E2B2E7C5}"/>
    <cellStyle name="Note 13 5 3" xfId="16817" xr:uid="{BEFCBFF9-F44F-4EEC-881B-137180794C67}"/>
    <cellStyle name="Note 13 5 4" xfId="17769" xr:uid="{CA357808-28F5-4B02-8593-67A23FF6B7A1}"/>
    <cellStyle name="Note 13 5 5" xfId="18643" xr:uid="{BAF0FE89-A3D8-40BD-A9F4-B2EA05C1AE9D}"/>
    <cellStyle name="Note 13 5 6" xfId="19508" xr:uid="{C5DD94C1-2B6C-45BB-84E9-D03B295A15C1}"/>
    <cellStyle name="Note 13 5 7" xfId="20284" xr:uid="{7F3EEB13-7565-45BE-9AA3-CA32DCBB2274}"/>
    <cellStyle name="Note 13 5 8" xfId="21041" xr:uid="{C9CBF29D-70F1-4859-BAFE-5D4F4C0FBA3F}"/>
    <cellStyle name="Note 13 6" xfId="13893" xr:uid="{D1812535-362B-4CF1-8A6B-5C31A4A70FD7}"/>
    <cellStyle name="Note 13 7" xfId="13018" xr:uid="{88DE3245-8A40-41B3-99A0-0A2D512316E1}"/>
    <cellStyle name="Note 13 8" xfId="13512" xr:uid="{5DEAE424-7E59-44C2-A9A9-F9C366B89BAE}"/>
    <cellStyle name="Note 13 9" xfId="13315" xr:uid="{7297BA86-DDC7-4AD8-97FE-924E345E8509}"/>
    <cellStyle name="Note 14" xfId="8466" xr:uid="{53CA24E4-472E-4DF9-87D5-BB15A2C2A74C}"/>
    <cellStyle name="Note 14 10" xfId="14575" xr:uid="{9C633DC6-F899-4369-94ED-6E2D7AD1BD12}"/>
    <cellStyle name="Note 14 11" xfId="12406" xr:uid="{546AD3CC-12A1-415C-A770-C2A838374FB8}"/>
    <cellStyle name="Note 14 12" xfId="15712" xr:uid="{80DE839A-13C6-4215-9AC8-5BA6C200D8F1}"/>
    <cellStyle name="Note 14 2" xfId="9046" xr:uid="{329683E4-CABA-4FF7-AB4E-4974BB6E22B2}"/>
    <cellStyle name="Note 14 2 10" xfId="13098" xr:uid="{349E9F44-8AF5-484F-ADF4-EB0030E6AE2E}"/>
    <cellStyle name="Note 14 2 11" xfId="15144" xr:uid="{B956534E-17CC-4C56-9BA7-4D57F69B9326}"/>
    <cellStyle name="Note 14 2 2" xfId="9808" xr:uid="{F72CBEC0-4306-415E-95D2-B33B41F08D44}"/>
    <cellStyle name="Note 14 2 2 10" xfId="12969" xr:uid="{060FC534-A04F-4290-AEC3-47DDD82AA0D8}"/>
    <cellStyle name="Note 14 2 2 2" xfId="11347" xr:uid="{EBDB63FA-B194-4972-ACF3-97F6511B510C}"/>
    <cellStyle name="Note 14 2 2 2 2" xfId="15776" xr:uid="{412203F8-0D1A-4402-8167-A0D11422A6AD}"/>
    <cellStyle name="Note 14 2 2 2 3" xfId="16738" xr:uid="{E8920461-B83A-4FA4-B777-9F6CFC86DE49}"/>
    <cellStyle name="Note 14 2 2 2 4" xfId="17690" xr:uid="{2B69E472-EA82-4D3B-B6B3-90B19F913926}"/>
    <cellStyle name="Note 14 2 2 2 5" xfId="18570" xr:uid="{6BB8A8A4-D247-4216-A8F2-2B7C074EA16B}"/>
    <cellStyle name="Note 14 2 2 2 6" xfId="19436" xr:uid="{5D10ADF8-9DBB-4F0D-9AFA-5D2C9CE05A69}"/>
    <cellStyle name="Note 14 2 2 2 7" xfId="20212" xr:uid="{19C63557-FFBE-4086-B01E-F9365E1B0564}"/>
    <cellStyle name="Note 14 2 2 2 8" xfId="20969" xr:uid="{B0346A2D-FA2F-477D-97C1-56453DB7FE3B}"/>
    <cellStyle name="Note 14 2 2 3" xfId="11796" xr:uid="{55FA9565-8F3F-4526-B08E-9A3389928536}"/>
    <cellStyle name="Note 14 2 2 3 2" xfId="16200" xr:uid="{9A66FAE5-D548-433B-AE5E-46725A310681}"/>
    <cellStyle name="Note 14 2 2 3 3" xfId="17160" xr:uid="{E54576BE-A0F5-4ADE-9BC2-8788A7A118D6}"/>
    <cellStyle name="Note 14 2 2 3 4" xfId="18112" xr:uid="{8671E601-2338-4679-AC30-5B5EA2C4ED20}"/>
    <cellStyle name="Note 14 2 2 3 5" xfId="18986" xr:uid="{0D23D651-50A4-4535-804B-5900FC3661BA}"/>
    <cellStyle name="Note 14 2 2 3 6" xfId="19851" xr:uid="{09E60DDA-19DB-41F1-A29E-C6FEBD85CF6A}"/>
    <cellStyle name="Note 14 2 2 3 7" xfId="20627" xr:uid="{A5E19703-6E53-4E95-BA76-4FC946BE9A94}"/>
    <cellStyle name="Note 14 2 2 3 8" xfId="21384" xr:uid="{ED8B3D44-93A9-43B9-8EC3-1F418F57F65D}"/>
    <cellStyle name="Note 14 2 2 4" xfId="14760" xr:uid="{E78460C0-1EAD-4A41-9EC2-560E95EC813D}"/>
    <cellStyle name="Note 14 2 2 5" xfId="15121" xr:uid="{31F474AA-4EDE-47E5-A5EB-F24F5A690677}"/>
    <cellStyle name="Note 14 2 2 6" xfId="11984" xr:uid="{4CFAC362-60A2-49C9-A2EA-D3365F2FEA00}"/>
    <cellStyle name="Note 14 2 2 7" xfId="15247" xr:uid="{75F74648-9D5E-4200-8E2D-2A11E2BEFA81}"/>
    <cellStyle name="Note 14 2 2 8" xfId="11892" xr:uid="{4DCDEBE3-BB18-4A20-801F-A27708DB06CD}"/>
    <cellStyle name="Note 14 2 2 9" xfId="13944" xr:uid="{EB0A4647-CAC5-483D-8F78-F41A24867BCE}"/>
    <cellStyle name="Note 14 2 3" xfId="10571" xr:uid="{9DCFFD17-C520-4BC1-9F2E-D592B896BCC4}"/>
    <cellStyle name="Note 14 2 3 2" xfId="15267" xr:uid="{B37BDEAC-4B7B-4484-ACC1-47FD4FF40565}"/>
    <cellStyle name="Note 14 2 3 3" xfId="16287" xr:uid="{16937347-EE23-4913-B54C-DEE4B6FEC842}"/>
    <cellStyle name="Note 14 2 3 4" xfId="17247" xr:uid="{7D05E106-CDF1-43D6-8807-BF9981DC687A}"/>
    <cellStyle name="Note 14 2 3 5" xfId="18196" xr:uid="{6B968AD0-4CFF-4BA5-A456-340F7444CBEC}"/>
    <cellStyle name="Note 14 2 3 6" xfId="19069" xr:uid="{40605D2F-91E1-4B44-B858-BAC5342F341A}"/>
    <cellStyle name="Note 14 2 3 7" xfId="19934" xr:uid="{2DD55D2D-459A-463B-965E-6BCBF860D589}"/>
    <cellStyle name="Note 14 2 3 8" xfId="20710" xr:uid="{3A54E168-2832-4E12-902D-39FD0A541593}"/>
    <cellStyle name="Note 14 2 4" xfId="11537" xr:uid="{88122A80-EF4A-4764-AD1F-BAE23163E236}"/>
    <cellStyle name="Note 14 2 4 2" xfId="15941" xr:uid="{C2A785B6-FFC0-423D-A87A-84B2BD117B75}"/>
    <cellStyle name="Note 14 2 4 3" xfId="16901" xr:uid="{A8053C49-29A4-4797-B6A4-4D459D74D9D8}"/>
    <cellStyle name="Note 14 2 4 4" xfId="17853" xr:uid="{DAB1A90A-E813-4621-B182-5D61B10FD570}"/>
    <cellStyle name="Note 14 2 4 5" xfId="18727" xr:uid="{40C9EFE2-5819-44DA-B209-E1ED4883DDBC}"/>
    <cellStyle name="Note 14 2 4 6" xfId="19592" xr:uid="{439C7D84-6A1C-4CE7-A450-4653AF0597A5}"/>
    <cellStyle name="Note 14 2 4 7" xfId="20368" xr:uid="{D567B281-8EC7-43D3-BA31-C256D4922A3E}"/>
    <cellStyle name="Note 14 2 4 8" xfId="21125" xr:uid="{C6F9286E-A70E-467F-B792-19F9E17CCD3E}"/>
    <cellStyle name="Note 14 2 5" xfId="14238" xr:uid="{25CCEBB6-FA9B-4895-864C-DC3E3E6041DF}"/>
    <cellStyle name="Note 14 2 6" xfId="12725" xr:uid="{15462E6F-B082-4AB1-B7CB-02A323FC1A88}"/>
    <cellStyle name="Note 14 2 7" xfId="14639" xr:uid="{B66F68E3-6474-4505-A6B0-16F51BBD71CE}"/>
    <cellStyle name="Note 14 2 8" xfId="12363" xr:uid="{A4468B1D-F69A-4839-B123-90139D8BE411}"/>
    <cellStyle name="Note 14 2 9" xfId="13797" xr:uid="{27D10BD6-CF0A-4D53-A830-4E456BAF756F}"/>
    <cellStyle name="Note 14 3" xfId="9325" xr:uid="{ABB5CFE9-C392-4FC7-9204-500693B799DB}"/>
    <cellStyle name="Note 14 3 10" xfId="15109" xr:uid="{C471019F-2B0F-43E9-A881-1DE38E371B89}"/>
    <cellStyle name="Note 14 3 2" xfId="10852" xr:uid="{B92C42E5-206B-488C-8A19-D0BD401D3E91}"/>
    <cellStyle name="Note 14 3 2 2" xfId="15479" xr:uid="{88312021-04D6-447C-B948-009CFD87A515}"/>
    <cellStyle name="Note 14 3 2 3" xfId="16485" xr:uid="{40F1BBD2-D25E-40C3-8E19-09DAD808226A}"/>
    <cellStyle name="Note 14 3 2 4" xfId="17443" xr:uid="{06D5E00D-FC11-4254-8ED5-16BB5728CBB4}"/>
    <cellStyle name="Note 14 3 2 5" xfId="18370" xr:uid="{7B95904C-1D31-4363-B41B-696A921B5302}"/>
    <cellStyle name="Note 14 3 2 6" xfId="19241" xr:uid="{440FEF34-CAC3-48C4-9F5A-7944B3B8E05D}"/>
    <cellStyle name="Note 14 3 2 7" xfId="20088" xr:uid="{515B7B11-C658-4D0F-9CF9-3B53BB93D617}"/>
    <cellStyle name="Note 14 3 2 8" xfId="20855" xr:uid="{6F597428-0119-40BE-B593-EA7CBD515454}"/>
    <cellStyle name="Note 14 3 3" xfId="11682" xr:uid="{E388B9C8-9DEF-421E-B9CC-D794D7018151}"/>
    <cellStyle name="Note 14 3 3 2" xfId="16086" xr:uid="{24DB6DB5-CC6D-42EF-B6E2-BB42FE0E3274}"/>
    <cellStyle name="Note 14 3 3 3" xfId="17046" xr:uid="{A7E26820-F90A-4444-A636-CC3DA908ABE7}"/>
    <cellStyle name="Note 14 3 3 4" xfId="17998" xr:uid="{A4BCCC6D-717A-4A83-BDB1-39614300C246}"/>
    <cellStyle name="Note 14 3 3 5" xfId="18872" xr:uid="{D9F8D137-2A3B-46FA-B8A9-4531BA4B6C29}"/>
    <cellStyle name="Note 14 3 3 6" xfId="19737" xr:uid="{6AF5CF15-5B24-40A7-9E32-81C04B6E028C}"/>
    <cellStyle name="Note 14 3 3 7" xfId="20513" xr:uid="{274D9521-FF82-42D6-B056-8741AEFC3BC0}"/>
    <cellStyle name="Note 14 3 3 8" xfId="21270" xr:uid="{71B21A7B-5F92-48A5-8A20-1667A7642977}"/>
    <cellStyle name="Note 14 3 4" xfId="14449" xr:uid="{A5FAF260-8135-4CD5-AD3D-BE5350685720}"/>
    <cellStyle name="Note 14 3 5" xfId="12527" xr:uid="{8C43AAF4-D51E-480C-99F7-CDC4606BE0B7}"/>
    <cellStyle name="Note 14 3 6" xfId="13750" xr:uid="{57D67A81-FA41-46FE-9B5B-5EFB828EED07}"/>
    <cellStyle name="Note 14 3 7" xfId="13134" xr:uid="{64774C1B-27C3-4E64-938E-4F47048CB46A}"/>
    <cellStyle name="Note 14 3 8" xfId="15074" xr:uid="{F6732FEE-22CD-4B7D-A1FF-815670862BE5}"/>
    <cellStyle name="Note 14 3 9" xfId="12021" xr:uid="{34133F0A-20AA-4F25-B2AE-DB45510A07F9}"/>
    <cellStyle name="Note 14 4" xfId="10109" xr:uid="{73E11332-D654-4976-9B1A-F0B67C3D5BFD}"/>
    <cellStyle name="Note 14 4 2" xfId="14990" xr:uid="{6405BF30-5FF8-4621-A5F5-7919431C0070}"/>
    <cellStyle name="Note 14 4 3" xfId="12097" xr:uid="{47F9CBCD-63B7-4D70-B11A-A47269C4BD9B}"/>
    <cellStyle name="Note 14 4 4" xfId="15757" xr:uid="{3C9B210B-F132-4F08-B1E3-CC5770DF4943}"/>
    <cellStyle name="Note 14 4 5" xfId="16721" xr:uid="{BFAB7A81-2ABF-47FA-AF77-7FF1B53607AB}"/>
    <cellStyle name="Note 14 4 6" xfId="17673" xr:uid="{A47FFCA0-DBBF-435A-8E8A-93BF6DCF0867}"/>
    <cellStyle name="Note 14 4 7" xfId="18555" xr:uid="{82A4FCC2-8A72-442E-A9A7-0D372A86782D}"/>
    <cellStyle name="Note 14 4 8" xfId="19423" xr:uid="{20DAB126-52EF-4510-867E-82A11AFDEED7}"/>
    <cellStyle name="Note 14 5" xfId="11454" xr:uid="{1C82A126-E540-4F10-87A6-C6D22922169B}"/>
    <cellStyle name="Note 14 5 2" xfId="15858" xr:uid="{3E145C38-04D3-428A-B50A-C8F55B886B83}"/>
    <cellStyle name="Note 14 5 3" xfId="16818" xr:uid="{461BCE4B-C4F6-4037-A156-14EDE37587F7}"/>
    <cellStyle name="Note 14 5 4" xfId="17770" xr:uid="{9966B26D-C2C8-408F-953B-6F2AD570CD5A}"/>
    <cellStyle name="Note 14 5 5" xfId="18644" xr:uid="{EDFBE04A-C78D-451C-82A8-E5F320F0D828}"/>
    <cellStyle name="Note 14 5 6" xfId="19509" xr:uid="{5FADDE2F-8832-43FE-B5CB-089271E931C9}"/>
    <cellStyle name="Note 14 5 7" xfId="20285" xr:uid="{101417C3-B40F-407B-BED1-A2B0A70C6AE0}"/>
    <cellStyle name="Note 14 5 8" xfId="21042" xr:uid="{FC4E0CD3-38D0-4F1D-B53D-4933FBAD8B64}"/>
    <cellStyle name="Note 14 6" xfId="13894" xr:uid="{69E167E5-D791-49E8-9FAC-559F80098181}"/>
    <cellStyle name="Note 14 7" xfId="13017" xr:uid="{94E2FDDC-625F-42D9-8C51-37E88D21644D}"/>
    <cellStyle name="Note 14 8" xfId="13513" xr:uid="{CDEDFDF8-01A4-4458-99CA-0FDEE82857E0}"/>
    <cellStyle name="Note 14 9" xfId="13314" xr:uid="{B28FF5CB-D7E5-4CF6-BA71-4D826FFA6BF4}"/>
    <cellStyle name="Note 15" xfId="8467" xr:uid="{297753C2-2B18-44F2-A7FF-BD121EDB9510}"/>
    <cellStyle name="Note 15 10" xfId="15604" xr:uid="{9BD9D25D-474A-43F1-826D-E1D0CB57598E}"/>
    <cellStyle name="Note 15 11" xfId="16605" xr:uid="{1BF0C2FA-8EB0-49AA-8887-08C91004F118}"/>
    <cellStyle name="Note 15 12" xfId="17563" xr:uid="{E931CDC3-8B9F-4890-B1B0-891F4B24A7A9}"/>
    <cellStyle name="Note 15 2" xfId="9045" xr:uid="{23F774C7-4DB1-415E-878D-044FB585D1D8}"/>
    <cellStyle name="Note 15 2 10" xfId="13183" xr:uid="{BB8A4390-49BD-4F9D-949A-FEB36DA12FCD}"/>
    <cellStyle name="Note 15 2 11" xfId="15136" xr:uid="{975074F2-0D04-4FD3-99C0-3305DA5E5592}"/>
    <cellStyle name="Note 15 2 2" xfId="9809" xr:uid="{6FFF649C-F33F-48F0-A414-DDC265DF1A81}"/>
    <cellStyle name="Note 15 2 2 10" xfId="20183" xr:uid="{BCE64D26-E07A-4080-B10C-A452D737576C}"/>
    <cellStyle name="Note 15 2 2 2" xfId="11348" xr:uid="{19FCC9DE-5014-4D99-81FF-E253F12CC457}"/>
    <cellStyle name="Note 15 2 2 2 2" xfId="15777" xr:uid="{D94E5432-9410-4069-891A-9C0FC1C94746}"/>
    <cellStyle name="Note 15 2 2 2 3" xfId="16739" xr:uid="{B058DAEC-9AB5-48FB-8DA9-02264A353EC8}"/>
    <cellStyle name="Note 15 2 2 2 4" xfId="17691" xr:uid="{AC254147-C005-4C77-BE77-D3BB87E15DBD}"/>
    <cellStyle name="Note 15 2 2 2 5" xfId="18571" xr:uid="{D8F06C51-06D6-42B3-B881-BC355A6EBD57}"/>
    <cellStyle name="Note 15 2 2 2 6" xfId="19437" xr:uid="{CB0767DB-2AB0-4FBB-8EBF-AB62D8F44FB8}"/>
    <cellStyle name="Note 15 2 2 2 7" xfId="20213" xr:uid="{4711B01D-8737-4AD6-B639-39FE268EC077}"/>
    <cellStyle name="Note 15 2 2 2 8" xfId="20970" xr:uid="{36698E77-0D19-4B1D-8CD6-EC5408FF030C}"/>
    <cellStyle name="Note 15 2 2 3" xfId="11797" xr:uid="{4FDEDDFB-1A50-4FEA-B336-F56EF626E373}"/>
    <cellStyle name="Note 15 2 2 3 2" xfId="16201" xr:uid="{ACBF3770-D349-49F0-9094-D5C1FB713E53}"/>
    <cellStyle name="Note 15 2 2 3 3" xfId="17161" xr:uid="{8E81C692-F7B5-4B4D-96C3-F6FAC32350F3}"/>
    <cellStyle name="Note 15 2 2 3 4" xfId="18113" xr:uid="{54BD737E-978F-4683-94AD-FDD6A4B38ABB}"/>
    <cellStyle name="Note 15 2 2 3 5" xfId="18987" xr:uid="{82F6176B-7B4D-4192-AF0B-63AF500F9F46}"/>
    <cellStyle name="Note 15 2 2 3 6" xfId="19852" xr:uid="{802AF19D-9548-485D-95FB-D5766ABAE995}"/>
    <cellStyle name="Note 15 2 2 3 7" xfId="20628" xr:uid="{5A4ED4B8-D4FB-436B-9AF4-F39DB94A75F4}"/>
    <cellStyle name="Note 15 2 2 3 8" xfId="21385" xr:uid="{3D483D65-79AD-4EC8-92AA-4604AD3EAD66}"/>
    <cellStyle name="Note 15 2 2 4" xfId="14761" xr:uid="{FA284F94-2FE9-4FDC-A9A9-DB7E7037FE51}"/>
    <cellStyle name="Note 15 2 2 5" xfId="15579" xr:uid="{1E2F9841-AFC4-40CD-94FA-4136F7CD65FD}"/>
    <cellStyle name="Note 15 2 2 6" xfId="16583" xr:uid="{0A307FC5-4678-4CF9-949C-E64B3E560A06}"/>
    <cellStyle name="Note 15 2 2 7" xfId="17541" xr:uid="{A72221AB-F125-4614-9115-7E3C12D0B4E0}"/>
    <cellStyle name="Note 15 2 2 8" xfId="18466" xr:uid="{9761F9E8-189B-438C-88EB-48D989640466}"/>
    <cellStyle name="Note 15 2 2 9" xfId="19337" xr:uid="{0E362D08-8C7F-4F95-A524-8F464FECABF7}"/>
    <cellStyle name="Note 15 2 3" xfId="10570" xr:uid="{E6EE1E50-A646-4684-8191-BF5CC80F0F04}"/>
    <cellStyle name="Note 15 2 3 2" xfId="15266" xr:uid="{6DE2F01D-EDE7-4212-A8C8-13DDF2720247}"/>
    <cellStyle name="Note 15 2 3 3" xfId="16286" xr:uid="{CD923A86-8FF1-44E8-BA8F-AB9A75F1374A}"/>
    <cellStyle name="Note 15 2 3 4" xfId="17246" xr:uid="{D751654B-9B86-4CCD-8C42-AFDF5C12BF63}"/>
    <cellStyle name="Note 15 2 3 5" xfId="18195" xr:uid="{C157B5B8-EB90-41A9-9AEB-0430482F1A10}"/>
    <cellStyle name="Note 15 2 3 6" xfId="19068" xr:uid="{E6739AF7-366C-4FE5-98A1-F0DE0D83E682}"/>
    <cellStyle name="Note 15 2 3 7" xfId="19933" xr:uid="{D63C0FCF-4C6F-49C6-A304-EB45B9449A02}"/>
    <cellStyle name="Note 15 2 3 8" xfId="20709" xr:uid="{3E44FEBB-D1F4-4A95-9882-D7926045A34F}"/>
    <cellStyle name="Note 15 2 4" xfId="11536" xr:uid="{354B898D-284D-4518-AD0B-BAF7993A8105}"/>
    <cellStyle name="Note 15 2 4 2" xfId="15940" xr:uid="{38226F4C-2DB4-4CBE-9B1D-0F9D61C47566}"/>
    <cellStyle name="Note 15 2 4 3" xfId="16900" xr:uid="{64A7BDB7-D19E-4391-9DFC-CC0026127911}"/>
    <cellStyle name="Note 15 2 4 4" xfId="17852" xr:uid="{F0EF9889-C861-45BB-B3C0-A71DA42BECF1}"/>
    <cellStyle name="Note 15 2 4 5" xfId="18726" xr:uid="{F1A4ABFF-C51E-4FA3-9F73-D46A6ACEE78A}"/>
    <cellStyle name="Note 15 2 4 6" xfId="19591" xr:uid="{42539196-7835-4916-9B48-2DC0D0096D9C}"/>
    <cellStyle name="Note 15 2 4 7" xfId="20367" xr:uid="{73803A7D-17AB-432B-AC84-793883B77FA6}"/>
    <cellStyle name="Note 15 2 4 8" xfId="21124" xr:uid="{47D6A08B-A32A-4C98-9890-B63BB9E5BFD8}"/>
    <cellStyle name="Note 15 2 5" xfId="14237" xr:uid="{606187F5-A508-4BE1-98E7-E11828739047}"/>
    <cellStyle name="Note 15 2 6" xfId="12726" xr:uid="{144B59C8-D7D0-48D4-9B7B-5EE2662A9B19}"/>
    <cellStyle name="Note 15 2 7" xfId="14128" xr:uid="{5621B183-C419-4379-9513-F90A574EA008}"/>
    <cellStyle name="Note 15 2 8" xfId="12820" xr:uid="{B2D1DB1E-B1B5-46B4-9828-BB07DD6FD9A1}"/>
    <cellStyle name="Note 15 2 9" xfId="13692" xr:uid="{01338613-C8DE-43E1-8DAD-E0F08C8E580E}"/>
    <cellStyle name="Note 15 3" xfId="9326" xr:uid="{7008B4AD-CF06-4EA1-95FC-2374573BE5D6}"/>
    <cellStyle name="Note 15 3 10" xfId="13791" xr:uid="{7C00576B-5CD1-433D-8BD2-B2532E779717}"/>
    <cellStyle name="Note 15 3 2" xfId="10853" xr:uid="{A6707456-CDA3-4D1C-A0C5-46F8D57B6F10}"/>
    <cellStyle name="Note 15 3 2 2" xfId="15480" xr:uid="{8ABCF1F0-ADA1-4936-83E4-4A0802358EF9}"/>
    <cellStyle name="Note 15 3 2 3" xfId="16486" xr:uid="{5E143E03-A09C-445D-BD88-E520425D8368}"/>
    <cellStyle name="Note 15 3 2 4" xfId="17444" xr:uid="{1617C207-16DA-4253-8154-66015AD01AC6}"/>
    <cellStyle name="Note 15 3 2 5" xfId="18371" xr:uid="{FB734DA1-B97E-43C0-858B-BE3F4F7B9DF1}"/>
    <cellStyle name="Note 15 3 2 6" xfId="19242" xr:uid="{15A052DD-6C4F-4178-8F17-DF57202F2955}"/>
    <cellStyle name="Note 15 3 2 7" xfId="20089" xr:uid="{C37774F7-B84A-43A7-8ECD-B104F90D687A}"/>
    <cellStyle name="Note 15 3 2 8" xfId="20856" xr:uid="{5FCB6C97-E26B-4287-8E1E-96CC7768267B}"/>
    <cellStyle name="Note 15 3 3" xfId="11683" xr:uid="{19709107-3AA0-4B87-A2D6-36509921C4FA}"/>
    <cellStyle name="Note 15 3 3 2" xfId="16087" xr:uid="{28F6B7A5-58AB-43A4-8875-80ABCD0DC590}"/>
    <cellStyle name="Note 15 3 3 3" xfId="17047" xr:uid="{BF185300-32E1-4864-8C95-BBE0CF6432AB}"/>
    <cellStyle name="Note 15 3 3 4" xfId="17999" xr:uid="{33861878-ED10-4ED8-99AA-C81554E0A0B0}"/>
    <cellStyle name="Note 15 3 3 5" xfId="18873" xr:uid="{35CBD401-91AE-46D9-9138-8644C74BB9C3}"/>
    <cellStyle name="Note 15 3 3 6" xfId="19738" xr:uid="{118F3C64-47A9-4468-9D8F-0077D91458B4}"/>
    <cellStyle name="Note 15 3 3 7" xfId="20514" xr:uid="{CEFE5869-B87C-400E-B37C-50E9DEFA49D7}"/>
    <cellStyle name="Note 15 3 3 8" xfId="21271" xr:uid="{015A4468-C8DE-44AB-A75C-00D84080ABE5}"/>
    <cellStyle name="Note 15 3 4" xfId="14450" xr:uid="{BCC4DE70-4D2D-4863-862A-1379D08DD4CC}"/>
    <cellStyle name="Note 15 3 5" xfId="12526" xr:uid="{3F0F1A73-690A-47AB-A296-45C6283BF339}"/>
    <cellStyle name="Note 15 3 6" xfId="14158" xr:uid="{A38ADCBC-D16F-49DC-968A-635E58DF45C3}"/>
    <cellStyle name="Note 15 3 7" xfId="12792" xr:uid="{D5F61D22-1618-417F-9768-F2120419BFC6}"/>
    <cellStyle name="Note 15 3 8" xfId="14629" xr:uid="{725295E9-6FE6-44AA-8D54-F090ECCD3529}"/>
    <cellStyle name="Note 15 3 9" xfId="12370" xr:uid="{F177D216-A6F8-45A1-8A20-6EAB6F109BB6}"/>
    <cellStyle name="Note 15 4" xfId="10110" xr:uid="{5F23EB83-DA7D-4351-8753-E0306EE9A1D2}"/>
    <cellStyle name="Note 15 4 2" xfId="14991" xr:uid="{A0F7C28C-1E57-4E58-A0ED-8602B036BE9C}"/>
    <cellStyle name="Note 15 4 3" xfId="12096" xr:uid="{A0DAC268-7804-41E2-AA86-6CE4B27C5D8E}"/>
    <cellStyle name="Note 15 4 4" xfId="15232" xr:uid="{577FCA7C-9493-412C-AF5A-8F1F87B2BA3C}"/>
    <cellStyle name="Note 15 4 5" xfId="11904" xr:uid="{CE121039-F537-4734-9EB3-859267FB103F}"/>
    <cellStyle name="Note 15 4 6" xfId="14485" xr:uid="{3048E63B-9DAE-4683-95DD-606A3EE4BD6F}"/>
    <cellStyle name="Note 15 4 7" xfId="12491" xr:uid="{4F667173-2BA5-4291-A839-70D24A3E49FA}"/>
    <cellStyle name="Note 15 4 8" xfId="14681" xr:uid="{BA50D6FF-F860-4AF2-BA7A-5515A6F7E791}"/>
    <cellStyle name="Note 15 5" xfId="11455" xr:uid="{583B3F5B-79C6-4808-B12D-3440F76EC283}"/>
    <cellStyle name="Note 15 5 2" xfId="15859" xr:uid="{8BFB8F51-8411-4CAC-8270-CC01B3C362A3}"/>
    <cellStyle name="Note 15 5 3" xfId="16819" xr:uid="{99E7FDBD-8EFC-4BAD-A330-38E36F7FCFAF}"/>
    <cellStyle name="Note 15 5 4" xfId="17771" xr:uid="{A2D4BD1B-3B60-49D3-B895-A34FD560244A}"/>
    <cellStyle name="Note 15 5 5" xfId="18645" xr:uid="{D58258D9-1DFE-4538-BD62-9DCB741C3CB5}"/>
    <cellStyle name="Note 15 5 6" xfId="19510" xr:uid="{2FFE71E4-BDA2-4A26-B81D-90D9C1D47C4D}"/>
    <cellStyle name="Note 15 5 7" xfId="20286" xr:uid="{08E6264C-B71D-4175-9D96-F447F77D7A32}"/>
    <cellStyle name="Note 15 5 8" xfId="21043" xr:uid="{6A6B468E-B460-47C0-87D1-837E41EC402F}"/>
    <cellStyle name="Note 15 6" xfId="13895" xr:uid="{CC016593-529C-4281-939A-970580353D2B}"/>
    <cellStyle name="Note 15 7" xfId="13016" xr:uid="{D730A649-652B-48CB-826B-1B5341DAB790}"/>
    <cellStyle name="Note 15 8" xfId="13514" xr:uid="{9E277BFC-C80E-4E96-9CD1-288933B1BD25}"/>
    <cellStyle name="Note 15 9" xfId="13313" xr:uid="{9A2E1490-99AE-496F-BC18-27CC9183E3BC}"/>
    <cellStyle name="Note 16" xfId="8468" xr:uid="{9F764458-4327-483B-BF31-442D9BD3D708}"/>
    <cellStyle name="Note 16 10" xfId="15125" xr:uid="{CBA370B9-D01B-468F-85FC-6E21570963C4}"/>
    <cellStyle name="Note 16 11" xfId="11982" xr:uid="{788BC373-B35E-4014-BEDE-C7AFA64DF4D7}"/>
    <cellStyle name="Note 16 12" xfId="14985" xr:uid="{05DA5B52-43D9-4EDA-B97B-BAFC6507B69D}"/>
    <cellStyle name="Note 16 2" xfId="9044" xr:uid="{E5109EBD-EC6D-4DE5-8844-0144E4C0CCE2}"/>
    <cellStyle name="Note 16 2 10" xfId="13026" xr:uid="{D448F8DB-03A3-4DFD-A4BB-720614084184}"/>
    <cellStyle name="Note 16 2 11" xfId="15151" xr:uid="{C072A39D-2158-47D8-B3CA-79247FFC2AB2}"/>
    <cellStyle name="Note 16 2 2" xfId="9810" xr:uid="{885B7F97-3142-4C82-BAE2-E5281B5B688B}"/>
    <cellStyle name="Note 16 2 2 10" xfId="18359" xr:uid="{18A3DF25-3433-481C-8F35-1FAD62733709}"/>
    <cellStyle name="Note 16 2 2 2" xfId="11349" xr:uid="{FFEDFBB1-A7E7-4CEA-A797-21F81AD0AFC6}"/>
    <cellStyle name="Note 16 2 2 2 2" xfId="15778" xr:uid="{D8660384-14C3-444C-AF10-95C43EEDDD21}"/>
    <cellStyle name="Note 16 2 2 2 3" xfId="16740" xr:uid="{02E40CB1-23AB-4809-B34E-CD77704B538C}"/>
    <cellStyle name="Note 16 2 2 2 4" xfId="17692" xr:uid="{7FF6A865-BDD5-46E9-87D5-ED791AC0D323}"/>
    <cellStyle name="Note 16 2 2 2 5" xfId="18572" xr:uid="{5F579555-F92E-499A-BC53-E160A7B8D140}"/>
    <cellStyle name="Note 16 2 2 2 6" xfId="19438" xr:uid="{DC005983-54CA-47BF-B082-0397E301A707}"/>
    <cellStyle name="Note 16 2 2 2 7" xfId="20214" xr:uid="{0CD85DAD-BE6A-44F4-B3BB-978EA91B677D}"/>
    <cellStyle name="Note 16 2 2 2 8" xfId="20971" xr:uid="{DD54AAFC-C67D-49B8-A44A-B13600D9D400}"/>
    <cellStyle name="Note 16 2 2 3" xfId="11798" xr:uid="{902E76E3-A38E-4692-BE1A-6F5A76BCEC59}"/>
    <cellStyle name="Note 16 2 2 3 2" xfId="16202" xr:uid="{97677FD2-70F1-4EEC-BA31-E39927193513}"/>
    <cellStyle name="Note 16 2 2 3 3" xfId="17162" xr:uid="{49A197E5-1000-407D-9FBF-C97F6BF3AEA2}"/>
    <cellStyle name="Note 16 2 2 3 4" xfId="18114" xr:uid="{87A7A3A8-D0B9-432C-9A81-B4EB767198B5}"/>
    <cellStyle name="Note 16 2 2 3 5" xfId="18988" xr:uid="{6D4AF864-1A1E-4987-A0A9-71AF9639E3A2}"/>
    <cellStyle name="Note 16 2 2 3 6" xfId="19853" xr:uid="{C8C091AB-1340-4E2C-8CCB-7A5D35D36A00}"/>
    <cellStyle name="Note 16 2 2 3 7" xfId="20629" xr:uid="{BF8B2A97-1B1A-472A-B6F6-202660F286B8}"/>
    <cellStyle name="Note 16 2 2 3 8" xfId="21386" xr:uid="{83154182-34A4-4A28-AA84-F266CC8008B0}"/>
    <cellStyle name="Note 16 2 2 4" xfId="14762" xr:uid="{7B505BA3-3DF0-4FFC-9B63-7414D9C52539}"/>
    <cellStyle name="Note 16 2 2 5" xfId="14551" xr:uid="{A820A3F3-9A3C-4360-8C1E-9A3AC2C2B570}"/>
    <cellStyle name="Note 16 2 2 6" xfId="12428" xr:uid="{AF228DFC-1920-462E-84C5-C1050B94E135}"/>
    <cellStyle name="Note 16 2 2 7" xfId="15461" xr:uid="{63BF83EF-6B27-4829-8AC9-1D8302EC32E3}"/>
    <cellStyle name="Note 16 2 2 8" xfId="16470" xr:uid="{148F70A1-F7DA-486F-96C7-7B56517D4A97}"/>
    <cellStyle name="Note 16 2 2 9" xfId="17428" xr:uid="{8588B18F-FCD8-4510-AE89-F24147D09208}"/>
    <cellStyle name="Note 16 2 3" xfId="10569" xr:uid="{04D9B52E-B55F-40DF-91E2-6DECCE4884E7}"/>
    <cellStyle name="Note 16 2 3 2" xfId="15265" xr:uid="{542E18AD-A9E6-49D0-88D8-68FC12C3AD30}"/>
    <cellStyle name="Note 16 2 3 3" xfId="16285" xr:uid="{9E6E56D0-17CC-46C2-8304-081642E1330E}"/>
    <cellStyle name="Note 16 2 3 4" xfId="17245" xr:uid="{B06DB220-0133-4F1B-9B63-34BEAA1F6B20}"/>
    <cellStyle name="Note 16 2 3 5" xfId="18194" xr:uid="{605F5969-0555-4F2E-9518-A6615BFC5EEB}"/>
    <cellStyle name="Note 16 2 3 6" xfId="19067" xr:uid="{4707399C-2BEB-4391-A864-86E3CE20E978}"/>
    <cellStyle name="Note 16 2 3 7" xfId="19932" xr:uid="{63CD8E96-2F20-4C28-B603-8A7AB64E99A6}"/>
    <cellStyle name="Note 16 2 3 8" xfId="20708" xr:uid="{6B6F32F3-65ED-4F95-88B5-B8FB285D4782}"/>
    <cellStyle name="Note 16 2 4" xfId="11535" xr:uid="{C173E5FE-CADF-45D3-ADB5-CCB8F7C75783}"/>
    <cellStyle name="Note 16 2 4 2" xfId="15939" xr:uid="{97FA69A4-3BD1-4076-939C-47310B476033}"/>
    <cellStyle name="Note 16 2 4 3" xfId="16899" xr:uid="{BB6DA4A6-DCA0-4071-AE2C-49691F3CC6CE}"/>
    <cellStyle name="Note 16 2 4 4" xfId="17851" xr:uid="{69262872-A6D0-4D0E-A2D7-EE2F65703F6E}"/>
    <cellStyle name="Note 16 2 4 5" xfId="18725" xr:uid="{D888B856-8388-45A8-AE4B-8BB370548DD7}"/>
    <cellStyle name="Note 16 2 4 6" xfId="19590" xr:uid="{AE526FAF-86CB-4713-9237-1F3E0AF07054}"/>
    <cellStyle name="Note 16 2 4 7" xfId="20366" xr:uid="{DCF978A0-112E-47D2-9C73-BCDABC671639}"/>
    <cellStyle name="Note 16 2 4 8" xfId="21123" xr:uid="{BF4C415A-F747-40AD-B905-F24D4B2E62A3}"/>
    <cellStyle name="Note 16 2 5" xfId="14236" xr:uid="{EA90A168-56A4-413B-9E2B-E02E33D37557}"/>
    <cellStyle name="Note 16 2 6" xfId="12727" xr:uid="{4DDA33E9-ED86-4CEF-8B50-0DC5A4812BE6}"/>
    <cellStyle name="Note 16 2 7" xfId="15160" xr:uid="{A28C18EC-B0E5-48D9-967D-BC130A2C8CE5}"/>
    <cellStyle name="Note 16 2 8" xfId="11963" xr:uid="{CD3FCF1A-3053-4A3F-8E12-BABEC7236434}"/>
    <cellStyle name="Note 16 2 9" xfId="13884" xr:uid="{9A258CE4-B033-47CA-8ABD-6AD2B0EDD4C0}"/>
    <cellStyle name="Note 16 3" xfId="9327" xr:uid="{3BF0F556-9722-4EB7-A1CB-30DD3F40BD5C}"/>
    <cellStyle name="Note 16 3 10" xfId="15655" xr:uid="{A2517F8D-FCD8-4A62-BF63-E98638EA4150}"/>
    <cellStyle name="Note 16 3 2" xfId="10854" xr:uid="{3DCE3232-134D-451C-ADC6-F6BC748B8C53}"/>
    <cellStyle name="Note 16 3 2 2" xfId="15481" xr:uid="{570AC8E1-C34D-4358-A95B-1CEEC18FCF4C}"/>
    <cellStyle name="Note 16 3 2 3" xfId="16487" xr:uid="{7A43F3B9-2736-42B4-81F5-4307AEC1AC38}"/>
    <cellStyle name="Note 16 3 2 4" xfId="17445" xr:uid="{21AE724D-6589-4610-A717-7751465D4B8E}"/>
    <cellStyle name="Note 16 3 2 5" xfId="18372" xr:uid="{3D8DF92A-6350-4AFD-A387-4321CC8B695E}"/>
    <cellStyle name="Note 16 3 2 6" xfId="19243" xr:uid="{4D910298-856F-414E-BB54-7783FD6E5691}"/>
    <cellStyle name="Note 16 3 2 7" xfId="20090" xr:uid="{85FCE993-526A-4228-A372-B53EA618AE3A}"/>
    <cellStyle name="Note 16 3 2 8" xfId="20857" xr:uid="{4542794C-0ADC-41DB-88EC-A280CD723EC8}"/>
    <cellStyle name="Note 16 3 3" xfId="11684" xr:uid="{23C286F9-46CB-4717-A9F2-16964641EE0D}"/>
    <cellStyle name="Note 16 3 3 2" xfId="16088" xr:uid="{4097E818-DB89-4BC4-9D7B-0E7F6217FED0}"/>
    <cellStyle name="Note 16 3 3 3" xfId="17048" xr:uid="{EF1C213A-2829-4A45-9B32-3742A9D7C74B}"/>
    <cellStyle name="Note 16 3 3 4" xfId="18000" xr:uid="{BC8A353D-5DA4-41F0-896D-AE5ECE31AA1E}"/>
    <cellStyle name="Note 16 3 3 5" xfId="18874" xr:uid="{E675D608-9037-493B-9A1B-0C5F0128E2F6}"/>
    <cellStyle name="Note 16 3 3 6" xfId="19739" xr:uid="{D6F8FD77-1706-4DE6-B4D3-80C6DBA71617}"/>
    <cellStyle name="Note 16 3 3 7" xfId="20515" xr:uid="{219F00FE-3BCE-4FDD-9EA9-A1E7A55ADEBB}"/>
    <cellStyle name="Note 16 3 3 8" xfId="21272" xr:uid="{A0583CFD-6041-472B-B25B-E137D7BB6FD9}"/>
    <cellStyle name="Note 16 3 4" xfId="14451" xr:uid="{E78E47E4-B1F3-4550-81F8-B56796B9A0E6}"/>
    <cellStyle name="Note 16 3 5" xfId="12525" xr:uid="{299CFF52-9EDD-4703-9D4E-1FFAE072A023}"/>
    <cellStyle name="Note 16 3 6" xfId="14676" xr:uid="{A09E95BF-7F08-4D10-BF59-7314FB33130C}"/>
    <cellStyle name="Note 16 3 7" xfId="12331" xr:uid="{1FABD6DD-3674-46BC-894C-5EA52898558D}"/>
    <cellStyle name="Note 16 3 8" xfId="14174" xr:uid="{0AEFE815-994E-417B-B59D-166B0D29E849}"/>
    <cellStyle name="Note 16 3 9" xfId="12779" xr:uid="{D715D3C4-5980-4DA9-B81C-FE2D729F44BF}"/>
    <cellStyle name="Note 16 4" xfId="10111" xr:uid="{106F6F50-BE98-4910-987D-06364A7CC9D3}"/>
    <cellStyle name="Note 16 4 2" xfId="14992" xr:uid="{87FB5157-C44E-41C2-BCA0-FCFDD0922713}"/>
    <cellStyle name="Note 16 4 3" xfId="12095" xr:uid="{0525A4B1-47EF-4702-87E4-CB33DE50B23A}"/>
    <cellStyle name="Note 16 4 4" xfId="14204" xr:uid="{A30A8578-C001-4CCD-9CD4-3FE2685703C0}"/>
    <cellStyle name="Note 16 4 5" xfId="12754" xr:uid="{DB411E92-CCCE-44B7-9D92-4371752C49DD}"/>
    <cellStyle name="Note 16 4 6" xfId="15448" xr:uid="{9035171E-9F65-45C5-8481-7F7D7157CE75}"/>
    <cellStyle name="Note 16 4 7" xfId="16457" xr:uid="{9417C5C2-A150-418A-A73F-8322C980DC05}"/>
    <cellStyle name="Note 16 4 8" xfId="17415" xr:uid="{DAD17E37-675E-4BB8-9332-34B15FAF554C}"/>
    <cellStyle name="Note 16 5" xfId="11456" xr:uid="{B38B6CAC-461E-4DD4-B39A-19DB812E754B}"/>
    <cellStyle name="Note 16 5 2" xfId="15860" xr:uid="{3E378AE2-3FAD-441E-B41B-EB39F0785013}"/>
    <cellStyle name="Note 16 5 3" xfId="16820" xr:uid="{D0160ED4-8882-40F1-AE37-C945CB693D7F}"/>
    <cellStyle name="Note 16 5 4" xfId="17772" xr:uid="{4710DD42-BE30-4477-960A-4A1AC166ACB5}"/>
    <cellStyle name="Note 16 5 5" xfId="18646" xr:uid="{B7067757-A307-4FCB-A9A8-23913ACC6B1F}"/>
    <cellStyle name="Note 16 5 6" xfId="19511" xr:uid="{86A8FD1E-1176-4178-8332-EFFC9372D72B}"/>
    <cellStyle name="Note 16 5 7" xfId="20287" xr:uid="{844C576D-52B8-48C9-8EBC-9B18A72FBA70}"/>
    <cellStyle name="Note 16 5 8" xfId="21044" xr:uid="{C5CCE03C-9BA6-438A-9038-96474B831AC6}"/>
    <cellStyle name="Note 16 6" xfId="13896" xr:uid="{3633EA66-03E8-42C2-A7AB-D628C0EA5FA9}"/>
    <cellStyle name="Note 16 7" xfId="13015" xr:uid="{FD253651-A908-49D6-8ABE-F13B65958EC9}"/>
    <cellStyle name="Note 16 8" xfId="13515" xr:uid="{FAA92560-668A-42AE-B1A0-7B8918BE3F0E}"/>
    <cellStyle name="Note 16 9" xfId="13312" xr:uid="{55F5EBB9-99A0-4087-8817-F3C2E8CBF4E6}"/>
    <cellStyle name="Note 17" xfId="8469" xr:uid="{F63E0273-6F57-4C0D-99E2-13DA964C7B82}"/>
    <cellStyle name="Note 17 10" xfId="14006" xr:uid="{29249C58-109C-45A8-8B0B-733389D5D6EA}"/>
    <cellStyle name="Note 17 11" xfId="12914" xr:uid="{77636421-EAE2-45A0-B320-5CCCDD84DEF1}"/>
    <cellStyle name="Note 17 12" xfId="13606" xr:uid="{9F5DCFDA-6B31-4AB8-A6A8-812A8967EC64}"/>
    <cellStyle name="Note 17 2" xfId="9043" xr:uid="{CCDF1F93-3AF5-48CF-8150-B840CE0A52AB}"/>
    <cellStyle name="Note 17 2 10" xfId="18490" xr:uid="{7B6921D7-33B9-4A58-8BC1-B61E9F0A1612}"/>
    <cellStyle name="Note 17 2 11" xfId="19361" xr:uid="{D86C4850-17DE-40C2-BC43-4A7993F76F45}"/>
    <cellStyle name="Note 17 2 2" xfId="9811" xr:uid="{C0514135-01DF-4514-BEB4-FECC9382C71C}"/>
    <cellStyle name="Note 17 2 2 10" xfId="13342" xr:uid="{4D073AE1-B485-4B97-BC79-D5858B15C675}"/>
    <cellStyle name="Note 17 2 2 2" xfId="11350" xr:uid="{9FF906F1-52DA-4753-B41B-D063BBBCA3E8}"/>
    <cellStyle name="Note 17 2 2 2 2" xfId="15779" xr:uid="{733AB0BD-56BA-4DD3-8E91-9E10D82CDA56}"/>
    <cellStyle name="Note 17 2 2 2 3" xfId="16741" xr:uid="{627C442A-CF1B-4452-B6D1-87343B6C3A8D}"/>
    <cellStyle name="Note 17 2 2 2 4" xfId="17693" xr:uid="{3697911E-F7AD-47C2-8E6F-0A766C9D60C3}"/>
    <cellStyle name="Note 17 2 2 2 5" xfId="18573" xr:uid="{521D1E6C-AD3D-4C1B-8B7A-5DEEB82E8B19}"/>
    <cellStyle name="Note 17 2 2 2 6" xfId="19439" xr:uid="{C9660260-2D3D-4B1E-ADAA-E5FC53B370D6}"/>
    <cellStyle name="Note 17 2 2 2 7" xfId="20215" xr:uid="{516C97B9-28B8-4A27-BF86-2421921EFF9C}"/>
    <cellStyle name="Note 17 2 2 2 8" xfId="20972" xr:uid="{BC5CE5A7-2C40-4F3C-BBC1-581BD2241567}"/>
    <cellStyle name="Note 17 2 2 3" xfId="11799" xr:uid="{5CC612D4-F645-41FC-A71F-BE13F6705A7D}"/>
    <cellStyle name="Note 17 2 2 3 2" xfId="16203" xr:uid="{92FD6697-0154-4629-B181-09AD914F290E}"/>
    <cellStyle name="Note 17 2 2 3 3" xfId="17163" xr:uid="{2076CE5B-ABB6-4C1E-95D4-7A57FE40793F}"/>
    <cellStyle name="Note 17 2 2 3 4" xfId="18115" xr:uid="{055520F2-77C2-471A-B98D-E1E611978403}"/>
    <cellStyle name="Note 17 2 2 3 5" xfId="18989" xr:uid="{9D594D9B-A872-4B80-A686-19ECA63B076B}"/>
    <cellStyle name="Note 17 2 2 3 6" xfId="19854" xr:uid="{5FBF77B3-2E7D-4E85-8737-E53DABF16407}"/>
    <cellStyle name="Note 17 2 2 3 7" xfId="20630" xr:uid="{B943659A-5B9C-4DD9-8F38-23042D2B9A08}"/>
    <cellStyle name="Note 17 2 2 3 8" xfId="21387" xr:uid="{C24FB22A-135A-4318-8A58-9299BF9507D9}"/>
    <cellStyle name="Note 17 2 2 4" xfId="14763" xr:uid="{045CABC9-2CAB-4C73-A030-9DB5744C7902}"/>
    <cellStyle name="Note 17 2 2 5" xfId="14084" xr:uid="{8FD3BB97-F2B5-46F4-91B1-4E70102E0E8E}"/>
    <cellStyle name="Note 17 2 2 6" xfId="12848" xr:uid="{62FB0CA3-2EF3-46C6-8751-99F0E746C4A9}"/>
    <cellStyle name="Note 17 2 2 7" xfId="13668" xr:uid="{A73FB1A4-EFAD-4EBA-AA99-0F67065538A8}"/>
    <cellStyle name="Note 17 2 2 8" xfId="13189" xr:uid="{E8FF793B-8844-457F-BD65-974BE7CA7295}"/>
    <cellStyle name="Note 17 2 2 9" xfId="13483" xr:uid="{EBFBC857-49D0-4F22-B8AD-74FE654F4C11}"/>
    <cellStyle name="Note 17 2 3" xfId="10568" xr:uid="{5F6D46D1-814F-4904-88E0-D0B732D64FA8}"/>
    <cellStyle name="Note 17 2 3 2" xfId="15264" xr:uid="{9EC8B446-7CC2-4204-9979-100BF23C1589}"/>
    <cellStyle name="Note 17 2 3 3" xfId="16284" xr:uid="{9A474CDB-BB49-48E5-AB5B-A4E78CC785F5}"/>
    <cellStyle name="Note 17 2 3 4" xfId="17244" xr:uid="{924034FB-6870-478C-8618-E10DE1D888E4}"/>
    <cellStyle name="Note 17 2 3 5" xfId="18193" xr:uid="{A196D1B7-0A34-447D-B65B-21179AA26DE0}"/>
    <cellStyle name="Note 17 2 3 6" xfId="19066" xr:uid="{4786820B-999B-4950-8FB8-A6793B6ED7FD}"/>
    <cellStyle name="Note 17 2 3 7" xfId="19931" xr:uid="{ED8C22FE-BBF6-4D1C-9983-7F6133975BC0}"/>
    <cellStyle name="Note 17 2 3 8" xfId="20707" xr:uid="{576A6D5C-0DB6-4504-8F0B-D5416B1637E0}"/>
    <cellStyle name="Note 17 2 4" xfId="11534" xr:uid="{2C9E48AC-77F3-42C2-832E-065C065E6C4F}"/>
    <cellStyle name="Note 17 2 4 2" xfId="15938" xr:uid="{C4EBBEF1-0FC0-43B4-AC93-6C74DF25DF1A}"/>
    <cellStyle name="Note 17 2 4 3" xfId="16898" xr:uid="{BE4B78BF-B827-4363-ABDD-6310A01F340D}"/>
    <cellStyle name="Note 17 2 4 4" xfId="17850" xr:uid="{E902A4A6-7203-4012-82B3-E4C83DA54C61}"/>
    <cellStyle name="Note 17 2 4 5" xfId="18724" xr:uid="{443FE454-CBD4-4494-A224-B137A4B0340D}"/>
    <cellStyle name="Note 17 2 4 6" xfId="19589" xr:uid="{BC99A1A1-1FA9-45BD-B6ED-85B048E3E248}"/>
    <cellStyle name="Note 17 2 4 7" xfId="20365" xr:uid="{8BD98E62-EA34-4B34-BD2C-DF71FE64459D}"/>
    <cellStyle name="Note 17 2 4 8" xfId="21122" xr:uid="{5CDFE846-BE84-4A23-A326-EFEEFA18C8C7}"/>
    <cellStyle name="Note 17 2 5" xfId="14235" xr:uid="{1C5C210F-62CE-46FF-BFAC-7ECBF0DC0EEA}"/>
    <cellStyle name="Note 17 2 6" xfId="12728" xr:uid="{E331FED9-9F7F-4077-AF07-263A10B11D50}"/>
    <cellStyle name="Note 17 2 7" xfId="15660" xr:uid="{91B1F732-E967-4E7E-B3B0-49AAFFB082AB}"/>
    <cellStyle name="Note 17 2 8" xfId="16638" xr:uid="{B4C19A49-B6A7-4CE0-A192-C112F4D41E3B}"/>
    <cellStyle name="Note 17 2 9" xfId="17591" xr:uid="{71EC492A-B684-4757-B984-D9BF4D0C14D1}"/>
    <cellStyle name="Note 17 3" xfId="9328" xr:uid="{C1F56BB7-60C3-480D-8811-1BEDA9990178}"/>
    <cellStyle name="Note 17 3 10" xfId="19388" xr:uid="{A536FABE-10F2-43E6-ACD5-EE13D20BA748}"/>
    <cellStyle name="Note 17 3 2" xfId="10855" xr:uid="{97FF3A7B-5BD9-4967-9CBF-2E15A86CC17F}"/>
    <cellStyle name="Note 17 3 2 2" xfId="15482" xr:uid="{3209E3D6-EDD0-4914-B8FD-C296E3701CCA}"/>
    <cellStyle name="Note 17 3 2 3" xfId="16488" xr:uid="{84BFDF2F-C9F4-4BDD-9AAF-46200A48930A}"/>
    <cellStyle name="Note 17 3 2 4" xfId="17446" xr:uid="{C4937FAE-E523-4018-8F22-D961618C42CE}"/>
    <cellStyle name="Note 17 3 2 5" xfId="18373" xr:uid="{92BC2CC2-70FF-4658-BE31-3CF4E750A65D}"/>
    <cellStyle name="Note 17 3 2 6" xfId="19244" xr:uid="{81955437-4728-43E3-BD54-31A58455B06B}"/>
    <cellStyle name="Note 17 3 2 7" xfId="20091" xr:uid="{1468B880-53AE-4071-A326-851A64841AE9}"/>
    <cellStyle name="Note 17 3 2 8" xfId="20858" xr:uid="{EF82AD85-BBDC-43C2-8264-B7C18F306DF0}"/>
    <cellStyle name="Note 17 3 3" xfId="11685" xr:uid="{4920C665-27E3-4663-9576-AE36DB8DD417}"/>
    <cellStyle name="Note 17 3 3 2" xfId="16089" xr:uid="{6EF2DD48-4786-4512-BCFB-8997FF04A686}"/>
    <cellStyle name="Note 17 3 3 3" xfId="17049" xr:uid="{789A0A24-0A7A-4301-AF3D-9D44C2CAF4E8}"/>
    <cellStyle name="Note 17 3 3 4" xfId="18001" xr:uid="{068DD84D-7FB5-4C2C-BEA1-71CD1CE3D43C}"/>
    <cellStyle name="Note 17 3 3 5" xfId="18875" xr:uid="{DCA24E9B-4CED-4C11-9536-4AAD286ECB14}"/>
    <cellStyle name="Note 17 3 3 6" xfId="19740" xr:uid="{E51ECAAF-EA32-421C-BDF6-019EFB5BA8E1}"/>
    <cellStyle name="Note 17 3 3 7" xfId="20516" xr:uid="{90DF2181-8995-403A-9A96-753CE5DD2277}"/>
    <cellStyle name="Note 17 3 3 8" xfId="21273" xr:uid="{F7E7EA17-B4ED-45D0-B7C6-CEE2AA9C1F05}"/>
    <cellStyle name="Note 17 3 4" xfId="14452" xr:uid="{16144484-19B7-4FCD-B3C0-82C999602C2E}"/>
    <cellStyle name="Note 17 3 5" xfId="12524" xr:uid="{F8161708-91B8-43EC-973E-8BCE575EF01A}"/>
    <cellStyle name="Note 17 3 6" xfId="15696" xr:uid="{C2C01DA1-474A-4F62-A994-EB94D126E4CB}"/>
    <cellStyle name="Note 17 3 7" xfId="16672" xr:uid="{5FACB5A2-809D-405A-82C1-7209D8431EDB}"/>
    <cellStyle name="Note 17 3 8" xfId="17624" xr:uid="{85DA4FFF-DFA7-4FAD-9424-182EE266DA10}"/>
    <cellStyle name="Note 17 3 9" xfId="18519" xr:uid="{BC39487B-0401-4099-8455-A4A29F37F407}"/>
    <cellStyle name="Note 17 4" xfId="10112" xr:uid="{B413E604-67F6-4849-842E-84A5391E4DF3}"/>
    <cellStyle name="Note 17 4 2" xfId="14993" xr:uid="{96165B6A-914A-4773-8026-E77DC305D39B}"/>
    <cellStyle name="Note 17 4 3" xfId="12094" xr:uid="{EB7B6903-7673-4C8F-9506-ADFD7F98B579}"/>
    <cellStyle name="Note 17 4 4" xfId="14737" xr:uid="{C10A5EA8-19A5-4B25-8673-75B478F4DD27}"/>
    <cellStyle name="Note 17 4 5" xfId="12282" xr:uid="{D57F3DF9-75B7-4177-A263-97B0A9722D2C}"/>
    <cellStyle name="Note 17 4 6" xfId="15728" xr:uid="{E8602018-7900-48F5-9C18-04E9B14EDEB7}"/>
    <cellStyle name="Note 17 4 7" xfId="16697" xr:uid="{2B93CC89-27CD-4004-A02B-78040E4CFEAC}"/>
    <cellStyle name="Note 17 4 8" xfId="17649" xr:uid="{2F55B474-CE3E-4242-A20A-2059B2AFF105}"/>
    <cellStyle name="Note 17 5" xfId="11457" xr:uid="{F01213BE-541C-46D3-AA94-5D688DB77DFD}"/>
    <cellStyle name="Note 17 5 2" xfId="15861" xr:uid="{7CB6B72B-8EDE-401D-A3FE-DCB826B8EBB9}"/>
    <cellStyle name="Note 17 5 3" xfId="16821" xr:uid="{2B431E8B-2D59-44BF-9080-583D1F07E062}"/>
    <cellStyle name="Note 17 5 4" xfId="17773" xr:uid="{BC70C5DE-7317-4F11-8AC4-2B2B145EC93F}"/>
    <cellStyle name="Note 17 5 5" xfId="18647" xr:uid="{4A634167-DC0D-48DC-848A-26CD66D6F947}"/>
    <cellStyle name="Note 17 5 6" xfId="19512" xr:uid="{42F29797-16FE-4807-B0F8-8DA390328663}"/>
    <cellStyle name="Note 17 5 7" xfId="20288" xr:uid="{86A62501-796E-49B3-B5C1-A28A033C2C3D}"/>
    <cellStyle name="Note 17 5 8" xfId="21045" xr:uid="{4409E663-66F2-4C88-81AC-5B2FE8C70207}"/>
    <cellStyle name="Note 17 6" xfId="13897" xr:uid="{68A426E2-3ACF-4CB5-B7AE-985A74B8A9C3}"/>
    <cellStyle name="Note 17 7" xfId="13014" xr:uid="{52449DF3-3162-46C1-9334-A5B33915E967}"/>
    <cellStyle name="Note 17 8" xfId="13516" xr:uid="{1F8BE0B4-F18F-46E3-AD1D-176EFD21D263}"/>
    <cellStyle name="Note 17 9" xfId="13311" xr:uid="{1C002142-894A-4830-9E47-F0E25CE7122E}"/>
    <cellStyle name="Note 18" xfId="8470" xr:uid="{7803C9E1-8326-4871-8337-80A679D78AD1}"/>
    <cellStyle name="Note 18 10" xfId="13310" xr:uid="{AEF7C1DB-24C6-4746-A9E7-9BEDD18FB97E}"/>
    <cellStyle name="Note 18 11" xfId="14576" xr:uid="{D8AB4FA0-CD70-4368-8207-0706333E8E2B}"/>
    <cellStyle name="Note 18 12" xfId="12405" xr:uid="{2C7DB1FF-A5DB-4F28-9191-968E79C9651A}"/>
    <cellStyle name="Note 18 13" xfId="15200" xr:uid="{42E24AA1-F395-4727-9B26-052A4DD41E0B}"/>
    <cellStyle name="Note 18 2" xfId="8471" xr:uid="{6A66C5C6-F807-48D5-BFAB-A080A0C64479}"/>
    <cellStyle name="Note 18 2 10" xfId="15605" xr:uid="{CC72CE27-87ED-4CA1-9B15-406F0FB28737}"/>
    <cellStyle name="Note 18 2 11" xfId="16606" xr:uid="{5E2C3EFC-3DC6-4B3D-8BCC-97C457B965E0}"/>
    <cellStyle name="Note 18 2 12" xfId="17564" xr:uid="{0B4F7B74-311C-4599-9360-6F6684DF71EF}"/>
    <cellStyle name="Note 18 2 2" xfId="9041" xr:uid="{65F23681-5DD9-43B2-867E-AA594C2F82D8}"/>
    <cellStyle name="Note 18 2 2 10" xfId="13184" xr:uid="{8347E2B2-B065-44DA-97A5-0BE9359BF4F8}"/>
    <cellStyle name="Note 18 2 2 11" xfId="15624" xr:uid="{CC47BD18-1A44-4D62-A28E-2BDE8330006F}"/>
    <cellStyle name="Note 18 2 2 2" xfId="9812" xr:uid="{D3450A20-A59F-4044-9F3B-CE02C7475951}"/>
    <cellStyle name="Note 18 2 2 2 10" xfId="12378" xr:uid="{3942D540-DC2E-477B-AFAC-3B3DFA250E0C}"/>
    <cellStyle name="Note 18 2 2 2 2" xfId="11351" xr:uid="{51DE3D3C-9EF3-4865-8C5D-162ECD51E719}"/>
    <cellStyle name="Note 18 2 2 2 2 2" xfId="15780" xr:uid="{61123F1A-EF67-4134-9DB4-EED5EC07DFD1}"/>
    <cellStyle name="Note 18 2 2 2 2 3" xfId="16742" xr:uid="{99A1C056-4529-4F7B-A1BC-5FD73F5063BE}"/>
    <cellStyle name="Note 18 2 2 2 2 4" xfId="17694" xr:uid="{DDFA58CE-A39B-4D3C-B778-ADF489B2043A}"/>
    <cellStyle name="Note 18 2 2 2 2 5" xfId="18574" xr:uid="{CBB39F92-CDEC-4D58-8F67-E1F37076F020}"/>
    <cellStyle name="Note 18 2 2 2 2 6" xfId="19440" xr:uid="{7E82A21B-4E19-4EA9-AF7D-9F5072D8D57C}"/>
    <cellStyle name="Note 18 2 2 2 2 7" xfId="20216" xr:uid="{5CD085D1-B685-469E-8A02-C35322A3D5B6}"/>
    <cellStyle name="Note 18 2 2 2 2 8" xfId="20973" xr:uid="{0C8AAEC2-2C8A-41C1-8B40-AC2866279F5A}"/>
    <cellStyle name="Note 18 2 2 2 3" xfId="11800" xr:uid="{40E09572-8ED0-4293-B8EB-DF7C4EE80AB1}"/>
    <cellStyle name="Note 18 2 2 2 3 2" xfId="16204" xr:uid="{E0F93514-5004-4582-BE77-333672048F30}"/>
    <cellStyle name="Note 18 2 2 2 3 3" xfId="17164" xr:uid="{A43183BE-3B33-4136-84E0-3370B91F9277}"/>
    <cellStyle name="Note 18 2 2 2 3 4" xfId="18116" xr:uid="{AB2F1BD7-649C-4F05-8C34-218A64498D54}"/>
    <cellStyle name="Note 18 2 2 2 3 5" xfId="18990" xr:uid="{C464E814-9885-402B-A771-62BE496E9E7E}"/>
    <cellStyle name="Note 18 2 2 2 3 6" xfId="19855" xr:uid="{158CA925-8096-406F-93BA-DACDF0240F2A}"/>
    <cellStyle name="Note 18 2 2 2 3 7" xfId="20631" xr:uid="{93673DAF-8689-4848-A572-D37A65983100}"/>
    <cellStyle name="Note 18 2 2 2 3 8" xfId="21388" xr:uid="{61246B71-5D5B-40AD-9C1B-C76DA1586105}"/>
    <cellStyle name="Note 18 2 2 2 4" xfId="14764" xr:uid="{5721F11B-26B0-4861-93ED-FB2B92624950}"/>
    <cellStyle name="Note 18 2 2 2 5" xfId="14872" xr:uid="{ACA0B084-36AA-4F88-8317-88C73B67C0CD}"/>
    <cellStyle name="Note 18 2 2 2 6" xfId="12200" xr:uid="{DC9BFFA7-C826-45C1-AD02-7EF72294269E}"/>
    <cellStyle name="Note 18 2 2 2 7" xfId="13845" xr:uid="{FA07A93A-7E08-49DD-BA5E-2B794278F8D0}"/>
    <cellStyle name="Note 18 2 2 2 8" xfId="13057" xr:uid="{D09D4635-624A-40E0-9485-05F271B96232}"/>
    <cellStyle name="Note 18 2 2 2 9" xfId="14619" xr:uid="{39279B8F-15E0-49AB-8531-16221A479DCD}"/>
    <cellStyle name="Note 18 2 2 3" xfId="10566" xr:uid="{03C4FE89-8E55-468A-A4E0-358673BE39EE}"/>
    <cellStyle name="Note 18 2 2 3 2" xfId="15262" xr:uid="{97A09929-7BA6-4681-86D6-F71A3FBA7873}"/>
    <cellStyle name="Note 18 2 2 3 3" xfId="16282" xr:uid="{78589670-F70C-48E0-BC66-0EA234E0174F}"/>
    <cellStyle name="Note 18 2 2 3 4" xfId="17242" xr:uid="{4215E901-BCFE-4363-803D-AA816F059CE7}"/>
    <cellStyle name="Note 18 2 2 3 5" xfId="18191" xr:uid="{1773CFD9-FABA-4920-85B1-7BB61950F0C0}"/>
    <cellStyle name="Note 18 2 2 3 6" xfId="19064" xr:uid="{7FB59407-84F5-45BC-9EC6-8A5A05C0FAA6}"/>
    <cellStyle name="Note 18 2 2 3 7" xfId="19929" xr:uid="{89178204-936A-4AD8-83D0-FE96460FAB23}"/>
    <cellStyle name="Note 18 2 2 3 8" xfId="20705" xr:uid="{2C92CE04-B947-4C3D-AB5F-30D834BDFC0B}"/>
    <cellStyle name="Note 18 2 2 4" xfId="11532" xr:uid="{868524FB-BAB3-4B7C-B2E7-76768ADAC91D}"/>
    <cellStyle name="Note 18 2 2 4 2" xfId="15936" xr:uid="{48122F3C-FE62-4246-B668-CC1EE373C350}"/>
    <cellStyle name="Note 18 2 2 4 3" xfId="16896" xr:uid="{9CD9E1A8-68A9-4C7B-8739-A8C0AFD565C4}"/>
    <cellStyle name="Note 18 2 2 4 4" xfId="17848" xr:uid="{1B31A29B-4418-42C5-B4CA-E448206FA288}"/>
    <cellStyle name="Note 18 2 2 4 5" xfId="18722" xr:uid="{6F9FEF7D-8EBC-430C-AB15-53A309326148}"/>
    <cellStyle name="Note 18 2 2 4 6" xfId="19587" xr:uid="{DFDDCB18-68A7-45BA-9032-F7193CA6DB6F}"/>
    <cellStyle name="Note 18 2 2 4 7" xfId="20363" xr:uid="{7EC58382-940D-4199-9F55-F7FF5B883685}"/>
    <cellStyle name="Note 18 2 2 4 8" xfId="21120" xr:uid="{64477F18-7A20-41AC-AF65-634E97C40298}"/>
    <cellStyle name="Note 18 2 2 5" xfId="14233" xr:uid="{223BDEDA-784F-4878-BBEE-E4537F1BB93D}"/>
    <cellStyle name="Note 18 2 2 6" xfId="12730" xr:uid="{AF59B3E9-E4F4-4BED-9209-7BEC88D5E174}"/>
    <cellStyle name="Note 18 2 2 7" xfId="14127" xr:uid="{7EBEB3DC-25DB-40ED-BDFA-4628E6B545EB}"/>
    <cellStyle name="Note 18 2 2 8" xfId="12821" xr:uid="{75DC9EDE-9A52-498D-81AA-17358503E9BE}"/>
    <cellStyle name="Note 18 2 2 9" xfId="13691" xr:uid="{40AA5CEA-E755-41EF-9B64-FCAE19E38947}"/>
    <cellStyle name="Note 18 2 3" xfId="9330" xr:uid="{6184B51F-2705-4C89-8069-9C950DDDB588}"/>
    <cellStyle name="Note 18 2 3 10" xfId="17587" xr:uid="{525240CD-A609-4415-9882-36222210E261}"/>
    <cellStyle name="Note 18 2 3 2" xfId="10857" xr:uid="{1AD1B5AC-3E33-439C-B810-07737B2F7C7A}"/>
    <cellStyle name="Note 18 2 3 2 2" xfId="15484" xr:uid="{E7DA5132-CF7F-45C7-9042-06E90E867609}"/>
    <cellStyle name="Note 18 2 3 2 3" xfId="16490" xr:uid="{FA9A4DB6-D464-458E-8046-B8E1BD97961C}"/>
    <cellStyle name="Note 18 2 3 2 4" xfId="17448" xr:uid="{2A3A5684-95E9-4E41-81AB-2C9C11435F03}"/>
    <cellStyle name="Note 18 2 3 2 5" xfId="18375" xr:uid="{E094DDF2-D806-44C0-9E0C-544AC2BA64FA}"/>
    <cellStyle name="Note 18 2 3 2 6" xfId="19246" xr:uid="{DDF9DEEC-489C-4C04-92DF-F3ABFC59E27F}"/>
    <cellStyle name="Note 18 2 3 2 7" xfId="20093" xr:uid="{35C37A37-B85A-4A6F-B344-2F0A3ED2132E}"/>
    <cellStyle name="Note 18 2 3 2 8" xfId="20860" xr:uid="{868B3568-ADB1-4794-95A8-CA5E8C54AA6C}"/>
    <cellStyle name="Note 18 2 3 3" xfId="11687" xr:uid="{DFB12289-0DD8-45A8-BC96-2C6AFEC578F3}"/>
    <cellStyle name="Note 18 2 3 3 2" xfId="16091" xr:uid="{C085846C-A789-491B-AAA9-4D2527FF1989}"/>
    <cellStyle name="Note 18 2 3 3 3" xfId="17051" xr:uid="{1A4D3B02-B93B-4260-8542-CB5B71480551}"/>
    <cellStyle name="Note 18 2 3 3 4" xfId="18003" xr:uid="{4EA1941B-1DBB-4680-8C4B-94CC122E9291}"/>
    <cellStyle name="Note 18 2 3 3 5" xfId="18877" xr:uid="{9CE9F846-29DC-4BB0-A9A2-6B32C463B225}"/>
    <cellStyle name="Note 18 2 3 3 6" xfId="19742" xr:uid="{9A41A0F9-725C-405E-904E-66CF58370EE7}"/>
    <cellStyle name="Note 18 2 3 3 7" xfId="20518" xr:uid="{272BCC43-BFD3-40C7-9B06-0C4AA309C25A}"/>
    <cellStyle name="Note 18 2 3 3 8" xfId="21275" xr:uid="{1EDEDA8A-076E-4A83-8E13-47CED65593A8}"/>
    <cellStyle name="Note 18 2 3 4" xfId="14454" xr:uid="{30E6475C-AE7B-49BB-9C0F-5446FCBD882E}"/>
    <cellStyle name="Note 18 2 3 5" xfId="12522" xr:uid="{5A98B0CF-F228-4208-8014-4896CA6DD856}"/>
    <cellStyle name="Note 18 2 3 6" xfId="14159" xr:uid="{BCC8296F-BA8E-45FC-A88D-4594377EA1D0}"/>
    <cellStyle name="Note 18 2 3 7" xfId="12791" xr:uid="{F2BE3DC4-E9C1-4B4E-88E9-4F7AE369F4D8}"/>
    <cellStyle name="Note 18 2 3 8" xfId="15653" xr:uid="{2DE01E3E-9ED1-4CF7-A3A6-DBD648B9F6B2}"/>
    <cellStyle name="Note 18 2 3 9" xfId="16634" xr:uid="{18DB1F64-1572-4D19-95A8-AE9F8E6581A3}"/>
    <cellStyle name="Note 18 2 4" xfId="10114" xr:uid="{3A5F6638-CFAD-41C8-8C65-E9B3659C447D}"/>
    <cellStyle name="Note 18 2 4 2" xfId="14995" xr:uid="{7C10CAE8-24D9-4477-AB18-5EA61C0BF04D}"/>
    <cellStyle name="Note 18 2 4 3" xfId="14062" xr:uid="{EBA3D1E5-A2FD-415E-A717-E531C7A17CDC}"/>
    <cellStyle name="Note 18 2 4 4" xfId="12869" xr:uid="{D886C261-BA6E-4709-942E-BF79B57CB653}"/>
    <cellStyle name="Note 18 2 4 5" xfId="13650" xr:uid="{E3B97605-4B97-4ECD-AAB1-97D755122376}"/>
    <cellStyle name="Note 18 2 4 6" xfId="13207" xr:uid="{4A721C12-257B-47E3-BBB7-08482D4BD618}"/>
    <cellStyle name="Note 18 2 4 7" xfId="15621" xr:uid="{58E02583-ED63-4FC6-8F30-D77CBF607232}"/>
    <cellStyle name="Note 18 2 4 8" xfId="16617" xr:uid="{DA28F454-014B-4328-864C-F94F85DB745E}"/>
    <cellStyle name="Note 18 2 5" xfId="11459" xr:uid="{475BE3DA-CEBE-44D7-BF63-171D44C098F3}"/>
    <cellStyle name="Note 18 2 5 2" xfId="15863" xr:uid="{D04F219B-FEC5-4926-94E0-C39EF5C4A7E6}"/>
    <cellStyle name="Note 18 2 5 3" xfId="16823" xr:uid="{48F86745-46DC-4F9A-A6A0-CECE06B3A2A1}"/>
    <cellStyle name="Note 18 2 5 4" xfId="17775" xr:uid="{97A6058D-727B-4B28-A4A9-61B473268D87}"/>
    <cellStyle name="Note 18 2 5 5" xfId="18649" xr:uid="{0BED3C09-6B9D-434F-B60C-FB5BDDF08003}"/>
    <cellStyle name="Note 18 2 5 6" xfId="19514" xr:uid="{F1E86E48-9442-49F2-9F4E-2FCB903630CA}"/>
    <cellStyle name="Note 18 2 5 7" xfId="20290" xr:uid="{ECB5ED8C-8775-49D2-B030-1104B535BB04}"/>
    <cellStyle name="Note 18 2 5 8" xfId="21047" xr:uid="{9CF8E30C-CD2C-45E6-B863-45337269F925}"/>
    <cellStyle name="Note 18 2 6" xfId="13899" xr:uid="{62F62793-DB85-4C90-9EF2-8B4913EF6700}"/>
    <cellStyle name="Note 18 2 7" xfId="13012" xr:uid="{306BA7CD-0E70-4A76-BB5B-D8993A97034F}"/>
    <cellStyle name="Note 18 2 8" xfId="13518" xr:uid="{CF79FA14-455A-4287-AAEB-6B48AEC79AFB}"/>
    <cellStyle name="Note 18 2 9" xfId="13309" xr:uid="{EBB11B2F-5269-4938-A6FA-38B4F02DF13C}"/>
    <cellStyle name="Note 18 3" xfId="9042" xr:uid="{2B881674-81F8-4847-BB46-906FF5356BE6}"/>
    <cellStyle name="Note 18 3 10" xfId="13099" xr:uid="{010A50A2-6877-4117-9371-6A6F5397AF74}"/>
    <cellStyle name="Note 18 3 11" xfId="15637" xr:uid="{3F0B0D87-04DE-47BB-B87F-B4EBAA454F69}"/>
    <cellStyle name="Note 18 3 2" xfId="9813" xr:uid="{808AC470-59E2-4906-A0D7-E7B23221AE75}"/>
    <cellStyle name="Note 18 3 2 10" xfId="20061" xr:uid="{A8D2B630-5E24-43ED-A39B-DAF657FAB6EC}"/>
    <cellStyle name="Note 18 3 2 2" xfId="11352" xr:uid="{E1A79400-7A3B-4707-8EAC-16FFABDFF227}"/>
    <cellStyle name="Note 18 3 2 2 2" xfId="15781" xr:uid="{8FDD7022-4407-4F64-8FB2-1A269019CD00}"/>
    <cellStyle name="Note 18 3 2 2 3" xfId="16743" xr:uid="{FE8F7D56-2AA0-431D-B02C-B4609F668350}"/>
    <cellStyle name="Note 18 3 2 2 4" xfId="17695" xr:uid="{80AA54C4-7B83-4086-9B1E-612ED9B37CCC}"/>
    <cellStyle name="Note 18 3 2 2 5" xfId="18575" xr:uid="{0A384C69-FB8B-42EC-9DAE-34463147B08A}"/>
    <cellStyle name="Note 18 3 2 2 6" xfId="19441" xr:uid="{268310D4-EBD2-4FB3-A8FA-7301CF23EC96}"/>
    <cellStyle name="Note 18 3 2 2 7" xfId="20217" xr:uid="{135229A0-492F-49DD-972E-9729E66119DE}"/>
    <cellStyle name="Note 18 3 2 2 8" xfId="20974" xr:uid="{A8F2C971-5334-4B77-9F8C-2A499D4F8452}"/>
    <cellStyle name="Note 18 3 2 3" xfId="11801" xr:uid="{B254C7E8-D33D-4B1B-8E6C-C60710E7CB46}"/>
    <cellStyle name="Note 18 3 2 3 2" xfId="16205" xr:uid="{128992AE-3511-4C7B-8F6B-946D6691800C}"/>
    <cellStyle name="Note 18 3 2 3 3" xfId="17165" xr:uid="{9E9F426A-A3FA-4EC3-9731-DC3A24278896}"/>
    <cellStyle name="Note 18 3 2 3 4" xfId="18117" xr:uid="{B6D0882E-DF12-4C2B-A8B9-CF5E6A2A56A3}"/>
    <cellStyle name="Note 18 3 2 3 5" xfId="18991" xr:uid="{E0B119C2-BA9E-4272-B705-42B0680F7A38}"/>
    <cellStyle name="Note 18 3 2 3 6" xfId="19856" xr:uid="{5793255C-19CD-4DB8-9C8D-09C9EF4EC4F5}"/>
    <cellStyle name="Note 18 3 2 3 7" xfId="20632" xr:uid="{9D2DB89E-CD0A-4E9B-887D-98899D174B33}"/>
    <cellStyle name="Note 18 3 2 3 8" xfId="21389" xr:uid="{7DC3B32C-89B5-47D8-A5C2-C584D4723F49}"/>
    <cellStyle name="Note 18 3 2 4" xfId="14765" xr:uid="{762E4090-253E-4DD4-8181-245E8EBD1583}"/>
    <cellStyle name="Note 18 3 2 5" xfId="15407" xr:uid="{BB2C7FE0-BC61-4E39-AE08-A6EF79C5F0CD}"/>
    <cellStyle name="Note 18 3 2 6" xfId="16421" xr:uid="{D360E341-37A5-42FB-9EE3-9057EA225B9D}"/>
    <cellStyle name="Note 18 3 2 7" xfId="17379" xr:uid="{6C0344E6-B4F7-4930-A440-DF9F09D16369}"/>
    <cellStyle name="Note 18 3 2 8" xfId="18323" xr:uid="{92CBBE8B-CAF9-4AE9-8172-B3BBEAAE3DB7}"/>
    <cellStyle name="Note 18 3 2 9" xfId="19196" xr:uid="{80338B94-5E22-4EE7-9463-ECFB6A577156}"/>
    <cellStyle name="Note 18 3 3" xfId="10567" xr:uid="{5561873C-2AA7-4CD1-9D6A-0EC342058035}"/>
    <cellStyle name="Note 18 3 3 2" xfId="15263" xr:uid="{BD606526-5CA3-4124-8E12-718F01935956}"/>
    <cellStyle name="Note 18 3 3 3" xfId="16283" xr:uid="{D3148B79-2434-4A12-B5D4-8563CD666B21}"/>
    <cellStyle name="Note 18 3 3 4" xfId="17243" xr:uid="{73EF5271-3E6A-4959-9413-FEC9B29D8A9C}"/>
    <cellStyle name="Note 18 3 3 5" xfId="18192" xr:uid="{EF3D3019-726E-43B8-B970-D54BFC9D552B}"/>
    <cellStyle name="Note 18 3 3 6" xfId="19065" xr:uid="{B395662E-0BAC-4865-8217-D831C012439C}"/>
    <cellStyle name="Note 18 3 3 7" xfId="19930" xr:uid="{E04ADBD9-2110-4633-B4DE-75C3ADC80F80}"/>
    <cellStyle name="Note 18 3 3 8" xfId="20706" xr:uid="{4B2D7990-80EE-408E-BCFF-200A5D0B6EAD}"/>
    <cellStyle name="Note 18 3 4" xfId="11533" xr:uid="{15302F6F-5216-4730-AA42-F399B1790771}"/>
    <cellStyle name="Note 18 3 4 2" xfId="15937" xr:uid="{CEE42F4E-0AC4-450F-9706-4DE276DC7525}"/>
    <cellStyle name="Note 18 3 4 3" xfId="16897" xr:uid="{4B7E0107-5655-4EE3-A278-12CB09C46BBC}"/>
    <cellStyle name="Note 18 3 4 4" xfId="17849" xr:uid="{6DC2686A-A379-4AB7-A749-88978A881B0B}"/>
    <cellStyle name="Note 18 3 4 5" xfId="18723" xr:uid="{E470058D-5441-4E7F-B461-0417AA0E2255}"/>
    <cellStyle name="Note 18 3 4 6" xfId="19588" xr:uid="{A4E479E5-6808-4C34-88EF-753ABADB406C}"/>
    <cellStyle name="Note 18 3 4 7" xfId="20364" xr:uid="{30D5BE9A-19D1-414C-9FBD-22AE44B5CA9A}"/>
    <cellStyle name="Note 18 3 4 8" xfId="21121" xr:uid="{D22325A9-273D-4D9E-ACDD-44E65362A358}"/>
    <cellStyle name="Note 18 3 5" xfId="14234" xr:uid="{48936BB6-A9EE-4A8E-BA40-1A83533B42D4}"/>
    <cellStyle name="Note 18 3 6" xfId="12729" xr:uid="{C883F7C0-076A-48DC-9D05-9A8312BD3EB3}"/>
    <cellStyle name="Note 18 3 7" xfId="14638" xr:uid="{6E746793-052F-44DD-B94B-BCA04AD0BC3B}"/>
    <cellStyle name="Note 18 3 8" xfId="12364" xr:uid="{5F4AE68A-A564-4366-AFB3-F3EA70DC594A}"/>
    <cellStyle name="Note 18 3 9" xfId="13796" xr:uid="{2D58B803-C833-485C-89F1-D2B83261C6F4}"/>
    <cellStyle name="Note 18 4" xfId="9329" xr:uid="{B5BF9206-1544-47C3-8574-496D9F65860E}"/>
    <cellStyle name="Note 18 4 10" xfId="14141" xr:uid="{4D3469BB-48CF-4C21-8E25-9AF3140AC5A1}"/>
    <cellStyle name="Note 18 4 2" xfId="10856" xr:uid="{1C93F46C-26C9-4A61-9472-201CEF6FBC03}"/>
    <cellStyle name="Note 18 4 2 2" xfId="15483" xr:uid="{B1027E62-A767-4DA5-8EEF-C52485F0F77B}"/>
    <cellStyle name="Note 18 4 2 3" xfId="16489" xr:uid="{C0948090-27BF-4DCE-8269-3F5922C1C5C8}"/>
    <cellStyle name="Note 18 4 2 4" xfId="17447" xr:uid="{BB93E788-7958-4519-8BB8-FAD9B5AFE7C0}"/>
    <cellStyle name="Note 18 4 2 5" xfId="18374" xr:uid="{D16C04B1-C2CB-4A10-96EC-DE6BC92E6242}"/>
    <cellStyle name="Note 18 4 2 6" xfId="19245" xr:uid="{5E13DD0D-3C03-420E-AD7B-ABEB593F15A8}"/>
    <cellStyle name="Note 18 4 2 7" xfId="20092" xr:uid="{605FC3A6-591C-424D-BC62-54A1F70511AD}"/>
    <cellStyle name="Note 18 4 2 8" xfId="20859" xr:uid="{68A56324-BD7F-4CB1-BFA1-39EA23C4EEB6}"/>
    <cellStyle name="Note 18 4 3" xfId="11686" xr:uid="{76D893BE-3F32-4A53-B99E-4D67A9FA8D95}"/>
    <cellStyle name="Note 18 4 3 2" xfId="16090" xr:uid="{F088331F-0EDC-4F1C-A8B6-5554ECEAC957}"/>
    <cellStyle name="Note 18 4 3 3" xfId="17050" xr:uid="{F555D470-8538-48A9-B43A-376E4D4B5577}"/>
    <cellStyle name="Note 18 4 3 4" xfId="18002" xr:uid="{564CD5E6-864D-4B62-9FEC-E443341B02CB}"/>
    <cellStyle name="Note 18 4 3 5" xfId="18876" xr:uid="{347C1504-B189-4B53-AA9F-AF29484B6304}"/>
    <cellStyle name="Note 18 4 3 6" xfId="19741" xr:uid="{BA1E8C56-411E-4228-B3DD-5C3FCFB1B11F}"/>
    <cellStyle name="Note 18 4 3 7" xfId="20517" xr:uid="{7E92B56B-E231-4426-A688-0085D2A5BD30}"/>
    <cellStyle name="Note 18 4 3 8" xfId="21274" xr:uid="{A0C14346-3274-4C75-B242-85928C6290C1}"/>
    <cellStyle name="Note 18 4 4" xfId="14453" xr:uid="{2F778BA2-D5AF-410E-8688-9267964D05AE}"/>
    <cellStyle name="Note 18 4 5" xfId="12523" xr:uid="{31B8A19D-1B64-4187-BE3E-A5BE201B3DC3}"/>
    <cellStyle name="Note 18 4 6" xfId="15189" xr:uid="{7A782A14-E6F6-483D-8AD1-8E9349B85918}"/>
    <cellStyle name="Note 18 4 7" xfId="11939" xr:uid="{61BC0B51-BC4E-4515-BF06-802E2E062D2B}"/>
    <cellStyle name="Note 18 4 8" xfId="14342" xr:uid="{B5829826-3EA6-4B8A-9DA8-1CFD82CD59FD}"/>
    <cellStyle name="Note 18 4 9" xfId="12622" xr:uid="{8F56DE03-946A-47F9-B102-E4E302DDF0AB}"/>
    <cellStyle name="Note 18 5" xfId="10113" xr:uid="{E314EF92-B0B4-40AE-9213-E2149C20F3EB}"/>
    <cellStyle name="Note 18 5 2" xfId="14994" xr:uid="{23F82F6C-BA87-4DBA-B543-0601662E0692}"/>
    <cellStyle name="Note 18 5 3" xfId="12093" xr:uid="{8A253F83-C4D2-42C3-BD1A-112207C2CD83}"/>
    <cellStyle name="Note 18 5 4" xfId="15758" xr:uid="{CC8442C1-E127-43A5-A087-3DBF1A225758}"/>
    <cellStyle name="Note 18 5 5" xfId="16722" xr:uid="{BF23F577-630A-4771-83F4-AFF243A50318}"/>
    <cellStyle name="Note 18 5 6" xfId="17674" xr:uid="{C3081328-7CCE-47DA-8513-B740C097E43F}"/>
    <cellStyle name="Note 18 5 7" xfId="18556" xr:uid="{1CDE3BCC-C05C-4A8C-B179-8481E5721F2B}"/>
    <cellStyle name="Note 18 5 8" xfId="19424" xr:uid="{ABF2B7F8-E12D-413A-ADAE-9F1FA922125B}"/>
    <cellStyle name="Note 18 6" xfId="11458" xr:uid="{0E772410-BE48-4794-BCDC-2DC4DAE7AC34}"/>
    <cellStyle name="Note 18 6 2" xfId="15862" xr:uid="{C88AFDD9-AE70-4B1D-AA5B-3BF1589307CA}"/>
    <cellStyle name="Note 18 6 3" xfId="16822" xr:uid="{FD56F33E-AFB7-42BE-9C4C-74896FB91F7E}"/>
    <cellStyle name="Note 18 6 4" xfId="17774" xr:uid="{27128374-13F5-466C-A370-C588A245CF4D}"/>
    <cellStyle name="Note 18 6 5" xfId="18648" xr:uid="{86CBFEC1-26F7-4693-B72F-690D86E7AD1C}"/>
    <cellStyle name="Note 18 6 6" xfId="19513" xr:uid="{B151D978-4EF0-4640-8468-F1281267AF47}"/>
    <cellStyle name="Note 18 6 7" xfId="20289" xr:uid="{8A715097-9A18-417B-99DE-E8433F8235B5}"/>
    <cellStyle name="Note 18 6 8" xfId="21046" xr:uid="{D357A281-29DE-459D-98C3-C61FF9146B58}"/>
    <cellStyle name="Note 18 7" xfId="13898" xr:uid="{6E161FC2-3D9B-4C2B-89AE-4D1A6ACB4949}"/>
    <cellStyle name="Note 18 8" xfId="13013" xr:uid="{B766EFB4-FA33-4C9D-B7B1-1E9A45D68C29}"/>
    <cellStyle name="Note 18 9" xfId="13517" xr:uid="{91D94153-5DD4-4ABE-8AB3-2FF0920D1E5A}"/>
    <cellStyle name="Note 19" xfId="8472" xr:uid="{E270A9B4-8301-44BD-A50E-B1B31E819A6F}"/>
    <cellStyle name="Note 19 10" xfId="13308" xr:uid="{86A327FA-2726-467C-95F7-8610215ACBF5}"/>
    <cellStyle name="Note 19 11" xfId="15067" xr:uid="{BA975D7A-F02C-4E8A-B6D4-AB9A62A8DF82}"/>
    <cellStyle name="Note 19 12" xfId="12025" xr:uid="{1FF04A9A-F957-44A3-96F8-0EA12CD20A8C}"/>
    <cellStyle name="Note 19 13" xfId="13878" xr:uid="{581F43CA-4380-44C8-8B42-64B8D8AF4BF0}"/>
    <cellStyle name="Note 19 2" xfId="8473" xr:uid="{37D211E6-2742-454A-BD43-7594452D5CD9}"/>
    <cellStyle name="Note 19 2 10" xfId="14341" xr:uid="{316E185A-65AA-4AF6-B9BD-FFC7E669C4CC}"/>
    <cellStyle name="Note 19 2 11" xfId="12623" xr:uid="{6FCBA3C2-364B-45C7-861F-54A41854E0D1}"/>
    <cellStyle name="Note 19 2 12" xfId="14140" xr:uid="{94D2582E-BFEB-480A-B7FE-B17FD2819885}"/>
    <cellStyle name="Note 19 2 2" xfId="9039" xr:uid="{E4C06994-5F68-4617-A925-1F999D873507}"/>
    <cellStyle name="Note 19 2 2 10" xfId="12566" xr:uid="{A02741BA-DA30-4F37-9BC9-DC85410EF09F}"/>
    <cellStyle name="Note 19 2 2 11" xfId="14669" xr:uid="{F0E7DF1A-2667-4058-85D1-875BF8912A9D}"/>
    <cellStyle name="Note 19 2 2 2" xfId="9814" xr:uid="{BDCD9B0D-A6D6-4A8B-AD64-1EE362E0933D}"/>
    <cellStyle name="Note 19 2 2 2 10" xfId="12372" xr:uid="{99319FCA-9409-4C1F-B451-5A12EB5113FB}"/>
    <cellStyle name="Note 19 2 2 2 2" xfId="11353" xr:uid="{5B936D62-ACE6-4C53-8119-52B66FE2283C}"/>
    <cellStyle name="Note 19 2 2 2 2 2" xfId="15782" xr:uid="{1410527D-8E1C-4E62-A7D8-412A0F25BDA8}"/>
    <cellStyle name="Note 19 2 2 2 2 3" xfId="16744" xr:uid="{66481C01-8DFF-42DB-AB0C-DED7ECFBEF47}"/>
    <cellStyle name="Note 19 2 2 2 2 4" xfId="17696" xr:uid="{976F3649-54B0-4F30-8D86-BFE5408AE193}"/>
    <cellStyle name="Note 19 2 2 2 2 5" xfId="18576" xr:uid="{A72F66EF-85B6-4CDC-8730-1E4046641987}"/>
    <cellStyle name="Note 19 2 2 2 2 6" xfId="19442" xr:uid="{ADDBEAA5-9138-4209-982B-92EA00E0AC9F}"/>
    <cellStyle name="Note 19 2 2 2 2 7" xfId="20218" xr:uid="{8507F685-4A63-4531-8D72-64B5EC6C8E58}"/>
    <cellStyle name="Note 19 2 2 2 2 8" xfId="20975" xr:uid="{64BB6FA8-3A85-40FA-B198-73F43A2E4110}"/>
    <cellStyle name="Note 19 2 2 2 3" xfId="11802" xr:uid="{7F10804D-58E2-40D0-A716-5068BE7DD308}"/>
    <cellStyle name="Note 19 2 2 2 3 2" xfId="16206" xr:uid="{B41D768A-A2B9-4775-B830-8551B3AA10E5}"/>
    <cellStyle name="Note 19 2 2 2 3 3" xfId="17166" xr:uid="{41A13D6A-63D8-4731-98F8-EE741BEF8D00}"/>
    <cellStyle name="Note 19 2 2 2 3 4" xfId="18118" xr:uid="{BD73F519-85F1-4C65-B636-85461BECAE56}"/>
    <cellStyle name="Note 19 2 2 2 3 5" xfId="18992" xr:uid="{BBD7EEED-A79A-41DF-BDF4-C102ACE69014}"/>
    <cellStyle name="Note 19 2 2 2 3 6" xfId="19857" xr:uid="{280FBC71-C011-4D73-B506-3B7EBE58FA58}"/>
    <cellStyle name="Note 19 2 2 2 3 7" xfId="20633" xr:uid="{52ED6B44-C089-4C35-8277-C72AF4E232EE}"/>
    <cellStyle name="Note 19 2 2 2 3 8" xfId="21390" xr:uid="{C731718B-FD09-46D4-9F2C-41D21603E3F7}"/>
    <cellStyle name="Note 19 2 2 2 4" xfId="14766" xr:uid="{E53CFEAC-616F-4845-A57A-5B2F6CF37E2A}"/>
    <cellStyle name="Note 19 2 2 2 5" xfId="14378" xr:uid="{9CEA831C-970A-492F-B06B-5E503FBF4F58}"/>
    <cellStyle name="Note 19 2 2 2 6" xfId="12590" xr:uid="{5FC15EB5-B3BA-458A-A6EF-DA9EDEF16B8E}"/>
    <cellStyle name="Note 19 2 2 2 7" xfId="14149" xr:uid="{5B969B8A-9580-4CAF-9625-A7A535E2FFD2}"/>
    <cellStyle name="Note 19 2 2 2 8" xfId="12801" xr:uid="{44B300B1-5418-443F-B558-41401D40ED47}"/>
    <cellStyle name="Note 19 2 2 2 9" xfId="14627" xr:uid="{59CBF782-9E7C-4898-8D65-BACA032DB8EA}"/>
    <cellStyle name="Note 19 2 2 3" xfId="10564" xr:uid="{C0045171-74DF-4D0C-ADBA-B628EBC9271C}"/>
    <cellStyle name="Note 19 2 2 3 2" xfId="15260" xr:uid="{5BE67531-740E-493E-AA5A-547D00C12363}"/>
    <cellStyle name="Note 19 2 2 3 3" xfId="16280" xr:uid="{9C1A1B9A-A49D-4D87-A88C-80F17ADD0DEF}"/>
    <cellStyle name="Note 19 2 2 3 4" xfId="17240" xr:uid="{EEADB315-48A0-4882-AC1E-C83BBEE931BC}"/>
    <cellStyle name="Note 19 2 2 3 5" xfId="18189" xr:uid="{9C15009F-7C89-4D57-B4F3-0A6275B9576B}"/>
    <cellStyle name="Note 19 2 2 3 6" xfId="19062" xr:uid="{319081F7-CD33-4DF3-9BCA-F058CD1DED6C}"/>
    <cellStyle name="Note 19 2 2 3 7" xfId="19927" xr:uid="{0962BBB8-B98B-4E2E-A12B-FAEF838923CC}"/>
    <cellStyle name="Note 19 2 2 3 8" xfId="20703" xr:uid="{323FD400-3D1C-4CD8-B63E-FC57A770622A}"/>
    <cellStyle name="Note 19 2 2 4" xfId="11530" xr:uid="{BBDE3735-F8B7-4A14-A1F7-D4F25CAF28B0}"/>
    <cellStyle name="Note 19 2 2 4 2" xfId="15934" xr:uid="{3CA45AF2-CAA7-4825-9BC8-A27660BB1E98}"/>
    <cellStyle name="Note 19 2 2 4 3" xfId="16894" xr:uid="{A2A154EA-D25F-464B-A098-50BB394E14C0}"/>
    <cellStyle name="Note 19 2 2 4 4" xfId="17846" xr:uid="{C87657D5-3806-4F76-8990-D7D23882FA52}"/>
    <cellStyle name="Note 19 2 2 4 5" xfId="18720" xr:uid="{B6D1F0CB-C241-4527-804E-E0E68EB761DA}"/>
    <cellStyle name="Note 19 2 2 4 6" xfId="19585" xr:uid="{5FE4DED2-EE09-417A-9F8C-33B5AF5EC672}"/>
    <cellStyle name="Note 19 2 2 4 7" xfId="20361" xr:uid="{02161EAC-F111-4C67-B43E-362DE35E0A6A}"/>
    <cellStyle name="Note 19 2 2 4 8" xfId="21118" xr:uid="{8EBE57FD-47C2-41A6-95B9-DF978338BF41}"/>
    <cellStyle name="Note 19 2 2 5" xfId="14231" xr:uid="{F90494DB-9BF4-42E8-ACA6-9E1D2B9655A2}"/>
    <cellStyle name="Note 19 2 2 6" xfId="12732" xr:uid="{F2B1593B-2261-45E9-B740-5F223834DF30}"/>
    <cellStyle name="Note 19 2 2 7" xfId="13721" xr:uid="{472BCC2E-A5F3-4FA4-B4B2-430E611C6F4D}"/>
    <cellStyle name="Note 19 2 2 8" xfId="13158" xr:uid="{0BE9122C-695F-43A9-B918-9AD84BBA92DA}"/>
    <cellStyle name="Note 19 2 2 9" xfId="14404" xr:uid="{BCB573AA-EDD6-49EC-B199-2A0213CD6090}"/>
    <cellStyle name="Note 19 2 3" xfId="9332" xr:uid="{D535429B-5839-489A-A583-2B1360FFA3F5}"/>
    <cellStyle name="Note 19 2 3 10" xfId="19389" xr:uid="{99ED5D3C-6FD4-4750-AA76-3BDE6788B9DB}"/>
    <cellStyle name="Note 19 2 3 2" xfId="10859" xr:uid="{A0200F42-CCB2-47F9-A6E9-F0FDD7743C27}"/>
    <cellStyle name="Note 19 2 3 2 2" xfId="15486" xr:uid="{FD44A144-8DB7-4D71-92BC-6C8611774F79}"/>
    <cellStyle name="Note 19 2 3 2 3" xfId="16492" xr:uid="{D2CBA488-993A-4A76-A95C-C23824D3C06C}"/>
    <cellStyle name="Note 19 2 3 2 4" xfId="17450" xr:uid="{3E95EA73-D5B1-4BE2-9825-0A9C1419B217}"/>
    <cellStyle name="Note 19 2 3 2 5" xfId="18377" xr:uid="{6733B76A-D19B-49EE-BAF6-E3F2933EC319}"/>
    <cellStyle name="Note 19 2 3 2 6" xfId="19248" xr:uid="{139ED1CF-DFD1-4418-AFF2-3416B04BC94E}"/>
    <cellStyle name="Note 19 2 3 2 7" xfId="20095" xr:uid="{C50ECEE6-BA6E-491E-9934-2E63D6D4A98D}"/>
    <cellStyle name="Note 19 2 3 2 8" xfId="20862" xr:uid="{B5F19977-A357-4052-9D2B-BC454E45D21D}"/>
    <cellStyle name="Note 19 2 3 3" xfId="11689" xr:uid="{A8EE4A65-70AF-41D2-A46E-252F3A05607C}"/>
    <cellStyle name="Note 19 2 3 3 2" xfId="16093" xr:uid="{FDF7825C-266E-431F-8D46-3360DD441512}"/>
    <cellStyle name="Note 19 2 3 3 3" xfId="17053" xr:uid="{6EB7FF47-D39D-4C00-843C-E1BAB6015026}"/>
    <cellStyle name="Note 19 2 3 3 4" xfId="18005" xr:uid="{C118DD2A-201B-4F27-8DC4-FF993BDC7832}"/>
    <cellStyle name="Note 19 2 3 3 5" xfId="18879" xr:uid="{8E022795-88A5-41C8-9A33-4471158F3BFD}"/>
    <cellStyle name="Note 19 2 3 3 6" xfId="19744" xr:uid="{D9867F41-4FA6-4931-ADAB-199474E9EC89}"/>
    <cellStyle name="Note 19 2 3 3 7" xfId="20520" xr:uid="{416C8C4C-345F-49A7-B7AA-95DDB3E5D054}"/>
    <cellStyle name="Note 19 2 3 3 8" xfId="21277" xr:uid="{15193737-5583-4DE6-A460-FB347757A7DE}"/>
    <cellStyle name="Note 19 2 3 4" xfId="14456" xr:uid="{195A709F-F045-4E65-BE43-E76CE590377C}"/>
    <cellStyle name="Note 19 2 3 5" xfId="12520" xr:uid="{E7484F7E-74E4-405B-8C68-96E3D6E8B0AB}"/>
    <cellStyle name="Note 19 2 3 6" xfId="15697" xr:uid="{986D0CD3-786C-4EA1-AF5C-EB1C65941236}"/>
    <cellStyle name="Note 19 2 3 7" xfId="16673" xr:uid="{F4215245-653C-4DA6-BC22-C6E04472593A}"/>
    <cellStyle name="Note 19 2 3 8" xfId="17625" xr:uid="{1DAA086D-F784-48EE-874A-77845F0E7593}"/>
    <cellStyle name="Note 19 2 3 9" xfId="18520" xr:uid="{8E3A2E20-4863-423F-9923-B8F8686CAEA5}"/>
    <cellStyle name="Note 19 2 4" xfId="10116" xr:uid="{1C3B8D9F-3F04-4411-80AE-B5FA10359A45}"/>
    <cellStyle name="Note 19 2 4 2" xfId="14997" xr:uid="{B5BBA2E4-A247-46B0-A3BA-7F156EFA5BD3}"/>
    <cellStyle name="Note 19 2 4 3" xfId="12091" xr:uid="{8226B906-F385-41D2-A173-10C7C51B14BC}"/>
    <cellStyle name="Note 19 2 4 4" xfId="14205" xr:uid="{2BD79A8D-D48C-4DEC-AA7A-92DEDC72F6F7}"/>
    <cellStyle name="Note 19 2 4 5" xfId="12753" xr:uid="{11EFA346-49E9-4A30-A2BE-5B66D2A35340}"/>
    <cellStyle name="Note 19 2 4 6" xfId="14958" xr:uid="{C95DFF46-F054-49DD-A9AE-B49AD0AD32E9}"/>
    <cellStyle name="Note 19 2 4 7" xfId="12123" xr:uid="{CD7E325D-4E40-4354-995D-31F4BC231F47}"/>
    <cellStyle name="Note 19 2 4 8" xfId="14196" xr:uid="{8311B44B-68C1-44D7-B31D-CE8023B3D85E}"/>
    <cellStyle name="Note 19 2 5" xfId="11461" xr:uid="{4DA4DBEB-3607-4E42-8819-C05F098E32B0}"/>
    <cellStyle name="Note 19 2 5 2" xfId="15865" xr:uid="{1EE41E7B-939E-466D-A321-9B444EA3D817}"/>
    <cellStyle name="Note 19 2 5 3" xfId="16825" xr:uid="{E1B55CE7-B3F8-4DC2-AE7F-FC3E5EC0F051}"/>
    <cellStyle name="Note 19 2 5 4" xfId="17777" xr:uid="{55C22AE9-150A-4BC4-BD64-6DEFBBB098DC}"/>
    <cellStyle name="Note 19 2 5 5" xfId="18651" xr:uid="{72C807D9-B31F-4585-BD26-56AC401E4402}"/>
    <cellStyle name="Note 19 2 5 6" xfId="19516" xr:uid="{A7D8A850-F7B8-4108-A7F4-BFB4B0D9E871}"/>
    <cellStyle name="Note 19 2 5 7" xfId="20292" xr:uid="{F469716C-640E-482E-843B-629440961C67}"/>
    <cellStyle name="Note 19 2 5 8" xfId="21049" xr:uid="{7BB68545-8DE7-4EF6-A8BD-B599E98E13EE}"/>
    <cellStyle name="Note 19 2 6" xfId="13901" xr:uid="{ED57EF10-55CB-4F21-A281-72BA36C12B02}"/>
    <cellStyle name="Note 19 2 7" xfId="13010" xr:uid="{DA41F73C-646E-48FB-ABCF-308BC9DD7723}"/>
    <cellStyle name="Note 19 2 8" xfId="13520" xr:uid="{7E369498-1A89-44E2-B684-3F955D471CAF}"/>
    <cellStyle name="Note 19 2 9" xfId="13307" xr:uid="{DA6A14FC-EF0D-4B9D-801C-63378FF4C2A7}"/>
    <cellStyle name="Note 19 3" xfId="9040" xr:uid="{3E71C4E7-6007-4680-A9CB-02CE64DA504C}"/>
    <cellStyle name="Note 19 3 10" xfId="16445" xr:uid="{C8E9F983-9FF4-4019-A0A7-51AB1E2104FF}"/>
    <cellStyle name="Note 19 3 11" xfId="17403" xr:uid="{9C48B27D-E611-4A97-A26D-34E34EB0DCCF}"/>
    <cellStyle name="Note 19 3 2" xfId="9815" xr:uid="{405BFBF9-FDF8-4306-B629-4F726464E76C}"/>
    <cellStyle name="Note 19 3 2 10" xfId="16628" xr:uid="{D2A6365E-633E-4EF3-A175-B008FF6E3F0B}"/>
    <cellStyle name="Note 19 3 2 2" xfId="11354" xr:uid="{9968881D-0EF2-4E42-9506-723DB5BACAE4}"/>
    <cellStyle name="Note 19 3 2 2 2" xfId="15783" xr:uid="{7F184F19-0F1C-4509-A151-5C3C1A9A7F31}"/>
    <cellStyle name="Note 19 3 2 2 3" xfId="16745" xr:uid="{19448A09-962E-451A-8F92-BBEF357D488E}"/>
    <cellStyle name="Note 19 3 2 2 4" xfId="17697" xr:uid="{77FA56EF-57A3-4D77-B91F-EC45DF810661}"/>
    <cellStyle name="Note 19 3 2 2 5" xfId="18577" xr:uid="{D1D3ECE1-3425-49A0-834A-2729B77CA3C5}"/>
    <cellStyle name="Note 19 3 2 2 6" xfId="19443" xr:uid="{2018BCDD-B0AF-4DDB-92BD-7C2E94424A2D}"/>
    <cellStyle name="Note 19 3 2 2 7" xfId="20219" xr:uid="{2CEB327A-EA8C-444F-9992-F3A5D342C9E9}"/>
    <cellStyle name="Note 19 3 2 2 8" xfId="20976" xr:uid="{ED679DEC-FBC9-44EB-AF81-D0497251056E}"/>
    <cellStyle name="Note 19 3 2 3" xfId="11803" xr:uid="{8934A29C-9A8A-4887-85B1-9971CAC84A4B}"/>
    <cellStyle name="Note 19 3 2 3 2" xfId="16207" xr:uid="{9C0EAF51-B165-4671-972A-E25BD31DDB2F}"/>
    <cellStyle name="Note 19 3 2 3 3" xfId="17167" xr:uid="{DCB74366-B897-4E67-BCBF-952DB02FA9C0}"/>
    <cellStyle name="Note 19 3 2 3 4" xfId="18119" xr:uid="{D1A76AFC-50EF-484A-81E1-F8B894785FF5}"/>
    <cellStyle name="Note 19 3 2 3 5" xfId="18993" xr:uid="{B5915537-408B-40EC-ABBF-B035E8E96457}"/>
    <cellStyle name="Note 19 3 2 3 6" xfId="19858" xr:uid="{AB180CA4-628E-40D1-B742-60868EE48AA9}"/>
    <cellStyle name="Note 19 3 2 3 7" xfId="20634" xr:uid="{770E583C-7581-4F34-9A76-549D928FC370}"/>
    <cellStyle name="Note 19 3 2 3 8" xfId="21391" xr:uid="{25C17EAF-1AFC-4EC3-B2B7-98CC860A4DA8}"/>
    <cellStyle name="Note 19 3 2 4" xfId="14767" xr:uid="{7665BC33-E3FD-472E-BC9C-BAE590E10D70}"/>
    <cellStyle name="Note 19 3 2 5" xfId="14873" xr:uid="{C3902001-167E-4E26-BDEF-8C4255C1F257}"/>
    <cellStyle name="Note 19 3 2 6" xfId="12199" xr:uid="{BE386525-B8DF-429B-B988-F6B7B5980A14}"/>
    <cellStyle name="Note 19 3 2 7" xfId="13846" xr:uid="{8A0BE612-F375-44D9-988A-CAC8C671AF15}"/>
    <cellStyle name="Note 19 3 2 8" xfId="13056" xr:uid="{7717091E-36BD-4B0A-A2DC-E7F9FE309E1E}"/>
    <cellStyle name="Note 19 3 2 9" xfId="15646" xr:uid="{A4543943-E49A-49FE-917F-E1ECD57DFA4D}"/>
    <cellStyle name="Note 19 3 3" xfId="10565" xr:uid="{85E59025-586F-43F3-9DD1-816DBCCD52F5}"/>
    <cellStyle name="Note 19 3 3 2" xfId="15261" xr:uid="{361E6354-2B44-433F-88B3-B9CED7316DD3}"/>
    <cellStyle name="Note 19 3 3 3" xfId="16281" xr:uid="{88F4250A-B4A4-49EA-BF65-167389BEF9FC}"/>
    <cellStyle name="Note 19 3 3 4" xfId="17241" xr:uid="{40B32C8A-367B-499C-A731-90849465B8BF}"/>
    <cellStyle name="Note 19 3 3 5" xfId="18190" xr:uid="{956C4FFF-9FDD-4D70-8B45-E2A96AFBF4DD}"/>
    <cellStyle name="Note 19 3 3 6" xfId="19063" xr:uid="{317F3CAF-AE51-4AE5-ADA2-D626879F4E7D}"/>
    <cellStyle name="Note 19 3 3 7" xfId="19928" xr:uid="{988F1E53-9062-460D-B850-DEFE4800A1B4}"/>
    <cellStyle name="Note 19 3 3 8" xfId="20704" xr:uid="{2FB3C3AA-FD7C-4BE0-BAD1-2DF961D506C5}"/>
    <cellStyle name="Note 19 3 4" xfId="11531" xr:uid="{F28F4FE4-591B-40D9-A0A5-D431FCAE232C}"/>
    <cellStyle name="Note 19 3 4 2" xfId="15935" xr:uid="{673FF407-8F4C-4A0B-ACCE-233E63431048}"/>
    <cellStyle name="Note 19 3 4 3" xfId="16895" xr:uid="{322B2D4D-8F57-4588-BAF9-393E4C0FFBB0}"/>
    <cellStyle name="Note 19 3 4 4" xfId="17847" xr:uid="{45C1EBDC-D5A7-4715-8887-4A26E1D18A9E}"/>
    <cellStyle name="Note 19 3 4 5" xfId="18721" xr:uid="{BC1428A5-AEE9-4CEA-8951-BEFA8BBBC77A}"/>
    <cellStyle name="Note 19 3 4 6" xfId="19586" xr:uid="{E4D46FBC-2850-4A80-99C3-89AC7AA772BD}"/>
    <cellStyle name="Note 19 3 4 7" xfId="20362" xr:uid="{4C789A0C-A90E-49C5-A792-B3A6214B05E4}"/>
    <cellStyle name="Note 19 3 4 8" xfId="21119" xr:uid="{9525449D-F0CC-4E33-B2AC-A981F89AAC8C}"/>
    <cellStyle name="Note 19 3 5" xfId="14232" xr:uid="{E75CE7F3-D784-4BB6-BAB2-260D29C8515A}"/>
    <cellStyle name="Note 19 3 6" xfId="12731" xr:uid="{96C3EEAB-DD13-4443-BE54-F4905921DD94}"/>
    <cellStyle name="Note 19 3 7" xfId="13722" xr:uid="{7967A7C8-38E2-4FB6-B67E-9673C71FC7D0}"/>
    <cellStyle name="Note 19 3 8" xfId="13157" xr:uid="{C89C53B9-58CB-41F2-8C72-B23269F29E09}"/>
    <cellStyle name="Note 19 3 9" xfId="15434" xr:uid="{191DAA03-12EF-4756-B834-0A36DD31C1C8}"/>
    <cellStyle name="Note 19 4" xfId="9331" xr:uid="{08C36987-29CE-4944-9115-5D9A77E2D32D}"/>
    <cellStyle name="Note 19 4 10" xfId="14977" xr:uid="{3ADFFF0C-5343-4FF9-829E-FCB926D768D2}"/>
    <cellStyle name="Note 19 4 2" xfId="10858" xr:uid="{17CB564E-0815-4A23-B8CD-9869960F8A7C}"/>
    <cellStyle name="Note 19 4 2 2" xfId="15485" xr:uid="{9E7AF0CB-3534-4074-85E7-F678E5B27BA1}"/>
    <cellStyle name="Note 19 4 2 3" xfId="16491" xr:uid="{83C60ED4-20DD-47DB-BB93-865BEA1A571E}"/>
    <cellStyle name="Note 19 4 2 4" xfId="17449" xr:uid="{BB8AABCC-4081-4B52-96F4-73995D5CEEDE}"/>
    <cellStyle name="Note 19 4 2 5" xfId="18376" xr:uid="{03895DD4-7302-4E6C-93B8-2C0315E741B8}"/>
    <cellStyle name="Note 19 4 2 6" xfId="19247" xr:uid="{848D4750-9224-49C2-AD3D-CB9FB97DD684}"/>
    <cellStyle name="Note 19 4 2 7" xfId="20094" xr:uid="{372CADFC-B31F-4FCE-8497-BCCB0E48B7AC}"/>
    <cellStyle name="Note 19 4 2 8" xfId="20861" xr:uid="{64A1F079-20F1-440E-A40F-1CCAEE03C259}"/>
    <cellStyle name="Note 19 4 3" xfId="11688" xr:uid="{24826155-EB25-4DD5-B97A-2863FECD1125}"/>
    <cellStyle name="Note 19 4 3 2" xfId="16092" xr:uid="{955C3AE7-0733-4B12-9CF8-8C95172FFF6B}"/>
    <cellStyle name="Note 19 4 3 3" xfId="17052" xr:uid="{2380C269-7B62-4205-8A8B-5FF5CFE9F5DF}"/>
    <cellStyle name="Note 19 4 3 4" xfId="18004" xr:uid="{7BB90F56-9586-4CE8-BF1B-3140EC64699E}"/>
    <cellStyle name="Note 19 4 3 5" xfId="18878" xr:uid="{96C75440-1462-4572-B2B0-9EA654636859}"/>
    <cellStyle name="Note 19 4 3 6" xfId="19743" xr:uid="{F84A366B-B7D9-4DBD-AA5F-480C834A0E61}"/>
    <cellStyle name="Note 19 4 3 7" xfId="20519" xr:uid="{5067EE45-F1A9-4678-BDB4-D1744A493891}"/>
    <cellStyle name="Note 19 4 3 8" xfId="21276" xr:uid="{843E82B0-B318-44A5-A3EF-E056D01D4A33}"/>
    <cellStyle name="Note 19 4 4" xfId="14455" xr:uid="{126F604E-A99B-41BA-8AE0-D83A3C565D27}"/>
    <cellStyle name="Note 19 4 5" xfId="12521" xr:uid="{376E0278-30C8-4F96-80CA-56FA5252FF27}"/>
    <cellStyle name="Note 19 4 6" xfId="14677" xr:uid="{FBA661A8-DE9E-4000-A7EB-4E3577C62908}"/>
    <cellStyle name="Note 19 4 7" xfId="12330" xr:uid="{B9C3AFF8-70E3-4E67-A1B4-95C24E986654}"/>
    <cellStyle name="Note 19 4 8" xfId="14701" xr:uid="{D5918685-3E55-4490-9B39-D65A805BA64D}"/>
    <cellStyle name="Note 19 4 9" xfId="12311" xr:uid="{45090EF5-47A9-4287-80BF-B3AAFD9C19F1}"/>
    <cellStyle name="Note 19 5" xfId="10115" xr:uid="{3AA06A9D-9F74-4380-A8AB-F4CBBA62CAA4}"/>
    <cellStyle name="Note 19 5 2" xfId="14996" xr:uid="{FC1E0C41-F810-46C8-AE69-B0CE38BD1D17}"/>
    <cellStyle name="Note 19 5 3" xfId="12092" xr:uid="{EF286BF5-8D4C-4372-90F8-42380BE2F84D}"/>
    <cellStyle name="Note 19 5 4" xfId="15233" xr:uid="{A5DF5726-3D2C-4E6E-82F9-68563A5CFB17}"/>
    <cellStyle name="Note 19 5 5" xfId="11903" xr:uid="{3E7DAC81-22BC-41F4-BDEC-9EDCB4F07F8F}"/>
    <cellStyle name="Note 19 5 6" xfId="15515" xr:uid="{2784ED0E-F3FC-42A8-AE8F-C681010D303A}"/>
    <cellStyle name="Note 19 5 7" xfId="16521" xr:uid="{A3703B3F-6BD2-4238-92DA-DE18572BB92E}"/>
    <cellStyle name="Note 19 5 8" xfId="17479" xr:uid="{A7D68B17-3FDB-41EB-9B85-942947255DAF}"/>
    <cellStyle name="Note 19 6" xfId="11460" xr:uid="{DFF35D0E-6694-463D-87A6-EE4A7E288113}"/>
    <cellStyle name="Note 19 6 2" xfId="15864" xr:uid="{174D25AB-9433-4C35-A5E2-AE22882DBFFB}"/>
    <cellStyle name="Note 19 6 3" xfId="16824" xr:uid="{930053F6-2B10-47A2-B1E3-5B41F4CC4E4A}"/>
    <cellStyle name="Note 19 6 4" xfId="17776" xr:uid="{F85365F0-39BF-473E-8AA2-C54E2AFB17A8}"/>
    <cellStyle name="Note 19 6 5" xfId="18650" xr:uid="{154FB514-9111-44F7-9446-A4B8DF4BAA02}"/>
    <cellStyle name="Note 19 6 6" xfId="19515" xr:uid="{D6B0BFCB-4827-4B97-BF10-43B079FAE22F}"/>
    <cellStyle name="Note 19 6 7" xfId="20291" xr:uid="{A2C1C15B-BCBD-44FB-8CF5-75353093E852}"/>
    <cellStyle name="Note 19 6 8" xfId="21048" xr:uid="{E09D8AD1-8BBF-4343-A9C2-4A067D8F3747}"/>
    <cellStyle name="Note 19 7" xfId="13900" xr:uid="{3953CE94-5A97-45DA-B996-C2B6567509DF}"/>
    <cellStyle name="Note 19 8" xfId="13011" xr:uid="{7DA11A2F-2448-4E59-8BAA-AC649A5F66EF}"/>
    <cellStyle name="Note 19 9" xfId="13519" xr:uid="{019AE3B6-1BBB-415A-825B-48E6B03B09BB}"/>
    <cellStyle name="Note 2" xfId="62" xr:uid="{23061E8B-382A-4195-A2BD-06717D08441D}"/>
    <cellStyle name="Note 2 10" xfId="13306" xr:uid="{5539DFAB-3E57-45D4-ABB6-CBAA6749BC05}"/>
    <cellStyle name="Note 2 11" xfId="14343" xr:uid="{47F61AFC-F1C5-439D-8B76-C7C59A9E2E88}"/>
    <cellStyle name="Note 2 12" xfId="12621" xr:uid="{A568B230-DC57-4CA5-8759-C64EB8565E64}"/>
    <cellStyle name="Note 2 13" xfId="15172" xr:uid="{80B0EF2A-F538-4BE5-B46E-8E542D52320A}"/>
    <cellStyle name="Note 2 14" xfId="8474" xr:uid="{FBFCC791-39AF-4445-8EA5-DD2B8594017C}"/>
    <cellStyle name="Note 2 2" xfId="99" xr:uid="{251B4B33-F7B8-4F3F-96FB-8D9167E1D728}"/>
    <cellStyle name="Note 2 2 2" xfId="163" xr:uid="{C762E857-F56A-4026-9249-977773C4C7A1}"/>
    <cellStyle name="Note 2 2 2 2" xfId="666" xr:uid="{C219645D-6891-4804-996B-0FBB1FF582A8}"/>
    <cellStyle name="Note 2 2 2 2 2" xfId="1432" xr:uid="{9E0B5C5F-BB6A-4CBE-828E-29C1CB70BDDE}"/>
    <cellStyle name="Note 2 2 2 2 3" xfId="2212" xr:uid="{CECE72B0-3B72-4D97-BA80-A48936482BB1}"/>
    <cellStyle name="Note 2 2 2 3" xfId="418" xr:uid="{24B0EA66-AB09-46AE-8B16-387A384C338B}"/>
    <cellStyle name="Note 2 2 2 3 2" xfId="1184" xr:uid="{F1EA3B8F-4FCA-412D-AB6E-519B5E0C0DF8}"/>
    <cellStyle name="Note 2 2 2 3 3" xfId="1964" xr:uid="{9E45F121-5235-40FA-8CB5-33540037F189}"/>
    <cellStyle name="Note 2 2 2 4" xfId="936" xr:uid="{EE697E57-321C-46AB-9EB4-CA35D86AB61B}"/>
    <cellStyle name="Note 2 2 2 5" xfId="1715" xr:uid="{470FD7E6-876E-4CF1-B094-325D042C3150}"/>
    <cellStyle name="Note 2 2 3" xfId="243" xr:uid="{776F5D42-CDF1-4853-98D4-FED08A949775}"/>
    <cellStyle name="Note 2 2 3 2" xfId="744" xr:uid="{6162C715-F675-4701-9022-EDD574BDEE29}"/>
    <cellStyle name="Note 2 2 3 2 2" xfId="1510" xr:uid="{7971583C-5C07-408F-8167-2790B2F73756}"/>
    <cellStyle name="Note 2 2 3 2 3" xfId="2290" xr:uid="{E44463F6-7639-46D1-BD6F-04968E8EA984}"/>
    <cellStyle name="Note 2 2 3 3" xfId="496" xr:uid="{AC9C03A7-EF52-4238-92D7-904B47F8EFB8}"/>
    <cellStyle name="Note 2 2 3 3 2" xfId="1262" xr:uid="{5C55B25C-932A-4D38-A7E2-9494818AA739}"/>
    <cellStyle name="Note 2 2 3 3 3" xfId="2042" xr:uid="{B9DEA317-7364-40AC-83EF-7DE289D316E1}"/>
    <cellStyle name="Note 2 2 3 4" xfId="1014" xr:uid="{310A4979-B1D2-404A-87CA-6F714A0774FD}"/>
    <cellStyle name="Note 2 2 3 5" xfId="1793" xr:uid="{F7AAE9AF-44B0-45C9-87AE-2BBF8F449AC9}"/>
    <cellStyle name="Note 2 2 4" xfId="603" xr:uid="{D583E720-2676-48B7-9B6A-C4DB1B9E4309}"/>
    <cellStyle name="Note 2 2 4 2" xfId="1369" xr:uid="{CFE8F84D-C5BE-4D1F-8850-75ED6F7152A3}"/>
    <cellStyle name="Note 2 2 4 3" xfId="2149" xr:uid="{2CEE666A-2837-4E3A-B1E5-57D3A7A5EEE5}"/>
    <cellStyle name="Note 2 2 5" xfId="355" xr:uid="{7EC47D74-8531-435A-A2A8-E4F4DF0E17AD}"/>
    <cellStyle name="Note 2 2 5 2" xfId="1121" xr:uid="{AD7B1D12-C9D9-439F-902B-8A61C748BF14}"/>
    <cellStyle name="Note 2 2 5 3" xfId="1901" xr:uid="{4490DF41-14FB-4E0D-AAF7-C17D50641AE3}"/>
    <cellStyle name="Note 2 2 6" xfId="873" xr:uid="{01DC6F7B-C669-4C47-A172-28EE3C39C482}"/>
    <cellStyle name="Note 2 2 7" xfId="1652" xr:uid="{C4FBEA62-998A-443C-93BC-162D35F19A85}"/>
    <cellStyle name="Note 2 2 8" xfId="8475" xr:uid="{C684FB82-60C9-4F26-907A-82AE13033635}"/>
    <cellStyle name="Note 2 3" xfId="131" xr:uid="{5D1E15B9-7922-4E58-9E43-D697EB01D028}"/>
    <cellStyle name="Note 2 3 10" xfId="11911" xr:uid="{FF7EC0BB-7323-43B6-A498-5CE8A644C241}"/>
    <cellStyle name="Note 2 3 11" xfId="13940" xr:uid="{8F67F9CD-1E2F-4D32-AB7C-241B7F00C4A5}"/>
    <cellStyle name="Note 2 3 12" xfId="9038" xr:uid="{2600B49D-6013-46AD-956D-BAC7D857FBD6}"/>
    <cellStyle name="Note 2 3 2" xfId="277" xr:uid="{729D54AC-DF50-4233-8F71-414A6881B44C}"/>
    <cellStyle name="Note 2 3 2 10" xfId="20062" xr:uid="{CCC5947F-0904-4045-B0F1-44734F2ABD46}"/>
    <cellStyle name="Note 2 3 2 11" xfId="9816" xr:uid="{77120B99-DBC3-4525-B6CF-B415BDB8DEF9}"/>
    <cellStyle name="Note 2 3 2 2" xfId="778" xr:uid="{8B3FD1D8-B49A-412F-9059-40BD7D255D3C}"/>
    <cellStyle name="Note 2 3 2 2 2" xfId="1544" xr:uid="{DD12F299-F93E-4F22-8A9B-69E7EC43821B}"/>
    <cellStyle name="Note 2 3 2 2 2 2" xfId="15784" xr:uid="{20E817BC-F5DD-424C-AA73-CE2ECD5F437B}"/>
    <cellStyle name="Note 2 3 2 2 3" xfId="2324" xr:uid="{EE9B5D37-E905-4B12-9D7E-74FA33A904AC}"/>
    <cellStyle name="Note 2 3 2 2 3 2" xfId="16746" xr:uid="{91B3AC52-1FEE-4E09-9E10-963F21AD7CA1}"/>
    <cellStyle name="Note 2 3 2 2 4" xfId="17698" xr:uid="{F5AE5F29-748E-48F7-87A1-9BC6A53FAAD0}"/>
    <cellStyle name="Note 2 3 2 2 5" xfId="18578" xr:uid="{218DFBCE-8D1F-4273-AAB8-21B405DFEB02}"/>
    <cellStyle name="Note 2 3 2 2 6" xfId="19444" xr:uid="{9E10A0E8-589D-4A2B-8324-979A21443DDA}"/>
    <cellStyle name="Note 2 3 2 2 7" xfId="20220" xr:uid="{F29F38BC-81BA-41A5-8613-15B2067B9483}"/>
    <cellStyle name="Note 2 3 2 2 8" xfId="20977" xr:uid="{679452C1-B572-4307-B9EE-2A54FBE47661}"/>
    <cellStyle name="Note 2 3 2 2 9" xfId="11355" xr:uid="{8A1E4401-1B4B-446A-835F-393908595F9C}"/>
    <cellStyle name="Note 2 3 2 3" xfId="530" xr:uid="{048ED2F6-D794-480D-A241-B6C95D4F4945}"/>
    <cellStyle name="Note 2 3 2 3 2" xfId="1296" xr:uid="{BC1610C0-AE41-42C8-ACEC-B7C7A6F199E8}"/>
    <cellStyle name="Note 2 3 2 3 2 2" xfId="16208" xr:uid="{D26FEA2F-B54F-447C-AEBE-CB48835FBE2B}"/>
    <cellStyle name="Note 2 3 2 3 3" xfId="2076" xr:uid="{0821FFFB-97BF-41F5-B8AF-8F026BC5F998}"/>
    <cellStyle name="Note 2 3 2 3 3 2" xfId="17168" xr:uid="{5141FD21-859D-4BFA-AF2E-32F4348C878A}"/>
    <cellStyle name="Note 2 3 2 3 4" xfId="18120" xr:uid="{E9191D55-883B-40DF-9909-FC3900BEFE38}"/>
    <cellStyle name="Note 2 3 2 3 5" xfId="18994" xr:uid="{F18131CD-F4C0-4001-A0B1-093008524896}"/>
    <cellStyle name="Note 2 3 2 3 6" xfId="19859" xr:uid="{08283E92-3247-4036-8CF5-23023BC7C4E7}"/>
    <cellStyle name="Note 2 3 2 3 7" xfId="20635" xr:uid="{C6924EB2-D8E9-46CB-BE69-148A36E996DC}"/>
    <cellStyle name="Note 2 3 2 3 8" xfId="21392" xr:uid="{19924C37-3243-42F3-8B03-EAB5136624DA}"/>
    <cellStyle name="Note 2 3 2 3 9" xfId="11804" xr:uid="{8222FF8E-AE5E-4831-8AA1-6AC4A9FBD193}"/>
    <cellStyle name="Note 2 3 2 4" xfId="1048" xr:uid="{639A3395-845D-4ACE-AAE0-4414473D8B6F}"/>
    <cellStyle name="Note 2 3 2 4 2" xfId="14768" xr:uid="{01006675-44C6-4855-89CA-5F1B57804897}"/>
    <cellStyle name="Note 2 3 2 5" xfId="1827" xr:uid="{141F3211-E3F0-420D-8B2C-B773304E623E}"/>
    <cellStyle name="Note 2 3 2 5 2" xfId="15408" xr:uid="{D27DD63F-9E70-4A33-A938-B578875509BF}"/>
    <cellStyle name="Note 2 3 2 6" xfId="16422" xr:uid="{D08FF2E4-2531-444F-BBE6-D855D281A9E4}"/>
    <cellStyle name="Note 2 3 2 7" xfId="17380" xr:uid="{93142CFF-FEC0-478C-BECD-A4EFA82C66B0}"/>
    <cellStyle name="Note 2 3 2 8" xfId="18324" xr:uid="{D70780E1-8ED9-407C-A0A9-B38DB1878AD8}"/>
    <cellStyle name="Note 2 3 2 9" xfId="19197" xr:uid="{A87BC265-612D-41DB-9CB5-6DAE1AA537BF}"/>
    <cellStyle name="Note 2 3 3" xfId="634" xr:uid="{906EFEFD-E400-4459-B54A-F24CB9CDA520}"/>
    <cellStyle name="Note 2 3 3 2" xfId="1400" xr:uid="{03864B2E-BD06-42BB-B090-AA04E5C92B78}"/>
    <cellStyle name="Note 2 3 3 2 2" xfId="15259" xr:uid="{B4BCADA5-E5EC-441D-BE66-3A6A4D94F154}"/>
    <cellStyle name="Note 2 3 3 3" xfId="2180" xr:uid="{6CE1C3D6-E483-43EA-90E8-1D8F10FC0C7F}"/>
    <cellStyle name="Note 2 3 3 3 2" xfId="16279" xr:uid="{A77BCE67-0DC0-44C5-AE52-F6C178A206BD}"/>
    <cellStyle name="Note 2 3 3 4" xfId="17239" xr:uid="{7C48841E-9B5D-4C4A-A532-24A5962A82ED}"/>
    <cellStyle name="Note 2 3 3 5" xfId="18188" xr:uid="{C73CB3B3-917F-49F3-A5E2-4BE6F61B3C3A}"/>
    <cellStyle name="Note 2 3 3 6" xfId="19061" xr:uid="{7861ECC9-FAA9-49CB-B9CB-10D1D8FEB91A}"/>
    <cellStyle name="Note 2 3 3 7" xfId="19926" xr:uid="{392713D5-7843-42BB-B9B5-26C3729CFF4F}"/>
    <cellStyle name="Note 2 3 3 8" xfId="20702" xr:uid="{48195773-96C0-4795-B831-CCD20C48C091}"/>
    <cellStyle name="Note 2 3 3 9" xfId="10563" xr:uid="{52DA4573-08B5-4A4C-AF07-176C9658BB70}"/>
    <cellStyle name="Note 2 3 4" xfId="386" xr:uid="{78BE9F89-E021-4A51-A1F0-4CD8194E4962}"/>
    <cellStyle name="Note 2 3 4 2" xfId="1152" xr:uid="{5010020B-5129-45E1-85AF-AFCD5641A02E}"/>
    <cellStyle name="Note 2 3 4 2 2" xfId="15933" xr:uid="{3868ABEB-103C-48C2-BB16-F23234C10021}"/>
    <cellStyle name="Note 2 3 4 3" xfId="1932" xr:uid="{B1771984-B1A5-464A-9599-82F0F6979210}"/>
    <cellStyle name="Note 2 3 4 3 2" xfId="16893" xr:uid="{19C7022D-98CD-4B9A-88C5-050B3631E159}"/>
    <cellStyle name="Note 2 3 4 4" xfId="17845" xr:uid="{CF80C91E-C77E-43BB-BF68-2EA94DFB52F3}"/>
    <cellStyle name="Note 2 3 4 5" xfId="18719" xr:uid="{5C0FFF36-0407-46DC-956D-696C4F4EA6FE}"/>
    <cellStyle name="Note 2 3 4 6" xfId="19584" xr:uid="{A70E0153-1FBA-4099-BBA3-9871A3CC1DD5}"/>
    <cellStyle name="Note 2 3 4 7" xfId="20360" xr:uid="{2DA19B81-A5C8-4729-8CF2-433AB0722CF4}"/>
    <cellStyle name="Note 2 3 4 8" xfId="21117" xr:uid="{5F790FC2-CC3E-4D4B-9E5C-F8CE4E56AB8A}"/>
    <cellStyle name="Note 2 3 4 9" xfId="11529" xr:uid="{B6AB011F-81E5-4FA1-9C04-D3F2ACFFBA60}"/>
    <cellStyle name="Note 2 3 5" xfId="904" xr:uid="{F59F96CD-2B31-49A8-A9E8-87F0C62B6CFE}"/>
    <cellStyle name="Note 2 3 5 2" xfId="14230" xr:uid="{66043AB9-5D7E-43CF-B7B8-DECFF90A0E4D}"/>
    <cellStyle name="Note 2 3 6" xfId="1683" xr:uid="{52A9DF1A-460C-4ED5-ACC0-D91774296AB7}"/>
    <cellStyle name="Note 2 3 6 2" xfId="12733" xr:uid="{415C83F5-EEED-44C2-9EBA-891999E15DA5}"/>
    <cellStyle name="Note 2 3 7" xfId="14960" xr:uid="{E9218CB4-A489-4D49-82BD-FA20CA2A260F}"/>
    <cellStyle name="Note 2 3 8" xfId="12121" xr:uid="{8D0D5014-34EE-4978-9AE0-4CB17481463C}"/>
    <cellStyle name="Note 2 3 9" xfId="15224" xr:uid="{9C78ABED-11F3-49FC-BC80-D579378CD557}"/>
    <cellStyle name="Note 2 4" xfId="209" xr:uid="{76439893-001C-4F8F-9141-462D9F42B831}"/>
    <cellStyle name="Note 2 4 10" xfId="13522" xr:uid="{140F1D55-F5AF-4AC4-B7B7-1F84B3C96504}"/>
    <cellStyle name="Note 2 4 11" xfId="9333" xr:uid="{A8AF4928-4A98-4EA7-B01F-E0FB72B90ACF}"/>
    <cellStyle name="Note 2 4 2" xfId="710" xr:uid="{41BA1C9C-B1AA-46F2-9101-1EF8D94B4366}"/>
    <cellStyle name="Note 2 4 2 2" xfId="1476" xr:uid="{AC6F9203-9D34-40E8-8966-F7D454BBA90A}"/>
    <cellStyle name="Note 2 4 2 2 2" xfId="15487" xr:uid="{3EA78D19-61C7-4A08-9A28-2E96C148C82A}"/>
    <cellStyle name="Note 2 4 2 3" xfId="2256" xr:uid="{4FF5A793-B4D9-49AC-ADAF-9A655D8DD88D}"/>
    <cellStyle name="Note 2 4 2 3 2" xfId="16493" xr:uid="{49FFA93A-664A-466C-8662-BD5FDEE55FCF}"/>
    <cellStyle name="Note 2 4 2 4" xfId="17451" xr:uid="{496C74FF-AD54-4F05-AB95-EC9F618D6563}"/>
    <cellStyle name="Note 2 4 2 5" xfId="18378" xr:uid="{F0184F86-4323-4BC2-A8EC-E8BE212C1693}"/>
    <cellStyle name="Note 2 4 2 6" xfId="19249" xr:uid="{63D51D1E-0CD8-48E5-BDDB-C29D53741815}"/>
    <cellStyle name="Note 2 4 2 7" xfId="20096" xr:uid="{E83B78E3-2F9E-4FF2-82A9-78352AB6ED6D}"/>
    <cellStyle name="Note 2 4 2 8" xfId="20863" xr:uid="{7D984A3D-7896-41FD-869A-B6121BE9E421}"/>
    <cellStyle name="Note 2 4 2 9" xfId="10860" xr:uid="{4BE556CA-8C79-4EFB-9066-A5CEBF53FE2A}"/>
    <cellStyle name="Note 2 4 3" xfId="462" xr:uid="{D70D6F95-4367-4EF1-AA2A-87CB4B249D6E}"/>
    <cellStyle name="Note 2 4 3 2" xfId="1228" xr:uid="{2278414A-C8C4-4581-8C71-8422FB0CECF3}"/>
    <cellStyle name="Note 2 4 3 2 2" xfId="16094" xr:uid="{2BD40080-14AD-4194-AA25-9CD4DDE7F2E9}"/>
    <cellStyle name="Note 2 4 3 3" xfId="2008" xr:uid="{4100A39E-A2DF-47FA-9FD2-CA0F1277BE29}"/>
    <cellStyle name="Note 2 4 3 3 2" xfId="17054" xr:uid="{9714A111-337A-4E83-B84F-1BE197ACBCD7}"/>
    <cellStyle name="Note 2 4 3 4" xfId="18006" xr:uid="{B0E9F8AE-22FE-46BA-98E9-53638E5DAC07}"/>
    <cellStyle name="Note 2 4 3 5" xfId="18880" xr:uid="{A354DE08-0FC3-4B3A-89E2-8F15961FDF01}"/>
    <cellStyle name="Note 2 4 3 6" xfId="19745" xr:uid="{DB902E28-DDB4-4089-81AD-DF0F2B2D04BB}"/>
    <cellStyle name="Note 2 4 3 7" xfId="20521" xr:uid="{FC9B1347-A605-4642-A9D7-6B49E1D7C18A}"/>
    <cellStyle name="Note 2 4 3 8" xfId="21278" xr:uid="{D245EABC-14AF-4D9D-A5F8-CB8D7498A35B}"/>
    <cellStyle name="Note 2 4 3 9" xfId="11690" xr:uid="{9C9D3112-5604-4931-8CA2-84CDEA04A3E5}"/>
    <cellStyle name="Note 2 4 4" xfId="980" xr:uid="{5DA16EE3-DDEC-48CD-A3EB-F77B10EC411E}"/>
    <cellStyle name="Note 2 4 4 2" xfId="14457" xr:uid="{6E3B2FB4-3EEC-4419-A59C-862790108B65}"/>
    <cellStyle name="Note 2 4 5" xfId="1759" xr:uid="{FBE1BE4E-E503-46A4-A9D7-ABF804E92FA5}"/>
    <cellStyle name="Note 2 4 5 2" xfId="12519" xr:uid="{08B76A59-34C9-4FB5-8CEF-A1984ABD26F5}"/>
    <cellStyle name="Note 2 4 6" xfId="15190" xr:uid="{C9F6242B-0A1A-42AD-841A-E284EAD6F135}"/>
    <cellStyle name="Note 2 4 7" xfId="11938" xr:uid="{3DA0D8A3-F46D-4E6B-A3AC-25E8ACB84B7F}"/>
    <cellStyle name="Note 2 4 8" xfId="13903" xr:uid="{24F36BBD-B593-4AC5-972B-8833757DF0D6}"/>
    <cellStyle name="Note 2 4 9" xfId="13008" xr:uid="{93FA4B20-1FAD-4BA3-9842-CD68E878D786}"/>
    <cellStyle name="Note 2 5" xfId="569" xr:uid="{BEFE55A0-EB73-420A-B844-7EB03C7993BF}"/>
    <cellStyle name="Note 2 5 2" xfId="1335" xr:uid="{007B91B8-D5DF-4A3C-A08E-FF5667C3B6E7}"/>
    <cellStyle name="Note 2 5 2 2" xfId="14998" xr:uid="{0E88665C-E8CA-42E2-8C9D-F3071F770DE0}"/>
    <cellStyle name="Note 2 5 3" xfId="2115" xr:uid="{75C5B4FB-4D30-49F8-B3F5-F0177CC6D557}"/>
    <cellStyle name="Note 2 5 3 2" xfId="12090" xr:uid="{AED73786-DC34-499F-AF35-635835037A04}"/>
    <cellStyle name="Note 2 5 4" xfId="14738" xr:uid="{E8BA56BB-7A3A-4422-90A2-1381256C61FA}"/>
    <cellStyle name="Note 2 5 5" xfId="12281" xr:uid="{AD320620-C625-498D-909B-2694EDA7B68A}"/>
    <cellStyle name="Note 2 5 6" xfId="15102" xr:uid="{2BCE866F-4564-4552-BB2A-FFEE8416FABB}"/>
    <cellStyle name="Note 2 5 7" xfId="11999" xr:uid="{A60C0CC9-A1B0-4295-9454-AF78502C53D4}"/>
    <cellStyle name="Note 2 5 8" xfId="15766" xr:uid="{CD96999E-936C-4FB6-A796-0D6F1FA643B9}"/>
    <cellStyle name="Note 2 5 9" xfId="10117" xr:uid="{532194F1-B993-4E9F-9488-A579D0B94C91}"/>
    <cellStyle name="Note 2 6" xfId="321" xr:uid="{E84BBCC7-5E7D-4FF1-8AD8-412C20EA83BE}"/>
    <cellStyle name="Note 2 6 2" xfId="1087" xr:uid="{4D29BCD9-A2B6-43DF-AC54-2B69BE02F91D}"/>
    <cellStyle name="Note 2 6 2 2" xfId="15866" xr:uid="{9A8DB69D-500D-4B75-B29C-462142A2B8FD}"/>
    <cellStyle name="Note 2 6 3" xfId="1867" xr:uid="{F3432D58-9822-49A6-A036-4B34A6268BCE}"/>
    <cellStyle name="Note 2 6 3 2" xfId="16826" xr:uid="{7A7B550B-86D0-45D3-BD60-2A74AB5F4680}"/>
    <cellStyle name="Note 2 6 4" xfId="17778" xr:uid="{0F89E02D-849B-45A8-BA51-2D14CDBC262F}"/>
    <cellStyle name="Note 2 6 5" xfId="18652" xr:uid="{D424B972-859F-40FA-B0E4-EA85944D603B}"/>
    <cellStyle name="Note 2 6 6" xfId="19517" xr:uid="{032243DE-0922-4965-9973-B6683E3FE439}"/>
    <cellStyle name="Note 2 6 7" xfId="20293" xr:uid="{BD4AE6D4-540C-4BC2-81D4-686FD351F4B7}"/>
    <cellStyle name="Note 2 6 8" xfId="21050" xr:uid="{FC42145A-B622-47CC-9A6F-3CFC137E936F}"/>
    <cellStyle name="Note 2 6 9" xfId="11462" xr:uid="{F4D86479-7091-4A98-A830-BAA50C6E99B2}"/>
    <cellStyle name="Note 2 7" xfId="839" xr:uid="{ED64FDA6-F739-4414-BC28-F4C2A8FA74F7}"/>
    <cellStyle name="Note 2 7 2" xfId="13902" xr:uid="{0A5389BB-F487-4FCF-A10E-8288A84CAB33}"/>
    <cellStyle name="Note 2 8" xfId="1618" xr:uid="{0C9E0F20-65E0-40CE-8675-194667203A63}"/>
    <cellStyle name="Note 2 8 2" xfId="13009" xr:uid="{842594D3-9696-4871-9972-F3EB829B0175}"/>
    <cellStyle name="Note 2 9" xfId="13521" xr:uid="{489B27EC-EDF5-4D8B-99C9-7478E347F389}"/>
    <cellStyle name="Note 3" xfId="8476" xr:uid="{F81971EF-E2AC-4B91-AC85-ACCF117E15B3}"/>
    <cellStyle name="Note 3 10" xfId="15853" xr:uid="{F1395D3A-C146-47B0-AA0A-6A4EE8B967BA}"/>
    <cellStyle name="Note 3 11" xfId="16813" xr:uid="{6CDB9EE8-A612-462D-9F43-F035C50440E9}"/>
    <cellStyle name="Note 3 12" xfId="17765" xr:uid="{D6CCE358-4F03-407D-B172-40247845D494}"/>
    <cellStyle name="Note 3 2" xfId="9037" xr:uid="{BF2FCB26-6217-4B39-9E13-26B6579320CA}"/>
    <cellStyle name="Note 3 2 10" xfId="18348" xr:uid="{220E86BB-DE4D-4032-9482-767011BE9834}"/>
    <cellStyle name="Note 3 2 11" xfId="19220" xr:uid="{C1AF3F18-308F-4CB5-8D94-D643B273F413}"/>
    <cellStyle name="Note 3 2 2" xfId="9817" xr:uid="{E700AFEC-9ACF-4390-B0ED-CDB9F5861E6C}"/>
    <cellStyle name="Note 3 2 2 10" xfId="12541" xr:uid="{C608CC4E-EC91-45C6-9B83-C94D64B0ACFD}"/>
    <cellStyle name="Note 3 2 2 2" xfId="11356" xr:uid="{7DB06923-6ABB-4C3D-87D6-C26DED5CB4B5}"/>
    <cellStyle name="Note 3 2 2 2 2" xfId="15785" xr:uid="{132DEB99-8F28-4BA3-BAEF-5B70271069E7}"/>
    <cellStyle name="Note 3 2 2 2 3" xfId="16747" xr:uid="{47D9A3C6-3F83-45E0-8957-F670E9602374}"/>
    <cellStyle name="Note 3 2 2 2 4" xfId="17699" xr:uid="{8D45FF5C-E91A-4654-8D12-A02354111D47}"/>
    <cellStyle name="Note 3 2 2 2 5" xfId="18579" xr:uid="{00295A4F-CA37-4AB3-A35A-371A1BA9775D}"/>
    <cellStyle name="Note 3 2 2 2 6" xfId="19445" xr:uid="{ADE9454B-26EB-4059-A1D4-B5F568908953}"/>
    <cellStyle name="Note 3 2 2 2 7" xfId="20221" xr:uid="{4CA6584F-BDCA-4948-80E7-52F68A922BF2}"/>
    <cellStyle name="Note 3 2 2 2 8" xfId="20978" xr:uid="{85C4264F-8D3E-48B8-8667-75887CE0D3DD}"/>
    <cellStyle name="Note 3 2 2 3" xfId="11805" xr:uid="{80DC661F-D570-4632-B394-5A9D195463B1}"/>
    <cellStyle name="Note 3 2 2 3 2" xfId="16209" xr:uid="{1DBE59BB-866F-47D2-99AF-FF007B4A5F0D}"/>
    <cellStyle name="Note 3 2 2 3 3" xfId="17169" xr:uid="{29D49853-509A-4BE0-857F-2569DE146E4C}"/>
    <cellStyle name="Note 3 2 2 3 4" xfId="18121" xr:uid="{A8287C38-B4B1-4A01-AA34-00B0EDBF89D1}"/>
    <cellStyle name="Note 3 2 2 3 5" xfId="18995" xr:uid="{3CCD26FA-DCA5-4527-A8FE-22F17D63F1BA}"/>
    <cellStyle name="Note 3 2 2 3 6" xfId="19860" xr:uid="{E2A65568-A4ED-4373-976E-B7492BA7E9A2}"/>
    <cellStyle name="Note 3 2 2 3 7" xfId="20636" xr:uid="{68CDAC75-8B7A-4129-8231-A8117A0D331E}"/>
    <cellStyle name="Note 3 2 2 3 8" xfId="21393" xr:uid="{8711255F-8FF4-4DEE-A45D-95B15FE5FCA3}"/>
    <cellStyle name="Note 3 2 2 4" xfId="14769" xr:uid="{010E012B-BC24-49C5-8543-3CC8C03A8A15}"/>
    <cellStyle name="Note 3 2 2 5" xfId="14379" xr:uid="{69DEA696-F11C-4A7D-B480-D8B853AFA37E}"/>
    <cellStyle name="Note 3 2 2 6" xfId="12589" xr:uid="{2EB17D3F-CEA6-4FFC-B03D-9B378D8C4ED1}"/>
    <cellStyle name="Note 3 2 2 7" xfId="14664" xr:uid="{75014257-3680-4F4A-A844-FD11ACEA1E2B}"/>
    <cellStyle name="Note 3 2 2 8" xfId="12339" xr:uid="{47443EAC-22C5-4C9B-A1ED-5E0D9D043062}"/>
    <cellStyle name="Note 3 2 2 9" xfId="14432" xr:uid="{82ABEA70-98E8-4372-AC25-3FB5FB450847}"/>
    <cellStyle name="Note 3 2 3" xfId="10562" xr:uid="{5304260D-8135-4CB3-8A2D-CBB3835A2E41}"/>
    <cellStyle name="Note 3 2 3 2" xfId="15258" xr:uid="{06B2B2F4-F59F-4F79-93C0-6B661EDD3BC6}"/>
    <cellStyle name="Note 3 2 3 3" xfId="16278" xr:uid="{0B464238-8256-4612-927B-A959A6CD7075}"/>
    <cellStyle name="Note 3 2 3 4" xfId="17238" xr:uid="{A68D1DFC-AD78-4F04-8CF5-6C03300C8E6E}"/>
    <cellStyle name="Note 3 2 3 5" xfId="18187" xr:uid="{23060E82-D51C-4543-84C5-0896A097BC99}"/>
    <cellStyle name="Note 3 2 3 6" xfId="19060" xr:uid="{4E4740CD-6B78-4FE3-953F-F6882F6AE706}"/>
    <cellStyle name="Note 3 2 3 7" xfId="19925" xr:uid="{A67D7161-33B6-4911-B80D-CF53142B325A}"/>
    <cellStyle name="Note 3 2 3 8" xfId="20701" xr:uid="{B99012C7-9B04-4422-AA1A-C62A15C95104}"/>
    <cellStyle name="Note 3 2 4" xfId="11528" xr:uid="{C8C952B0-F57D-41AA-896F-95F1A0E4DC25}"/>
    <cellStyle name="Note 3 2 4 2" xfId="15932" xr:uid="{1EE6871F-3C3C-4D52-8453-F299EF142AB8}"/>
    <cellStyle name="Note 3 2 4 3" xfId="16892" xr:uid="{F6CD5BD5-64E0-48E4-A146-7C20DBD3D724}"/>
    <cellStyle name="Note 3 2 4 4" xfId="17844" xr:uid="{85A563FD-E0AD-42BE-96E0-A78363C03123}"/>
    <cellStyle name="Note 3 2 4 5" xfId="18718" xr:uid="{1DFDC339-F54F-40BA-B860-EE00CD7A8B9E}"/>
    <cellStyle name="Note 3 2 4 6" xfId="19583" xr:uid="{DBA5D5C1-33E9-42E9-973B-9560E955CC35}"/>
    <cellStyle name="Note 3 2 4 7" xfId="20359" xr:uid="{D13F5A8E-8C6C-412F-8707-4140F58B3648}"/>
    <cellStyle name="Note 3 2 4 8" xfId="21116" xr:uid="{43D17AFA-CAE9-4F86-B713-BA2C9BE8B59E}"/>
    <cellStyle name="Note 3 2 5" xfId="14229" xr:uid="{0C463000-F21F-4611-B894-7CCDB6498E17}"/>
    <cellStyle name="Note 3 2 6" xfId="12734" xr:uid="{21EFC226-3227-442C-BF90-1E3741C4F306}"/>
    <cellStyle name="Note 3 2 7" xfId="15450" xr:uid="{5D4B7E5A-488C-4B07-AEC6-D074C6D59C36}"/>
    <cellStyle name="Note 3 2 8" xfId="16459" xr:uid="{D2DA74EE-B31F-4248-BF16-EF3566E8C560}"/>
    <cellStyle name="Note 3 2 9" xfId="17417" xr:uid="{6255684F-CF71-4FB5-A419-B54A1576F284}"/>
    <cellStyle name="Note 3 3" xfId="9334" xr:uid="{9E41611A-3496-4512-8007-FE325C411C83}"/>
    <cellStyle name="Note 3 3 10" xfId="14590" xr:uid="{D6BB844B-60AB-440D-B7A9-076D910BA8FB}"/>
    <cellStyle name="Note 3 3 2" xfId="10861" xr:uid="{FDA401BB-D6B6-41C2-8544-E210BD4E9D18}"/>
    <cellStyle name="Note 3 3 2 2" xfId="15488" xr:uid="{82CD0B7E-846B-452A-AD4F-1281E8195CC2}"/>
    <cellStyle name="Note 3 3 2 3" xfId="16494" xr:uid="{C06A7A1E-0576-48DB-8FC9-66677FB31823}"/>
    <cellStyle name="Note 3 3 2 4" xfId="17452" xr:uid="{0064B385-339B-4066-B9D4-042454C8ED12}"/>
    <cellStyle name="Note 3 3 2 5" xfId="18379" xr:uid="{D55377C5-93D0-4991-8EC9-203C811C4454}"/>
    <cellStyle name="Note 3 3 2 6" xfId="19250" xr:uid="{6A676AE6-CF16-49A2-A4A7-3C1307CBE1E7}"/>
    <cellStyle name="Note 3 3 2 7" xfId="20097" xr:uid="{2EDE74ED-9D8F-4469-899F-EDBB56DE4E34}"/>
    <cellStyle name="Note 3 3 2 8" xfId="20864" xr:uid="{E0653607-8536-45B9-A64A-073544A47117}"/>
    <cellStyle name="Note 3 3 3" xfId="11691" xr:uid="{17C835F8-E287-4588-BAA5-7E52B50CB42E}"/>
    <cellStyle name="Note 3 3 3 2" xfId="16095" xr:uid="{BDC60CE3-3CF7-47BF-BABE-94630B8853F6}"/>
    <cellStyle name="Note 3 3 3 3" xfId="17055" xr:uid="{9F9E5079-A9EA-41DB-8AE4-60995AA84155}"/>
    <cellStyle name="Note 3 3 3 4" xfId="18007" xr:uid="{14BE5F51-55A7-4ECF-8FBD-5AB320706DD2}"/>
    <cellStyle name="Note 3 3 3 5" xfId="18881" xr:uid="{3C9995E0-0260-4CD3-A61A-EA72D3676570}"/>
    <cellStyle name="Note 3 3 3 6" xfId="19746" xr:uid="{A8AE8204-0FD5-4EE7-9A86-C99DF92BE607}"/>
    <cellStyle name="Note 3 3 3 7" xfId="20522" xr:uid="{FAA90B50-DDBE-4640-896D-1D416DCEECEE}"/>
    <cellStyle name="Note 3 3 3 8" xfId="21279" xr:uid="{B2F626FB-C9E2-4AE0-9765-917711DE337D}"/>
    <cellStyle name="Note 3 3 4" xfId="14458" xr:uid="{D4BA8CF0-A4CF-4BDD-8E37-E9996549C638}"/>
    <cellStyle name="Note 3 3 5" xfId="12518" xr:uid="{FAC9EE1E-117B-4249-B924-5AF6F493F213}"/>
    <cellStyle name="Note 3 3 6" xfId="14033" xr:uid="{948DBFF5-C24E-48B1-94A4-D1EC22F30DFF}"/>
    <cellStyle name="Note 3 3 7" xfId="12894" xr:uid="{BC5C5D0F-0BAC-4CFB-BC62-A1BACB961027}"/>
    <cellStyle name="Note 3 3 8" xfId="13626" xr:uid="{BDAACCD0-E7D0-44A5-95CD-3373EBC75285}"/>
    <cellStyle name="Note 3 3 9" xfId="13226" xr:uid="{44391D2D-4072-4B08-B59A-E24635528394}"/>
    <cellStyle name="Note 3 4" xfId="10118" xr:uid="{BF65ABED-AAA7-46E6-AC9F-44BBB1F95921}"/>
    <cellStyle name="Note 3 4 2" xfId="14999" xr:uid="{8E6EA35A-849E-429D-A101-E5D104A5D6BF}"/>
    <cellStyle name="Note 3 4 3" xfId="12089" xr:uid="{570D9FD7-47B5-4BA5-A40F-D63749CA875D}"/>
    <cellStyle name="Note 3 4 4" xfId="15759" xr:uid="{23C70AA9-723A-4A81-8EAC-D4CD65CD798E}"/>
    <cellStyle name="Note 3 4 5" xfId="16723" xr:uid="{843ACF89-0C2E-44D1-A7BE-714F59AFE5E3}"/>
    <cellStyle name="Note 3 4 6" xfId="17675" xr:uid="{53BF0709-6A78-4FC4-983B-127425437FD3}"/>
    <cellStyle name="Note 3 4 7" xfId="18557" xr:uid="{C069C4D4-93BE-4476-8F3A-4D1AC919B7AC}"/>
    <cellStyle name="Note 3 4 8" xfId="19425" xr:uid="{5EB7C0A2-7CA3-4617-AC14-C1B3C336B05C}"/>
    <cellStyle name="Note 3 5" xfId="11463" xr:uid="{AA5F1CA1-A854-4D75-AB37-31BB524E9B76}"/>
    <cellStyle name="Note 3 5 2" xfId="15867" xr:uid="{B2BA6892-A41E-4256-A884-1ACE6B50A1A8}"/>
    <cellStyle name="Note 3 5 3" xfId="16827" xr:uid="{E098A848-55CF-4C21-863B-25F385390AC7}"/>
    <cellStyle name="Note 3 5 4" xfId="17779" xr:uid="{7F1C52AC-EDB3-4C11-9AEA-09FF44878946}"/>
    <cellStyle name="Note 3 5 5" xfId="18653" xr:uid="{6244B7A7-4125-4015-BD11-1E17BDB45336}"/>
    <cellStyle name="Note 3 5 6" xfId="19518" xr:uid="{9C3CB6DC-794A-4379-A397-93D88066C964}"/>
    <cellStyle name="Note 3 5 7" xfId="20294" xr:uid="{180F70BF-FB57-4278-B301-CBFABDBC76F0}"/>
    <cellStyle name="Note 3 5 8" xfId="21051" xr:uid="{56CED5CF-FFE3-4141-BF02-7F728529CEB5}"/>
    <cellStyle name="Note 3 6" xfId="13904" xr:uid="{E56A3386-0492-4919-82A7-C147B62BEA08}"/>
    <cellStyle name="Note 3 7" xfId="13007" xr:uid="{22BBBF0B-B970-47B4-B144-81DF98E0634A}"/>
    <cellStyle name="Note 3 8" xfId="13523" xr:uid="{29682BEB-F88D-41C5-A653-92D288500449}"/>
    <cellStyle name="Note 3 9" xfId="13305" xr:uid="{C98C9D54-0EEA-4DD7-B91C-6D4146E11D54}"/>
    <cellStyle name="Note 4" xfId="8477" xr:uid="{99B1A9A2-D885-424E-8904-9390B4D9017C}"/>
    <cellStyle name="Note 4 10" xfId="15374" xr:uid="{117FA18E-C069-4650-AD51-F2D61C912327}"/>
    <cellStyle name="Note 4 11" xfId="16390" xr:uid="{890F11A5-F306-4260-A383-FCCDB79A9E6A}"/>
    <cellStyle name="Note 4 12" xfId="17350" xr:uid="{49300893-8706-4F15-8E80-E8B86CB3BDFA}"/>
    <cellStyle name="Note 4 2" xfId="9036" xr:uid="{C713AD54-550A-4081-93B4-B6741F86C1C3}"/>
    <cellStyle name="Note 4 2 10" xfId="16668" xr:uid="{AB284DDA-0DBB-4479-B4AF-6086E71E44C9}"/>
    <cellStyle name="Note 4 2 11" xfId="17621" xr:uid="{A29CE570-A161-4A8E-8CC4-5BE270215163}"/>
    <cellStyle name="Note 4 2 2" xfId="9818" xr:uid="{7522B4FA-FAD9-4091-93DF-32E267D031ED}"/>
    <cellStyle name="Note 4 2 2 10" xfId="19404" xr:uid="{54701322-6301-492E-9506-D7A9DF8A5C7F}"/>
    <cellStyle name="Note 4 2 2 2" xfId="11357" xr:uid="{FEFE74E3-DFBE-4565-A032-341F1216FA16}"/>
    <cellStyle name="Note 4 2 2 2 2" xfId="15786" xr:uid="{0A765FCE-8CF4-4A58-91A8-23D86911F350}"/>
    <cellStyle name="Note 4 2 2 2 3" xfId="16748" xr:uid="{CB71604F-0FA9-43A1-A49A-8127ED664CB0}"/>
    <cellStyle name="Note 4 2 2 2 4" xfId="17700" xr:uid="{8EF1A562-9ECE-4D8E-8B28-9BBE71285A08}"/>
    <cellStyle name="Note 4 2 2 2 5" xfId="18580" xr:uid="{0989638B-D254-4734-BDD7-64CCBEB90E51}"/>
    <cellStyle name="Note 4 2 2 2 6" xfId="19446" xr:uid="{9AA29524-DC00-43F3-992E-8484801CA3A0}"/>
    <cellStyle name="Note 4 2 2 2 7" xfId="20222" xr:uid="{B8868846-98AB-4B34-A588-0C66513833C9}"/>
    <cellStyle name="Note 4 2 2 2 8" xfId="20979" xr:uid="{0D50D55D-4D72-4B45-85D9-4D1E78ED8AF3}"/>
    <cellStyle name="Note 4 2 2 3" xfId="11806" xr:uid="{1CB442C4-A37D-4E35-8809-B47877D8BCCC}"/>
    <cellStyle name="Note 4 2 2 3 2" xfId="16210" xr:uid="{3537885F-9487-4FDF-8025-FBB20B60B914}"/>
    <cellStyle name="Note 4 2 2 3 3" xfId="17170" xr:uid="{7DC2EABD-3DC9-45BE-A148-441943D976D9}"/>
    <cellStyle name="Note 4 2 2 3 4" xfId="18122" xr:uid="{1EA073B4-D4CE-450C-9201-0D21CA8C08C9}"/>
    <cellStyle name="Note 4 2 2 3 5" xfId="18996" xr:uid="{E15E3F4E-7E82-4578-8767-03FACE938F93}"/>
    <cellStyle name="Note 4 2 2 3 6" xfId="19861" xr:uid="{3E748537-55BB-413D-8BAE-E8616D206635}"/>
    <cellStyle name="Note 4 2 2 3 7" xfId="20637" xr:uid="{29F9FAD0-7F9E-4D5A-A42D-B14ED3935303}"/>
    <cellStyle name="Note 4 2 2 3 8" xfId="21394" xr:uid="{29F322DF-0570-4502-B94C-3124C8BE7C80}"/>
    <cellStyle name="Note 4 2 2 4" xfId="14770" xr:uid="{35F7DC37-7854-42B0-B3B9-8C0582AE3765}"/>
    <cellStyle name="Note 4 2 2 5" xfId="12269" xr:uid="{297F1B6B-AB84-4CA1-B069-5802C70D5CEE}"/>
    <cellStyle name="Note 4 2 2 6" xfId="15731" xr:uid="{36350469-1E73-49A2-AC6E-265FC733ACED}"/>
    <cellStyle name="Note 4 2 2 7" xfId="16699" xr:uid="{7D41E8A0-5BEC-458D-BE6C-769EB31BD0A6}"/>
    <cellStyle name="Note 4 2 2 8" xfId="17651" xr:uid="{66BA621C-192F-4D8B-B5CC-975953BD383E}"/>
    <cellStyle name="Note 4 2 2 9" xfId="18536" xr:uid="{CB004097-C4A5-417B-AF96-733451A26B26}"/>
    <cellStyle name="Note 4 2 3" xfId="10561" xr:uid="{3C5629D2-FD4C-45D4-A6C4-3EDDB41784A0}"/>
    <cellStyle name="Note 4 2 3 2" xfId="15257" xr:uid="{6466357B-C52E-4ED4-B9F3-1DF80925EDD9}"/>
    <cellStyle name="Note 4 2 3 3" xfId="16277" xr:uid="{5A5734EB-8436-4890-B91E-998780D1D549}"/>
    <cellStyle name="Note 4 2 3 4" xfId="17237" xr:uid="{A4B8965B-DD2F-4D73-86DC-1A4D951EBFCD}"/>
    <cellStyle name="Note 4 2 3 5" xfId="18186" xr:uid="{B7D43569-97F7-4D5D-BBAC-4FC2F85CE82E}"/>
    <cellStyle name="Note 4 2 3 6" xfId="19059" xr:uid="{CBF36FC4-166B-4D1F-A448-F66307BCFC31}"/>
    <cellStyle name="Note 4 2 3 7" xfId="19924" xr:uid="{1E1D34F5-C5B4-4577-96B8-0DC5F44672E0}"/>
    <cellStyle name="Note 4 2 3 8" xfId="20700" xr:uid="{662A1CB5-4CAE-4D34-AC5D-65D3CCB62E93}"/>
    <cellStyle name="Note 4 2 4" xfId="11527" xr:uid="{C0C23FD0-8E8A-4AC6-BB5B-3EA6AF8BAF45}"/>
    <cellStyle name="Note 4 2 4 2" xfId="15931" xr:uid="{7732F51D-E534-4BCA-80E1-FCF7516641B6}"/>
    <cellStyle name="Note 4 2 4 3" xfId="16891" xr:uid="{2D6EB404-2682-4ABA-8632-54476180CE24}"/>
    <cellStyle name="Note 4 2 4 4" xfId="17843" xr:uid="{84D26EAB-5170-4C86-919E-AC5196344114}"/>
    <cellStyle name="Note 4 2 4 5" xfId="18717" xr:uid="{73772CEB-74E3-4653-A69D-B05B912E7FAB}"/>
    <cellStyle name="Note 4 2 4 6" xfId="19582" xr:uid="{E4ABE1A6-142B-45CA-B9A8-E30CA3A548AA}"/>
    <cellStyle name="Note 4 2 4 7" xfId="20358" xr:uid="{3EB94E90-9B47-45C3-BA25-AC258EDD7D71}"/>
    <cellStyle name="Note 4 2 4 8" xfId="21115" xr:uid="{6A23864F-B8B3-4F0D-91CE-E4F5304923F4}"/>
    <cellStyle name="Note 4 2 5" xfId="14228" xr:uid="{343F6D3E-FA42-4F7C-81D2-A2E1E3847033}"/>
    <cellStyle name="Note 4 2 6" xfId="12735" xr:uid="{5B46B7ED-B2BA-4434-AFA8-3E18A9236537}"/>
    <cellStyle name="Note 4 2 7" xfId="14417" xr:uid="{420AC254-433F-427D-8287-C25867307BBC}"/>
    <cellStyle name="Note 4 2 8" xfId="12555" xr:uid="{6DF66CD1-FA24-4338-B8BB-54D09A15972A}"/>
    <cellStyle name="Note 4 2 9" xfId="15691" xr:uid="{D49B4667-CA45-4E0E-A4E6-25C537B96568}"/>
    <cellStyle name="Note 4 3" xfId="9335" xr:uid="{2BBABF83-47B5-4CB2-A181-A72CF87422D5}"/>
    <cellStyle name="Note 4 3 10" xfId="17642" xr:uid="{14079E4D-908C-4DFA-B377-3BA47F11FBF7}"/>
    <cellStyle name="Note 4 3 2" xfId="10862" xr:uid="{4FE19943-51B5-4D21-BCF2-0C7DC5704B9B}"/>
    <cellStyle name="Note 4 3 2 2" xfId="15489" xr:uid="{CD85684A-F8D0-4671-8F19-D19544617D4E}"/>
    <cellStyle name="Note 4 3 2 3" xfId="16495" xr:uid="{DC8C1549-F02B-4FCA-9F4B-836E0583D204}"/>
    <cellStyle name="Note 4 3 2 4" xfId="17453" xr:uid="{26037111-DE6B-4F74-81B8-C505BEB1180F}"/>
    <cellStyle name="Note 4 3 2 5" xfId="18380" xr:uid="{C49ABBA0-1964-4B28-B023-E526421102C7}"/>
    <cellStyle name="Note 4 3 2 6" xfId="19251" xr:uid="{DE2C1370-966E-410C-8027-D20C4CA62D93}"/>
    <cellStyle name="Note 4 3 2 7" xfId="20098" xr:uid="{86B20608-072A-4EC7-8C0C-5A479637AB87}"/>
    <cellStyle name="Note 4 3 2 8" xfId="20865" xr:uid="{9DC742BB-7988-4739-948B-029C746FF595}"/>
    <cellStyle name="Note 4 3 3" xfId="11692" xr:uid="{D8E7B731-E7A1-4E1A-8E18-EABA08BBD007}"/>
    <cellStyle name="Note 4 3 3 2" xfId="16096" xr:uid="{A63D4D71-0D40-4F4B-A347-50637E344F8F}"/>
    <cellStyle name="Note 4 3 3 3" xfId="17056" xr:uid="{8FE11F41-E5F8-44B2-9327-EEE38D869F59}"/>
    <cellStyle name="Note 4 3 3 4" xfId="18008" xr:uid="{C86606AF-EB86-4C75-B3E5-CEC04F70997A}"/>
    <cellStyle name="Note 4 3 3 5" xfId="18882" xr:uid="{B1758DEA-CD9F-4B73-A697-FB6F2606FE2B}"/>
    <cellStyle name="Note 4 3 3 6" xfId="19747" xr:uid="{E7007C71-A125-4B35-BC3F-30567F61C24B}"/>
    <cellStyle name="Note 4 3 3 7" xfId="20523" xr:uid="{64257E37-CA8F-4034-BC29-659D00366AAB}"/>
    <cellStyle name="Note 4 3 3 8" xfId="21280" xr:uid="{DD6AF24D-BFBE-4AC4-B1A3-8A7D020899BA}"/>
    <cellStyle name="Note 4 3 4" xfId="14459" xr:uid="{336E3FC6-0E15-48AC-B312-29B9D8BB2B4D}"/>
    <cellStyle name="Note 4 3 5" xfId="12517" xr:uid="{8476382D-0B03-45AE-8710-258332141F4B}"/>
    <cellStyle name="Note 4 3 6" xfId="14678" xr:uid="{FE592A02-CFC1-4EEA-B9D5-C7037DB37B30}"/>
    <cellStyle name="Note 4 3 7" xfId="12329" xr:uid="{DBD63028-C53D-4C38-A102-C9E6B1999905}"/>
    <cellStyle name="Note 4 3 8" xfId="15719" xr:uid="{83AD9C88-8F72-4DD3-B5D8-AECEC9B4ADFA}"/>
    <cellStyle name="Note 4 3 9" xfId="16690" xr:uid="{FE99A7F6-E367-4F07-AE86-9573D561EC3E}"/>
    <cellStyle name="Note 4 4" xfId="10119" xr:uid="{67E61518-F481-4B47-91C5-CFFEEC37E016}"/>
    <cellStyle name="Note 4 4 2" xfId="15000" xr:uid="{1A1A8870-9B1A-44AC-BDEB-D07BCCCBAC29}"/>
    <cellStyle name="Note 4 4 3" xfId="12088" xr:uid="{128223CE-545F-4F2E-8D14-4DFD2A9456ED}"/>
    <cellStyle name="Note 4 4 4" xfId="15234" xr:uid="{88515869-64AA-45E9-A227-B87D46A08808}"/>
    <cellStyle name="Note 4 4 5" xfId="11902" xr:uid="{4FB724BC-8483-4F44-A92A-A9A16EC686DE}"/>
    <cellStyle name="Note 4 4 6" xfId="15026" xr:uid="{0840DBCA-9C2F-48E8-84E2-E21ABD66C365}"/>
    <cellStyle name="Note 4 4 7" xfId="12063" xr:uid="{1F633E24-B848-428E-9F77-AD3BE5728FCC}"/>
    <cellStyle name="Note 4 4 8" xfId="13857" xr:uid="{A052FE70-4D27-47BB-B9B0-3511087AF755}"/>
    <cellStyle name="Note 4 5" xfId="11464" xr:uid="{11CE175E-1468-4109-93CD-BD0279EE2DED}"/>
    <cellStyle name="Note 4 5 2" xfId="15868" xr:uid="{A6325E32-46F7-4FBC-97C0-7C3275DB31C8}"/>
    <cellStyle name="Note 4 5 3" xfId="16828" xr:uid="{8FF0B02E-C15D-433F-8FB0-3BD45FEBA403}"/>
    <cellStyle name="Note 4 5 4" xfId="17780" xr:uid="{80C9F9CB-BDEC-4296-A25F-DD33EF602BB6}"/>
    <cellStyle name="Note 4 5 5" xfId="18654" xr:uid="{1254B0A0-DF21-4A11-8A61-EBAC13A22E17}"/>
    <cellStyle name="Note 4 5 6" xfId="19519" xr:uid="{1D5C3BCC-5614-4B09-B8F9-165EE495A841}"/>
    <cellStyle name="Note 4 5 7" xfId="20295" xr:uid="{D9343ED0-27D7-409F-A284-DE2696F6E396}"/>
    <cellStyle name="Note 4 5 8" xfId="21052" xr:uid="{E3AC4286-7903-41B0-8EB7-AE24531802B3}"/>
    <cellStyle name="Note 4 6" xfId="13905" xr:uid="{308B5EBB-1A01-4749-8161-9617B42006D5}"/>
    <cellStyle name="Note 4 7" xfId="13006" xr:uid="{BC539C0F-1467-4FE6-972A-ED8B65A8FE2C}"/>
    <cellStyle name="Note 4 8" xfId="13524" xr:uid="{72203F99-E791-44F7-85D3-DCB9DE8170CA}"/>
    <cellStyle name="Note 4 9" xfId="13304" xr:uid="{35BF3D24-8BF5-4118-8F73-77F727CE9BBC}"/>
    <cellStyle name="Note 5" xfId="8478" xr:uid="{AE4CEDF5-3425-4EEC-A0A4-428286082EEF}"/>
    <cellStyle name="Note 5 10" xfId="14836" xr:uid="{B8990755-614F-41C1-9D29-AC662B010324}"/>
    <cellStyle name="Note 5 11" xfId="12229" xr:uid="{CC5FB02C-775D-4C44-B9BA-20E05D18E7A2}"/>
    <cellStyle name="Note 5 12" xfId="13828" xr:uid="{CD3FCFD7-A3DB-4C76-81F2-50638D2F8140}"/>
    <cellStyle name="Note 5 2" xfId="9035" xr:uid="{3DD77CC3-5483-4053-B291-FA1EEE2C8064}"/>
    <cellStyle name="Note 5 2 10" xfId="11896" xr:uid="{F4128C2C-0F3B-4556-AE21-09D17B81A87D}"/>
    <cellStyle name="Note 5 2 11" xfId="14049" xr:uid="{6796CC00-DC83-4337-9671-EB5FFB02B22B}"/>
    <cellStyle name="Note 5 2 2" xfId="9819" xr:uid="{158B4E16-15E2-45FC-B94F-97723DA624D5}"/>
    <cellStyle name="Note 5 2 2 10" xfId="15112" xr:uid="{46CF1618-FEB6-4398-BCBD-50E149DB3116}"/>
    <cellStyle name="Note 5 2 2 2" xfId="11358" xr:uid="{2AC1962C-985A-4380-963D-A4AA8B2B8F22}"/>
    <cellStyle name="Note 5 2 2 2 2" xfId="15787" xr:uid="{C056BEF4-C28E-417B-AB56-4D92435C820F}"/>
    <cellStyle name="Note 5 2 2 2 3" xfId="16749" xr:uid="{6573B8E4-0112-4790-BB12-15DAAB8F6C90}"/>
    <cellStyle name="Note 5 2 2 2 4" xfId="17701" xr:uid="{349B02A3-30DF-400A-B764-D980A59A3882}"/>
    <cellStyle name="Note 5 2 2 2 5" xfId="18581" xr:uid="{3C16D065-79A9-44B9-AAC3-98C85FD856B6}"/>
    <cellStyle name="Note 5 2 2 2 6" xfId="19447" xr:uid="{00F0AB76-D171-4C95-B851-4499906E5A04}"/>
    <cellStyle name="Note 5 2 2 2 7" xfId="20223" xr:uid="{3CB45F51-4428-45DD-8A1B-20A7BDE1C23E}"/>
    <cellStyle name="Note 5 2 2 2 8" xfId="20980" xr:uid="{F79DACD8-4858-4A64-90EC-88C65F49F040}"/>
    <cellStyle name="Note 5 2 2 3" xfId="11807" xr:uid="{BF473548-4E71-4C9D-8C64-4FF88BD5AFA9}"/>
    <cellStyle name="Note 5 2 2 3 2" xfId="16211" xr:uid="{F397D64F-FCA4-4DDC-B690-B54E4AA2987D}"/>
    <cellStyle name="Note 5 2 2 3 3" xfId="17171" xr:uid="{D9E74CDF-0D6D-4E5F-848E-EE553E3EA51A}"/>
    <cellStyle name="Note 5 2 2 3 4" xfId="18123" xr:uid="{B029AD92-E183-44E7-BED3-357F2B82F95A}"/>
    <cellStyle name="Note 5 2 2 3 5" xfId="18997" xr:uid="{5A773427-28B5-4424-B938-A33C865D5019}"/>
    <cellStyle name="Note 5 2 2 3 6" xfId="19862" xr:uid="{336483B7-AB74-4EC7-AD69-DF9019AE83F4}"/>
    <cellStyle name="Note 5 2 2 3 7" xfId="20638" xr:uid="{0C3B7612-F21A-4C9F-88D7-5C8B2154A00E}"/>
    <cellStyle name="Note 5 2 2 3 8" xfId="21395" xr:uid="{A012783A-CFE4-4838-B3E0-3363E2A03C83}"/>
    <cellStyle name="Note 5 2 2 4" xfId="14771" xr:uid="{3EF358A8-D2AF-406E-925E-72FCC50FECEC}"/>
    <cellStyle name="Note 5 2 2 5" xfId="12268" xr:uid="{537DA9B1-12CC-4604-B465-77A778E77BA3}"/>
    <cellStyle name="Note 5 2 2 6" xfId="15103" xr:uid="{093B132B-68F6-446F-B8E8-87E917A42B71}"/>
    <cellStyle name="Note 5 2 2 7" xfId="11998" xr:uid="{A7312F94-EFE5-44A3-B3E7-56E829601A0A}"/>
    <cellStyle name="Note 5 2 2 8" xfId="15244" xr:uid="{BB40E1AD-4BF9-452C-ACF7-2CC06820B378}"/>
    <cellStyle name="Note 5 2 2 9" xfId="11895" xr:uid="{66428DCC-E033-4DEB-A054-EC09D69A14BD}"/>
    <cellStyle name="Note 5 2 3" xfId="10560" xr:uid="{B91D5E3E-8925-4A04-B7BF-E7582D945965}"/>
    <cellStyle name="Note 5 2 3 2" xfId="15256" xr:uid="{2EAA9F06-F6C3-4723-B064-8EDAC19E5BB8}"/>
    <cellStyle name="Note 5 2 3 3" xfId="16276" xr:uid="{BABF41E2-5750-4F7B-B732-E7134D0762E6}"/>
    <cellStyle name="Note 5 2 3 4" xfId="17236" xr:uid="{96898027-5E5D-4066-8EFC-DF2D7E3D8FEB}"/>
    <cellStyle name="Note 5 2 3 5" xfId="18185" xr:uid="{C6A826B2-ACA7-4852-A128-1B57CC5739EA}"/>
    <cellStyle name="Note 5 2 3 6" xfId="19058" xr:uid="{9CE17FDA-0B0A-4357-AF27-667612535B7B}"/>
    <cellStyle name="Note 5 2 3 7" xfId="19923" xr:uid="{55D32DA2-CB21-4DA1-A0F8-404DB4FAFBDF}"/>
    <cellStyle name="Note 5 2 3 8" xfId="20699" xr:uid="{DE667A1C-ADC9-489E-8FC3-9C4A2BD3784D}"/>
    <cellStyle name="Note 5 2 4" xfId="11526" xr:uid="{6D45E466-4536-4A74-A73B-9A6323F44E16}"/>
    <cellStyle name="Note 5 2 4 2" xfId="15930" xr:uid="{EFEE74CB-10C8-4BAC-9E42-209CFB981342}"/>
    <cellStyle name="Note 5 2 4 3" xfId="16890" xr:uid="{E1CDF461-711A-40F3-9C3A-86FD7AB69C58}"/>
    <cellStyle name="Note 5 2 4 4" xfId="17842" xr:uid="{FDE8CB14-C1CD-4BA5-A424-B7150A747E2A}"/>
    <cellStyle name="Note 5 2 4 5" xfId="18716" xr:uid="{4756FF8B-7956-44FE-884C-7B4FFCB0BF32}"/>
    <cellStyle name="Note 5 2 4 6" xfId="19581" xr:uid="{110A1AD9-4386-439F-95B6-F91CFCF27037}"/>
    <cellStyle name="Note 5 2 4 7" xfId="20357" xr:uid="{B0EBA468-6FE8-4207-BFD7-C0D1CA3E336A}"/>
    <cellStyle name="Note 5 2 4 8" xfId="21114" xr:uid="{CA4ACAFB-BC6C-476B-AFC1-36CBF23F477F}"/>
    <cellStyle name="Note 5 2 5" xfId="14227" xr:uid="{95A0A8C3-A760-4BAB-8BAC-7DF8F5D647F0}"/>
    <cellStyle name="Note 5 2 6" xfId="12736" xr:uid="{9A047449-C374-4AFF-A806-5F2516B31EF2}"/>
    <cellStyle name="Note 5 2 7" xfId="15082" xr:uid="{5326CD59-C8BD-4A1A-86C9-550F197836E0}"/>
    <cellStyle name="Note 5 2 8" xfId="12016" xr:uid="{6017E160-24ED-4231-864A-6DD54D60604B}"/>
    <cellStyle name="Note 5 2 9" xfId="15241" xr:uid="{087DB2E0-A944-46B2-8A66-C3A703B79A2B}"/>
    <cellStyle name="Note 5 3" xfId="9336" xr:uid="{C2584B75-78E1-46B0-9B67-08478E2C1D99}"/>
    <cellStyle name="Note 5 3 10" xfId="19390" xr:uid="{75EB7D88-4BC7-43E7-A947-8233358C0E27}"/>
    <cellStyle name="Note 5 3 2" xfId="10863" xr:uid="{79CFDF01-BF0A-4C2E-98D8-2756EE21EDC5}"/>
    <cellStyle name="Note 5 3 2 2" xfId="15490" xr:uid="{64710860-E988-4808-94B3-5DB491494E74}"/>
    <cellStyle name="Note 5 3 2 3" xfId="16496" xr:uid="{D4061368-F5F2-4D14-BDE0-2B735767472C}"/>
    <cellStyle name="Note 5 3 2 4" xfId="17454" xr:uid="{7DD1FCF0-4F30-47A0-8A6E-EA2D1ED58CAF}"/>
    <cellStyle name="Note 5 3 2 5" xfId="18381" xr:uid="{F95C5584-E9DD-4D08-B811-0925AD0C9E49}"/>
    <cellStyle name="Note 5 3 2 6" xfId="19252" xr:uid="{0F760CE9-F5C0-473D-ACFC-D042CEED6552}"/>
    <cellStyle name="Note 5 3 2 7" xfId="20099" xr:uid="{23189485-3DC7-47FF-B214-710DAB9C76D5}"/>
    <cellStyle name="Note 5 3 2 8" xfId="20866" xr:uid="{13CAE7B7-C7AD-40D2-8F4D-A2C6EB4D9D8E}"/>
    <cellStyle name="Note 5 3 3" xfId="11693" xr:uid="{7459F5DE-C5D5-4962-A56E-F125DE4E688A}"/>
    <cellStyle name="Note 5 3 3 2" xfId="16097" xr:uid="{E7664D7F-E8A3-48AB-B095-58EC3354AAAB}"/>
    <cellStyle name="Note 5 3 3 3" xfId="17057" xr:uid="{0FE01E8D-3804-482B-A694-11460DA47515}"/>
    <cellStyle name="Note 5 3 3 4" xfId="18009" xr:uid="{53EE30EC-E639-4D3C-98D6-B65E874133CE}"/>
    <cellStyle name="Note 5 3 3 5" xfId="18883" xr:uid="{B6B16947-71F6-4FE1-A3D3-0A345E6D0DBF}"/>
    <cellStyle name="Note 5 3 3 6" xfId="19748" xr:uid="{CAFFC21A-8DB6-49E4-9ACF-4FDD0C3AE42A}"/>
    <cellStyle name="Note 5 3 3 7" xfId="20524" xr:uid="{C71B393D-69E6-4D99-AD95-ACFE7FDF2557}"/>
    <cellStyle name="Note 5 3 3 8" xfId="21281" xr:uid="{448484C6-3BA3-47C3-961F-BC93E8FF6977}"/>
    <cellStyle name="Note 5 3 4" xfId="14460" xr:uid="{A812A59A-EC19-4DFC-BDAE-D6042926931E}"/>
    <cellStyle name="Note 5 3 5" xfId="12516" xr:uid="{56189FF0-6A9F-4144-BF4F-22E5E4C70A74}"/>
    <cellStyle name="Note 5 3 6" xfId="15698" xr:uid="{F5CF52A1-A443-4625-87B7-B2F31A0E839D}"/>
    <cellStyle name="Note 5 3 7" xfId="16674" xr:uid="{68A35E82-5778-4BC0-8225-7208B58CB8CB}"/>
    <cellStyle name="Note 5 3 8" xfId="17626" xr:uid="{C9AEBDCD-DDE5-4599-9755-34E9741AF190}"/>
    <cellStyle name="Note 5 3 9" xfId="18521" xr:uid="{252E2717-A92A-46AE-84F0-B09A96AE66AA}"/>
    <cellStyle name="Note 5 4" xfId="10120" xr:uid="{B23CA2D8-585E-44EA-B504-0F9FB306F4EA}"/>
    <cellStyle name="Note 5 4 2" xfId="15001" xr:uid="{3D22B14B-C453-4D38-978C-3F87E1696A1E}"/>
    <cellStyle name="Note 5 4 3" xfId="12087" xr:uid="{009A7551-7A3A-4F51-BB7B-0E7E87A222AE}"/>
    <cellStyle name="Note 5 4 4" xfId="14735" xr:uid="{A0C87CE6-4261-401F-95A4-94DB933FA8D4}"/>
    <cellStyle name="Note 5 4 5" xfId="12284" xr:uid="{26FB713E-5D98-450A-990A-57B41DF87359}"/>
    <cellStyle name="Note 5 4 6" xfId="15211" xr:uid="{ABF42C9B-026F-488D-BE71-C6F9574F015A}"/>
    <cellStyle name="Note 5 4 7" xfId="11922" xr:uid="{DD988374-943B-4C2C-9FD1-EEF01359C71F}"/>
    <cellStyle name="Note 5 4 8" xfId="14055" xr:uid="{7DDCDB90-F15A-45B7-91E9-9CDAE95EE849}"/>
    <cellStyle name="Note 5 5" xfId="11465" xr:uid="{36E4B713-8333-4FB2-9CA0-2D37715F26A0}"/>
    <cellStyle name="Note 5 5 2" xfId="15869" xr:uid="{A623DCF7-DFF3-4589-AA40-D977D84C6B03}"/>
    <cellStyle name="Note 5 5 3" xfId="16829" xr:uid="{4C5595B0-E4EA-42EC-B926-43A8D8B03541}"/>
    <cellStyle name="Note 5 5 4" xfId="17781" xr:uid="{5AB9249B-F62F-41AE-9E77-11AC7FB9FC55}"/>
    <cellStyle name="Note 5 5 5" xfId="18655" xr:uid="{B9824E7B-C167-48F3-A9CF-1AFC06A5A236}"/>
    <cellStyle name="Note 5 5 6" xfId="19520" xr:uid="{A5F75687-7BF9-4FAA-B3A8-406399F22534}"/>
    <cellStyle name="Note 5 5 7" xfId="20296" xr:uid="{113227B9-5087-491C-BA04-6E6990586C58}"/>
    <cellStyle name="Note 5 5 8" xfId="21053" xr:uid="{015E7EBF-A27E-449C-A7B5-12EC65151934}"/>
    <cellStyle name="Note 5 6" xfId="13906" xr:uid="{2C16958B-C750-4CB3-8BFA-4B292E5BB1CE}"/>
    <cellStyle name="Note 5 7" xfId="13005" xr:uid="{7869BDB8-23A1-41CB-BA2E-70C245670D54}"/>
    <cellStyle name="Note 5 8" xfId="13525" xr:uid="{EA2CACF8-2BC9-4958-A890-4A6F897B2C4F}"/>
    <cellStyle name="Note 5 9" xfId="13303" xr:uid="{83B7ABF1-C392-46B1-8370-ABA06A1E9502}"/>
    <cellStyle name="Note 6" xfId="8479" xr:uid="{1E8B87B8-2BFD-4AE4-8750-EDE7CD2A8EFD}"/>
    <cellStyle name="Note 6 10" xfId="15850" xr:uid="{799FA87A-4FD2-4688-AF89-3FD8DCDE33A1}"/>
    <cellStyle name="Note 6 11" xfId="16812" xr:uid="{E1C6E8C7-33EF-45BC-AAAF-2EE991626BBD}"/>
    <cellStyle name="Note 6 12" xfId="17764" xr:uid="{01A18AA7-2BBF-436D-A85B-6A17088BCB2E}"/>
    <cellStyle name="Note 6 2" xfId="9034" xr:uid="{BDA8CCCC-4944-41E4-B86D-793491048DD9}"/>
    <cellStyle name="Note 6 2 10" xfId="18489" xr:uid="{245EB68D-2732-4D11-AC4B-63C6DD6D34E7}"/>
    <cellStyle name="Note 6 2 11" xfId="19360" xr:uid="{8643B0B0-37E8-44D9-97BD-24AB0B901D2D}"/>
    <cellStyle name="Note 6 2 2" xfId="9820" xr:uid="{08A2801A-2546-4BC6-98C3-75AAFFB24D86}"/>
    <cellStyle name="Note 6 2 2 10" xfId="12831" xr:uid="{BA6D37C3-0BD2-4272-82C1-432192A3A130}"/>
    <cellStyle name="Note 6 2 2 2" xfId="11359" xr:uid="{176B6D9F-63BC-42CB-A3F2-3C5F4ABDFC9A}"/>
    <cellStyle name="Note 6 2 2 2 2" xfId="15788" xr:uid="{F4DD2F21-D069-4B8E-9B30-311AA7612E45}"/>
    <cellStyle name="Note 6 2 2 2 3" xfId="16750" xr:uid="{DB9DF9E5-A022-418A-A449-AC18A80995BD}"/>
    <cellStyle name="Note 6 2 2 2 4" xfId="17702" xr:uid="{EC4857F7-5655-47C3-B78B-74ABBFCF0F57}"/>
    <cellStyle name="Note 6 2 2 2 5" xfId="18582" xr:uid="{361DF3DE-4EE4-421A-94EB-55EBF1D203AD}"/>
    <cellStyle name="Note 6 2 2 2 6" xfId="19448" xr:uid="{850A77A0-91DA-44E8-9922-2C2CAB951778}"/>
    <cellStyle name="Note 6 2 2 2 7" xfId="20224" xr:uid="{62BF039C-CA90-46FB-841A-5AF1F5F97846}"/>
    <cellStyle name="Note 6 2 2 2 8" xfId="20981" xr:uid="{35925C56-CE3A-440A-836C-00552141FCA0}"/>
    <cellStyle name="Note 6 2 2 3" xfId="11808" xr:uid="{FFC66FFB-145A-4910-B080-0EBBA2F3843B}"/>
    <cellStyle name="Note 6 2 2 3 2" xfId="16212" xr:uid="{611747D2-07E2-40F3-AC4E-7013FCC2128C}"/>
    <cellStyle name="Note 6 2 2 3 3" xfId="17172" xr:uid="{8BF150B4-4B54-4D02-B26A-73F6D1DDA77F}"/>
    <cellStyle name="Note 6 2 2 3 4" xfId="18124" xr:uid="{842B486E-C98D-4166-AC97-9543CED46988}"/>
    <cellStyle name="Note 6 2 2 3 5" xfId="18998" xr:uid="{80C0E579-237B-45BB-94D8-5E322555279D}"/>
    <cellStyle name="Note 6 2 2 3 6" xfId="19863" xr:uid="{4C110E1E-23CE-40EC-987D-58100AB9A366}"/>
    <cellStyle name="Note 6 2 2 3 7" xfId="20639" xr:uid="{06E3C127-C919-44D6-B9FD-EF84E7F62043}"/>
    <cellStyle name="Note 6 2 2 3 8" xfId="21396" xr:uid="{C1BE9EA9-CE49-4F2D-AA8D-38D790E1813E}"/>
    <cellStyle name="Note 6 2 2 4" xfId="14772" xr:uid="{6DDED108-039F-41BC-9B26-A8C695C28299}"/>
    <cellStyle name="Note 6 2 2 5" xfId="14871" xr:uid="{BFBBD02F-D34C-4981-81B3-9BA4514B7A81}"/>
    <cellStyle name="Note 6 2 2 6" xfId="12201" xr:uid="{71613801-FDC2-467B-94B2-23E393ECC134}"/>
    <cellStyle name="Note 6 2 2 7" xfId="13844" xr:uid="{46F7FDAF-12EB-4CF8-AD87-A402697D8FBD}"/>
    <cellStyle name="Note 6 2 2 8" xfId="13058" xr:uid="{7A1EEF8F-5D50-4FDB-BAD0-8A5F1DA14873}"/>
    <cellStyle name="Note 6 2 2 9" xfId="14113" xr:uid="{21DC6ED0-1B8C-4BE6-9269-16E75A55935E}"/>
    <cellStyle name="Note 6 2 3" xfId="10559" xr:uid="{6754D2BA-0794-458E-8E86-F6568616728B}"/>
    <cellStyle name="Note 6 2 3 2" xfId="15255" xr:uid="{F5E32D9B-AB68-4EC2-A1C7-474DB1D0BBCA}"/>
    <cellStyle name="Note 6 2 3 3" xfId="16275" xr:uid="{1DE49ED2-DF72-4392-B8E9-F42C55CAF1D5}"/>
    <cellStyle name="Note 6 2 3 4" xfId="17235" xr:uid="{E64B326D-7AE5-4261-A50C-43FAECDEA250}"/>
    <cellStyle name="Note 6 2 3 5" xfId="18184" xr:uid="{ED255476-817A-4EBB-A8EB-A15C19036642}"/>
    <cellStyle name="Note 6 2 3 6" xfId="19057" xr:uid="{6FA9F275-5A75-404F-8240-60298526F61F}"/>
    <cellStyle name="Note 6 2 3 7" xfId="19922" xr:uid="{6A00E070-E548-4201-9F6C-81163FF18E29}"/>
    <cellStyle name="Note 6 2 3 8" xfId="20698" xr:uid="{AC1A9B82-8D54-4D67-9865-18A6831A4509}"/>
    <cellStyle name="Note 6 2 4" xfId="11525" xr:uid="{E6D1BEB2-A613-4C46-8A1A-941D415466C3}"/>
    <cellStyle name="Note 6 2 4 2" xfId="15929" xr:uid="{ABAB9034-9ECC-4176-A6C1-1131B5C72E45}"/>
    <cellStyle name="Note 6 2 4 3" xfId="16889" xr:uid="{70421356-0EE3-4CD9-8802-A7156F4A358C}"/>
    <cellStyle name="Note 6 2 4 4" xfId="17841" xr:uid="{14FD0647-3053-4FCE-8E31-89032B578C1D}"/>
    <cellStyle name="Note 6 2 4 5" xfId="18715" xr:uid="{57C1E779-973E-4D07-AA78-696DCE45CBA7}"/>
    <cellStyle name="Note 6 2 4 6" xfId="19580" xr:uid="{F98D7D62-3037-4574-91F1-F162C1C4DF23}"/>
    <cellStyle name="Note 6 2 4 7" xfId="20356" xr:uid="{D558241B-6672-4DA6-9145-1D2976D8E04D}"/>
    <cellStyle name="Note 6 2 4 8" xfId="21113" xr:uid="{D03A33D9-7353-4712-92A5-ADAEB5B4E925}"/>
    <cellStyle name="Note 6 2 5" xfId="14226" xr:uid="{95E1D504-BDCC-4EAF-A470-675A7B55E426}"/>
    <cellStyle name="Note 6 2 6" xfId="12737" xr:uid="{5BF299E9-C0DB-466B-88C6-468927BF2477}"/>
    <cellStyle name="Note 6 2 7" xfId="15659" xr:uid="{70C435CF-D69A-4006-B7F5-85547D7D434A}"/>
    <cellStyle name="Note 6 2 8" xfId="16637" xr:uid="{A1B7D1E5-034E-4DB4-9BCA-CF3163082887}"/>
    <cellStyle name="Note 6 2 9" xfId="17590" xr:uid="{B964802D-A72B-4D09-95F5-8793EA22DE74}"/>
    <cellStyle name="Note 6 3" xfId="9337" xr:uid="{3587BF69-56EB-40A9-82FA-BCD28479B1B6}"/>
    <cellStyle name="Note 6 3 10" xfId="14931" xr:uid="{1796BF56-ABC5-44A9-B279-35FF636A58CC}"/>
    <cellStyle name="Note 6 3 2" xfId="10864" xr:uid="{CAE74015-85E2-426C-B6FF-216FAA4376C5}"/>
    <cellStyle name="Note 6 3 2 2" xfId="15491" xr:uid="{864150FE-A2F8-41F0-A2B9-DD0504B6E9A2}"/>
    <cellStyle name="Note 6 3 2 3" xfId="16497" xr:uid="{60B3C2EC-9BD2-477C-A1A2-CBC448953131}"/>
    <cellStyle name="Note 6 3 2 4" xfId="17455" xr:uid="{B1B09D11-4D17-42C6-87A3-236045BC815B}"/>
    <cellStyle name="Note 6 3 2 5" xfId="18382" xr:uid="{DFD23C28-C265-42E8-A734-B14D7D2A4C8D}"/>
    <cellStyle name="Note 6 3 2 6" xfId="19253" xr:uid="{374704B2-BE3B-4B47-9BE8-9455FA01B354}"/>
    <cellStyle name="Note 6 3 2 7" xfId="20100" xr:uid="{0A28C2FE-063D-4993-9D20-0BB6AE73CE50}"/>
    <cellStyle name="Note 6 3 2 8" xfId="20867" xr:uid="{A2866850-7C48-400F-9C95-CF87EBD89514}"/>
    <cellStyle name="Note 6 3 3" xfId="11694" xr:uid="{E002E278-7E5A-437C-B33A-AEF897E1FA96}"/>
    <cellStyle name="Note 6 3 3 2" xfId="16098" xr:uid="{2D923E6F-D476-4C75-AD5A-6222FBAE15FB}"/>
    <cellStyle name="Note 6 3 3 3" xfId="17058" xr:uid="{DBEFB7C6-41AB-4D28-8E1E-376D9FDF1619}"/>
    <cellStyle name="Note 6 3 3 4" xfId="18010" xr:uid="{2BED18D7-6BD9-40E8-A72A-422AA10F875B}"/>
    <cellStyle name="Note 6 3 3 5" xfId="18884" xr:uid="{FAF342DA-798A-45F0-9AEF-2A6C10D7064B}"/>
    <cellStyle name="Note 6 3 3 6" xfId="19749" xr:uid="{2B8E0791-AEF1-459A-A8BD-10957A91C876}"/>
    <cellStyle name="Note 6 3 3 7" xfId="20525" xr:uid="{7E986245-0D2F-4CEB-B75F-F994905645B7}"/>
    <cellStyle name="Note 6 3 3 8" xfId="21282" xr:uid="{237CE679-9192-427A-98B7-F6781AAA3E73}"/>
    <cellStyle name="Note 6 3 4" xfId="14461" xr:uid="{D3DEC005-9AEF-4FF5-9C54-4F14BF1C9520}"/>
    <cellStyle name="Note 6 3 5" xfId="12515" xr:uid="{62E7C422-1343-4047-8261-15C90D3568B3}"/>
    <cellStyle name="Note 6 3 6" xfId="15090" xr:uid="{6DD2084D-E716-47BA-8D80-770010749DCC}"/>
    <cellStyle name="Note 6 3 7" xfId="12010" xr:uid="{505FDA14-1813-4E52-975D-8476560FFEE2}"/>
    <cellStyle name="Note 6 3 8" xfId="13881" xr:uid="{9EFB35F5-ADE2-42A0-8DF8-E67F9CD2C662}"/>
    <cellStyle name="Note 6 3 9" xfId="13027" xr:uid="{FE5C40D7-37A3-457C-ABC6-FEDE5E8C3422}"/>
    <cellStyle name="Note 6 4" xfId="10121" xr:uid="{27DF3B95-8552-4EE5-A50A-1A3F9EC06AB7}"/>
    <cellStyle name="Note 6 4 2" xfId="15002" xr:uid="{1A8A9EE3-8F0B-467F-B85B-CE5F0B929D4E}"/>
    <cellStyle name="Note 6 4 3" xfId="12086" xr:uid="{A37665BE-8FEA-4F4F-A911-4E0177440EB0}"/>
    <cellStyle name="Note 6 4 4" xfId="15755" xr:uid="{D90CB8E3-C395-4247-BD43-DC8F43FD4EE8}"/>
    <cellStyle name="Note 6 4 5" xfId="16719" xr:uid="{0E595833-3077-48FB-B09F-65574A151A02}"/>
    <cellStyle name="Note 6 4 6" xfId="17671" xr:uid="{0E273F97-1D4E-49F7-B20B-F251918FC637}"/>
    <cellStyle name="Note 6 4 7" xfId="18553" xr:uid="{B0B77637-6AF9-4949-891F-B042B1CE4538}"/>
    <cellStyle name="Note 6 4 8" xfId="19421" xr:uid="{45B7D00E-7625-4495-A78C-BA825A77AD31}"/>
    <cellStyle name="Note 6 5" xfId="11466" xr:uid="{9A5DE820-5927-450B-BF2E-6491CB2B1CC0}"/>
    <cellStyle name="Note 6 5 2" xfId="15870" xr:uid="{716A8A08-7F75-49DD-B7E0-BEA85169A95F}"/>
    <cellStyle name="Note 6 5 3" xfId="16830" xr:uid="{8B00F421-21A8-4C83-A636-20DD43A8C5AB}"/>
    <cellStyle name="Note 6 5 4" xfId="17782" xr:uid="{B3C016B0-C68E-40F6-BAF3-6C2B255DF706}"/>
    <cellStyle name="Note 6 5 5" xfId="18656" xr:uid="{5E1CA84C-1864-4441-9D52-055CEF3AE937}"/>
    <cellStyle name="Note 6 5 6" xfId="19521" xr:uid="{E00496CF-71C5-4569-B2FC-F0BD18F8425C}"/>
    <cellStyle name="Note 6 5 7" xfId="20297" xr:uid="{9AF486CD-D095-4A52-A826-DDB6EFADBE07}"/>
    <cellStyle name="Note 6 5 8" xfId="21054" xr:uid="{04618EBE-5A9E-494F-B4E0-4A139BC7E0BB}"/>
    <cellStyle name="Note 6 6" xfId="13907" xr:uid="{90CC138D-FEF8-4484-9D93-55BF5961B00A}"/>
    <cellStyle name="Note 6 7" xfId="13004" xr:uid="{D413CC26-4105-4BD9-93B8-16592FF61117}"/>
    <cellStyle name="Note 6 8" xfId="13526" xr:uid="{B1965BDA-8B00-41B9-8B24-F1114A1C5314}"/>
    <cellStyle name="Note 6 9" xfId="13302" xr:uid="{EF3AFACC-6CBA-41A1-B380-D703D1797A18}"/>
    <cellStyle name="Note 7" xfId="8480" xr:uid="{2AC7C4BF-11F5-474D-BDB6-4AC2571B1397}"/>
    <cellStyle name="Note 7 10" xfId="15373" xr:uid="{8EC5B560-6C1F-4323-A6ED-F536FA1349A0}"/>
    <cellStyle name="Note 7 11" xfId="16389" xr:uid="{8955297B-8E4B-4321-B643-DEF32A73570C}"/>
    <cellStyle name="Note 7 12" xfId="17349" xr:uid="{834A5BFD-B9D4-410C-B141-782892A462A3}"/>
    <cellStyle name="Note 7 2" xfId="9145" xr:uid="{2BB9B3D8-75FB-430F-AA5B-8E178C2DBD8A}"/>
    <cellStyle name="Note 7 2 10" xfId="13172" xr:uid="{90BAE3EC-EC09-4E08-8890-F4F0443F7C06}"/>
    <cellStyle name="Note 7 2 11" xfId="14921" xr:uid="{ABF8FF28-0BE8-4B72-9337-A898A9C8AD30}"/>
    <cellStyle name="Note 7 2 2" xfId="9821" xr:uid="{000D61DE-D02B-4B75-84D1-CB7AD7E2465F}"/>
    <cellStyle name="Note 7 2 2 10" xfId="20060" xr:uid="{2449E36C-E5C3-4349-9C1C-6D234B032A27}"/>
    <cellStyle name="Note 7 2 2 2" xfId="11360" xr:uid="{0C92C650-31F0-4DA5-8738-4CB237FFAF9A}"/>
    <cellStyle name="Note 7 2 2 2 2" xfId="15789" xr:uid="{CC230865-D1CB-4ECC-9297-2D95DACDD1BA}"/>
    <cellStyle name="Note 7 2 2 2 3" xfId="16751" xr:uid="{528CB6B2-9AC5-4BC9-82BE-4C3F00CFF422}"/>
    <cellStyle name="Note 7 2 2 2 4" xfId="17703" xr:uid="{55FB2C5B-7F92-46ED-BC28-D787D6D2A890}"/>
    <cellStyle name="Note 7 2 2 2 5" xfId="18583" xr:uid="{FB783FAF-ADDC-426C-89B6-FAD8115B5EAB}"/>
    <cellStyle name="Note 7 2 2 2 6" xfId="19449" xr:uid="{FF267195-7BB1-41C5-9ABE-7F1D9F0455EB}"/>
    <cellStyle name="Note 7 2 2 2 7" xfId="20225" xr:uid="{0A7A83A4-802B-4B27-A11C-C7F6CAE43B98}"/>
    <cellStyle name="Note 7 2 2 2 8" xfId="20982" xr:uid="{02930A7F-B0AE-4A2B-AC0E-60DF5ED59052}"/>
    <cellStyle name="Note 7 2 2 3" xfId="11809" xr:uid="{909CE937-FEAF-4A74-9788-3E04F757194F}"/>
    <cellStyle name="Note 7 2 2 3 2" xfId="16213" xr:uid="{E976888C-FE74-411A-9D35-A64EF9E0F3EB}"/>
    <cellStyle name="Note 7 2 2 3 3" xfId="17173" xr:uid="{BF6EE853-CB1B-49B9-A3DB-376367A9EA41}"/>
    <cellStyle name="Note 7 2 2 3 4" xfId="18125" xr:uid="{C56CB778-D65C-423E-BBD3-2232382531E1}"/>
    <cellStyle name="Note 7 2 2 3 5" xfId="18999" xr:uid="{07004728-3236-48F9-A1E6-C1912564043D}"/>
    <cellStyle name="Note 7 2 2 3 6" xfId="19864" xr:uid="{9F611B13-4CED-444A-BF36-1BBAB41E8294}"/>
    <cellStyle name="Note 7 2 2 3 7" xfId="20640" xr:uid="{C7A41156-029B-4294-9758-AF78CC5C7DD6}"/>
    <cellStyle name="Note 7 2 2 3 8" xfId="21397" xr:uid="{FA7F1304-C98D-4A99-9AF8-503E16267875}"/>
    <cellStyle name="Note 7 2 2 4" xfId="14773" xr:uid="{3252C287-DCFA-45AE-93CE-4FF667D9062A}"/>
    <cellStyle name="Note 7 2 2 5" xfId="15406" xr:uid="{13423558-D438-494D-85F9-E69E84F02C84}"/>
    <cellStyle name="Note 7 2 2 6" xfId="16420" xr:uid="{EC4BDEC0-B151-4D8E-B564-175230D057B0}"/>
    <cellStyle name="Note 7 2 2 7" xfId="17378" xr:uid="{42B03253-DAA7-4BE2-B316-1BE79E26E792}"/>
    <cellStyle name="Note 7 2 2 8" xfId="18322" xr:uid="{7D806408-9B98-419E-8832-13BE62CCAA20}"/>
    <cellStyle name="Note 7 2 2 9" xfId="19195" xr:uid="{31633077-70F9-4944-92D0-0F317A869AFA}"/>
    <cellStyle name="Note 7 2 3" xfId="10670" xr:uid="{07031A22-4455-49EF-A3B9-89AB2429F1A3}"/>
    <cellStyle name="Note 7 2 3 2" xfId="15366" xr:uid="{27179B5B-1AA9-4D4D-A353-94A5015D01F7}"/>
    <cellStyle name="Note 7 2 3 3" xfId="16386" xr:uid="{8A6FA954-4A1E-4BF8-8603-A29BC88FC4E0}"/>
    <cellStyle name="Note 7 2 3 4" xfId="17346" xr:uid="{0BACF293-C68C-4DA0-8826-C1370CD34D56}"/>
    <cellStyle name="Note 7 2 3 5" xfId="18295" xr:uid="{0F53999B-14F7-463E-B23F-26A5BEF5E0F2}"/>
    <cellStyle name="Note 7 2 3 6" xfId="19168" xr:uid="{1782DD02-248B-447F-8CB6-BEFF1BB036F8}"/>
    <cellStyle name="Note 7 2 3 7" xfId="20033" xr:uid="{6412D2AA-3656-41DB-9086-A6B176A31CE8}"/>
    <cellStyle name="Note 7 2 3 8" xfId="20809" xr:uid="{8ED45C31-0425-4F72-B94F-D410651CDC70}"/>
    <cellStyle name="Note 7 2 4" xfId="11636" xr:uid="{98D2A7F1-459F-4CF6-B436-9E64946B4C85}"/>
    <cellStyle name="Note 7 2 4 2" xfId="16040" xr:uid="{AE6A2680-FC9A-410B-8E91-C1E21C2FBD59}"/>
    <cellStyle name="Note 7 2 4 3" xfId="17000" xr:uid="{A9FD1B64-1435-4AB3-A911-90941568ECA1}"/>
    <cellStyle name="Note 7 2 4 4" xfId="17952" xr:uid="{CDA25D8A-E0F8-41FB-9A82-D5E6515A5451}"/>
    <cellStyle name="Note 7 2 4 5" xfId="18826" xr:uid="{12781FF1-AF27-40A9-834F-1E6C7B5C60A0}"/>
    <cellStyle name="Note 7 2 4 6" xfId="19691" xr:uid="{60FAE633-41E7-4FB7-B66A-FCD0DB21594B}"/>
    <cellStyle name="Note 7 2 4 7" xfId="20467" xr:uid="{EAFD1AE4-BE52-4DFB-9150-1B3A38AEF8F7}"/>
    <cellStyle name="Note 7 2 4 8" xfId="21224" xr:uid="{CB51388C-3F0B-4F62-8484-6ECBE92AD334}"/>
    <cellStyle name="Note 7 2 5" xfId="14337" xr:uid="{430C7BA3-0194-4ACD-85EA-EBB52757B7ED}"/>
    <cellStyle name="Note 7 2 6" xfId="12626" xr:uid="{E69B93D1-6A90-4048-9C47-7649A4416ED7}"/>
    <cellStyle name="Note 7 2 7" xfId="14139" xr:uid="{AEFDAA6C-6FBB-4541-99A0-9B40D63ACECD}"/>
    <cellStyle name="Note 7 2 8" xfId="12809" xr:uid="{E2ABD5B8-2818-4651-B815-F47E86772C37}"/>
    <cellStyle name="Note 7 2 9" xfId="13703" xr:uid="{C47BF7FA-0859-4FF5-BCFF-48F9C7B831D2}"/>
    <cellStyle name="Note 7 3" xfId="9338" xr:uid="{63F4F92D-847C-4F89-A084-F46F58CA1037}"/>
    <cellStyle name="Note 7 3 10" xfId="15629" xr:uid="{E3422A40-0D48-4A45-8EDB-2E106A06A175}"/>
    <cellStyle name="Note 7 3 2" xfId="10865" xr:uid="{16AAC3E0-00B4-4047-8381-F2D76785AE2C}"/>
    <cellStyle name="Note 7 3 2 2" xfId="15492" xr:uid="{C1C15560-1F08-41D4-83EE-8744BC94F74F}"/>
    <cellStyle name="Note 7 3 2 3" xfId="16498" xr:uid="{16409BD1-6C51-4875-A31C-4A78FFAEF3DF}"/>
    <cellStyle name="Note 7 3 2 4" xfId="17456" xr:uid="{2C6A09CD-563E-483F-AFB9-7805D30E3CFA}"/>
    <cellStyle name="Note 7 3 2 5" xfId="18383" xr:uid="{6A170CAC-652A-408A-ADA2-37EE53238333}"/>
    <cellStyle name="Note 7 3 2 6" xfId="19254" xr:uid="{37FDBF12-8CA1-4D3F-9578-13E314B67D4F}"/>
    <cellStyle name="Note 7 3 2 7" xfId="20101" xr:uid="{C72FE4B2-90D0-47C8-AA9E-8E24F0994FFB}"/>
    <cellStyle name="Note 7 3 2 8" xfId="20868" xr:uid="{042AFA98-A804-4849-9149-8ECDEC55CD05}"/>
    <cellStyle name="Note 7 3 3" xfId="11695" xr:uid="{78628D4D-4FE4-4FE1-A500-7759F2533EBF}"/>
    <cellStyle name="Note 7 3 3 2" xfId="16099" xr:uid="{5278FCFD-CF24-472C-B6F9-BBD80BBC7F32}"/>
    <cellStyle name="Note 7 3 3 3" xfId="17059" xr:uid="{7F964E48-B840-4C84-9FFE-8D25C75C813B}"/>
    <cellStyle name="Note 7 3 3 4" xfId="18011" xr:uid="{2B8CB183-E0E0-4546-9E84-94954313CE36}"/>
    <cellStyle name="Note 7 3 3 5" xfId="18885" xr:uid="{9589CDF1-0097-40F5-9F3C-A3817A9C5C4C}"/>
    <cellStyle name="Note 7 3 3 6" xfId="19750" xr:uid="{66E156FC-F8D9-492F-9CBC-B7306357DDE6}"/>
    <cellStyle name="Note 7 3 3 7" xfId="20526" xr:uid="{58DD6AC2-0DE6-4E69-9E97-211891D6020F}"/>
    <cellStyle name="Note 7 3 3 8" xfId="21283" xr:uid="{FDFD3277-998A-4BF8-BFF8-32881CD40752}"/>
    <cellStyle name="Note 7 3 4" xfId="14462" xr:uid="{F024E972-B22E-4115-AEE5-6D4FE8EDE577}"/>
    <cellStyle name="Note 7 3 5" xfId="12514" xr:uid="{23DEF7B1-6DD7-4A34-BD47-2082F6C8C5DE}"/>
    <cellStyle name="Note 7 3 6" xfId="14426" xr:uid="{594793DB-053D-4EE4-8042-E31D90A222F8}"/>
    <cellStyle name="Note 7 3 7" xfId="12547" xr:uid="{1C28DBD4-3CFA-4117-97ED-500CE4C15548}"/>
    <cellStyle name="Note 7 3 8" xfId="13743" xr:uid="{FED045D4-99DD-4F6D-B923-8C5605AA65C4}"/>
    <cellStyle name="Note 7 3 9" xfId="13140" xr:uid="{F316B3BD-C073-41F4-8FCF-6AF076D11B7A}"/>
    <cellStyle name="Note 7 4" xfId="10122" xr:uid="{B79E8AE0-C875-4554-A895-8683BC61A749}"/>
    <cellStyle name="Note 7 4 2" xfId="15003" xr:uid="{E48B5DBB-BD17-4A9A-B24C-2A151935DE26}"/>
    <cellStyle name="Note 7 4 3" xfId="12085" xr:uid="{24E75C94-5AB5-4A9E-A1DA-BEAC8D502FE9}"/>
    <cellStyle name="Note 7 4 4" xfId="15230" xr:uid="{867D47B3-90FC-4509-900D-32A8942D10CC}"/>
    <cellStyle name="Note 7 4 5" xfId="11906" xr:uid="{0410A3A8-3EFC-4AC7-9411-6AE6FEAB08A4}"/>
    <cellStyle name="Note 7 4 6" xfId="15813" xr:uid="{E234FE7B-944E-4ECD-A048-6C185B7271BD}"/>
    <cellStyle name="Note 7 4 7" xfId="16775" xr:uid="{9DE456D3-E6F8-4339-894A-886915B113B2}"/>
    <cellStyle name="Note 7 4 8" xfId="17727" xr:uid="{58E90B5E-79F4-499D-81A9-EC53A9478792}"/>
    <cellStyle name="Note 7 5" xfId="11467" xr:uid="{654BA12D-DE80-4DB5-872C-18081FDB7BCF}"/>
    <cellStyle name="Note 7 5 2" xfId="15871" xr:uid="{A209D4C5-0727-4D57-8F45-DD343DC32E08}"/>
    <cellStyle name="Note 7 5 3" xfId="16831" xr:uid="{0E5D712F-F398-4D8F-BE34-D05D515E515C}"/>
    <cellStyle name="Note 7 5 4" xfId="17783" xr:uid="{2D69E9B9-D37B-4E84-B6A8-AD6A5CA5F12B}"/>
    <cellStyle name="Note 7 5 5" xfId="18657" xr:uid="{A4E74DE1-54B2-43B7-9A90-384CE716C714}"/>
    <cellStyle name="Note 7 5 6" xfId="19522" xr:uid="{C82F453A-7C9C-4ACD-A9C3-E94B005EC213}"/>
    <cellStyle name="Note 7 5 7" xfId="20298" xr:uid="{42F6BF74-0F8A-44C7-9A26-986709CA88D5}"/>
    <cellStyle name="Note 7 5 8" xfId="21055" xr:uid="{3BE4C484-DE06-4CC7-BAAD-1CF4A2FC1D0D}"/>
    <cellStyle name="Note 7 6" xfId="13908" xr:uid="{6DBC2BD5-AF68-46CE-840E-B1211B249077}"/>
    <cellStyle name="Note 7 7" xfId="13003" xr:uid="{1937AD61-2D38-4E46-88BB-FBF8EED4CBAF}"/>
    <cellStyle name="Note 7 8" xfId="13527" xr:uid="{CE91040B-FB29-4BC2-A0E4-B79594C51DF1}"/>
    <cellStyle name="Note 7 9" xfId="13301" xr:uid="{BAF03BA8-6B9C-4371-B4D4-53AA815A8426}"/>
    <cellStyle name="Note 8" xfId="8481" xr:uid="{FA6A11A8-FE19-4810-AE4D-000FD9940377}"/>
    <cellStyle name="Note 8 10" xfId="14400" xr:uid="{9F12EF65-3B9D-49F5-99B0-B2B284FBB122}"/>
    <cellStyle name="Note 8 11" xfId="12568" xr:uid="{FB3785C4-2486-4C6A-A0D0-371E29B4DFF6}"/>
    <cellStyle name="Note 8 12" xfId="15689" xr:uid="{A255D75A-C94A-4FC6-A942-E8DE2EBD3605}"/>
    <cellStyle name="Note 8 2" xfId="9033" xr:uid="{CF8B5891-4188-4C7A-90CD-778C1CDE1A8E}"/>
    <cellStyle name="Note 8 2 10" xfId="13100" xr:uid="{937CEE71-D9EC-4B6E-B68C-CFE18C4B68D0}"/>
    <cellStyle name="Note 8 2 11" xfId="14611" xr:uid="{A147C5F7-CC35-46E6-9BFC-2C8E49E73EA6}"/>
    <cellStyle name="Note 8 2 2" xfId="9822" xr:uid="{CF1F2694-5001-4D9C-B5F3-B785A783519D}"/>
    <cellStyle name="Note 8 2 2 10" xfId="11986" xr:uid="{3FD07B93-28ED-488B-8406-99A819B2AE09}"/>
    <cellStyle name="Note 8 2 2 2" xfId="11361" xr:uid="{00531987-857C-402E-B123-DB32C6D76F6C}"/>
    <cellStyle name="Note 8 2 2 2 2" xfId="15790" xr:uid="{78664B1E-BC1F-4A45-9B10-F3E7AB3CBAB3}"/>
    <cellStyle name="Note 8 2 2 2 3" xfId="16752" xr:uid="{B8CEA3FA-979D-4636-9B23-E4A1108EE918}"/>
    <cellStyle name="Note 8 2 2 2 4" xfId="17704" xr:uid="{DE143052-93C0-40D1-8331-BFFE82FEC18E}"/>
    <cellStyle name="Note 8 2 2 2 5" xfId="18584" xr:uid="{A695F3C7-2907-496A-9F95-BA789243795A}"/>
    <cellStyle name="Note 8 2 2 2 6" xfId="19450" xr:uid="{53137DEC-29E9-488F-9AD8-FAA5A5089A7F}"/>
    <cellStyle name="Note 8 2 2 2 7" xfId="20226" xr:uid="{D9F2266C-527F-4D4F-ACAE-25BD154221AC}"/>
    <cellStyle name="Note 8 2 2 2 8" xfId="20983" xr:uid="{7DC757F4-E3BE-40D7-951E-8570A15FC8D6}"/>
    <cellStyle name="Note 8 2 2 3" xfId="11810" xr:uid="{6AB68EED-1653-42D9-9BE8-E0D080C60642}"/>
    <cellStyle name="Note 8 2 2 3 2" xfId="16214" xr:uid="{3AE21006-1BF9-4A34-8804-A38EC094FDC3}"/>
    <cellStyle name="Note 8 2 2 3 3" xfId="17174" xr:uid="{AB561901-5B09-497B-813D-A54ADDA89732}"/>
    <cellStyle name="Note 8 2 2 3 4" xfId="18126" xr:uid="{1EA3DA02-62F0-489C-B206-3C5629187396}"/>
    <cellStyle name="Note 8 2 2 3 5" xfId="19000" xr:uid="{11D86EFB-4A36-4D6E-8B39-370AF9ABC071}"/>
    <cellStyle name="Note 8 2 2 3 6" xfId="19865" xr:uid="{85127E8F-8D34-45AE-BD62-4FB47276651B}"/>
    <cellStyle name="Note 8 2 2 3 7" xfId="20641" xr:uid="{642206EB-0867-4DC5-BCDF-01855D1183DD}"/>
    <cellStyle name="Note 8 2 2 3 8" xfId="21398" xr:uid="{DDE6A446-6193-4E1E-8DE7-D65E31FC1ADB}"/>
    <cellStyle name="Note 8 2 2 4" xfId="14774" xr:uid="{76116E54-5B26-46E0-A1F9-DEB4DD9469F9}"/>
    <cellStyle name="Note 8 2 2 5" xfId="14377" xr:uid="{3A8198D5-D735-4016-8CEE-82F408649E35}"/>
    <cellStyle name="Note 8 2 2 6" xfId="12591" xr:uid="{805C74C5-F9B7-42D9-8E1D-AA4E02B1FD53}"/>
    <cellStyle name="Note 8 2 2 7" xfId="15180" xr:uid="{79230D2C-523C-4F2F-A6FE-8C16B5756C1B}"/>
    <cellStyle name="Note 8 2 2 8" xfId="11945" xr:uid="{EEAA4F56-96D1-4E6C-80AE-F185711C46EF}"/>
    <cellStyle name="Note 8 2 2 9" xfId="15118" xr:uid="{0951B641-C825-4414-BAD7-7D68A97CCB55}"/>
    <cellStyle name="Note 8 2 3" xfId="10558" xr:uid="{6B6C7BC4-922A-486C-92E7-E718EDB63CD8}"/>
    <cellStyle name="Note 8 2 3 2" xfId="15254" xr:uid="{3A0DC430-ACCC-4817-B1A9-22611F3DDB33}"/>
    <cellStyle name="Note 8 2 3 3" xfId="16274" xr:uid="{29F90BBA-8727-4A53-95BF-574785E136EB}"/>
    <cellStyle name="Note 8 2 3 4" xfId="17234" xr:uid="{FA5C4150-691F-45F7-86FB-514D248F9856}"/>
    <cellStyle name="Note 8 2 3 5" xfId="18183" xr:uid="{B9A48439-C26A-42B0-8231-C5A35E84E24F}"/>
    <cellStyle name="Note 8 2 3 6" xfId="19056" xr:uid="{96724254-A4DF-4CA3-B1B9-369607AD6C1C}"/>
    <cellStyle name="Note 8 2 3 7" xfId="19921" xr:uid="{9443C9D3-D4A5-4FC4-977C-EB45F891E7C5}"/>
    <cellStyle name="Note 8 2 3 8" xfId="20697" xr:uid="{562B2CC2-E4A4-4861-8E0D-B6D6342FC30E}"/>
    <cellStyle name="Note 8 2 4" xfId="11524" xr:uid="{BA141A3E-9F56-401C-9788-1CF2E3E29010}"/>
    <cellStyle name="Note 8 2 4 2" xfId="15928" xr:uid="{E4C2FDB7-2B7D-4392-8E7C-5884847E8314}"/>
    <cellStyle name="Note 8 2 4 3" xfId="16888" xr:uid="{FF3ECBC1-63DD-483E-978E-722C99E08070}"/>
    <cellStyle name="Note 8 2 4 4" xfId="17840" xr:uid="{24D81DA6-CAAD-47E1-91E1-1095B069BFCA}"/>
    <cellStyle name="Note 8 2 4 5" xfId="18714" xr:uid="{A2160DAF-B0A7-4EAB-BBBF-32D8FA62F418}"/>
    <cellStyle name="Note 8 2 4 6" xfId="19579" xr:uid="{549691A3-75C1-4133-B1F1-AD695B38AC60}"/>
    <cellStyle name="Note 8 2 4 7" xfId="20355" xr:uid="{B16A547F-ABF3-4923-8274-EE83C3A820C2}"/>
    <cellStyle name="Note 8 2 4 8" xfId="21112" xr:uid="{D7746919-1F3A-42F0-8C4B-FBE176D2D5E1}"/>
    <cellStyle name="Note 8 2 5" xfId="14225" xr:uid="{35122C79-E497-43C9-8B49-7F2DE4938DCE}"/>
    <cellStyle name="Note 8 2 6" xfId="12738" xr:uid="{EA37611E-BFF7-4FCD-9718-AA1EE731CBAC}"/>
    <cellStyle name="Note 8 2 7" xfId="14637" xr:uid="{9EF7DF9B-0B96-45A8-9EA8-60B55531134F}"/>
    <cellStyle name="Note 8 2 8" xfId="12365" xr:uid="{1A050323-FE84-4543-92A1-5C0D76EE41F4}"/>
    <cellStyle name="Note 8 2 9" xfId="13795" xr:uid="{96685C5E-30F1-448C-AFA4-95E3B732A75C}"/>
    <cellStyle name="Note 8 3" xfId="9339" xr:uid="{ABCB3034-8A37-4757-B574-517A3546D624}"/>
    <cellStyle name="Note 8 3 10" xfId="19227" xr:uid="{06873B9C-0162-4F6F-9A81-CBE0E3BA6A37}"/>
    <cellStyle name="Note 8 3 2" xfId="10866" xr:uid="{DBC4EA5F-81D8-485D-9C71-4207A1ABFCDE}"/>
    <cellStyle name="Note 8 3 2 2" xfId="15493" xr:uid="{A6785758-45A6-4E2F-B3B1-D8B954B4533E}"/>
    <cellStyle name="Note 8 3 2 3" xfId="16499" xr:uid="{186F844B-8FF6-476F-A096-D82749344245}"/>
    <cellStyle name="Note 8 3 2 4" xfId="17457" xr:uid="{6100594F-7D24-43CC-A1F1-FA5FA017647D}"/>
    <cellStyle name="Note 8 3 2 5" xfId="18384" xr:uid="{099D9154-FF80-423E-8191-ECA2B6228D6F}"/>
    <cellStyle name="Note 8 3 2 6" xfId="19255" xr:uid="{37910196-4EB5-412E-8217-41A8A88EADD6}"/>
    <cellStyle name="Note 8 3 2 7" xfId="20102" xr:uid="{C2C37B39-105F-4F5E-A13A-D170070EFE9D}"/>
    <cellStyle name="Note 8 3 2 8" xfId="20869" xr:uid="{EC45E0A1-FCCE-4559-9595-9E1E7DF84FF4}"/>
    <cellStyle name="Note 8 3 3" xfId="11696" xr:uid="{0B5EE3B7-2BCE-4F33-91A1-01296779D8EA}"/>
    <cellStyle name="Note 8 3 3 2" xfId="16100" xr:uid="{0AFC8D19-9B58-4A3A-A6D7-5DB21B5BB081}"/>
    <cellStyle name="Note 8 3 3 3" xfId="17060" xr:uid="{1ABD2D84-28D6-4520-90D4-19C38F41493F}"/>
    <cellStyle name="Note 8 3 3 4" xfId="18012" xr:uid="{60666CB0-D8FA-4832-B36C-2B6E7B2CAC4D}"/>
    <cellStyle name="Note 8 3 3 5" xfId="18886" xr:uid="{06C32259-0B11-4AB7-8AB2-2BCA605C9081}"/>
    <cellStyle name="Note 8 3 3 6" xfId="19751" xr:uid="{260A7FA9-AD7F-4046-B341-8CC72AE89027}"/>
    <cellStyle name="Note 8 3 3 7" xfId="20527" xr:uid="{FC13DC95-76BF-4703-BB2E-D79CB88B8288}"/>
    <cellStyle name="Note 8 3 3 8" xfId="21284" xr:uid="{6A7D8F67-2C80-431F-AF00-4DA13001BAC0}"/>
    <cellStyle name="Note 8 3 4" xfId="14463" xr:uid="{68DE622D-C51D-4904-8130-7A3339A4CC94}"/>
    <cellStyle name="Note 8 3 5" xfId="12513" xr:uid="{70C77053-2216-460C-A31F-AF4089740C4C}"/>
    <cellStyle name="Note 8 3 6" xfId="15457" xr:uid="{305F3364-FCC3-424A-BE22-6895F349E405}"/>
    <cellStyle name="Note 8 3 7" xfId="16466" xr:uid="{2585AD16-AB13-4120-A181-53F288C47719}"/>
    <cellStyle name="Note 8 3 8" xfId="17424" xr:uid="{A65664A6-3F73-4375-80D5-C383F82DF668}"/>
    <cellStyle name="Note 8 3 9" xfId="18355" xr:uid="{C3B6B12C-CAAE-4248-825C-D25144A6DDCB}"/>
    <cellStyle name="Note 8 4" xfId="10123" xr:uid="{35A0F7D2-6723-41C2-BBBF-C7E9D399C9EA}"/>
    <cellStyle name="Note 8 4 2" xfId="15004" xr:uid="{F91BF3A5-61FE-4331-9457-596238504F05}"/>
    <cellStyle name="Note 8 4 3" xfId="12084" xr:uid="{C80CB14D-ECB6-4131-B635-B1071D27225F}"/>
    <cellStyle name="Note 8 4 4" xfId="14206" xr:uid="{E1077017-95A2-43F0-AFB5-FB8AB0BF74E5}"/>
    <cellStyle name="Note 8 4 5" xfId="12752" xr:uid="{61949E9B-C86A-4F5E-B3A9-512AAB77A790}"/>
    <cellStyle name="Note 8 4 6" xfId="13716" xr:uid="{9B93E58A-CCBB-49EF-A356-7B0A65BB55B6}"/>
    <cellStyle name="Note 8 4 7" xfId="13162" xr:uid="{F4B02F98-3FC3-4A57-A9AC-402772053189}"/>
    <cellStyle name="Note 8 4 8" xfId="14102" xr:uid="{9D51757D-F297-4F8B-8988-193D4320DED8}"/>
    <cellStyle name="Note 8 5" xfId="11468" xr:uid="{686B59E9-D65B-41CC-BE27-6BC34A595E22}"/>
    <cellStyle name="Note 8 5 2" xfId="15872" xr:uid="{0253E6D2-59C5-4D59-8E8C-DB930D3D111C}"/>
    <cellStyle name="Note 8 5 3" xfId="16832" xr:uid="{ADB9725B-1844-4C93-A53F-59774A11072F}"/>
    <cellStyle name="Note 8 5 4" xfId="17784" xr:uid="{E9056C2F-7578-4BBE-AF2A-A59B31A83409}"/>
    <cellStyle name="Note 8 5 5" xfId="18658" xr:uid="{1920C81B-366E-4E49-B0DF-12B2A85A3312}"/>
    <cellStyle name="Note 8 5 6" xfId="19523" xr:uid="{1EEA6BFC-DA8E-4334-BFE0-3DCB3F2AC8F4}"/>
    <cellStyle name="Note 8 5 7" xfId="20299" xr:uid="{6EEBEFA2-91DC-441C-B70F-E495380D104B}"/>
    <cellStyle name="Note 8 5 8" xfId="21056" xr:uid="{AB63A163-315F-4525-93AB-8FD1A4FAC149}"/>
    <cellStyle name="Note 8 6" xfId="13909" xr:uid="{A7E3CAD5-7765-4A20-847B-5FA592AC994B}"/>
    <cellStyle name="Note 8 7" xfId="13002" xr:uid="{3BB75069-5BE5-437F-AEC2-02D31B9154E8}"/>
    <cellStyle name="Note 8 8" xfId="13528" xr:uid="{B9BD20ED-D0F2-4CC3-B3DE-FAE555D26C9C}"/>
    <cellStyle name="Note 8 9" xfId="13300" xr:uid="{6199D512-E53F-41EC-8706-0CE188B11DFB}"/>
    <cellStyle name="Note 9" xfId="8482" xr:uid="{226A6E3E-D338-4D95-AAFD-CAAE232E7EF6}"/>
    <cellStyle name="Note 9 10" xfId="15429" xr:uid="{68D1D4FD-4168-4EAC-A32A-7D79240AE7B1}"/>
    <cellStyle name="Note 9 11" xfId="16443" xr:uid="{7327D690-B29E-49FB-9585-4936F3FF8B2B}"/>
    <cellStyle name="Note 9 12" xfId="17401" xr:uid="{DEA97935-C544-44DD-A198-B35185E6BE6A}"/>
    <cellStyle name="Note 9 2" xfId="9032" xr:uid="{BBA09531-551E-404F-9E61-16CEAD1588B7}"/>
    <cellStyle name="Note 9 2 10" xfId="13232" xr:uid="{6C9B9DE5-43DF-4A25-95E4-37D60A66F411}"/>
    <cellStyle name="Note 9 2 11" xfId="14095" xr:uid="{2493C9B8-49FE-4C69-8A25-FA9A3AF12F97}"/>
    <cellStyle name="Note 9 2 2" xfId="9823" xr:uid="{020658C0-7216-42A7-B6AB-E3DCAD3CEF98}"/>
    <cellStyle name="Note 9 2 2 10" xfId="13235" xr:uid="{8A6EB457-F8BA-40DD-B2A4-37D40E169CE8}"/>
    <cellStyle name="Note 9 2 2 2" xfId="11362" xr:uid="{BCECA39B-4C33-41F6-91CC-297616FEB272}"/>
    <cellStyle name="Note 9 2 2 2 2" xfId="15791" xr:uid="{8CE581EE-378A-41C1-B40B-E4F359545F02}"/>
    <cellStyle name="Note 9 2 2 2 3" xfId="16753" xr:uid="{009B4F69-C712-413E-B477-3AEBB99E64D3}"/>
    <cellStyle name="Note 9 2 2 2 4" xfId="17705" xr:uid="{FDB6C3E2-AE9A-426C-B298-D8377878515C}"/>
    <cellStyle name="Note 9 2 2 2 5" xfId="18585" xr:uid="{9D253DAF-399F-4528-B5AB-8D8B90A08D6F}"/>
    <cellStyle name="Note 9 2 2 2 6" xfId="19451" xr:uid="{87E9A2E8-21C0-4F1F-92B7-9669B705A058}"/>
    <cellStyle name="Note 9 2 2 2 7" xfId="20227" xr:uid="{9F9E0B35-3C30-41AB-AB2B-91E3B7928C71}"/>
    <cellStyle name="Note 9 2 2 2 8" xfId="20984" xr:uid="{8747D431-755A-4F5D-88E8-FF7D2134652B}"/>
    <cellStyle name="Note 9 2 2 3" xfId="11811" xr:uid="{2F41F3D9-CF39-40A2-AE1D-E26BCC7A1287}"/>
    <cellStyle name="Note 9 2 2 3 2" xfId="16215" xr:uid="{88DB365D-7AA6-45FA-8E60-884D10ACD721}"/>
    <cellStyle name="Note 9 2 2 3 3" xfId="17175" xr:uid="{9BB5E1D2-8F1C-422F-AB21-DA92AA34658D}"/>
    <cellStyle name="Note 9 2 2 3 4" xfId="18127" xr:uid="{73B55033-193D-470E-B954-E1A6EB94363A}"/>
    <cellStyle name="Note 9 2 2 3 5" xfId="19001" xr:uid="{86035EF5-517C-4750-94D5-4F17C930CEE1}"/>
    <cellStyle name="Note 9 2 2 3 6" xfId="19866" xr:uid="{8AF76C54-C249-4AA7-A6ED-B96A8BC50FA5}"/>
    <cellStyle name="Note 9 2 2 3 7" xfId="20642" xr:uid="{234A83FC-9D46-4CD7-BD69-FEA4EF625CF5}"/>
    <cellStyle name="Note 9 2 2 3 8" xfId="21399" xr:uid="{81F89606-0E75-4FF5-A3B9-B41498687235}"/>
    <cellStyle name="Note 9 2 2 4" xfId="14775" xr:uid="{8A9A10DE-9BB5-4A71-9EC0-ED16E8932D9E}"/>
    <cellStyle name="Note 9 2 2 5" xfId="15116" xr:uid="{E65B8B51-AE66-48CD-A315-DFB6FA311D0B}"/>
    <cellStyle name="Note 9 2 2 6" xfId="11988" xr:uid="{385E44EB-344A-4F8B-A088-ECBE016117BB}"/>
    <cellStyle name="Note 9 2 2 7" xfId="13999" xr:uid="{74068D34-7E5D-45DF-887B-36C019BCD293}"/>
    <cellStyle name="Note 9 2 2 8" xfId="12918" xr:uid="{2CA990BF-8DBE-44A6-BCE4-47763D226A2C}"/>
    <cellStyle name="Note 9 2 2 9" xfId="13602" xr:uid="{2C0C8AB2-5A93-495D-A894-F329EF597975}"/>
    <cellStyle name="Note 9 2 3" xfId="10557" xr:uid="{2B19FABB-AF78-4006-A162-39B085FE5685}"/>
    <cellStyle name="Note 9 2 3 2" xfId="15253" xr:uid="{03B8E1C8-0013-46EA-AB3B-82244826AB9C}"/>
    <cellStyle name="Note 9 2 3 3" xfId="16273" xr:uid="{BBF1E7AA-0770-498D-B2F0-8E64276C8BA1}"/>
    <cellStyle name="Note 9 2 3 4" xfId="17233" xr:uid="{6214FAE0-1AD2-4F39-819A-668C1E56A6F4}"/>
    <cellStyle name="Note 9 2 3 5" xfId="18182" xr:uid="{2AFFF292-9347-4FD7-93B7-EC0459289996}"/>
    <cellStyle name="Note 9 2 3 6" xfId="19055" xr:uid="{BF8B4A80-98D0-4E5B-82AB-E15E0A93535B}"/>
    <cellStyle name="Note 9 2 3 7" xfId="19920" xr:uid="{4F7D7B3B-0C2C-4E85-B387-2526039000AE}"/>
    <cellStyle name="Note 9 2 3 8" xfId="20696" xr:uid="{727994E1-FE9F-4EDE-A199-C93C2599FD6D}"/>
    <cellStyle name="Note 9 2 4" xfId="11523" xr:uid="{129CF527-1428-4C6C-A440-60CE44CA1FFA}"/>
    <cellStyle name="Note 9 2 4 2" xfId="15927" xr:uid="{3B377BF0-D212-405E-916B-1CB5FCC1776F}"/>
    <cellStyle name="Note 9 2 4 3" xfId="16887" xr:uid="{4DD16794-C0C1-417A-B857-42E752D9A071}"/>
    <cellStyle name="Note 9 2 4 4" xfId="17839" xr:uid="{E1404A61-6BAA-4496-ADED-CB18524B9900}"/>
    <cellStyle name="Note 9 2 4 5" xfId="18713" xr:uid="{16722F3C-512F-4D13-830D-5C657E81E564}"/>
    <cellStyle name="Note 9 2 4 6" xfId="19578" xr:uid="{04D6130A-9443-477B-B877-654ECDA347A1}"/>
    <cellStyle name="Note 9 2 4 7" xfId="20354" xr:uid="{0DD2303A-7B7B-45F1-8B0E-8CDD65A7C37F}"/>
    <cellStyle name="Note 9 2 4 8" xfId="21111" xr:uid="{88C4CF0D-79C7-4587-9C70-1EACF53BD2AB}"/>
    <cellStyle name="Note 9 2 5" xfId="14224" xr:uid="{1D015A33-DF3C-4C49-B3D9-91FAE0EB4C1A}"/>
    <cellStyle name="Note 9 2 6" xfId="12739" xr:uid="{B034B20A-7549-4EB6-AB01-4170C5D13ECD}"/>
    <cellStyle name="Note 9 2 7" xfId="14024" xr:uid="{FA1AEDED-304C-4351-A068-1849B09D79D5}"/>
    <cellStyle name="Note 9 2 8" xfId="12902" xr:uid="{10F57326-1544-46D7-AEAA-304B3FFAC65D}"/>
    <cellStyle name="Note 9 2 9" xfId="13618" xr:uid="{E84D96C7-B3B2-4E3D-9F13-39B1723E2769}"/>
    <cellStyle name="Note 9 3" xfId="9340" xr:uid="{F7F20420-84A4-470C-8750-A8568D6A031F}"/>
    <cellStyle name="Note 9 3 10" xfId="14708" xr:uid="{25161270-0E86-4AE7-9784-006A5570296E}"/>
    <cellStyle name="Note 9 3 2" xfId="10867" xr:uid="{4DE4646D-FCCB-4E30-9FB0-D40E1E9FF98B}"/>
    <cellStyle name="Note 9 3 2 2" xfId="15494" xr:uid="{700D417B-0ADA-4ABE-80FD-52B911154BC7}"/>
    <cellStyle name="Note 9 3 2 3" xfId="16500" xr:uid="{9B2389CD-D135-4366-BF57-866FC99E8A95}"/>
    <cellStyle name="Note 9 3 2 4" xfId="17458" xr:uid="{D0B81F3E-1231-4A6C-A4F0-AC2953685179}"/>
    <cellStyle name="Note 9 3 2 5" xfId="18385" xr:uid="{CACF3AEB-10BB-4574-B141-4F1ABB08A3C6}"/>
    <cellStyle name="Note 9 3 2 6" xfId="19256" xr:uid="{635BF305-1250-4DA8-B9B5-5F7643C38B9C}"/>
    <cellStyle name="Note 9 3 2 7" xfId="20103" xr:uid="{6E4F797D-5551-42DD-972B-931216CAFC66}"/>
    <cellStyle name="Note 9 3 2 8" xfId="20870" xr:uid="{0AB12108-B754-4F63-A7D8-149E8740A401}"/>
    <cellStyle name="Note 9 3 3" xfId="11697" xr:uid="{1EF27541-4C58-45AB-B7A3-466A3CF4975C}"/>
    <cellStyle name="Note 9 3 3 2" xfId="16101" xr:uid="{FA9F8930-9F25-4A47-A697-753A5C7C046D}"/>
    <cellStyle name="Note 9 3 3 3" xfId="17061" xr:uid="{1BC4A729-5AC9-4EFF-A81E-E4827391C85B}"/>
    <cellStyle name="Note 9 3 3 4" xfId="18013" xr:uid="{549F876C-B5B9-4BB8-BCA0-54F65F18B3EA}"/>
    <cellStyle name="Note 9 3 3 5" xfId="18887" xr:uid="{DF9F26D6-5589-47F8-9B2B-3836078FE3BA}"/>
    <cellStyle name="Note 9 3 3 6" xfId="19752" xr:uid="{2402BF31-1067-4B4F-A66A-EF662F0BC67A}"/>
    <cellStyle name="Note 9 3 3 7" xfId="20528" xr:uid="{F5E36AB6-13AC-405B-AA9F-08A6F3686488}"/>
    <cellStyle name="Note 9 3 3 8" xfId="21285" xr:uid="{FFB863B6-D29B-4A72-910B-8AC8EA1E5BF9}"/>
    <cellStyle name="Note 9 3 4" xfId="14464" xr:uid="{4BD23517-F7A5-44A0-86D4-53B0C7F8BCAF}"/>
    <cellStyle name="Note 9 3 5" xfId="12512" xr:uid="{AC6E8330-84F0-4F28-A7A4-79707EDA26C2}"/>
    <cellStyle name="Note 9 3 6" xfId="14968" xr:uid="{563E109C-74D1-4366-B17F-326E7E44ED62}"/>
    <cellStyle name="Note 9 3 7" xfId="12114" xr:uid="{B96BFAD8-63AC-475E-83AD-6E845D1E5F72}"/>
    <cellStyle name="Note 9 3 8" xfId="14734" xr:uid="{68DD397F-DBA4-4316-AC4D-F0BBA623F74B}"/>
    <cellStyle name="Note 9 3 9" xfId="12285" xr:uid="{F326F2F0-C3E1-46E3-806C-57D3ECCE79FC}"/>
    <cellStyle name="Note 9 4" xfId="10124" xr:uid="{319A8E4E-51E2-4A7A-AB4D-0B0740F721E1}"/>
    <cellStyle name="Note 9 4 2" xfId="15005" xr:uid="{6FF4B10F-2229-47BF-81EE-BDE50EBBCACB}"/>
    <cellStyle name="Note 9 4 3" xfId="12083" xr:uid="{0C8458DF-9197-46AE-BF65-E4A8F2D7C63A}"/>
    <cellStyle name="Note 9 4 4" xfId="14207" xr:uid="{134D3F00-E8A6-4F50-BB0E-B6FE01C58562}"/>
    <cellStyle name="Note 9 4 5" xfId="12751" xr:uid="{15EE2A9C-57F1-4DAE-9307-034352807E8D}"/>
    <cellStyle name="Note 9 4 6" xfId="13717" xr:uid="{36495CBB-112B-4B4F-81D9-9013EC507A29}"/>
    <cellStyle name="Note 9 4 7" xfId="13161" xr:uid="{59F898DA-DA69-436A-9F72-8BA61BFC4A6E}"/>
    <cellStyle name="Note 9 4 8" xfId="14604" xr:uid="{207FB9ED-A440-4ABF-8C39-CC286485CDB3}"/>
    <cellStyle name="Note 9 5" xfId="11469" xr:uid="{C626CBC6-FFAE-459C-9271-5EB2A5BA3B43}"/>
    <cellStyle name="Note 9 5 2" xfId="15873" xr:uid="{BC980B3E-BD36-4936-8B85-C9200106DF31}"/>
    <cellStyle name="Note 9 5 3" xfId="16833" xr:uid="{ED1BD9B6-0AFE-4CD2-B1CE-ECCD4DE983B0}"/>
    <cellStyle name="Note 9 5 4" xfId="17785" xr:uid="{2DA5F08A-4028-49A6-BE05-3781159E3F7E}"/>
    <cellStyle name="Note 9 5 5" xfId="18659" xr:uid="{90815117-53F6-4B18-A26F-241062C2FF70}"/>
    <cellStyle name="Note 9 5 6" xfId="19524" xr:uid="{357A5FAE-B515-4CF4-8343-5C478BB89AE3}"/>
    <cellStyle name="Note 9 5 7" xfId="20300" xr:uid="{D5686978-69EF-4D3E-A39E-12B91EE6CA17}"/>
    <cellStyle name="Note 9 5 8" xfId="21057" xr:uid="{AACED62E-62AE-48E4-89BE-0A4D2C3EE20B}"/>
    <cellStyle name="Note 9 6" xfId="13910" xr:uid="{F4F8E929-EA08-4AC2-AC4B-A95A0033684E}"/>
    <cellStyle name="Note 9 7" xfId="13001" xr:uid="{84DD3195-5EC4-46D1-83E2-B6410FE7C6D7}"/>
    <cellStyle name="Note 9 8" xfId="13529" xr:uid="{71774DEC-3AF4-4264-BD0B-0CB25A4ED07D}"/>
    <cellStyle name="Note 9 9" xfId="13299" xr:uid="{D00F2E5A-9808-47B8-89F1-F5643DB038CD}"/>
    <cellStyle name="Output 10" xfId="8483" xr:uid="{63B21A4E-D6CB-45F8-B9B3-A9ACF0DB9446}"/>
    <cellStyle name="Output 10 10" xfId="14914" xr:uid="{8B64D471-F3BD-49C1-8C0F-92B431CD1F7B}"/>
    <cellStyle name="Output 10 11" xfId="12159" xr:uid="{411040D0-882E-4FCA-89BF-B6761E4F55D4}"/>
    <cellStyle name="Output 10 12" xfId="14188" xr:uid="{9FE2A1B3-A553-41E2-AF98-E84613770D90}"/>
    <cellStyle name="Output 10 2" xfId="9092" xr:uid="{D5ECEE9F-286F-4F7A-97DD-11852AB99623}"/>
    <cellStyle name="Output 10 2 10" xfId="13333" xr:uid="{B9B5883E-F9F1-4309-9807-ABED9F7F0AD3}"/>
    <cellStyle name="Output 10 2 11" xfId="14338" xr:uid="{22741BBC-8B3D-4962-961F-2FA252F567A8}"/>
    <cellStyle name="Output 10 2 2" xfId="9824" xr:uid="{5FEE50A9-8550-4D12-A8D1-A5E8326313F5}"/>
    <cellStyle name="Output 10 2 2 10" xfId="20159" xr:uid="{C59E9B07-A62B-4564-BCD4-0C3169923ED1}"/>
    <cellStyle name="Output 10 2 2 2" xfId="11363" xr:uid="{1D71FB0C-A389-46A5-AC9D-262C0303AC9C}"/>
    <cellStyle name="Output 10 2 2 2 2" xfId="15792" xr:uid="{DD8C81A4-C084-417E-B42C-158AA856D870}"/>
    <cellStyle name="Output 10 2 2 2 3" xfId="16754" xr:uid="{5B1342CD-ABA7-4828-BDAD-5B1247A1AF3B}"/>
    <cellStyle name="Output 10 2 2 2 4" xfId="17706" xr:uid="{CDB0DA64-C88C-43DE-86DE-4E11567B8FDF}"/>
    <cellStyle name="Output 10 2 2 2 5" xfId="18586" xr:uid="{6FE8F88B-7210-4516-B350-111E22DF1068}"/>
    <cellStyle name="Output 10 2 2 2 6" xfId="19452" xr:uid="{D228BD16-92DA-4F86-A5B6-3349B6AAB61C}"/>
    <cellStyle name="Output 10 2 2 2 7" xfId="20228" xr:uid="{9B23AF31-1782-4353-ACAB-B32BFE85C1D3}"/>
    <cellStyle name="Output 10 2 2 2 8" xfId="20985" xr:uid="{DABA0E43-1FEC-46A9-8062-23E147BE0A63}"/>
    <cellStyle name="Output 10 2 2 3" xfId="11812" xr:uid="{C761E64D-6C57-4DBE-BBFD-B1A8B0F6C723}"/>
    <cellStyle name="Output 10 2 2 3 2" xfId="16216" xr:uid="{8ADCF08B-DF03-4484-A51F-68C676EFF039}"/>
    <cellStyle name="Output 10 2 2 3 3" xfId="17176" xr:uid="{95A2F257-983B-4C82-B5C2-49CEE02A9336}"/>
    <cellStyle name="Output 10 2 2 3 4" xfId="18128" xr:uid="{2DB7C497-9459-4743-9993-C1605F990C3C}"/>
    <cellStyle name="Output 10 2 2 3 5" xfId="19002" xr:uid="{3D382398-A593-40B9-B1D4-2F7D831F31AE}"/>
    <cellStyle name="Output 10 2 2 3 6" xfId="19867" xr:uid="{11C3AFB4-1C69-4366-A8AD-6581C95BA65C}"/>
    <cellStyle name="Output 10 2 2 3 7" xfId="20643" xr:uid="{A23CDA5C-E0E6-4DFD-9B6D-1F2338EED60C}"/>
    <cellStyle name="Output 10 2 2 3 8" xfId="21400" xr:uid="{2AA8E751-D964-42CE-85D4-61DB5F10C418}"/>
    <cellStyle name="Output 10 2 2 4" xfId="14776" xr:uid="{EEA13EFB-75E6-4BA8-82DE-531E768C56DF}"/>
    <cellStyle name="Output 10 2 2 5" xfId="15551" xr:uid="{BFA97BD6-758A-440A-91D5-8336751D9AB7}"/>
    <cellStyle name="Output 10 2 2 6" xfId="16557" xr:uid="{439150F8-7F45-4D5A-A803-1FF9A678EA5A}"/>
    <cellStyle name="Output 10 2 2 7" xfId="17515" xr:uid="{9B56B3F4-C4AA-4B2C-AD1B-872FC007931A}"/>
    <cellStyle name="Output 10 2 2 8" xfId="18441" xr:uid="{121B7312-133B-442F-A188-ABE28618CB5B}"/>
    <cellStyle name="Output 10 2 2 9" xfId="19312" xr:uid="{8F7AD7AB-FDB5-4FC3-9ED7-8DF21226B8EA}"/>
    <cellStyle name="Output 10 2 3" xfId="10617" xr:uid="{670A16F7-C753-44C7-AE0A-1C84D641135B}"/>
    <cellStyle name="Output 10 2 3 2" xfId="15313" xr:uid="{0F9B9226-40CB-4B8B-89E3-69A5B349405E}"/>
    <cellStyle name="Output 10 2 3 3" xfId="16333" xr:uid="{D56F766B-015F-4FF7-8A74-3CB7C8856D6B}"/>
    <cellStyle name="Output 10 2 3 4" xfId="17293" xr:uid="{C1683CF4-FDDD-4F3A-9C27-F0B8A5928AE7}"/>
    <cellStyle name="Output 10 2 3 5" xfId="18242" xr:uid="{7C4DD590-FA81-4672-B49D-B2FFED133E1B}"/>
    <cellStyle name="Output 10 2 3 6" xfId="19115" xr:uid="{5B1B7D3A-493F-40F7-9272-8CD69BDE4406}"/>
    <cellStyle name="Output 10 2 3 7" xfId="19980" xr:uid="{CB49C73C-CAE3-475F-BF3A-7FF8A9EECDCC}"/>
    <cellStyle name="Output 10 2 3 8" xfId="20756" xr:uid="{17A650A0-A2AA-4B34-92FA-620ACE7171F9}"/>
    <cellStyle name="Output 10 2 4" xfId="11583" xr:uid="{133CB3F8-86D9-4546-9289-D3D2534C281D}"/>
    <cellStyle name="Output 10 2 4 2" xfId="15987" xr:uid="{C97C4523-C4CC-490A-A1F4-8AE5DE70AA05}"/>
    <cellStyle name="Output 10 2 4 3" xfId="16947" xr:uid="{558F16BD-B68C-478C-BB8D-DD3B66534D3F}"/>
    <cellStyle name="Output 10 2 4 4" xfId="17899" xr:uid="{5C888953-A367-4CBA-B31C-9CF129EC39AA}"/>
    <cellStyle name="Output 10 2 4 5" xfId="18773" xr:uid="{BD8CDBFF-89D7-4404-8909-BC45064CA251}"/>
    <cellStyle name="Output 10 2 4 6" xfId="19638" xr:uid="{F8A61216-326B-47E2-A27A-65124F1E0F35}"/>
    <cellStyle name="Output 10 2 4 7" xfId="20414" xr:uid="{E3DD1DFF-05EE-49EF-AAAE-D7431FDC2131}"/>
    <cellStyle name="Output 10 2 4 8" xfId="21171" xr:uid="{B69E3D75-7F51-4665-90DD-9F2DC2FF559C}"/>
    <cellStyle name="Output 10 2 5" xfId="14284" xr:uid="{709029E3-FC84-45BB-9B88-FB892E57DFA4}"/>
    <cellStyle name="Output 10 2 6" xfId="12679" xr:uid="{3C9EF5F9-405D-4A57-B121-2B6589C98A42}"/>
    <cellStyle name="Output 10 2 7" xfId="13730" xr:uid="{51D7844A-15C8-4578-9264-2252CF2D7D0F}"/>
    <cellStyle name="Output 10 2 8" xfId="13149" xr:uid="{8340530F-CC90-4248-B644-BB04435BD92C}"/>
    <cellStyle name="Output 10 2 9" xfId="13493" xr:uid="{1C431EC6-2A04-4315-8B9B-B7DAB223C1BD}"/>
    <cellStyle name="Output 10 3" xfId="9341" xr:uid="{E79EA9F3-DC84-4445-9BFC-B1DE780631FE}"/>
    <cellStyle name="Output 10 3 10" xfId="15185" xr:uid="{7A3A2CCD-16C6-4439-A9C4-6E305071E27C}"/>
    <cellStyle name="Output 10 3 2" xfId="10868" xr:uid="{1DDF38CA-BE23-4A3F-AFFA-34980C59D326}"/>
    <cellStyle name="Output 10 3 2 2" xfId="15495" xr:uid="{4B5198F0-5202-4B71-A891-3C14704B98E0}"/>
    <cellStyle name="Output 10 3 2 3" xfId="16501" xr:uid="{195983BF-B083-4C95-8EB2-63A8B3B340CA}"/>
    <cellStyle name="Output 10 3 2 4" xfId="17459" xr:uid="{1E2461FF-F1D8-4A2A-B7A8-4ED57C479211}"/>
    <cellStyle name="Output 10 3 2 5" xfId="18386" xr:uid="{10D136ED-7260-4C61-9D8B-899CEAC00545}"/>
    <cellStyle name="Output 10 3 2 6" xfId="19257" xr:uid="{0400DACF-59A7-4893-A0EF-88EE97C07DD5}"/>
    <cellStyle name="Output 10 3 2 7" xfId="20104" xr:uid="{25A88E34-5B64-4D79-84A3-02757BD929EB}"/>
    <cellStyle name="Output 10 3 2 8" xfId="20871" xr:uid="{DA71AFF5-CB32-4AFA-B1FA-43B55558005A}"/>
    <cellStyle name="Output 10 3 3" xfId="11698" xr:uid="{88B4F7AA-5AAA-4377-A5F9-88409C7DC176}"/>
    <cellStyle name="Output 10 3 3 2" xfId="16102" xr:uid="{A026288E-4873-4EDA-A331-88D6AF6DC878}"/>
    <cellStyle name="Output 10 3 3 3" xfId="17062" xr:uid="{3D43B815-37B7-43EF-8777-5DFA8E9F563A}"/>
    <cellStyle name="Output 10 3 3 4" xfId="18014" xr:uid="{5168947E-6F85-4115-B887-E38850A533E9}"/>
    <cellStyle name="Output 10 3 3 5" xfId="18888" xr:uid="{AA8EBF07-F491-463A-94D8-0630BE5F0B89}"/>
    <cellStyle name="Output 10 3 3 6" xfId="19753" xr:uid="{BE578D22-CDC9-4EC8-9D56-159A1BEF7259}"/>
    <cellStyle name="Output 10 3 3 7" xfId="20529" xr:uid="{A547DAC6-CD57-4581-9778-0424739DF1A9}"/>
    <cellStyle name="Output 10 3 3 8" xfId="21286" xr:uid="{1C7CCB48-A14C-478E-B64D-0C4F886D5B1B}"/>
    <cellStyle name="Output 10 3 4" xfId="14465" xr:uid="{F2CAE1D0-F057-4535-B41E-409AE2319467}"/>
    <cellStyle name="Output 10 3 5" xfId="12511" xr:uid="{3EF4A093-587A-4A53-9523-53EF62592D13}"/>
    <cellStyle name="Output 10 3 6" xfId="13751" xr:uid="{A8FACCE8-F03F-4B53-AD4B-8DB1908AC21D}"/>
    <cellStyle name="Output 10 3 7" xfId="13133" xr:uid="{A18030DF-6137-4663-B230-85B71F48F727}"/>
    <cellStyle name="Output 10 3 8" xfId="14405" xr:uid="{AF745914-70CC-495F-AAEA-1C1619021152}"/>
    <cellStyle name="Output 10 3 9" xfId="12565" xr:uid="{AC023775-0F1E-4B1D-A577-7F61C1FA63BC}"/>
    <cellStyle name="Output 10 4" xfId="10125" xr:uid="{E987D01E-2004-4050-889C-C5AA45237050}"/>
    <cellStyle name="Output 10 4 2" xfId="15006" xr:uid="{DCF29BEE-AD18-455C-ADA2-08DAFDED8457}"/>
    <cellStyle name="Output 10 4 3" xfId="12082" xr:uid="{22CC1088-B9C4-40EE-A3BC-5C48AC3B1F8B}"/>
    <cellStyle name="Output 10 4 4" xfId="14740" xr:uid="{5E5E2893-59E5-45C7-B978-F679F7AA33A8}"/>
    <cellStyle name="Output 10 4 5" xfId="12279" xr:uid="{3A9AE203-4145-4393-A4A4-4AAE1214D2FF}"/>
    <cellStyle name="Output 10 4 6" xfId="15468" xr:uid="{4413A1CB-7BC9-4FBC-AFD6-39BBB7D7B05C}"/>
    <cellStyle name="Output 10 4 7" xfId="16475" xr:uid="{CA826DC6-D9E8-44A1-AFFB-1CDC33D300D9}"/>
    <cellStyle name="Output 10 4 8" xfId="17433" xr:uid="{488A2947-DAAE-40D2-94A0-EBEBF7F86555}"/>
    <cellStyle name="Output 10 5" xfId="11470" xr:uid="{F996996A-5899-4442-AD8D-FEBC590C6AC2}"/>
    <cellStyle name="Output 10 5 2" xfId="15874" xr:uid="{9518E78B-F5B7-4798-993E-658D92D3343A}"/>
    <cellStyle name="Output 10 5 3" xfId="16834" xr:uid="{56C0888A-CE2D-47E1-935B-20E010D11613}"/>
    <cellStyle name="Output 10 5 4" xfId="17786" xr:uid="{64C27D8C-617A-4479-AB9B-5520971D0DA2}"/>
    <cellStyle name="Output 10 5 5" xfId="18660" xr:uid="{BC5748FD-0BEB-40DC-8A93-130409414ACF}"/>
    <cellStyle name="Output 10 5 6" xfId="19525" xr:uid="{35F147F7-25D7-4118-8337-3CB1B3BDAC82}"/>
    <cellStyle name="Output 10 5 7" xfId="20301" xr:uid="{E490DECA-A8B6-4824-A8CA-D85CBF2F4B74}"/>
    <cellStyle name="Output 10 5 8" xfId="21058" xr:uid="{E8F9BA87-1191-4220-896A-13B4073B429C}"/>
    <cellStyle name="Output 10 6" xfId="13911" xr:uid="{8D419C0D-A0AC-4C55-B63B-57DD47D5E429}"/>
    <cellStyle name="Output 10 7" xfId="13000" xr:uid="{CC98E525-05E9-4EC6-9616-17D6C205B3A5}"/>
    <cellStyle name="Output 10 8" xfId="13530" xr:uid="{AA224A4E-5F67-4C13-AE18-81EBEFB5CE88}"/>
    <cellStyle name="Output 10 9" xfId="13298" xr:uid="{B368A8CC-6CF2-42B4-91A1-132F74CAC6A0}"/>
    <cellStyle name="Output 11" xfId="8484" xr:uid="{32792879-FF30-4A33-9F34-1437E562BEF8}"/>
    <cellStyle name="Output 11 10" xfId="13474" xr:uid="{E92B1D53-D097-46B0-B41C-98401AB8D2FA}"/>
    <cellStyle name="Output 11 11" xfId="13346" xr:uid="{98A87683-C7A6-402D-A7E2-1BA45A235A70}"/>
    <cellStyle name="Output 11 12" xfId="14523" xr:uid="{1526D444-E4C3-49A9-A6C7-27CEF32DD160}"/>
    <cellStyle name="Output 11 2" xfId="9093" xr:uid="{127CB7E2-07A1-493A-B065-D59305E8138C}"/>
    <cellStyle name="Output 11 2 10" xfId="13234" xr:uid="{EDEBC243-FE15-406E-AA0A-601B5723FE52}"/>
    <cellStyle name="Output 11 2 11" xfId="13478" xr:uid="{3913F796-2CC3-49FA-98E8-869C4AEA4D8C}"/>
    <cellStyle name="Output 11 2 2" xfId="9825" xr:uid="{10FF5F36-8F4B-41B8-952C-4AF99DE89937}"/>
    <cellStyle name="Output 11 2 2 10" xfId="16623" xr:uid="{2E1A3DCD-3C1F-442B-A8C4-F072F54846C8}"/>
    <cellStyle name="Output 11 2 2 2" xfId="11364" xr:uid="{C8F1AB0F-6E91-4359-AF3C-485C75259EE7}"/>
    <cellStyle name="Output 11 2 2 2 2" xfId="15793" xr:uid="{C23A135B-5F41-456B-93D7-7F2997884843}"/>
    <cellStyle name="Output 11 2 2 2 3" xfId="16755" xr:uid="{2FA67931-0117-499B-A260-FF5859367999}"/>
    <cellStyle name="Output 11 2 2 2 4" xfId="17707" xr:uid="{A017E3B5-E06B-4773-BE8E-05477DDDB5B8}"/>
    <cellStyle name="Output 11 2 2 2 5" xfId="18587" xr:uid="{3DBC3027-1379-4450-B8CF-261EA0129212}"/>
    <cellStyle name="Output 11 2 2 2 6" xfId="19453" xr:uid="{2CD1F5AA-E617-4917-99BA-213253C65645}"/>
    <cellStyle name="Output 11 2 2 2 7" xfId="20229" xr:uid="{CE33005F-814B-46C1-BC74-819ABF125DA2}"/>
    <cellStyle name="Output 11 2 2 2 8" xfId="20986" xr:uid="{0EFC123D-B549-4F16-BC1F-F023F83F6CDA}"/>
    <cellStyle name="Output 11 2 2 3" xfId="11813" xr:uid="{F0A3DD6A-874C-462C-9C00-8D3D8AB5DADB}"/>
    <cellStyle name="Output 11 2 2 3 2" xfId="16217" xr:uid="{7879A8B6-C15E-42B6-8ED4-D5AB10242492}"/>
    <cellStyle name="Output 11 2 2 3 3" xfId="17177" xr:uid="{B665ECA3-995F-41A1-BE6B-5D011495A9D1}"/>
    <cellStyle name="Output 11 2 2 3 4" xfId="18129" xr:uid="{890AD325-DBAA-4752-971D-C14A6FDEE1E6}"/>
    <cellStyle name="Output 11 2 2 3 5" xfId="19003" xr:uid="{9F5598B6-9F53-46B3-B1B3-DD493D4AC6F1}"/>
    <cellStyle name="Output 11 2 2 3 6" xfId="19868" xr:uid="{0E8F0BC4-5DB5-4FFD-A11A-922DD5A66764}"/>
    <cellStyle name="Output 11 2 2 3 7" xfId="20644" xr:uid="{9DAFF029-DC23-4994-827C-9129AA81B1F5}"/>
    <cellStyle name="Output 11 2 2 3 8" xfId="21401" xr:uid="{72F6B160-8F88-4FA6-9E8F-D66F19D00AD7}"/>
    <cellStyle name="Output 11 2 2 4" xfId="14777" xr:uid="{533FE079-78DA-40AB-B529-B5D78E058EBC}"/>
    <cellStyle name="Output 11 2 2 5" xfId="14522" xr:uid="{B8410499-9E48-4CBB-8518-77091D9F8E70}"/>
    <cellStyle name="Output 11 2 2 6" xfId="12455" xr:uid="{0FAB72AD-1F09-4792-A534-B57911FD653C}"/>
    <cellStyle name="Output 11 2 2 7" xfId="13777" xr:uid="{749D3FCD-EADA-4E52-A090-BDAA25A3DBCC}"/>
    <cellStyle name="Output 11 2 2 8" xfId="13107" xr:uid="{4E158E87-AB65-44B3-B9F9-3458C169C1B6}"/>
    <cellStyle name="Output 11 2 2 9" xfId="15635" xr:uid="{7CC1C476-9C9A-4F5F-9574-8A8C51F92518}"/>
    <cellStyle name="Output 11 2 3" xfId="10618" xr:uid="{166DD68E-6C15-4A63-8520-CAF0252E7539}"/>
    <cellStyle name="Output 11 2 3 2" xfId="15314" xr:uid="{1B4BBDCB-7067-462E-BA81-632179D8EA1C}"/>
    <cellStyle name="Output 11 2 3 3" xfId="16334" xr:uid="{70494F37-7659-4975-9A02-C5EC0659B467}"/>
    <cellStyle name="Output 11 2 3 4" xfId="17294" xr:uid="{23F7580A-D9BC-4C31-9923-4F2D78AAC801}"/>
    <cellStyle name="Output 11 2 3 5" xfId="18243" xr:uid="{4912545B-7EA2-432E-8403-554C54D1D98E}"/>
    <cellStyle name="Output 11 2 3 6" xfId="19116" xr:uid="{388F4E79-4E95-4DA2-A1A1-0B599943CFAC}"/>
    <cellStyle name="Output 11 2 3 7" xfId="19981" xr:uid="{B7AC4FC8-5CF8-4596-8C96-742F55A3BFAD}"/>
    <cellStyle name="Output 11 2 3 8" xfId="20757" xr:uid="{3A4389EE-8622-41E6-B78C-35DB17430DE8}"/>
    <cellStyle name="Output 11 2 4" xfId="11584" xr:uid="{D431CD5A-DE5B-42C9-98C8-125115F419D5}"/>
    <cellStyle name="Output 11 2 4 2" xfId="15988" xr:uid="{6DD7B02C-B3AF-4FDE-89CB-68C04000C192}"/>
    <cellStyle name="Output 11 2 4 3" xfId="16948" xr:uid="{CC6F7D20-4559-4697-84B5-221CCEFF6C84}"/>
    <cellStyle name="Output 11 2 4 4" xfId="17900" xr:uid="{BF68C78C-720E-432B-B00B-F0C09F6D6874}"/>
    <cellStyle name="Output 11 2 4 5" xfId="18774" xr:uid="{39F97EA2-7715-442A-9A35-5F72A9DBC578}"/>
    <cellStyle name="Output 11 2 4 6" xfId="19639" xr:uid="{491181DD-6E15-4D08-AAE6-DDDC19C85CEE}"/>
    <cellStyle name="Output 11 2 4 7" xfId="20415" xr:uid="{603033F5-608F-467E-8022-F2D8848E4CBA}"/>
    <cellStyle name="Output 11 2 4 8" xfId="21172" xr:uid="{021BEB41-D2D5-42CF-97BC-E7B2A77BE664}"/>
    <cellStyle name="Output 11 2 5" xfId="14285" xr:uid="{5263169F-7F74-450E-B842-C9DDD8CE4C6D}"/>
    <cellStyle name="Output 11 2 6" xfId="12678" xr:uid="{9EC8F73A-9838-403F-98C7-3B964D63FD74}"/>
    <cellStyle name="Output 11 2 7" xfId="14000" xr:uid="{BD2E43C0-8A4C-4235-9C99-85FE3F30DB10}"/>
    <cellStyle name="Output 11 2 8" xfId="12917" xr:uid="{FC21820F-BE6A-4EFE-A39E-F88DCF266135}"/>
    <cellStyle name="Output 11 2 9" xfId="13603" xr:uid="{65FB9CDE-B3E4-41D1-8413-47E5C46F26F7}"/>
    <cellStyle name="Output 11 3" xfId="9342" xr:uid="{18C6B30D-FC73-4C74-93E9-CF79C124603F}"/>
    <cellStyle name="Output 11 3 10" xfId="17404" xr:uid="{380F2156-3CDE-4863-A359-A79194CAABCD}"/>
    <cellStyle name="Output 11 3 2" xfId="10869" xr:uid="{6AAD6743-D283-4235-974D-53B2EF690F6A}"/>
    <cellStyle name="Output 11 3 2 2" xfId="15496" xr:uid="{63481D79-2A4C-4526-9028-9C31ECC404C3}"/>
    <cellStyle name="Output 11 3 2 3" xfId="16502" xr:uid="{CE5CDCE0-542A-401C-BC5D-8FB417348046}"/>
    <cellStyle name="Output 11 3 2 4" xfId="17460" xr:uid="{4328F682-9DDF-45F1-A9F9-EA6594050FC8}"/>
    <cellStyle name="Output 11 3 2 5" xfId="18387" xr:uid="{87DE3223-4021-4774-9A90-BFCE364D5AF3}"/>
    <cellStyle name="Output 11 3 2 6" xfId="19258" xr:uid="{EEA627A7-2E39-4D7F-8372-41328675C84C}"/>
    <cellStyle name="Output 11 3 2 7" xfId="20105" xr:uid="{4DFF2815-9ED1-43DE-8086-EF070EB53216}"/>
    <cellStyle name="Output 11 3 2 8" xfId="20872" xr:uid="{E92ABDA4-10FF-4E8D-A9C7-50F1935537EF}"/>
    <cellStyle name="Output 11 3 3" xfId="11699" xr:uid="{B3993637-D2F9-4670-9261-E128682DD57C}"/>
    <cellStyle name="Output 11 3 3 2" xfId="16103" xr:uid="{236A278E-E76A-4247-928A-F9C6157D7D37}"/>
    <cellStyle name="Output 11 3 3 3" xfId="17063" xr:uid="{089906AF-3FC6-469A-97EA-3C87BD2C8FBF}"/>
    <cellStyle name="Output 11 3 3 4" xfId="18015" xr:uid="{65AFF0B8-8577-4723-A447-5FD7BA0994C0}"/>
    <cellStyle name="Output 11 3 3 5" xfId="18889" xr:uid="{CBF4D72D-A973-48B9-8BAC-9E200D33ABC3}"/>
    <cellStyle name="Output 11 3 3 6" xfId="19754" xr:uid="{D4858ABA-561C-455B-B081-2D178A7E0171}"/>
    <cellStyle name="Output 11 3 3 7" xfId="20530" xr:uid="{23ED21E5-D840-44FD-A290-D8C83CCABC79}"/>
    <cellStyle name="Output 11 3 3 8" xfId="21287" xr:uid="{93449CE8-0F33-4D12-BEBC-919663329378}"/>
    <cellStyle name="Output 11 3 4" xfId="14466" xr:uid="{3E1513B5-1569-4AF3-902D-F1C959FB8D4B}"/>
    <cellStyle name="Output 11 3 5" xfId="12510" xr:uid="{00BD5FE2-34A1-4CD9-A8C5-D866D79DAC36}"/>
    <cellStyle name="Output 11 3 6" xfId="13752" xr:uid="{2C9BB912-0AE6-406C-BA2B-FFEA2FC54D7B}"/>
    <cellStyle name="Output 11 3 7" xfId="13132" xr:uid="{6809E38D-0041-4B8E-9885-1AE088299CEF}"/>
    <cellStyle name="Output 11 3 8" xfId="15435" xr:uid="{21FB1515-BEC1-4559-812B-22F417190F8A}"/>
    <cellStyle name="Output 11 3 9" xfId="16446" xr:uid="{07F73B38-6091-4BBC-AFF1-787C721DDA9F}"/>
    <cellStyle name="Output 11 4" xfId="10126" xr:uid="{6B953134-E753-4839-910E-A0820BAB91F2}"/>
    <cellStyle name="Output 11 4 2" xfId="15007" xr:uid="{272B9758-1AF3-49CD-BC0B-99841D1642ED}"/>
    <cellStyle name="Output 11 4 3" xfId="12081" xr:uid="{EBF5D7D8-3EA6-4F7E-9FA5-4AB2F9F45979}"/>
    <cellStyle name="Output 11 4 4" xfId="15761" xr:uid="{6CF1D8F6-657C-4D9F-A85F-536F98A5CBB1}"/>
    <cellStyle name="Output 11 4 5" xfId="16725" xr:uid="{A41E1454-06CB-4EE1-A4AA-8C27EB9740C5}"/>
    <cellStyle name="Output 11 4 6" xfId="17677" xr:uid="{03A130BC-1B1C-410D-A2AF-8CFD41A49A20}"/>
    <cellStyle name="Output 11 4 7" xfId="18559" xr:uid="{E3004E94-E5BA-43E0-A091-F93DE6FCDDC6}"/>
    <cellStyle name="Output 11 4 8" xfId="19427" xr:uid="{18F79BBC-9E30-4B98-A912-0E54BF7F9B17}"/>
    <cellStyle name="Output 11 5" xfId="11471" xr:uid="{3D9AC1A0-C438-46C9-9E19-57E98DA85467}"/>
    <cellStyle name="Output 11 5 2" xfId="15875" xr:uid="{F4960D47-E22A-47C7-AA5D-52A9DFC9A499}"/>
    <cellStyle name="Output 11 5 3" xfId="16835" xr:uid="{716B3F40-7C72-4DD1-96C9-686ADBCED11B}"/>
    <cellStyle name="Output 11 5 4" xfId="17787" xr:uid="{2C9DE027-4A80-4BF6-9919-846875AE5C55}"/>
    <cellStyle name="Output 11 5 5" xfId="18661" xr:uid="{B14B104C-880E-4BAD-9BCD-47C23EE81601}"/>
    <cellStyle name="Output 11 5 6" xfId="19526" xr:uid="{3B27D4A8-396B-427A-BF04-DABDDCBE3F42}"/>
    <cellStyle name="Output 11 5 7" xfId="20302" xr:uid="{E0DF8689-5375-407B-8103-71E6E5E5D2A0}"/>
    <cellStyle name="Output 11 5 8" xfId="21059" xr:uid="{D9CC022E-60F7-474B-89CC-DBBCECEA288B}"/>
    <cellStyle name="Output 11 6" xfId="13912" xr:uid="{E7AF655D-AB6E-4D13-B860-76055859337D}"/>
    <cellStyle name="Output 11 7" xfId="12999" xr:uid="{F62FC135-E309-4A1C-AB0F-BEA17FF04C6D}"/>
    <cellStyle name="Output 11 8" xfId="13531" xr:uid="{0389F06F-C0B2-48A7-B4F3-F5B65DA55F91}"/>
    <cellStyle name="Output 11 9" xfId="13297" xr:uid="{DCEE2B09-DC89-4A65-822C-F87DF1FDA559}"/>
    <cellStyle name="Output 12" xfId="8485" xr:uid="{9C17FE9A-3D56-4980-B1F6-18D80188A8AE}"/>
    <cellStyle name="Output 12 10" xfId="14090" xr:uid="{42A18B95-A6B4-4125-8FAC-F8E6505B52D9}"/>
    <cellStyle name="Output 12 11" xfId="12844" xr:uid="{E683C1A4-7E73-4DE8-AC22-2EC150EA4EF8}"/>
    <cellStyle name="Output 12 12" xfId="13672" xr:uid="{257E85CD-4883-4EBA-94F2-DC9C9AEDD1C0}"/>
    <cellStyle name="Output 12 2" xfId="9094" xr:uid="{C8D3E45F-C761-449D-90C6-A9BEF4BCA1C1}"/>
    <cellStyle name="Output 12 2 10" xfId="13090" xr:uid="{71784CEE-BEF8-41A5-A152-8EB6D6395BC6}"/>
    <cellStyle name="Output 12 2 11" xfId="13503" xr:uid="{560A3D54-2BBB-4264-A4DA-5EF1174EA466}"/>
    <cellStyle name="Output 12 2 2" xfId="9826" xr:uid="{D272C081-7994-4FBC-ABB1-E0A7C90A715B}"/>
    <cellStyle name="Output 12 2 2 10" xfId="12389" xr:uid="{21ADF01B-48B8-4EDE-87DA-DC157B248686}"/>
    <cellStyle name="Output 12 2 2 2" xfId="11365" xr:uid="{47F18BF9-23B0-4368-93F6-887BE8937F34}"/>
    <cellStyle name="Output 12 2 2 2 2" xfId="15794" xr:uid="{0AB1941A-967C-4D53-A477-4782E4932EA1}"/>
    <cellStyle name="Output 12 2 2 2 3" xfId="16756" xr:uid="{F5F004D6-C42F-4FA8-B7C5-9A2796B227E8}"/>
    <cellStyle name="Output 12 2 2 2 4" xfId="17708" xr:uid="{5A2F15A2-B43F-4706-A955-CFB40C42E6E6}"/>
    <cellStyle name="Output 12 2 2 2 5" xfId="18588" xr:uid="{BCD09992-8BFB-4F91-8A45-C652FB54FB51}"/>
    <cellStyle name="Output 12 2 2 2 6" xfId="19454" xr:uid="{2AA6A086-0970-4167-8CF1-BBE0B2A96D67}"/>
    <cellStyle name="Output 12 2 2 2 7" xfId="20230" xr:uid="{2113FF1B-DEC7-4FB8-9392-45563EB14C27}"/>
    <cellStyle name="Output 12 2 2 2 8" xfId="20987" xr:uid="{ED5F69A5-52F8-40C7-8F0A-D71C47568DDF}"/>
    <cellStyle name="Output 12 2 2 3" xfId="11814" xr:uid="{4DB4A1AB-0112-4660-BC36-D5FF73558C72}"/>
    <cellStyle name="Output 12 2 2 3 2" xfId="16218" xr:uid="{49DB0384-51C0-495C-B6A8-D7F65D7A6ED3}"/>
    <cellStyle name="Output 12 2 2 3 3" xfId="17178" xr:uid="{CA63A91E-8734-4340-9414-7091F48CECE9}"/>
    <cellStyle name="Output 12 2 2 3 4" xfId="18130" xr:uid="{BED069E2-19DC-4B1C-A1C6-BBAB585B7457}"/>
    <cellStyle name="Output 12 2 2 3 5" xfId="19004" xr:uid="{DE5E24D2-17E2-4159-ACE7-D851D2762016}"/>
    <cellStyle name="Output 12 2 2 3 6" xfId="19869" xr:uid="{AE64E2DD-0D4F-481A-8EDA-9776ADE17B71}"/>
    <cellStyle name="Output 12 2 2 3 7" xfId="20645" xr:uid="{8F17BBFB-F403-4867-BDA9-497546F74EAB}"/>
    <cellStyle name="Output 12 2 2 3 8" xfId="21402" xr:uid="{126C8D6D-4283-4592-9AC7-5DCEFA87D045}"/>
    <cellStyle name="Output 12 2 2 4" xfId="14778" xr:uid="{05470D40-E6D9-4D3C-9076-0E0634F2F117}"/>
    <cellStyle name="Output 12 2 2 5" xfId="14070" xr:uid="{2AAB5356-02CF-4807-8754-069280BA95F2}"/>
    <cellStyle name="Output 12 2 2 6" xfId="12861" xr:uid="{ABE0B826-A82F-420B-9506-B761FC877597}"/>
    <cellStyle name="Output 12 2 2 7" xfId="13657" xr:uid="{80ADBE8D-031A-4946-BE8B-FFE95F0F2EB0}"/>
    <cellStyle name="Output 12 2 2 8" xfId="13200" xr:uid="{7B8D9755-E77C-48D9-8575-24A216992C9C}"/>
    <cellStyle name="Output 12 2 2 9" xfId="14597" xr:uid="{15F908BD-1149-4E9F-BB2E-C9B12BCCF9E3}"/>
    <cellStyle name="Output 12 2 3" xfId="10619" xr:uid="{AD7FA774-948B-4F52-8E9E-95566E5BB4D8}"/>
    <cellStyle name="Output 12 2 3 2" xfId="15315" xr:uid="{BC617A82-8002-4B3B-AF2D-2CC59B77FF4B}"/>
    <cellStyle name="Output 12 2 3 3" xfId="16335" xr:uid="{82D9E922-9F51-4EEA-9CEC-70842BADED67}"/>
    <cellStyle name="Output 12 2 3 4" xfId="17295" xr:uid="{11BB54F1-C341-486A-9F77-C4280189BD48}"/>
    <cellStyle name="Output 12 2 3 5" xfId="18244" xr:uid="{C8E12761-4954-4606-9F0B-1B5BDEE1B937}"/>
    <cellStyle name="Output 12 2 3 6" xfId="19117" xr:uid="{27B144FA-D2D1-402C-9468-546F7A284D00}"/>
    <cellStyle name="Output 12 2 3 7" xfId="19982" xr:uid="{224CF419-9FCD-496F-99F2-DBFFC3070EB1}"/>
    <cellStyle name="Output 12 2 3 8" xfId="20758" xr:uid="{D54CE9DD-FF69-408C-B8D0-B141A98D0D0E}"/>
    <cellStyle name="Output 12 2 4" xfId="11585" xr:uid="{20AABB21-F3A7-4EA8-9D7E-7E94C37D452E}"/>
    <cellStyle name="Output 12 2 4 2" xfId="15989" xr:uid="{CE3D5361-4028-4D4C-A905-B9B72A6818B2}"/>
    <cellStyle name="Output 12 2 4 3" xfId="16949" xr:uid="{EE69EEE3-81C8-41A5-9FFC-21B461874D26}"/>
    <cellStyle name="Output 12 2 4 4" xfId="17901" xr:uid="{5A7765E7-5F48-4318-BE2C-2774A4DD12D0}"/>
    <cellStyle name="Output 12 2 4 5" xfId="18775" xr:uid="{83414F14-5DE9-45A3-9258-A7A39AE4F612}"/>
    <cellStyle name="Output 12 2 4 6" xfId="19640" xr:uid="{B87EB40E-40AA-4C9A-8B55-B55CC67B5DEF}"/>
    <cellStyle name="Output 12 2 4 7" xfId="20416" xr:uid="{BDFCD9F6-4E27-4876-8058-85D6D946757E}"/>
    <cellStyle name="Output 12 2 4 8" xfId="21173" xr:uid="{FAD6CFFF-E6A9-4595-940F-FB5A98CAA4A5}"/>
    <cellStyle name="Output 12 2 5" xfId="14286" xr:uid="{E3E736C0-D671-41A2-A3A9-512498850854}"/>
    <cellStyle name="Output 12 2 6" xfId="12677" xr:uid="{8111AABC-8A65-4A41-8CAC-16261EDE69F6}"/>
    <cellStyle name="Output 12 2 7" xfId="14647" xr:uid="{3F2094A6-353B-4083-8A3B-C7AFC1B91ED7}"/>
    <cellStyle name="Output 12 2 8" xfId="12355" xr:uid="{6FE2A4B7-22C8-4F5A-A515-9B685DF34C3C}"/>
    <cellStyle name="Output 12 2 9" xfId="13805" xr:uid="{114CCB94-A561-4257-B714-E9147FCB6580}"/>
    <cellStyle name="Output 12 3" xfId="9343" xr:uid="{67DAE74F-F724-4803-8D3F-CD257769F9B9}"/>
    <cellStyle name="Output 12 3 10" xfId="15618" xr:uid="{CE0FCCEE-D6D2-491F-BC8B-4A07C5E9D0A3}"/>
    <cellStyle name="Output 12 3 2" xfId="10870" xr:uid="{3B39AC80-48ED-4CDD-967D-EBF02F02DCBF}"/>
    <cellStyle name="Output 12 3 2 2" xfId="15497" xr:uid="{3A5ACF08-8EF5-4CAF-AC5E-19DD0606C027}"/>
    <cellStyle name="Output 12 3 2 3" xfId="16503" xr:uid="{5DA0311E-7526-45AC-AF64-814F6B3F7512}"/>
    <cellStyle name="Output 12 3 2 4" xfId="17461" xr:uid="{5B552B59-F78E-41B5-BAC3-6F9A32B8A8EE}"/>
    <cellStyle name="Output 12 3 2 5" xfId="18388" xr:uid="{B105D5C4-58F2-4561-B7C7-9DDC6BF91CF5}"/>
    <cellStyle name="Output 12 3 2 6" xfId="19259" xr:uid="{C1EE435E-A97C-46A5-9E2B-56AA549E4860}"/>
    <cellStyle name="Output 12 3 2 7" xfId="20106" xr:uid="{C8F5AD54-43C2-45E5-997A-88548280809D}"/>
    <cellStyle name="Output 12 3 2 8" xfId="20873" xr:uid="{7BC62FDC-9C3A-455C-ADE0-0224EC6E4369}"/>
    <cellStyle name="Output 12 3 3" xfId="11700" xr:uid="{31610D53-8AC9-4770-9258-A77C1B1DDDF0}"/>
    <cellStyle name="Output 12 3 3 2" xfId="16104" xr:uid="{AC28CA95-47F6-44E1-B650-A3A6CA215554}"/>
    <cellStyle name="Output 12 3 3 3" xfId="17064" xr:uid="{50D96E38-87C1-44FF-AA4C-3B1E9B259E38}"/>
    <cellStyle name="Output 12 3 3 4" xfId="18016" xr:uid="{E5BBE85E-26EB-4F3F-ADAE-B70CDC6597B7}"/>
    <cellStyle name="Output 12 3 3 5" xfId="18890" xr:uid="{0AEE5786-97D3-49C0-A509-0E0817DA44E9}"/>
    <cellStyle name="Output 12 3 3 6" xfId="19755" xr:uid="{8128AE0C-2AE1-47BC-9AF5-AB0B50C1F3C6}"/>
    <cellStyle name="Output 12 3 3 7" xfId="20531" xr:uid="{5BE824A9-E51F-4BF4-A19D-7259308E90C9}"/>
    <cellStyle name="Output 12 3 3 8" xfId="21288" xr:uid="{62267CE5-6622-4D91-9503-A0C4A29933C5}"/>
    <cellStyle name="Output 12 3 4" xfId="14467" xr:uid="{A7ED4612-864C-4947-A653-350C45752DB7}"/>
    <cellStyle name="Output 12 3 5" xfId="12509" xr:uid="{FB65AC98-B1D4-4E72-926F-4B51096AD58C}"/>
    <cellStyle name="Output 12 3 6" xfId="14034" xr:uid="{BA7CDF44-DDE2-495C-8181-5DA79A16F224}"/>
    <cellStyle name="Output 12 3 7" xfId="12893" xr:uid="{7A62D13F-C010-4C9C-92BA-9D14FB38EDC7}"/>
    <cellStyle name="Output 12 3 8" xfId="13627" xr:uid="{CB234076-C056-4F91-A93D-C698D6E8BB35}"/>
    <cellStyle name="Output 12 3 9" xfId="13225" xr:uid="{BB5B05EA-EE04-47C2-9C9F-599612D8B176}"/>
    <cellStyle name="Output 12 4" xfId="10127" xr:uid="{8085C2AB-0694-4214-82E5-864A6C52417A}"/>
    <cellStyle name="Output 12 4 2" xfId="15008" xr:uid="{445702D3-FE84-467F-BDFB-44440D35EFAC}"/>
    <cellStyle name="Output 12 4 3" xfId="12080" xr:uid="{4E0D135B-E54F-4828-BAC8-57EB7737F845}"/>
    <cellStyle name="Output 12 4 4" xfId="15236" xr:uid="{D147B39E-B168-4946-88BE-3F33313D1647}"/>
    <cellStyle name="Output 12 4 5" xfId="11900" xr:uid="{9ABEAE02-7580-4421-ADF0-BD5F903F8A4F}"/>
    <cellStyle name="Output 12 4 6" xfId="13942" xr:uid="{44789FA9-03F5-4D6A-A10D-95D65A7E7F78}"/>
    <cellStyle name="Output 12 4 7" xfId="12971" xr:uid="{83D14DD0-B71F-44A4-9FC0-4CBF61B66C7A}"/>
    <cellStyle name="Output 12 4 8" xfId="13558" xr:uid="{5E18CB38-0E2E-49AD-909F-E75619CADC40}"/>
    <cellStyle name="Output 12 5" xfId="11472" xr:uid="{3F71DA9D-7ECA-4D72-A61B-EB35F1A1D0AE}"/>
    <cellStyle name="Output 12 5 2" xfId="15876" xr:uid="{F623FA6E-B264-4861-A19E-4BBE736CAE34}"/>
    <cellStyle name="Output 12 5 3" xfId="16836" xr:uid="{122F9737-05C5-456E-8FDD-D33E080D9B19}"/>
    <cellStyle name="Output 12 5 4" xfId="17788" xr:uid="{FFA196EF-41B2-448D-85DC-4093F0DBDF5B}"/>
    <cellStyle name="Output 12 5 5" xfId="18662" xr:uid="{229A0841-7A0E-4A06-B523-E79501ACEE09}"/>
    <cellStyle name="Output 12 5 6" xfId="19527" xr:uid="{20B44EF5-528C-44A8-B736-44276FEBD614}"/>
    <cellStyle name="Output 12 5 7" xfId="20303" xr:uid="{4F2AD71B-56CC-4EC4-B136-5C26630F0DDF}"/>
    <cellStyle name="Output 12 5 8" xfId="21060" xr:uid="{8434AE07-675F-4F0C-9919-C95D48FC1FC5}"/>
    <cellStyle name="Output 12 6" xfId="13913" xr:uid="{16102143-F327-48A8-B91B-BD121DFE6277}"/>
    <cellStyle name="Output 12 7" xfId="12998" xr:uid="{DF244552-17C7-4B8C-A786-0B3EC6D20805}"/>
    <cellStyle name="Output 12 8" xfId="13532" xr:uid="{33A01865-A274-442E-8275-BC65C488D7CC}"/>
    <cellStyle name="Output 12 9" xfId="13296" xr:uid="{CD044C64-51D6-4474-92DC-1C0C4193F318}"/>
    <cellStyle name="Output 13" xfId="8486" xr:uid="{28C129D2-47BF-4D46-BCC6-6D6FF07323B9}"/>
    <cellStyle name="Output 13 10" xfId="14577" xr:uid="{D26C2425-04C8-4BDB-B47F-CBAC222406C6}"/>
    <cellStyle name="Output 13 11" xfId="12404" xr:uid="{53C96DFA-746C-479F-B6F1-AFCD326CE408}"/>
    <cellStyle name="Output 13 12" xfId="14169" xr:uid="{71460328-5A39-43B1-A7F0-F0213B82CD81}"/>
    <cellStyle name="Output 13 2" xfId="9095" xr:uid="{A72A1EC8-6ED0-4FF3-AB6F-3863C74900F3}"/>
    <cellStyle name="Output 13 2 10" xfId="18499" xr:uid="{1595739E-0F4A-48AA-B9D9-E96FC9FB9177}"/>
    <cellStyle name="Output 13 2 11" xfId="19370" xr:uid="{C4983F04-26D4-4503-A5DD-1311CB1548FF}"/>
    <cellStyle name="Output 13 2 2" xfId="9827" xr:uid="{D76C7C93-A32C-49DA-9C95-C0BC2E3E8314}"/>
    <cellStyle name="Output 13 2 2 10" xfId="17623" xr:uid="{8946DF65-84F4-4356-8EFF-E5CDA3F63E72}"/>
    <cellStyle name="Output 13 2 2 2" xfId="11366" xr:uid="{47049763-9296-4FC5-8B8E-E69B7DCF8A82}"/>
    <cellStyle name="Output 13 2 2 2 2" xfId="15795" xr:uid="{2FED04E5-54F4-4D67-93F8-95CBB32716D0}"/>
    <cellStyle name="Output 13 2 2 2 3" xfId="16757" xr:uid="{090E1A1E-2DF5-4510-BB16-E3B6D2C404CF}"/>
    <cellStyle name="Output 13 2 2 2 4" xfId="17709" xr:uid="{01C193B3-A61E-4FE4-8723-CA9470ACFC03}"/>
    <cellStyle name="Output 13 2 2 2 5" xfId="18589" xr:uid="{C079F7C3-4DB4-490D-A388-90AD1E528FE6}"/>
    <cellStyle name="Output 13 2 2 2 6" xfId="19455" xr:uid="{A02EB6B9-0C4A-425B-AAD0-6B846B077AE2}"/>
    <cellStyle name="Output 13 2 2 2 7" xfId="20231" xr:uid="{66FFC84C-B38C-482F-9D86-1CBDF950F5E9}"/>
    <cellStyle name="Output 13 2 2 2 8" xfId="20988" xr:uid="{26248D82-815E-43B0-8294-BE354B0A8DD3}"/>
    <cellStyle name="Output 13 2 2 3" xfId="11815" xr:uid="{EF1A418E-3070-4A5C-A5B4-E43FCACDAA7F}"/>
    <cellStyle name="Output 13 2 2 3 2" xfId="16219" xr:uid="{C101E359-CF70-4455-9DAE-1379EF4A791D}"/>
    <cellStyle name="Output 13 2 2 3 3" xfId="17179" xr:uid="{CBE79447-737A-4208-A5A8-D2568B06A077}"/>
    <cellStyle name="Output 13 2 2 3 4" xfId="18131" xr:uid="{B339BF59-82F7-4E54-99AA-25DCA5E2747C}"/>
    <cellStyle name="Output 13 2 2 3 5" xfId="19005" xr:uid="{AF3D6E9C-01A9-4602-A225-AFBBB915D127}"/>
    <cellStyle name="Output 13 2 2 3 6" xfId="19870" xr:uid="{59818399-6588-4948-94C0-EF30D60D7610}"/>
    <cellStyle name="Output 13 2 2 3 7" xfId="20646" xr:uid="{7BC8F9F2-3FCC-40F0-A9AF-FD3F7ADC2560}"/>
    <cellStyle name="Output 13 2 2 3 8" xfId="21403" xr:uid="{B21F9BFE-6363-4C54-A2D9-6486540F2B7A}"/>
    <cellStyle name="Output 13 2 2 4" xfId="14779" xr:uid="{DABB646C-C84A-4083-AEB8-92323B9AC2DF}"/>
    <cellStyle name="Output 13 2 2 5" xfId="12267" xr:uid="{D162A375-8E6E-4327-8462-96DFC44F182C}"/>
    <cellStyle name="Output 13 2 2 6" xfId="14438" xr:uid="{89DC6F4B-BFDE-475B-A60B-CF117092488D}"/>
    <cellStyle name="Output 13 2 2 7" xfId="12537" xr:uid="{28DE7AB4-91FA-47DD-A6B4-C4C231EAA0D7}"/>
    <cellStyle name="Output 13 2 2 8" xfId="15695" xr:uid="{658DA671-167F-4AE0-B5CB-8182A4F8E4F1}"/>
    <cellStyle name="Output 13 2 2 9" xfId="16671" xr:uid="{E303375C-1B0A-4734-8CAC-3DD305916BF1}"/>
    <cellStyle name="Output 13 2 3" xfId="10620" xr:uid="{1B51CF0D-00B3-4A61-B351-D32CE6D48513}"/>
    <cellStyle name="Output 13 2 3 2" xfId="15316" xr:uid="{46779262-0F76-4183-A966-36732A334693}"/>
    <cellStyle name="Output 13 2 3 3" xfId="16336" xr:uid="{643D34E7-77A4-4EDD-A3D7-ADE63810BF65}"/>
    <cellStyle name="Output 13 2 3 4" xfId="17296" xr:uid="{CAC078AF-8B0F-47DE-B499-C8476DF5A6D0}"/>
    <cellStyle name="Output 13 2 3 5" xfId="18245" xr:uid="{7D22D640-A758-4F18-9761-E7B59E9AAF77}"/>
    <cellStyle name="Output 13 2 3 6" xfId="19118" xr:uid="{E8DEEC67-11E9-40CB-B337-09A84DB6CAC7}"/>
    <cellStyle name="Output 13 2 3 7" xfId="19983" xr:uid="{0FB70AEB-97A0-4636-9750-A2EDB72E90B6}"/>
    <cellStyle name="Output 13 2 3 8" xfId="20759" xr:uid="{40960BB8-0649-447B-86D5-6052FE7B6C14}"/>
    <cellStyle name="Output 13 2 4" xfId="11586" xr:uid="{A57E27E6-3D01-4E4D-9FA4-824C8B08F23A}"/>
    <cellStyle name="Output 13 2 4 2" xfId="15990" xr:uid="{6AAFF765-81C3-4F6A-9AB1-BD5D070D2291}"/>
    <cellStyle name="Output 13 2 4 3" xfId="16950" xr:uid="{A3B15486-2C27-4849-B0E8-D4CDF840CE1A}"/>
    <cellStyle name="Output 13 2 4 4" xfId="17902" xr:uid="{BFF08568-92B2-459E-96EC-D226E0F04528}"/>
    <cellStyle name="Output 13 2 4 5" xfId="18776" xr:uid="{D47554E1-4494-4EC0-9A81-54C85726B5F2}"/>
    <cellStyle name="Output 13 2 4 6" xfId="19641" xr:uid="{11065D7A-94BE-4EC8-8390-A061D684158A}"/>
    <cellStyle name="Output 13 2 4 7" xfId="20417" xr:uid="{919BF9BB-04F0-45CA-908E-204731AFBA33}"/>
    <cellStyle name="Output 13 2 4 8" xfId="21174" xr:uid="{21CC06D9-4075-4B8D-B649-7ED396DC0C2B}"/>
    <cellStyle name="Output 13 2 5" xfId="14287" xr:uid="{7C79A313-B9EB-43F4-993C-B52A8287FE83}"/>
    <cellStyle name="Output 13 2 6" xfId="12676" xr:uid="{47F4BCD3-9BCE-4C78-B78B-70CEE5F3C9AF}"/>
    <cellStyle name="Output 13 2 7" xfId="15669" xr:uid="{D0368515-D01F-41FC-BBA6-575A2CD8D868}"/>
    <cellStyle name="Output 13 2 8" xfId="16647" xr:uid="{BCD846B4-95C0-4C76-9BF5-C566B8B255E9}"/>
    <cellStyle name="Output 13 2 9" xfId="17600" xr:uid="{6D712549-19E1-4EEC-849A-F3EF1C799A62}"/>
    <cellStyle name="Output 13 3" xfId="9344" xr:uid="{9FB78288-165C-4947-9F65-98CEF03B64CE}"/>
    <cellStyle name="Output 13 3 10" xfId="14219" xr:uid="{AE183F01-FDBB-438A-815F-8F33EDC137F1}"/>
    <cellStyle name="Output 13 3 2" xfId="10871" xr:uid="{A9E57D2F-F502-461E-ADA0-79DAC8F66C4E}"/>
    <cellStyle name="Output 13 3 2 2" xfId="15498" xr:uid="{A84092C0-E1A3-4A64-892C-7F48A96623DA}"/>
    <cellStyle name="Output 13 3 2 3" xfId="16504" xr:uid="{790676B2-8E26-44B2-A803-46549CB6A78B}"/>
    <cellStyle name="Output 13 3 2 4" xfId="17462" xr:uid="{A7F2B791-6A57-496F-9479-46B02D89546F}"/>
    <cellStyle name="Output 13 3 2 5" xfId="18389" xr:uid="{6C77FA9D-AF4D-4801-993E-C669FBB967FC}"/>
    <cellStyle name="Output 13 3 2 6" xfId="19260" xr:uid="{8EB53414-2CBD-499C-BBBF-33086D03A1EB}"/>
    <cellStyle name="Output 13 3 2 7" xfId="20107" xr:uid="{791A8FA7-ACDE-4E5D-ADE3-128EAE3278F6}"/>
    <cellStyle name="Output 13 3 2 8" xfId="20874" xr:uid="{31DEB106-B8DC-49AB-BD3B-6AE1AA8BAB55}"/>
    <cellStyle name="Output 13 3 3" xfId="11701" xr:uid="{5FE775BD-297A-4AAD-BDD3-B925E1DFA1B4}"/>
    <cellStyle name="Output 13 3 3 2" xfId="16105" xr:uid="{CF730D44-CCB6-45B1-9045-3E1BFC0292A9}"/>
    <cellStyle name="Output 13 3 3 3" xfId="17065" xr:uid="{B0BEE210-7E02-43F8-AE9B-31D2023BE375}"/>
    <cellStyle name="Output 13 3 3 4" xfId="18017" xr:uid="{7F33E8EE-6A91-4217-909B-CC89422446D3}"/>
    <cellStyle name="Output 13 3 3 5" xfId="18891" xr:uid="{02F05A08-EF1E-4A39-9141-28B7BFB147A4}"/>
    <cellStyle name="Output 13 3 3 6" xfId="19756" xr:uid="{EFF08021-AA08-4080-9842-318AF93F77FD}"/>
    <cellStyle name="Output 13 3 3 7" xfId="20532" xr:uid="{34FCF688-F80F-4790-98CD-7CA62DBEE45A}"/>
    <cellStyle name="Output 13 3 3 8" xfId="21289" xr:uid="{3B2C6C1F-45D4-4747-B5E1-9091D4DCB29A}"/>
    <cellStyle name="Output 13 3 4" xfId="14468" xr:uid="{4733ACBD-0204-40C2-B478-D7474095FADD}"/>
    <cellStyle name="Output 13 3 5" xfId="12508" xr:uid="{09ECFCF4-871B-4B57-947F-48D9058B287E}"/>
    <cellStyle name="Output 13 3 6" xfId="14679" xr:uid="{F9B67585-BE75-49C5-B4A1-3F9870DC2F5C}"/>
    <cellStyle name="Output 13 3 7" xfId="12328" xr:uid="{BE3981DD-388E-4DED-8A68-394FA79629DA}"/>
    <cellStyle name="Output 13 3 8" xfId="15205" xr:uid="{78D401E5-41B6-486C-AF4E-7D86B6C01832}"/>
    <cellStyle name="Output 13 3 9" xfId="11927" xr:uid="{E5613C94-209C-4235-8F82-0FB74C5A9345}"/>
    <cellStyle name="Output 13 4" xfId="10128" xr:uid="{D0F115C8-5300-4A0A-B190-D42563E52B7E}"/>
    <cellStyle name="Output 13 4 2" xfId="15009" xr:uid="{CA22DF37-6D42-4313-9D87-57EA62CBA9A7}"/>
    <cellStyle name="Output 13 4 3" xfId="12079" xr:uid="{E7D0EA50-E9CB-44A7-AC4B-48DEB8F945FE}"/>
    <cellStyle name="Output 13 4 4" xfId="14208" xr:uid="{AE38C07D-B26E-46A0-A20A-45E276D238E4}"/>
    <cellStyle name="Output 13 4 5" xfId="12750" xr:uid="{DE6EFB71-C357-4E79-AE28-6521F1DD281A}"/>
    <cellStyle name="Output 13 4 6" xfId="14959" xr:uid="{E0AEB14A-B8F9-47B1-98B1-FD4F3A4C7411}"/>
    <cellStyle name="Output 13 4 7" xfId="12122" xr:uid="{14248985-D9F9-43FB-9608-32E16D0599F2}"/>
    <cellStyle name="Output 13 4 8" xfId="14731" xr:uid="{9A6C44D8-E798-4F13-B75E-2E246324F30C}"/>
    <cellStyle name="Output 13 5" xfId="11473" xr:uid="{E9106C8B-9537-49DC-8B46-C6CDF1E89777}"/>
    <cellStyle name="Output 13 5 2" xfId="15877" xr:uid="{FFCE644A-B17A-4408-8E69-0A96B00DE2AB}"/>
    <cellStyle name="Output 13 5 3" xfId="16837" xr:uid="{EEFFE88D-9982-43D0-BA2B-1330B0F4F737}"/>
    <cellStyle name="Output 13 5 4" xfId="17789" xr:uid="{AF74A81E-C7EB-4CDD-BA22-8C281CC04D75}"/>
    <cellStyle name="Output 13 5 5" xfId="18663" xr:uid="{98FFC89B-EA57-42CC-B979-99FE97410482}"/>
    <cellStyle name="Output 13 5 6" xfId="19528" xr:uid="{D7019DBE-9D23-4C1A-B93A-8A7CFE018491}"/>
    <cellStyle name="Output 13 5 7" xfId="20304" xr:uid="{0F6B4B74-AE20-4421-A594-29F575AE2B64}"/>
    <cellStyle name="Output 13 5 8" xfId="21061" xr:uid="{B027B99F-8422-4789-B128-E7BCFD44B3E5}"/>
    <cellStyle name="Output 13 6" xfId="13914" xr:uid="{CA93EE78-300D-4E20-9DCB-A704FE7CF488}"/>
    <cellStyle name="Output 13 7" xfId="12997" xr:uid="{6545E781-2603-4BD1-A653-8F3B5DFC9BDC}"/>
    <cellStyle name="Output 13 8" xfId="13533" xr:uid="{9492D56C-F008-4EE1-B393-1E0421365FAA}"/>
    <cellStyle name="Output 13 9" xfId="13295" xr:uid="{F47F1C8A-074C-4E1F-8C1E-9F5A1CFB557E}"/>
    <cellStyle name="Output 14" xfId="8487" xr:uid="{167F675B-B9E2-4247-90EE-C7013C96F8C4}"/>
    <cellStyle name="Output 14 10" xfId="15606" xr:uid="{26FFE370-196C-4909-B047-D9027ACAC8BF}"/>
    <cellStyle name="Output 14 11" xfId="16607" xr:uid="{54B5EE36-343E-4F52-AA91-3B30154FA84D}"/>
    <cellStyle name="Output 14 12" xfId="17565" xr:uid="{93A67E26-21A9-48B5-9853-CBBDD1987F8E}"/>
    <cellStyle name="Output 14 2" xfId="9096" xr:uid="{E44F66E6-55BF-4D2C-A912-190BF2017233}"/>
    <cellStyle name="Output 14 2 10" xfId="13028" xr:uid="{EE250DE8-8283-42FA-AFC3-571A7041EFA9}"/>
    <cellStyle name="Output 14 2 11" xfId="14624" xr:uid="{DF2EBD84-ECE8-4357-B6F4-145765471916}"/>
    <cellStyle name="Output 14 2 2" xfId="9828" xr:uid="{4FDBF0CB-CFD1-431A-A966-B8774515C36D}"/>
    <cellStyle name="Output 14 2 2 10" xfId="16627" xr:uid="{0232B90F-83D9-41DC-B786-C6E6AE456578}"/>
    <cellStyle name="Output 14 2 2 2" xfId="11367" xr:uid="{37A910D5-839A-4D51-82D8-01617191AB5E}"/>
    <cellStyle name="Output 14 2 2 2 2" xfId="15796" xr:uid="{65B9D6FD-26EE-4A03-89A3-0D6664689E21}"/>
    <cellStyle name="Output 14 2 2 2 3" xfId="16758" xr:uid="{9B1589D2-5796-4055-9D00-BB731E6C2FE5}"/>
    <cellStyle name="Output 14 2 2 2 4" xfId="17710" xr:uid="{83DA9D88-A4BE-4C3C-B3AD-C1AA5BD84B60}"/>
    <cellStyle name="Output 14 2 2 2 5" xfId="18590" xr:uid="{7131A3A7-618E-4DF7-92D7-DD87AE447F12}"/>
    <cellStyle name="Output 14 2 2 2 6" xfId="19456" xr:uid="{48097A25-A806-432F-BC79-B5B718B02AA6}"/>
    <cellStyle name="Output 14 2 2 2 7" xfId="20232" xr:uid="{AE57B9BF-AB12-44E5-91A1-32C751A6C934}"/>
    <cellStyle name="Output 14 2 2 2 8" xfId="20989" xr:uid="{C880E11F-D141-4D94-B064-5D90DA6B7E0C}"/>
    <cellStyle name="Output 14 2 2 3" xfId="11816" xr:uid="{168C443C-FF53-4AED-A1DB-97E746CE287B}"/>
    <cellStyle name="Output 14 2 2 3 2" xfId="16220" xr:uid="{2995711A-DA35-46FA-9EC8-C010D98B8033}"/>
    <cellStyle name="Output 14 2 2 3 3" xfId="17180" xr:uid="{EC094148-C3E7-4FBB-B557-ACDF00B71224}"/>
    <cellStyle name="Output 14 2 2 3 4" xfId="18132" xr:uid="{B882F131-D0E2-45BB-9F39-3A3704716696}"/>
    <cellStyle name="Output 14 2 2 3 5" xfId="19006" xr:uid="{0A594506-78AA-4F54-81FF-6E70CA342DB9}"/>
    <cellStyle name="Output 14 2 2 3 6" xfId="19871" xr:uid="{7527E9E1-3CAA-4A48-8236-8779D800B8A3}"/>
    <cellStyle name="Output 14 2 2 3 7" xfId="20647" xr:uid="{B81AB2D1-807D-4C39-AC59-5CCAF787D3D5}"/>
    <cellStyle name="Output 14 2 2 3 8" xfId="21404" xr:uid="{D2E0C981-8992-4F7E-851A-03D115B7FC3F}"/>
    <cellStyle name="Output 14 2 2 4" xfId="14780" xr:uid="{91499DA3-7778-4F25-8782-0F10FD419E57}"/>
    <cellStyle name="Output 14 2 2 5" xfId="14869" xr:uid="{0F46889D-F758-42B7-9CFC-40A8D7A57ACD}"/>
    <cellStyle name="Output 14 2 2 6" xfId="12203" xr:uid="{F0273A87-A547-4098-B919-000AB5A5F6FC}"/>
    <cellStyle name="Output 14 2 2 7" xfId="13842" xr:uid="{7894AB0D-90F8-401B-82B5-9DAC75AE28A9}"/>
    <cellStyle name="Output 14 2 2 8" xfId="13060" xr:uid="{D0FED3EB-BB9D-4D33-8CF9-96C551954CB1}"/>
    <cellStyle name="Output 14 2 2 9" xfId="15645" xr:uid="{92BC82A7-E709-4871-BFB9-D07C6E52E194}"/>
    <cellStyle name="Output 14 2 3" xfId="10621" xr:uid="{75AA6F80-6D08-439A-B2E3-CC7C5F9EB037}"/>
    <cellStyle name="Output 14 2 3 2" xfId="15317" xr:uid="{1005B065-5058-4002-83AF-B112BB6B3DDF}"/>
    <cellStyle name="Output 14 2 3 3" xfId="16337" xr:uid="{C3FD95DC-B76B-421C-B5DF-C7490ACD8E99}"/>
    <cellStyle name="Output 14 2 3 4" xfId="17297" xr:uid="{5AC07E59-487C-44CB-A46A-B686B5958A88}"/>
    <cellStyle name="Output 14 2 3 5" xfId="18246" xr:uid="{FA74302C-D377-47C9-81D5-953D59F3F23B}"/>
    <cellStyle name="Output 14 2 3 6" xfId="19119" xr:uid="{CB7103DF-C705-4E35-8BFC-81E92763FCBF}"/>
    <cellStyle name="Output 14 2 3 7" xfId="19984" xr:uid="{4457CB8F-541B-4182-9771-59630EFDE233}"/>
    <cellStyle name="Output 14 2 3 8" xfId="20760" xr:uid="{DC1BF4DE-5D43-4AD4-880A-5C38169C74A1}"/>
    <cellStyle name="Output 14 2 4" xfId="11587" xr:uid="{759C4415-E188-48F8-BAFD-0502A91D42BD}"/>
    <cellStyle name="Output 14 2 4 2" xfId="15991" xr:uid="{3D5A6DFF-EBA4-4039-A5D2-6509BE83FB89}"/>
    <cellStyle name="Output 14 2 4 3" xfId="16951" xr:uid="{0F16B2AC-BD32-4E17-B6A5-6CF480937F91}"/>
    <cellStyle name="Output 14 2 4 4" xfId="17903" xr:uid="{033096E3-C9E1-4BCC-85F8-15D57960A95E}"/>
    <cellStyle name="Output 14 2 4 5" xfId="18777" xr:uid="{3C3B064A-066F-4937-9852-9DE92816FC37}"/>
    <cellStyle name="Output 14 2 4 6" xfId="19642" xr:uid="{47E22376-EB1E-4593-8756-3640CE479BCE}"/>
    <cellStyle name="Output 14 2 4 7" xfId="20418" xr:uid="{1540A3EF-BB29-4CEF-B542-AB243F7E4961}"/>
    <cellStyle name="Output 14 2 4 8" xfId="21175" xr:uid="{5D04314E-A76A-40EE-8F84-9DCC88E38641}"/>
    <cellStyle name="Output 14 2 5" xfId="14288" xr:uid="{633CDA2A-08A3-48B1-ADAF-7F48134F1A5B}"/>
    <cellStyle name="Output 14 2 6" xfId="12675" xr:uid="{CB3FE9F0-9DDB-4AE9-9B65-B3294357ADBC}"/>
    <cellStyle name="Output 14 2 7" xfId="15063" xr:uid="{A373D2C4-8CD5-4A22-97C8-B8B428062AB4}"/>
    <cellStyle name="Output 14 2 8" xfId="12028" xr:uid="{63390D8E-3EAE-47AD-8EE0-8CA6FF3711F6}"/>
    <cellStyle name="Output 14 2 9" xfId="13875" xr:uid="{54862568-6DF1-47BD-A5C5-75AD0275030E}"/>
    <cellStyle name="Output 14 3" xfId="9345" xr:uid="{9634F02F-CA9A-43E8-A794-ED2B40DE3EDA}"/>
    <cellStyle name="Output 14 3 10" xfId="19391" xr:uid="{0A1D327F-CA9D-4AE7-BA18-A54CD21C2F5C}"/>
    <cellStyle name="Output 14 3 2" xfId="10872" xr:uid="{B45C0027-F14B-4B07-8337-4A34E1DCE830}"/>
    <cellStyle name="Output 14 3 2 2" xfId="15499" xr:uid="{759AD710-0E5D-468F-863C-669D45652EFA}"/>
    <cellStyle name="Output 14 3 2 3" xfId="16505" xr:uid="{D11E45CA-458C-414A-936A-F9B892BC3561}"/>
    <cellStyle name="Output 14 3 2 4" xfId="17463" xr:uid="{A2C2E559-2FAD-4AA8-91C1-830197D333C1}"/>
    <cellStyle name="Output 14 3 2 5" xfId="18390" xr:uid="{7BBBADC1-338F-435C-8A6D-88C1B3469C5E}"/>
    <cellStyle name="Output 14 3 2 6" xfId="19261" xr:uid="{DCC8F8F2-219E-498E-819B-1F6FA97EAFB2}"/>
    <cellStyle name="Output 14 3 2 7" xfId="20108" xr:uid="{D1639A6F-3A9C-4537-A0D8-D0AFED594E39}"/>
    <cellStyle name="Output 14 3 2 8" xfId="20875" xr:uid="{0AF343E7-6212-4DFD-9475-F1CD5B02138C}"/>
    <cellStyle name="Output 14 3 3" xfId="11702" xr:uid="{2D5E5271-9E6A-4809-9DBC-302040D895C5}"/>
    <cellStyle name="Output 14 3 3 2" xfId="16106" xr:uid="{18442794-49B7-4E1A-BB19-DF7677D5A3CF}"/>
    <cellStyle name="Output 14 3 3 3" xfId="17066" xr:uid="{240152B3-3505-4F6F-B9F9-CA89225D204A}"/>
    <cellStyle name="Output 14 3 3 4" xfId="18018" xr:uid="{A7EC06FF-9F11-46E5-89CE-C70EAD8A6F02}"/>
    <cellStyle name="Output 14 3 3 5" xfId="18892" xr:uid="{15083E4B-907E-4AB1-A457-C385D502C561}"/>
    <cellStyle name="Output 14 3 3 6" xfId="19757" xr:uid="{D7C44661-8DF3-4AA3-AE96-AB9E00B327F7}"/>
    <cellStyle name="Output 14 3 3 7" xfId="20533" xr:uid="{5CD8F684-3C56-40A1-A33C-0D829A2E6D6C}"/>
    <cellStyle name="Output 14 3 3 8" xfId="21290" xr:uid="{663E3534-7146-4E87-9B35-B9CC5397D088}"/>
    <cellStyle name="Output 14 3 4" xfId="14469" xr:uid="{CEBF0FB1-838C-46F1-AC90-523116932BEC}"/>
    <cellStyle name="Output 14 3 5" xfId="12507" xr:uid="{3128DBDD-AEEB-40E2-88E0-6FB8301017AF}"/>
    <cellStyle name="Output 14 3 6" xfId="15699" xr:uid="{9A796FA9-D4A2-4683-9C87-D9319903E3DE}"/>
    <cellStyle name="Output 14 3 7" xfId="16675" xr:uid="{0DBC8B1D-6978-4CEA-A0F9-C65DFC74B538}"/>
    <cellStyle name="Output 14 3 8" xfId="17627" xr:uid="{461A1AC4-B011-4C5E-A8B5-1F24E3BC2784}"/>
    <cellStyle name="Output 14 3 9" xfId="18522" xr:uid="{E56EA82F-251E-491D-A52C-E40453487ECC}"/>
    <cellStyle name="Output 14 4" xfId="10129" xr:uid="{B4594BD0-CD01-48CF-81B9-4D009FED30E2}"/>
    <cellStyle name="Output 14 4 2" xfId="15010" xr:uid="{F993871E-5716-47DA-9027-BDAED20B9A23}"/>
    <cellStyle name="Output 14 4 3" xfId="12078" xr:uid="{4E93CE60-75E1-4987-9BE6-00DB11E41D26}"/>
    <cellStyle name="Output 14 4 4" xfId="14741" xr:uid="{03575B1D-4525-445F-8A18-816F258B6AE0}"/>
    <cellStyle name="Output 14 4 5" xfId="12278" xr:uid="{3BFE9D8E-E351-4856-ACCD-4560F28699F9}"/>
    <cellStyle name="Output 14 4 6" xfId="14980" xr:uid="{21839448-9387-44D2-8AC6-2A3D24C5EFEB}"/>
    <cellStyle name="Output 14 4 7" xfId="14063" xr:uid="{437E0F53-A55F-40AF-BEC7-C7748662021E}"/>
    <cellStyle name="Output 14 4 8" xfId="12868" xr:uid="{E20D9DEF-9F84-4534-8B74-E64FEC95C70A}"/>
    <cellStyle name="Output 14 5" xfId="11474" xr:uid="{4EF60356-8780-4389-A76D-65DED5E694FA}"/>
    <cellStyle name="Output 14 5 2" xfId="15878" xr:uid="{DE0C7DA2-F400-40DC-9E1B-B58E2E5DCABB}"/>
    <cellStyle name="Output 14 5 3" xfId="16838" xr:uid="{332EE0DA-95F2-404A-A98C-68812EF2CDD4}"/>
    <cellStyle name="Output 14 5 4" xfId="17790" xr:uid="{E411ABDA-3DCA-4204-828A-EA081BA72D31}"/>
    <cellStyle name="Output 14 5 5" xfId="18664" xr:uid="{B31D880B-83C1-42BD-94A0-05F402A820F3}"/>
    <cellStyle name="Output 14 5 6" xfId="19529" xr:uid="{658B3A3B-D047-4FC1-8D0A-29FF2DE14809}"/>
    <cellStyle name="Output 14 5 7" xfId="20305" xr:uid="{AE4465BA-8329-4D90-9734-41AE40D73D87}"/>
    <cellStyle name="Output 14 5 8" xfId="21062" xr:uid="{0BA68739-48E7-472E-B42F-A73267A09AFD}"/>
    <cellStyle name="Output 14 6" xfId="13915" xr:uid="{3B3978F8-06A6-4F1B-AA44-0AEB48BF6C25}"/>
    <cellStyle name="Output 14 7" xfId="12996" xr:uid="{D166CC66-1A28-4291-8A6E-4A12025989F4}"/>
    <cellStyle name="Output 14 8" xfId="13534" xr:uid="{1350FAFC-A7EB-4914-9A64-43C1BA55ADF4}"/>
    <cellStyle name="Output 14 9" xfId="13294" xr:uid="{EEC3D322-B527-4088-8C26-2994AFDCCD90}"/>
    <cellStyle name="Output 15" xfId="8488" xr:uid="{6C19A1EB-DF48-47E6-9F3A-C289E7081D95}"/>
    <cellStyle name="Output 15 10" xfId="15126" xr:uid="{664EA2E8-A680-4D21-95CC-2CAEDF06BE8A}"/>
    <cellStyle name="Output 15 11" xfId="11981" xr:uid="{033569F4-E812-4F7F-A42E-43CF046FE8F7}"/>
    <cellStyle name="Output 15 12" xfId="13882" xr:uid="{6EBAA866-3274-4117-908A-7C5B614EA02C}"/>
    <cellStyle name="Output 15 2" xfId="9097" xr:uid="{16FC0C03-3CF4-4A55-8D34-F7BFC698A592}"/>
    <cellStyle name="Output 15 2 10" xfId="12899" xr:uid="{A98799AF-A739-460E-B560-41F09111F89E}"/>
    <cellStyle name="Output 15 2 11" xfId="13621" xr:uid="{F211DF06-245B-49D0-B6E7-035323B867B0}"/>
    <cellStyle name="Output 15 2 2" xfId="9829" xr:uid="{F483843B-A0D8-4B79-9E19-598735F2A3E8}"/>
    <cellStyle name="Output 15 2 2 10" xfId="20058" xr:uid="{D1C28F67-0D16-47EE-8E1A-B677C8A53B07}"/>
    <cellStyle name="Output 15 2 2 2" xfId="11368" xr:uid="{3A3AB0C9-7636-43D7-82A2-7877D98FA1AE}"/>
    <cellStyle name="Output 15 2 2 2 2" xfId="15797" xr:uid="{BACF6894-C330-42D8-ABC9-C86DEFF3F641}"/>
    <cellStyle name="Output 15 2 2 2 3" xfId="16759" xr:uid="{BF54FE8F-F306-4812-A7B1-B9B9922B114E}"/>
    <cellStyle name="Output 15 2 2 2 4" xfId="17711" xr:uid="{ABBB2CBA-9D9D-4504-83FB-DB015150ED17}"/>
    <cellStyle name="Output 15 2 2 2 5" xfId="18591" xr:uid="{086BD064-D5BC-4F23-A5F8-A4CC23B6916A}"/>
    <cellStyle name="Output 15 2 2 2 6" xfId="19457" xr:uid="{5E77DC55-F5A2-45A5-A98B-CA412BE496F9}"/>
    <cellStyle name="Output 15 2 2 2 7" xfId="20233" xr:uid="{48A4E72E-0C61-4C80-A246-43CEB32EBCF7}"/>
    <cellStyle name="Output 15 2 2 2 8" xfId="20990" xr:uid="{0C008AF9-2F60-4DA8-BC57-1E42A93DF6B6}"/>
    <cellStyle name="Output 15 2 2 3" xfId="11817" xr:uid="{009F8B3F-01DC-4455-AAB8-4633CA986D83}"/>
    <cellStyle name="Output 15 2 2 3 2" xfId="16221" xr:uid="{C50995CB-22B0-4C50-B388-F4E3DE695739}"/>
    <cellStyle name="Output 15 2 2 3 3" xfId="17181" xr:uid="{0A3123BB-AC93-40F4-A0CE-B526E303DF73}"/>
    <cellStyle name="Output 15 2 2 3 4" xfId="18133" xr:uid="{17631BBE-20E3-4257-A36D-AA98CA7DD9DC}"/>
    <cellStyle name="Output 15 2 2 3 5" xfId="19007" xr:uid="{99635459-0DF7-4FFE-8F5B-DF29E9F7038C}"/>
    <cellStyle name="Output 15 2 2 3 6" xfId="19872" xr:uid="{5109365F-4333-45E9-B71D-2345AA4D72E2}"/>
    <cellStyle name="Output 15 2 2 3 7" xfId="20648" xr:uid="{C62C0C7D-2360-4DD7-819A-295FE016802B}"/>
    <cellStyle name="Output 15 2 2 3 8" xfId="21405" xr:uid="{148908E5-D56A-4CB4-9BBE-EAE51822EDFC}"/>
    <cellStyle name="Output 15 2 2 4" xfId="14781" xr:uid="{0CE97361-3447-4973-951D-9CE11BE945E0}"/>
    <cellStyle name="Output 15 2 2 5" xfId="15404" xr:uid="{284D7599-7BAA-40B6-927E-1C56313805EE}"/>
    <cellStyle name="Output 15 2 2 6" xfId="16418" xr:uid="{A67BBA86-D7E5-4777-BF85-919D22E5C2B6}"/>
    <cellStyle name="Output 15 2 2 7" xfId="17376" xr:uid="{FC0ABC9B-0771-4B63-BC8A-D622F82756CA}"/>
    <cellStyle name="Output 15 2 2 8" xfId="18320" xr:uid="{6BF65E63-4C29-4255-BA10-687F2A4D25E9}"/>
    <cellStyle name="Output 15 2 2 9" xfId="19193" xr:uid="{47E3A8BF-C837-4840-B25E-464B18558D65}"/>
    <cellStyle name="Output 15 2 3" xfId="10622" xr:uid="{F3A89069-A38D-4AB4-BEF8-B2E633DB325D}"/>
    <cellStyle name="Output 15 2 3 2" xfId="15318" xr:uid="{39CF3E0D-584A-4739-A862-C400F9C69948}"/>
    <cellStyle name="Output 15 2 3 3" xfId="16338" xr:uid="{0E9CCDF7-AFA3-4AB3-B697-F3F61789B942}"/>
    <cellStyle name="Output 15 2 3 4" xfId="17298" xr:uid="{7B526959-BCEC-452B-93C1-99DBC023853A}"/>
    <cellStyle name="Output 15 2 3 5" xfId="18247" xr:uid="{FA8E97BB-97A2-41A3-9137-F3B1A5ED568E}"/>
    <cellStyle name="Output 15 2 3 6" xfId="19120" xr:uid="{323D6CAA-3E20-4D2B-8F4B-F45DAC8147CE}"/>
    <cellStyle name="Output 15 2 3 7" xfId="19985" xr:uid="{C1B71902-A20A-40E3-BB16-C7FA7C3A4390}"/>
    <cellStyle name="Output 15 2 3 8" xfId="20761" xr:uid="{F610E2FF-5B2E-4CEA-B0F1-4B2635C583A1}"/>
    <cellStyle name="Output 15 2 4" xfId="11588" xr:uid="{E830A317-32C6-41C0-996C-316461301360}"/>
    <cellStyle name="Output 15 2 4 2" xfId="15992" xr:uid="{15E14D46-2ED8-482C-B0CC-F4699D277DED}"/>
    <cellStyle name="Output 15 2 4 3" xfId="16952" xr:uid="{37621AE3-ECDC-475D-B889-FABA738ED5E9}"/>
    <cellStyle name="Output 15 2 4 4" xfId="17904" xr:uid="{3FA85FE5-4BD9-4B23-A4C2-8E9C5B6BFB3D}"/>
    <cellStyle name="Output 15 2 4 5" xfId="18778" xr:uid="{7BCDA244-E5E0-4456-B976-89C33E466099}"/>
    <cellStyle name="Output 15 2 4 6" xfId="19643" xr:uid="{A7CB9135-348B-4CD6-80BD-7F6BD2ED5267}"/>
    <cellStyle name="Output 15 2 4 7" xfId="20419" xr:uid="{51B473B5-7477-4700-9518-0B76072A6AB9}"/>
    <cellStyle name="Output 15 2 4 8" xfId="21176" xr:uid="{B0F10FE8-F71E-4CB1-A1A1-F9649D12B1EA}"/>
    <cellStyle name="Output 15 2 5" xfId="14289" xr:uid="{3CDF53CD-F18F-4A3E-9470-C7DF64125796}"/>
    <cellStyle name="Output 15 2 6" xfId="12674" xr:uid="{D2D8097E-5F12-4F2F-887E-EE11BE3E0282}"/>
    <cellStyle name="Output 15 2 7" xfId="14422" xr:uid="{B3BFB14A-A2A3-405F-A47A-AB549D065870}"/>
    <cellStyle name="Output 15 2 8" xfId="12551" xr:uid="{F8377CDE-D90F-4616-9BA5-08BD232157A7}"/>
    <cellStyle name="Output 15 2 9" xfId="14027" xr:uid="{86189D12-7153-4A5D-8D39-62D14A63B44E}"/>
    <cellStyle name="Output 15 3" xfId="9346" xr:uid="{F5C4CCA0-2047-4B49-96BA-3FFCD17BD9BB}"/>
    <cellStyle name="Output 15 3 10" xfId="14023" xr:uid="{B281F8FC-129C-4921-91B0-C9EB70CA7241}"/>
    <cellStyle name="Output 15 3 2" xfId="10873" xr:uid="{1CF50016-95C1-423D-9877-FE6E508B7ADD}"/>
    <cellStyle name="Output 15 3 2 2" xfId="15500" xr:uid="{83ED834D-A4D7-485E-AB28-829C1A0B8690}"/>
    <cellStyle name="Output 15 3 2 3" xfId="16506" xr:uid="{5CDE17CA-DD9B-4621-8B5B-A971DB7A2208}"/>
    <cellStyle name="Output 15 3 2 4" xfId="17464" xr:uid="{8AF34504-D597-4CD2-A51D-29C1DB0AFFCE}"/>
    <cellStyle name="Output 15 3 2 5" xfId="18391" xr:uid="{F409C27C-4682-42BE-BDD1-8DCD5827ADAE}"/>
    <cellStyle name="Output 15 3 2 6" xfId="19262" xr:uid="{7F8C78C9-2A1B-43F4-8053-2CF715267369}"/>
    <cellStyle name="Output 15 3 2 7" xfId="20109" xr:uid="{34AE915E-E9B2-48DE-9F49-71F3BE1D0355}"/>
    <cellStyle name="Output 15 3 2 8" xfId="20876" xr:uid="{91F96D27-ED82-4943-9101-A7190D8EB49B}"/>
    <cellStyle name="Output 15 3 3" xfId="11703" xr:uid="{97BB0A2A-9661-4A73-A5AF-4C0F37B1FAE3}"/>
    <cellStyle name="Output 15 3 3 2" xfId="16107" xr:uid="{DBA89EB5-C6A8-4B1A-9CAE-FDF7A9C05B6D}"/>
    <cellStyle name="Output 15 3 3 3" xfId="17067" xr:uid="{A5EB2FC3-1325-4032-8637-B6D188A39B7C}"/>
    <cellStyle name="Output 15 3 3 4" xfId="18019" xr:uid="{42AB390D-9D88-453C-BD4B-EC0F23016352}"/>
    <cellStyle name="Output 15 3 3 5" xfId="18893" xr:uid="{9F47A650-70DD-4E52-86E2-E5D17E64C7D1}"/>
    <cellStyle name="Output 15 3 3 6" xfId="19758" xr:uid="{4FB251E3-910D-4655-B209-597E420566A3}"/>
    <cellStyle name="Output 15 3 3 7" xfId="20534" xr:uid="{C8B21A4B-C700-4F39-AB95-CCE8B5A1C48B}"/>
    <cellStyle name="Output 15 3 3 8" xfId="21291" xr:uid="{9585086C-DA2D-4C4E-BF1B-63D67686DD30}"/>
    <cellStyle name="Output 15 3 4" xfId="14470" xr:uid="{3F2F2791-9604-4E38-96A1-279C79E8E92F}"/>
    <cellStyle name="Output 15 3 5" xfId="12506" xr:uid="{B2237423-A41D-4E4A-A159-08CAAEAA72E8}"/>
    <cellStyle name="Output 15 3 6" xfId="15091" xr:uid="{46519111-C6C5-4A47-A4F3-B024E09F08A0}"/>
    <cellStyle name="Output 15 3 7" xfId="12009" xr:uid="{11770B93-C3FF-4B60-89B0-CACD1E6F19EF}"/>
    <cellStyle name="Output 15 3 8" xfId="14211" xr:uid="{C6FC098C-D09B-48A1-8B3A-60B18F0EB346}"/>
    <cellStyle name="Output 15 3 9" xfId="12747" xr:uid="{2DC31439-8035-46B5-A957-293DA0686A74}"/>
    <cellStyle name="Output 15 4" xfId="10130" xr:uid="{57147F3E-DED0-4221-82E8-9BA1DB4D9BBD}"/>
    <cellStyle name="Output 15 4 2" xfId="15011" xr:uid="{89446B5F-A132-4ADF-A81B-E93DE2EFFDBF}"/>
    <cellStyle name="Output 15 4 3" xfId="12077" xr:uid="{00CE95D0-EF0B-49AB-BDF5-EBA5B1F9C80B}"/>
    <cellStyle name="Output 15 4 4" xfId="15762" xr:uid="{831347C3-93DD-4FC5-A3A5-B916F5B6AD0D}"/>
    <cellStyle name="Output 15 4 5" xfId="16726" xr:uid="{981CB3AC-6619-4F37-8ABA-0FC4A6E5C02A}"/>
    <cellStyle name="Output 15 4 6" xfId="17678" xr:uid="{59C1D071-C415-402D-AAB8-B070D7148022}"/>
    <cellStyle name="Output 15 4 7" xfId="18560" xr:uid="{F01D92EF-69D6-4D00-8742-00808141FCB2}"/>
    <cellStyle name="Output 15 4 8" xfId="19428" xr:uid="{2F5AB8E6-C137-4D40-9C6A-6D7DCE4045E0}"/>
    <cellStyle name="Output 15 5" xfId="11475" xr:uid="{D6CD1BB6-79BB-479A-9961-B5E49946FA89}"/>
    <cellStyle name="Output 15 5 2" xfId="15879" xr:uid="{0783D148-F7EA-4526-93DB-59D84A59E877}"/>
    <cellStyle name="Output 15 5 3" xfId="16839" xr:uid="{AFB2BCFC-E5E4-461D-8486-B46B60E149A7}"/>
    <cellStyle name="Output 15 5 4" xfId="17791" xr:uid="{40779024-623E-4C94-88CD-F996A91D355A}"/>
    <cellStyle name="Output 15 5 5" xfId="18665" xr:uid="{88206547-4F6A-40BA-BA10-F717B4B5A5DA}"/>
    <cellStyle name="Output 15 5 6" xfId="19530" xr:uid="{EE25B88E-084B-4BB2-848C-2D092A71EA40}"/>
    <cellStyle name="Output 15 5 7" xfId="20306" xr:uid="{F4E42AF4-B86D-4256-A10C-AD7E025C51F5}"/>
    <cellStyle name="Output 15 5 8" xfId="21063" xr:uid="{73ACD693-CDE0-4AEA-A3BD-2288BFEAB10A}"/>
    <cellStyle name="Output 15 6" xfId="13916" xr:uid="{848DCBEC-253C-4FCA-8930-FF8101D3FD54}"/>
    <cellStyle name="Output 15 7" xfId="12995" xr:uid="{0DA1CEEA-047F-44BE-9ECB-0775A014E31F}"/>
    <cellStyle name="Output 15 8" xfId="13535" xr:uid="{48EEF4A9-CB19-4D71-BFDC-BF1286614D37}"/>
    <cellStyle name="Output 15 9" xfId="13293" xr:uid="{03A7D61A-8B07-49AE-BA5F-2527BF07689A}"/>
    <cellStyle name="Output 16" xfId="8489" xr:uid="{A07563E3-72BB-4E2B-BECF-300FF1B967D1}"/>
    <cellStyle name="Output 16 10" xfId="14007" xr:uid="{5300018C-65CF-4F07-834A-3DAC124E7457}"/>
    <cellStyle name="Output 16 11" xfId="12913" xr:uid="{2858FBCA-41D2-4327-BD47-3BAD52A75C19}"/>
    <cellStyle name="Output 16 12" xfId="13607" xr:uid="{F62634B2-5AE1-4EA4-805C-CD9757F910F3}"/>
    <cellStyle name="Output 16 2" xfId="9098" xr:uid="{3079A01C-70AC-459E-9081-431F0D98AB74}"/>
    <cellStyle name="Output 16 2 10" xfId="18351" xr:uid="{E1B8DFBD-1336-43F7-A412-0AA0639D6A91}"/>
    <cellStyle name="Output 16 2 11" xfId="19223" xr:uid="{62F01881-2357-4ED7-A9F3-2E2F1BB66D5C}"/>
    <cellStyle name="Output 16 2 2" xfId="9830" xr:uid="{AD3CD1D6-4132-40A7-8975-0BF0546A001E}"/>
    <cellStyle name="Output 16 2 2 10" xfId="12004" xr:uid="{2281524A-A956-45B1-8DFB-62D7D8DE186F}"/>
    <cellStyle name="Output 16 2 2 2" xfId="11369" xr:uid="{7FD95FF2-5B28-4E05-AAA9-EB8D3B20834D}"/>
    <cellStyle name="Output 16 2 2 2 2" xfId="15798" xr:uid="{25DFDEB8-87DB-482B-93BA-F13B24F70777}"/>
    <cellStyle name="Output 16 2 2 2 3" xfId="16760" xr:uid="{56ACCF52-49EA-41D6-A959-50D5C9E5754F}"/>
    <cellStyle name="Output 16 2 2 2 4" xfId="17712" xr:uid="{073203E4-EA53-4F45-B5B0-A2C7AEF59FBB}"/>
    <cellStyle name="Output 16 2 2 2 5" xfId="18592" xr:uid="{92F718D5-DC28-4D50-8394-CF6D06B78B80}"/>
    <cellStyle name="Output 16 2 2 2 6" xfId="19458" xr:uid="{605D1ACA-8FCD-4064-A548-F1A48CF181D9}"/>
    <cellStyle name="Output 16 2 2 2 7" xfId="20234" xr:uid="{3E7EBB79-A270-4390-8AAE-82684B70DD2A}"/>
    <cellStyle name="Output 16 2 2 2 8" xfId="20991" xr:uid="{AF08962F-5E27-484C-A743-5513C5E85155}"/>
    <cellStyle name="Output 16 2 2 3" xfId="11818" xr:uid="{3D213167-918F-4BCA-806D-C75DA3B3F62D}"/>
    <cellStyle name="Output 16 2 2 3 2" xfId="16222" xr:uid="{1362F942-A2F5-4AA2-BEAF-0BF364CDD079}"/>
    <cellStyle name="Output 16 2 2 3 3" xfId="17182" xr:uid="{09B67751-52B8-45A5-804E-8C6387C8076F}"/>
    <cellStyle name="Output 16 2 2 3 4" xfId="18134" xr:uid="{BDD4A7FE-555D-4247-97AC-1D902F6F160C}"/>
    <cellStyle name="Output 16 2 2 3 5" xfId="19008" xr:uid="{6067A26A-3497-4747-9BED-92619A3DC092}"/>
    <cellStyle name="Output 16 2 2 3 6" xfId="19873" xr:uid="{4B60A76C-D0A3-4F1E-B614-A21B4FFD0C56}"/>
    <cellStyle name="Output 16 2 2 3 7" xfId="20649" xr:uid="{0C4A8E30-DC4E-4483-87CC-BB5BBE9FE438}"/>
    <cellStyle name="Output 16 2 2 3 8" xfId="21406" xr:uid="{80B24754-9EAD-4BDB-B9BC-38381C67ABFE}"/>
    <cellStyle name="Output 16 2 2 4" xfId="14782" xr:uid="{AB2A0B28-C9D2-46B9-AEE7-23E4C913E5FC}"/>
    <cellStyle name="Output 16 2 2 5" xfId="14375" xr:uid="{8C9704DF-1BD4-4E72-BD62-E791036E0F69}"/>
    <cellStyle name="Output 16 2 2 6" xfId="12593" xr:uid="{C6532658-EC47-4B66-BA51-915619E14669}"/>
    <cellStyle name="Output 16 2 2 7" xfId="14663" xr:uid="{FEA08D0A-AA59-47FE-9235-26057EE8A57E}"/>
    <cellStyle name="Output 16 2 2 8" xfId="12340" xr:uid="{65F4BEF4-6769-40A5-9CFD-CB60D32E1DA0}"/>
    <cellStyle name="Output 16 2 2 9" xfId="15096" xr:uid="{55ADFD83-CF4C-4B79-ACE2-1095E7A394B8}"/>
    <cellStyle name="Output 16 2 3" xfId="10623" xr:uid="{0CAEB0C3-CF8C-40C8-ACC7-E4DE29D911A5}"/>
    <cellStyle name="Output 16 2 3 2" xfId="15319" xr:uid="{F78A54D1-73C3-4CD5-8EC2-935AF3005882}"/>
    <cellStyle name="Output 16 2 3 3" xfId="16339" xr:uid="{24F29011-84C9-412B-ACB6-689D7D5C0F20}"/>
    <cellStyle name="Output 16 2 3 4" xfId="17299" xr:uid="{3E76FBFA-444E-428B-8DB2-95AAD1E62EF1}"/>
    <cellStyle name="Output 16 2 3 5" xfId="18248" xr:uid="{9A13B971-3EDF-4EA1-B6CF-58F99DA74C7F}"/>
    <cellStyle name="Output 16 2 3 6" xfId="19121" xr:uid="{2A74C4B2-6998-4DDA-9336-8C6511A44E6F}"/>
    <cellStyle name="Output 16 2 3 7" xfId="19986" xr:uid="{F9D436E3-3B89-40A7-997B-5CD2C2B76B14}"/>
    <cellStyle name="Output 16 2 3 8" xfId="20762" xr:uid="{50415135-06DE-4FAA-B914-9C4C8E4E5F28}"/>
    <cellStyle name="Output 16 2 4" xfId="11589" xr:uid="{FD02DC49-156A-448F-99BE-E82720F6FBA9}"/>
    <cellStyle name="Output 16 2 4 2" xfId="15993" xr:uid="{316A2E69-26F6-4F38-A8FB-503E76791C2B}"/>
    <cellStyle name="Output 16 2 4 3" xfId="16953" xr:uid="{6BD632C8-CA6A-4FC7-8587-7A4453382795}"/>
    <cellStyle name="Output 16 2 4 4" xfId="17905" xr:uid="{4DED19FC-C140-4FA3-A2B5-8C2D24789AE5}"/>
    <cellStyle name="Output 16 2 4 5" xfId="18779" xr:uid="{68D753A3-39C6-4609-B767-B5E3EFC17160}"/>
    <cellStyle name="Output 16 2 4 6" xfId="19644" xr:uid="{F241B25C-2B67-48EC-BC5C-BC45831EFE77}"/>
    <cellStyle name="Output 16 2 4 7" xfId="20420" xr:uid="{3421652D-834C-4BFD-B275-F3F3BCF151C5}"/>
    <cellStyle name="Output 16 2 4 8" xfId="21177" xr:uid="{A9241B48-FE98-40F9-9A14-99F52C4F43DD}"/>
    <cellStyle name="Output 16 2 5" xfId="14290" xr:uid="{DC551F27-EB42-4C6D-8FC2-E5BA8FD05BD1}"/>
    <cellStyle name="Output 16 2 6" xfId="12673" xr:uid="{7350F6E3-37C8-4EC8-87F4-65D79FA545B2}"/>
    <cellStyle name="Output 16 2 7" xfId="15453" xr:uid="{E2D9CFDC-6A61-41BA-A7C8-59AA680E0071}"/>
    <cellStyle name="Output 16 2 8" xfId="16462" xr:uid="{E2944B73-FF3C-4E98-BBED-D8CE8C41688D}"/>
    <cellStyle name="Output 16 2 9" xfId="17420" xr:uid="{DA44944F-3642-43F1-AE94-532A34FDCCE8}"/>
    <cellStyle name="Output 16 3" xfId="9347" xr:uid="{CB30F9E7-910A-4020-8C36-A62F6820C317}"/>
    <cellStyle name="Output 16 3 10" xfId="15140" xr:uid="{BB262603-0AB0-4734-BB2A-914FE1863065}"/>
    <cellStyle name="Output 16 3 2" xfId="10874" xr:uid="{D9F9065E-B5AD-471E-B067-D8F52D5D5FCD}"/>
    <cellStyle name="Output 16 3 2 2" xfId="15501" xr:uid="{C38F5B93-7AD6-49E5-B00F-CD407E41CD1D}"/>
    <cellStyle name="Output 16 3 2 3" xfId="16507" xr:uid="{E64D618F-B82C-46F2-AFE1-7E7939585AFC}"/>
    <cellStyle name="Output 16 3 2 4" xfId="17465" xr:uid="{CAA4FC83-085B-4F91-9DD1-82E35FB204B0}"/>
    <cellStyle name="Output 16 3 2 5" xfId="18392" xr:uid="{357EB512-2E3E-474E-9283-E38D1E108F41}"/>
    <cellStyle name="Output 16 3 2 6" xfId="19263" xr:uid="{72643481-6646-48F4-8DAF-71790812E349}"/>
    <cellStyle name="Output 16 3 2 7" xfId="20110" xr:uid="{BD5E3289-A6A2-430E-9DA3-190926843AED}"/>
    <cellStyle name="Output 16 3 2 8" xfId="20877" xr:uid="{B58DC0D7-1944-41D3-857E-C1C4CD71C062}"/>
    <cellStyle name="Output 16 3 3" xfId="11704" xr:uid="{059651A2-441D-4847-8363-F63873A2FD63}"/>
    <cellStyle name="Output 16 3 3 2" xfId="16108" xr:uid="{40AC2DFC-3FC5-4283-9C39-97F28C467093}"/>
    <cellStyle name="Output 16 3 3 3" xfId="17068" xr:uid="{1FBD696F-1D5C-4753-A0F8-25446A3043BF}"/>
    <cellStyle name="Output 16 3 3 4" xfId="18020" xr:uid="{1D67DF7D-F38E-4C93-9EC8-C0D382941F89}"/>
    <cellStyle name="Output 16 3 3 5" xfId="18894" xr:uid="{677B8754-06F6-4675-9F5B-DBD671B04EF1}"/>
    <cellStyle name="Output 16 3 3 6" xfId="19759" xr:uid="{1110EB79-4B55-42B3-902E-B86C6052D961}"/>
    <cellStyle name="Output 16 3 3 7" xfId="20535" xr:uid="{E65B1BED-7271-44BF-AC17-85B9160B653B}"/>
    <cellStyle name="Output 16 3 3 8" xfId="21292" xr:uid="{8C940EAC-3866-45FD-9C03-2E7EACA49E28}"/>
    <cellStyle name="Output 16 3 4" xfId="14471" xr:uid="{8560CBC7-42A7-4792-8D29-EDE8DA1DBA0C}"/>
    <cellStyle name="Output 16 3 5" xfId="12505" xr:uid="{862B3873-3E55-492B-A7AD-A48AD768AA75}"/>
    <cellStyle name="Output 16 3 6" xfId="14427" xr:uid="{6C723E98-5EE6-4638-8835-DBD08259364E}"/>
    <cellStyle name="Output 16 3 7" xfId="12546" xr:uid="{2C1D0080-5525-4C42-8538-3C92F9F9A34A}"/>
    <cellStyle name="Output 16 3 8" xfId="13744" xr:uid="{25B7EEF3-BA73-477F-9F98-301D1D113200}"/>
    <cellStyle name="Output 16 3 9" xfId="13139" xr:uid="{ACB19B1B-FBB0-40E3-8AED-D6E2B93A1607}"/>
    <cellStyle name="Output 16 4" xfId="10131" xr:uid="{541B5742-F3FA-435C-B93C-7493BF96BDC8}"/>
    <cellStyle name="Output 16 4 2" xfId="15012" xr:uid="{909B5B1F-D119-4F4C-84C7-605BD2104BEA}"/>
    <cellStyle name="Output 16 4 3" xfId="12076" xr:uid="{142620FC-D6AB-426D-BB3A-0C8F0C1DA58A}"/>
    <cellStyle name="Output 16 4 4" xfId="15237" xr:uid="{2D1E41F9-6A2D-420B-8DF2-D36027D3FA81}"/>
    <cellStyle name="Output 16 4 5" xfId="11899" xr:uid="{D29D0F0F-C62B-47C3-8A7E-D8E23B4EE458}"/>
    <cellStyle name="Output 16 4 6" xfId="14223" xr:uid="{F18ED9F6-5002-45F5-8DE7-7E72D0F88009}"/>
    <cellStyle name="Output 16 4 7" xfId="12740" xr:uid="{774C0013-377D-404B-B1FD-881DB13E8A76}"/>
    <cellStyle name="Output 16 4 8" xfId="15159" xr:uid="{A51CB1FC-E1B2-4CFF-BBBD-B163473D39F0}"/>
    <cellStyle name="Output 16 5" xfId="11476" xr:uid="{C1C1DF87-B425-4B7B-A1C3-A4D48FD6635A}"/>
    <cellStyle name="Output 16 5 2" xfId="15880" xr:uid="{CDAA4D62-17FC-4966-8947-A74C3BB9A572}"/>
    <cellStyle name="Output 16 5 3" xfId="16840" xr:uid="{A2056F80-2E5E-4446-A7A3-3D81B6B3DB31}"/>
    <cellStyle name="Output 16 5 4" xfId="17792" xr:uid="{DC4AAD2D-92ED-4099-AD31-0ADAB0D23D4F}"/>
    <cellStyle name="Output 16 5 5" xfId="18666" xr:uid="{547DE221-F51E-41F8-929E-9B5D29459E9E}"/>
    <cellStyle name="Output 16 5 6" xfId="19531" xr:uid="{1679C58E-1E42-40CC-BE7B-D9C83DAA76E6}"/>
    <cellStyle name="Output 16 5 7" xfId="20307" xr:uid="{315DF87A-0FBC-4F4F-A4E2-23B9D41E324C}"/>
    <cellStyle name="Output 16 5 8" xfId="21064" xr:uid="{35EBBBE0-0EBE-4B32-B082-B62C8B9026CD}"/>
    <cellStyle name="Output 16 6" xfId="13917" xr:uid="{25ADEFC5-88C2-4F0C-98C5-47C64D298ABB}"/>
    <cellStyle name="Output 16 7" xfId="12994" xr:uid="{264F8138-A3BD-4D71-865D-C04F885487F5}"/>
    <cellStyle name="Output 16 8" xfId="13536" xr:uid="{FDFDDFEF-119A-468E-B3AF-C9149052724B}"/>
    <cellStyle name="Output 16 9" xfId="13292" xr:uid="{B3FB0F26-79D0-440E-BEB4-DC98D8AC95CA}"/>
    <cellStyle name="Output 17" xfId="8490" xr:uid="{BF3FB9AA-095C-4D0E-A5E5-B03D3176392F}"/>
    <cellStyle name="Output 17 10" xfId="14578" xr:uid="{295C9C7D-BE3D-449D-9D3D-0E0BE659E752}"/>
    <cellStyle name="Output 17 11" xfId="12403" xr:uid="{EFACA3FD-A398-4FCF-AF33-826391841940}"/>
    <cellStyle name="Output 17 12" xfId="14694" xr:uid="{32305C69-1B0D-4C58-B430-96086529FF08}"/>
    <cellStyle name="Output 17 2" xfId="9099" xr:uid="{99B53A37-3793-4BC7-88F7-33EC21B91348}"/>
    <cellStyle name="Output 17 2 10" xfId="12286" xr:uid="{2DE25021-B353-4443-AE0B-A102455609B7}"/>
    <cellStyle name="Output 17 2 11" xfId="13819" xr:uid="{634B9E85-FAB2-4ECA-AE9D-C93F3F58865C}"/>
    <cellStyle name="Output 17 2 2" xfId="9831" xr:uid="{E32DDB3D-BDAE-4E42-AA90-15E15603011B}"/>
    <cellStyle name="Output 17 2 2 10" xfId="18565" xr:uid="{C9ECD59F-6009-4607-9CCE-35500E28842B}"/>
    <cellStyle name="Output 17 2 2 2" xfId="11370" xr:uid="{EBEDE368-62C4-4FEE-A9A2-CF02468DD5BC}"/>
    <cellStyle name="Output 17 2 2 2 2" xfId="15799" xr:uid="{497B3CA6-F6F4-4EBB-B58A-61858026D402}"/>
    <cellStyle name="Output 17 2 2 2 3" xfId="16761" xr:uid="{FF4EA6D2-8D8E-4871-A6BC-4DEE48E3062C}"/>
    <cellStyle name="Output 17 2 2 2 4" xfId="17713" xr:uid="{4DE81924-2CFD-4B02-9354-6D6BCC4D1988}"/>
    <cellStyle name="Output 17 2 2 2 5" xfId="18593" xr:uid="{91A116BB-4F72-4721-B35F-37CB613AB35E}"/>
    <cellStyle name="Output 17 2 2 2 6" xfId="19459" xr:uid="{030A77C0-4FB1-4154-BA9B-EFA6FFE3AC15}"/>
    <cellStyle name="Output 17 2 2 2 7" xfId="20235" xr:uid="{761997DE-3010-4F5A-ABFB-784AB3750492}"/>
    <cellStyle name="Output 17 2 2 2 8" xfId="20992" xr:uid="{54DAA5BB-65AE-43D4-B6C5-35A477084A7E}"/>
    <cellStyle name="Output 17 2 2 3" xfId="11819" xr:uid="{4880FC73-EECB-49BD-AA89-9F7BD188F837}"/>
    <cellStyle name="Output 17 2 2 3 2" xfId="16223" xr:uid="{0B31C286-5EA8-4717-AEED-7FAEFBDC6F99}"/>
    <cellStyle name="Output 17 2 2 3 3" xfId="17183" xr:uid="{91F05A52-5760-41F3-9549-2C65AE782610}"/>
    <cellStyle name="Output 17 2 2 3 4" xfId="18135" xr:uid="{55652A2B-7B04-45AB-B29C-CC1966FB0E40}"/>
    <cellStyle name="Output 17 2 2 3 5" xfId="19009" xr:uid="{F58DB404-F4A6-458A-82E6-85DFD8739014}"/>
    <cellStyle name="Output 17 2 2 3 6" xfId="19874" xr:uid="{80FA67DD-2C9A-422A-BA46-6C7130B7DD32}"/>
    <cellStyle name="Output 17 2 2 3 7" xfId="20650" xr:uid="{B3F5EC33-A265-43B7-BD60-1901DB10B9E6}"/>
    <cellStyle name="Output 17 2 2 3 8" xfId="21407" xr:uid="{4D6654C6-2513-478B-BC04-E71DDFEC0A25}"/>
    <cellStyle name="Output 17 2 2 4" xfId="14783" xr:uid="{AF8E7421-86E9-426F-BDA0-FE5E8A3F3AD8}"/>
    <cellStyle name="Output 17 2 2 5" xfId="15120" xr:uid="{2C13D5E0-420B-476D-B4EC-06EABBB5EAB2}"/>
    <cellStyle name="Output 17 2 2 6" xfId="11985" xr:uid="{C3574440-795E-4E3B-B30A-22DC1B6B4633}"/>
    <cellStyle name="Output 17 2 2 7" xfId="15770" xr:uid="{946FF52E-2732-4559-9192-573DA9F44FF5}"/>
    <cellStyle name="Output 17 2 2 8" xfId="16733" xr:uid="{143C13C6-F571-40EE-A373-D17BFDD57C85}"/>
    <cellStyle name="Output 17 2 2 9" xfId="17685" xr:uid="{407E2210-9B87-4804-ACCE-2510D3A74B9D}"/>
    <cellStyle name="Output 17 2 3" xfId="10624" xr:uid="{D7BBCCB5-8C1D-46E3-9D59-82A4ED98BB48}"/>
    <cellStyle name="Output 17 2 3 2" xfId="15320" xr:uid="{7E44F617-A8C4-4F4D-A73E-46E68D6AE99D}"/>
    <cellStyle name="Output 17 2 3 3" xfId="16340" xr:uid="{72DBA544-77F7-4887-B1C8-49C9079840C9}"/>
    <cellStyle name="Output 17 2 3 4" xfId="17300" xr:uid="{0D112AB7-EFD2-4E4B-9A7A-3030EDCAC0A6}"/>
    <cellStyle name="Output 17 2 3 5" xfId="18249" xr:uid="{1E6967F8-02FB-4C15-A69C-3C3136FB7A85}"/>
    <cellStyle name="Output 17 2 3 6" xfId="19122" xr:uid="{59CE5F3E-1C6C-41B6-9E17-4EBBEB50646D}"/>
    <cellStyle name="Output 17 2 3 7" xfId="19987" xr:uid="{C596ECB1-CB0E-452A-AE35-2D776B99C4FE}"/>
    <cellStyle name="Output 17 2 3 8" xfId="20763" xr:uid="{D388327B-586D-4A49-8347-1475DEA9A04C}"/>
    <cellStyle name="Output 17 2 4" xfId="11590" xr:uid="{57876968-57CB-4E33-963D-E6668488A314}"/>
    <cellStyle name="Output 17 2 4 2" xfId="15994" xr:uid="{07D7A3D5-9269-4999-9225-EDE062DD3AAB}"/>
    <cellStyle name="Output 17 2 4 3" xfId="16954" xr:uid="{7F140289-3008-4244-B9F4-A32FCF9491A2}"/>
    <cellStyle name="Output 17 2 4 4" xfId="17906" xr:uid="{42B479E5-CE9C-4A7E-AD2E-E830ECAB8F04}"/>
    <cellStyle name="Output 17 2 4 5" xfId="18780" xr:uid="{881DC416-0EA0-4652-8B4A-F2C5D52DD285}"/>
    <cellStyle name="Output 17 2 4 6" xfId="19645" xr:uid="{0DFC6074-580C-4CF2-9F3C-B855689FF577}"/>
    <cellStyle name="Output 17 2 4 7" xfId="20421" xr:uid="{C1AE6A71-9035-4AA8-88F3-0823FF627DBA}"/>
    <cellStyle name="Output 17 2 4 8" xfId="21178" xr:uid="{5F8F8B81-D7AE-4B70-BA36-C8A5D5DBC505}"/>
    <cellStyle name="Output 17 2 5" xfId="14291" xr:uid="{43B7641C-A009-4064-BEAD-A4B67879CDD2}"/>
    <cellStyle name="Output 17 2 6" xfId="12672" xr:uid="{40E7741D-76B3-4EC6-8BAE-77DD77F484C8}"/>
    <cellStyle name="Output 17 2 7" xfId="14964" xr:uid="{B83611BB-9B86-4848-A762-8D9CA5BE6084}"/>
    <cellStyle name="Output 17 2 8" xfId="12118" xr:uid="{903F518D-D03C-463C-9D36-84EFF42D4074}"/>
    <cellStyle name="Output 17 2 9" xfId="14733" xr:uid="{17624649-4712-4442-ABC4-8496AC236B53}"/>
    <cellStyle name="Output 17 3" xfId="9348" xr:uid="{68A1A705-8F00-43A6-B097-CB48FC8E4544}"/>
    <cellStyle name="Output 17 3 10" xfId="19228" xr:uid="{4806ABC0-A0E8-4ADC-8E3D-FFED5C2DFD9F}"/>
    <cellStyle name="Output 17 3 2" xfId="10875" xr:uid="{24ED4EFF-6BAE-49E5-8ABF-AB0DB1B32F64}"/>
    <cellStyle name="Output 17 3 2 2" xfId="15502" xr:uid="{6918C52F-A39A-488D-A1CC-771259422C0D}"/>
    <cellStyle name="Output 17 3 2 3" xfId="16508" xr:uid="{2ADE3C11-E641-41DD-A592-467B8A2B0CF3}"/>
    <cellStyle name="Output 17 3 2 4" xfId="17466" xr:uid="{B0D7F7F1-DBD8-4F14-995F-DF83C40AD06B}"/>
    <cellStyle name="Output 17 3 2 5" xfId="18393" xr:uid="{B799B940-7D5F-4BDF-90CA-4EF69EE02FAF}"/>
    <cellStyle name="Output 17 3 2 6" xfId="19264" xr:uid="{1BAA143D-987C-4496-B800-F1CCE1BB2320}"/>
    <cellStyle name="Output 17 3 2 7" xfId="20111" xr:uid="{F3A8DEFA-832F-4E9F-B9FE-93BB7D2803E9}"/>
    <cellStyle name="Output 17 3 2 8" xfId="20878" xr:uid="{04D0FE87-9DDE-4B70-8973-D23FCF6EE7A6}"/>
    <cellStyle name="Output 17 3 3" xfId="11705" xr:uid="{350F4BE8-0CA4-41E5-95F6-47FD02A9BD05}"/>
    <cellStyle name="Output 17 3 3 2" xfId="16109" xr:uid="{C651B525-53D0-42F3-8AA5-B91825A5052B}"/>
    <cellStyle name="Output 17 3 3 3" xfId="17069" xr:uid="{D25A58C8-6BE9-405D-AEDF-A4F939D094AE}"/>
    <cellStyle name="Output 17 3 3 4" xfId="18021" xr:uid="{B6E8D1AD-11E5-49E6-A79F-FF59E78FD584}"/>
    <cellStyle name="Output 17 3 3 5" xfId="18895" xr:uid="{39CF459C-8458-4926-8153-BFB949C65AA7}"/>
    <cellStyle name="Output 17 3 3 6" xfId="19760" xr:uid="{CF0D9FB4-D0BF-4D55-9F28-85F5EC39639D}"/>
    <cellStyle name="Output 17 3 3 7" xfId="20536" xr:uid="{11E670FE-653F-457D-A63D-6D28906ECA71}"/>
    <cellStyle name="Output 17 3 3 8" xfId="21293" xr:uid="{AF57AFDB-8C28-4A1A-B694-8069FBDB3ED9}"/>
    <cellStyle name="Output 17 3 4" xfId="14472" xr:uid="{AA81C3FC-7F2D-4818-B1F1-ABEDD1920ADF}"/>
    <cellStyle name="Output 17 3 5" xfId="12504" xr:uid="{347BD679-3831-4EA4-98E1-8E9F321D3EEA}"/>
    <cellStyle name="Output 17 3 6" xfId="15458" xr:uid="{58FEED9B-AD27-473F-B5CC-80AA72BE8ADF}"/>
    <cellStyle name="Output 17 3 7" xfId="16467" xr:uid="{EB9CCDAE-67D3-487E-81A7-F8453D6A1A53}"/>
    <cellStyle name="Output 17 3 8" xfId="17425" xr:uid="{D1449A8D-3C3B-4354-9EB1-EB1C61F54C64}"/>
    <cellStyle name="Output 17 3 9" xfId="18356" xr:uid="{387A772A-41BF-44C7-B111-BC1FE224ECE7}"/>
    <cellStyle name="Output 17 4" xfId="10132" xr:uid="{6A942D89-EA21-4CC7-87E7-63280550CA75}"/>
    <cellStyle name="Output 17 4 2" xfId="15013" xr:uid="{A88EF783-2246-481B-92E4-065C9F1D190A}"/>
    <cellStyle name="Output 17 4 3" xfId="12075" xr:uid="{4412712C-F4F7-4055-A3B9-3001C7D9FCA3}"/>
    <cellStyle name="Output 17 4 4" xfId="14739" xr:uid="{C38180D9-83C6-4B76-8C9B-2DFADF3CB625}"/>
    <cellStyle name="Output 17 4 5" xfId="12280" xr:uid="{70E9CFC0-6052-4F78-8D3E-009C5CB22119}"/>
    <cellStyle name="Output 17 4 6" xfId="14437" xr:uid="{AAE3A9CC-44E0-42FB-9D5C-0111D49D45CB}"/>
    <cellStyle name="Output 17 4 7" xfId="12538" xr:uid="{A529AF00-959D-4501-8229-59DF8BDB158E}"/>
    <cellStyle name="Output 17 4 8" xfId="14673" xr:uid="{BFE81127-09B3-4EB1-B4B0-517CCA43DA7C}"/>
    <cellStyle name="Output 17 5" xfId="11477" xr:uid="{D151D7A5-FFB0-4E86-AA69-D41A0434832F}"/>
    <cellStyle name="Output 17 5 2" xfId="15881" xr:uid="{D51F80E8-8C8C-4471-BB42-FBF41588A2E8}"/>
    <cellStyle name="Output 17 5 3" xfId="16841" xr:uid="{AAB9BFC8-C9AE-43A1-B677-7071C6D6AD72}"/>
    <cellStyle name="Output 17 5 4" xfId="17793" xr:uid="{A5230258-BAAF-4412-AF51-C0908BCEFF11}"/>
    <cellStyle name="Output 17 5 5" xfId="18667" xr:uid="{20E5D829-848A-41A7-9DB8-1A936144B31D}"/>
    <cellStyle name="Output 17 5 6" xfId="19532" xr:uid="{544A702D-F79F-4B4D-81E3-ADBE4D577829}"/>
    <cellStyle name="Output 17 5 7" xfId="20308" xr:uid="{546C7DB9-1F21-4D1C-92F8-B918AD964DF7}"/>
    <cellStyle name="Output 17 5 8" xfId="21065" xr:uid="{BB8C0B89-45F2-4214-9B51-4EA3656A0224}"/>
    <cellStyle name="Output 17 6" xfId="13918" xr:uid="{B55F0FC6-56CC-4204-AF4E-21088063DAA0}"/>
    <cellStyle name="Output 17 7" xfId="12993" xr:uid="{EEB72DEC-AD66-4A3F-9276-84C9EE4CCBAE}"/>
    <cellStyle name="Output 17 8" xfId="13537" xr:uid="{C1A4691E-5685-4CD7-8E72-3AFDED890B49}"/>
    <cellStyle name="Output 17 9" xfId="13291" xr:uid="{882DC186-1904-401B-A7C4-CD45D9B6539D}"/>
    <cellStyle name="Output 18" xfId="8491" xr:uid="{2034E8B5-A362-472F-A7FF-36F06D10D67E}"/>
    <cellStyle name="Output 18 10" xfId="13290" xr:uid="{061F687A-0C65-4393-BB94-ECBE77CCFC7E}"/>
    <cellStyle name="Output 18 11" xfId="15607" xr:uid="{A8BDD0E7-7DFD-43FF-83C1-8266C743AFB7}"/>
    <cellStyle name="Output 18 12" xfId="16608" xr:uid="{638AA204-8150-4974-868A-32C15149B442}"/>
    <cellStyle name="Output 18 13" xfId="17566" xr:uid="{C8900592-3669-40FF-9B4D-1A63261C5536}"/>
    <cellStyle name="Output 18 2" xfId="8492" xr:uid="{E4E6E0AB-D9FC-49F6-80A3-E37E87A31AB7}"/>
    <cellStyle name="Output 18 2 10" xfId="15068" xr:uid="{64FADCDB-A451-4897-A55E-97998B302185}"/>
    <cellStyle name="Output 18 2 11" xfId="12024" xr:uid="{AD479C8D-3D0B-4B29-B323-79A49677E263}"/>
    <cellStyle name="Output 18 2 12" xfId="13879" xr:uid="{FEF192EB-BB83-4E04-8900-ED6DF11FF7E5}"/>
    <cellStyle name="Output 18 2 2" xfId="9101" xr:uid="{ADE4A535-66AA-4629-9DD1-7A93AA6C4F87}"/>
    <cellStyle name="Output 18 2 2 10" xfId="13331" xr:uid="{9894B80B-1DE7-4DA9-A228-8FFB989A8113}"/>
    <cellStyle name="Output 18 2 2 11" xfId="15367" xr:uid="{9198A715-E57F-41FF-A432-DA40703F3318}"/>
    <cellStyle name="Output 18 2 2 2" xfId="9832" xr:uid="{1E9105DC-C762-4ED0-BB7A-0FD6018CBDF2}"/>
    <cellStyle name="Output 18 2 2 2 10" xfId="20182" xr:uid="{3B5C2477-07B7-4711-989E-53F1914932A6}"/>
    <cellStyle name="Output 18 2 2 2 2" xfId="11371" xr:uid="{4A76B0EC-CC8A-48BA-A3C8-E57FDACAF66B}"/>
    <cellStyle name="Output 18 2 2 2 2 2" xfId="15800" xr:uid="{E44EF670-270D-4024-BCEC-44086C1955CB}"/>
    <cellStyle name="Output 18 2 2 2 2 3" xfId="16762" xr:uid="{74E6CF1F-E5D7-4748-8249-C6E97238ACA3}"/>
    <cellStyle name="Output 18 2 2 2 2 4" xfId="17714" xr:uid="{ADDE4CD3-E71B-450F-B8BA-C19F55FE880C}"/>
    <cellStyle name="Output 18 2 2 2 2 5" xfId="18594" xr:uid="{D20F3A6E-B695-45D1-8C6B-FD3188D2C773}"/>
    <cellStyle name="Output 18 2 2 2 2 6" xfId="19460" xr:uid="{E6432CDC-3C5B-48FE-A973-A099FBCBE451}"/>
    <cellStyle name="Output 18 2 2 2 2 7" xfId="20236" xr:uid="{C3634FFA-10FE-4B34-A46C-1810D05C407A}"/>
    <cellStyle name="Output 18 2 2 2 2 8" xfId="20993" xr:uid="{920795BC-9A6C-4BF3-B6C8-5A5E3FCA0B41}"/>
    <cellStyle name="Output 18 2 2 2 3" xfId="11820" xr:uid="{45A9EF2B-7278-471C-9F4B-C6F7C7A4C19A}"/>
    <cellStyle name="Output 18 2 2 2 3 2" xfId="16224" xr:uid="{D8A53EC1-26D3-4FB2-A3EC-32E690A4EDDC}"/>
    <cellStyle name="Output 18 2 2 2 3 3" xfId="17184" xr:uid="{7F7802AF-8676-4F98-A27C-68FEED4FB098}"/>
    <cellStyle name="Output 18 2 2 2 3 4" xfId="18136" xr:uid="{50D9476A-DC35-4E49-BB14-160390923BD1}"/>
    <cellStyle name="Output 18 2 2 2 3 5" xfId="19010" xr:uid="{91975CB1-C18C-416C-A0C2-7E0C8E472EFB}"/>
    <cellStyle name="Output 18 2 2 2 3 6" xfId="19875" xr:uid="{DDB0FAAD-31A0-4427-826E-547EE3DA8E46}"/>
    <cellStyle name="Output 18 2 2 2 3 7" xfId="20651" xr:uid="{A7A329C3-F1D7-45BD-839B-64907378DAA8}"/>
    <cellStyle name="Output 18 2 2 2 3 8" xfId="21408" xr:uid="{01365315-50B6-4170-9F39-0D09B910DE33}"/>
    <cellStyle name="Output 18 2 2 2 4" xfId="14784" xr:uid="{202EA209-4BC9-4BE6-9D78-A45059468B6B}"/>
    <cellStyle name="Output 18 2 2 2 5" xfId="15578" xr:uid="{DD12EEE7-BE8E-4E7E-929E-D57F1337F6DC}"/>
    <cellStyle name="Output 18 2 2 2 6" xfId="16582" xr:uid="{33E64FC8-16BE-4F85-848E-8679442ADF84}"/>
    <cellStyle name="Output 18 2 2 2 7" xfId="17540" xr:uid="{4FA2B0A1-5926-4792-957D-D53EF9F9DB1E}"/>
    <cellStyle name="Output 18 2 2 2 8" xfId="18465" xr:uid="{ADCB4936-579D-49DB-8CB2-8F3D4677355B}"/>
    <cellStyle name="Output 18 2 2 2 9" xfId="19336" xr:uid="{511AA779-9583-4FAA-AD72-3154B0908938}"/>
    <cellStyle name="Output 18 2 2 3" xfId="10626" xr:uid="{0A2F16F9-E678-451A-B5E5-370F4EE34A5F}"/>
    <cellStyle name="Output 18 2 2 3 2" xfId="15322" xr:uid="{9914C333-104F-4296-A6B8-779460BED860}"/>
    <cellStyle name="Output 18 2 2 3 3" xfId="16342" xr:uid="{F0DCD6A5-2502-4DE1-86A2-B541AAE9E0DB}"/>
    <cellStyle name="Output 18 2 2 3 4" xfId="17302" xr:uid="{94CEF939-CFA1-4D45-8760-ED19B58D1EF5}"/>
    <cellStyle name="Output 18 2 2 3 5" xfId="18251" xr:uid="{B916439F-9A21-481B-8C7E-2B249DDE222F}"/>
    <cellStyle name="Output 18 2 2 3 6" xfId="19124" xr:uid="{8594F18E-36FC-4E1D-9167-5126C4ECC497}"/>
    <cellStyle name="Output 18 2 2 3 7" xfId="19989" xr:uid="{D508AC63-D33D-4D03-A472-4F9B8EE5BD66}"/>
    <cellStyle name="Output 18 2 2 3 8" xfId="20765" xr:uid="{6A66F63C-14C7-4DE1-A07C-2B3F0F17C86F}"/>
    <cellStyle name="Output 18 2 2 4" xfId="11592" xr:uid="{21381A9F-E654-4085-B331-94213E8F9142}"/>
    <cellStyle name="Output 18 2 2 4 2" xfId="15996" xr:uid="{F4FED96C-CC84-4631-B4C7-9C628ADE85B1}"/>
    <cellStyle name="Output 18 2 2 4 3" xfId="16956" xr:uid="{A353E274-39B8-4A0D-873B-CE770E178AF9}"/>
    <cellStyle name="Output 18 2 2 4 4" xfId="17908" xr:uid="{085D2EC1-33D4-48A6-BA0C-871B9A9DBAB8}"/>
    <cellStyle name="Output 18 2 2 4 5" xfId="18782" xr:uid="{385C8BC4-82C3-4B32-B5C3-DE94F2520176}"/>
    <cellStyle name="Output 18 2 2 4 6" xfId="19647" xr:uid="{927DEAC1-E84F-4E97-BCF2-AA5B2644A5DF}"/>
    <cellStyle name="Output 18 2 2 4 7" xfId="20423" xr:uid="{97C7FFBF-D344-4F58-9C00-F7FEFB6E3014}"/>
    <cellStyle name="Output 18 2 2 4 8" xfId="21180" xr:uid="{47BE9B63-2A82-44AF-BB07-F0F2BDC20CBB}"/>
    <cellStyle name="Output 18 2 2 5" xfId="14293" xr:uid="{5EEF044E-B9DD-41B1-9961-351351C7A48F}"/>
    <cellStyle name="Output 18 2 2 6" xfId="12670" xr:uid="{DCF4EBCC-14C2-433E-A5C3-36D2D7E1A106}"/>
    <cellStyle name="Output 18 2 2 7" xfId="13732" xr:uid="{6A43A43B-9B69-425F-A5AF-7351292A03D3}"/>
    <cellStyle name="Output 18 2 2 8" xfId="13147" xr:uid="{D6EA2333-1E46-48A5-BBC4-61A1DB170AE3}"/>
    <cellStyle name="Output 18 2 2 9" xfId="13495" xr:uid="{5EDB89DD-9CF6-4EB3-9E4D-4D18629B04EA}"/>
    <cellStyle name="Output 18 2 3" xfId="9350" xr:uid="{0961B204-7C48-4AD5-8147-CE883C9FF32E}"/>
    <cellStyle name="Output 18 2 3 10" xfId="15744" xr:uid="{F6C19EC4-880E-4967-BD0B-DC840811D87E}"/>
    <cellStyle name="Output 18 2 3 2" xfId="10877" xr:uid="{84890A4E-CE2A-4322-986D-40EBEF9B2C39}"/>
    <cellStyle name="Output 18 2 3 2 2" xfId="15504" xr:uid="{3DB66180-91A7-489C-BEE4-9830DECA85B3}"/>
    <cellStyle name="Output 18 2 3 2 3" xfId="16510" xr:uid="{2445631B-BA14-4395-AB59-E1E1A75D11E2}"/>
    <cellStyle name="Output 18 2 3 2 4" xfId="17468" xr:uid="{142BE03D-7BF2-4305-80FD-2EBAE6897E61}"/>
    <cellStyle name="Output 18 2 3 2 5" xfId="18395" xr:uid="{2B5452D3-A792-4A4B-A5CF-408DE8CC78F1}"/>
    <cellStyle name="Output 18 2 3 2 6" xfId="19266" xr:uid="{EB08974B-B4BE-490C-81E6-1C3DE6E766BB}"/>
    <cellStyle name="Output 18 2 3 2 7" xfId="20113" xr:uid="{66262644-45E5-4C35-8407-CF32FEBD8242}"/>
    <cellStyle name="Output 18 2 3 2 8" xfId="20880" xr:uid="{82310C8B-D4F9-45C0-9209-E7B9BFE2BC4C}"/>
    <cellStyle name="Output 18 2 3 3" xfId="11707" xr:uid="{2D0614C8-6C79-4369-B6D2-740F3B857897}"/>
    <cellStyle name="Output 18 2 3 3 2" xfId="16111" xr:uid="{4E9C4F7F-8F6D-47F8-99B0-D2F5D355C71B}"/>
    <cellStyle name="Output 18 2 3 3 3" xfId="17071" xr:uid="{E6B71F0A-9502-44DD-96CE-0F623A3111EB}"/>
    <cellStyle name="Output 18 2 3 3 4" xfId="18023" xr:uid="{75CB5C60-3A6B-4F40-8687-A3536DA780A2}"/>
    <cellStyle name="Output 18 2 3 3 5" xfId="18897" xr:uid="{2C5DE22B-958F-495C-BB40-3E9A2F2A3B6A}"/>
    <cellStyle name="Output 18 2 3 3 6" xfId="19762" xr:uid="{48D337A4-0CD4-4733-A93D-351040D6CED7}"/>
    <cellStyle name="Output 18 2 3 3 7" xfId="20538" xr:uid="{A14FCE90-5133-4564-B836-BFD34755ED07}"/>
    <cellStyle name="Output 18 2 3 3 8" xfId="21295" xr:uid="{A268553F-8DAB-4813-AE44-38259119E528}"/>
    <cellStyle name="Output 18 2 3 4" xfId="14474" xr:uid="{B2A3288E-F488-4AE1-B976-223B89C1CE5F}"/>
    <cellStyle name="Output 18 2 3 5" xfId="12502" xr:uid="{F7B69A5A-EAC8-462F-9AF1-BC2F4C886EC0}"/>
    <cellStyle name="Output 18 2 3 6" xfId="13753" xr:uid="{4D2B9CCF-0414-4387-B4F0-9CC426843D39}"/>
    <cellStyle name="Output 18 2 3 7" xfId="13131" xr:uid="{E19B5B93-466E-4E83-ACA4-B33B3581C267}"/>
    <cellStyle name="Output 18 2 3 8" xfId="14923" xr:uid="{D3D4A833-ECBE-4404-A038-26AF7F372639}"/>
    <cellStyle name="Output 18 2 3 9" xfId="12154" xr:uid="{F99364F2-FBFB-4D02-B860-D1D933EAA72F}"/>
    <cellStyle name="Output 18 2 4" xfId="10134" xr:uid="{472E79B1-F8AB-470A-8C02-8677B1352FE0}"/>
    <cellStyle name="Output 18 2 4 2" xfId="15015" xr:uid="{39201CEF-DB8C-4EBE-9390-7EACCEC636E6}"/>
    <cellStyle name="Output 18 2 4 3" xfId="12073" xr:uid="{10907473-8625-4D08-BDF0-44E4183120E4}"/>
    <cellStyle name="Output 18 2 4 4" xfId="15235" xr:uid="{D30C81CF-9F4C-44F2-82A8-608A2CDD36A1}"/>
    <cellStyle name="Output 18 2 4 5" xfId="11901" xr:uid="{71C46FBF-0139-4E10-80A5-8C22BDD6B7B7}"/>
    <cellStyle name="Output 18 2 4 6" xfId="13941" xr:uid="{5178030D-57E0-4548-AC46-0282DA5B44C2}"/>
    <cellStyle name="Output 18 2 4 7" xfId="12972" xr:uid="{3A53C41F-AC5F-40CA-ABC8-7E4CAC103385}"/>
    <cellStyle name="Output 18 2 4 8" xfId="13557" xr:uid="{3437AA1B-E3F0-44E3-8F09-7E76D0499EC1}"/>
    <cellStyle name="Output 18 2 5" xfId="11479" xr:uid="{7B49E6EB-F6DF-4190-A74D-8324DE1F066D}"/>
    <cellStyle name="Output 18 2 5 2" xfId="15883" xr:uid="{C836153B-887C-4923-A81D-CBDE19118177}"/>
    <cellStyle name="Output 18 2 5 3" xfId="16843" xr:uid="{D239CEC3-502E-4F2B-A97A-52BEB6BD60BE}"/>
    <cellStyle name="Output 18 2 5 4" xfId="17795" xr:uid="{8CED5573-7F3E-4B91-A6E7-5C1680133EFD}"/>
    <cellStyle name="Output 18 2 5 5" xfId="18669" xr:uid="{ADC5366A-E8DE-46B5-B801-8B345621015F}"/>
    <cellStyle name="Output 18 2 5 6" xfId="19534" xr:uid="{7595AE61-0085-436D-89B3-1B4B3E50D31F}"/>
    <cellStyle name="Output 18 2 5 7" xfId="20310" xr:uid="{1B465712-3916-4DEF-BD44-FF900353D61F}"/>
    <cellStyle name="Output 18 2 5 8" xfId="21067" xr:uid="{AE8D53B0-0A08-4431-9CC5-0DB5198E5FA1}"/>
    <cellStyle name="Output 18 2 6" xfId="13920" xr:uid="{C5090C22-0B4B-4A36-862F-DE774205CE6E}"/>
    <cellStyle name="Output 18 2 7" xfId="12991" xr:uid="{FF861685-B9D9-49DB-A70A-035FFB3D6615}"/>
    <cellStyle name="Output 18 2 8" xfId="13539" xr:uid="{B40F80B1-FA23-4C6C-912E-067F328466E4}"/>
    <cellStyle name="Output 18 2 9" xfId="13289" xr:uid="{A7E1B79C-92DF-4DB1-82D6-5BF690B4E486}"/>
    <cellStyle name="Output 18 3" xfId="9100" xr:uid="{F5223FCF-0A84-4599-A864-95B43192DB91}"/>
    <cellStyle name="Output 18 3 10" xfId="13332" xr:uid="{F303B932-41FB-47E3-9180-BAB0D3010E73}"/>
    <cellStyle name="Output 18 3 11" xfId="14344" xr:uid="{0ECD81BD-DDA4-41BB-AD2E-EB9489ED5FF9}"/>
    <cellStyle name="Output 18 3 2" xfId="9833" xr:uid="{3868177F-8B89-41B3-B476-8B719525E377}"/>
    <cellStyle name="Output 18 3 2 10" xfId="16670" xr:uid="{753FBD3F-B932-4E48-BB55-CE1D43A348E7}"/>
    <cellStyle name="Output 18 3 2 2" xfId="11372" xr:uid="{5EAC07A5-46DD-4873-93E1-E3950C6CB8C4}"/>
    <cellStyle name="Output 18 3 2 2 2" xfId="15801" xr:uid="{3BF2583A-68A8-4500-8C7A-2BF6F37F9BCF}"/>
    <cellStyle name="Output 18 3 2 2 3" xfId="16763" xr:uid="{B2E46760-B5D4-45F8-948C-15124AAE2289}"/>
    <cellStyle name="Output 18 3 2 2 4" xfId="17715" xr:uid="{7E1E4782-2E1D-4A6C-99BD-792C8C940D0A}"/>
    <cellStyle name="Output 18 3 2 2 5" xfId="18595" xr:uid="{A9602196-1C25-4D54-B76B-90C7492AF7DC}"/>
    <cellStyle name="Output 18 3 2 2 6" xfId="19461" xr:uid="{9926508E-19FA-4C86-BF1D-B1186006DF48}"/>
    <cellStyle name="Output 18 3 2 2 7" xfId="20237" xr:uid="{348630B2-18D7-466D-9B15-A881FA0ABE12}"/>
    <cellStyle name="Output 18 3 2 2 8" xfId="20994" xr:uid="{8A7DC5EE-3A94-47CF-B795-DE6F17FA5AA4}"/>
    <cellStyle name="Output 18 3 2 3" xfId="11821" xr:uid="{E7926981-59D9-4493-B12B-D428B15B23FA}"/>
    <cellStyle name="Output 18 3 2 3 2" xfId="16225" xr:uid="{A2534145-2BDC-4C2D-AA75-56F0F70B4DE5}"/>
    <cellStyle name="Output 18 3 2 3 3" xfId="17185" xr:uid="{D9BF1425-19CD-4EC3-8E42-E7EEB5375C7D}"/>
    <cellStyle name="Output 18 3 2 3 4" xfId="18137" xr:uid="{798FACA7-18A4-4EF2-962A-D22A3602D95B}"/>
    <cellStyle name="Output 18 3 2 3 5" xfId="19011" xr:uid="{9F0FB309-B1D5-42D0-93E6-D567B7E04420}"/>
    <cellStyle name="Output 18 3 2 3 6" xfId="19876" xr:uid="{7426C2B2-2446-41F1-91EF-5E8A6D568EFF}"/>
    <cellStyle name="Output 18 3 2 3 7" xfId="20652" xr:uid="{EDB38B4C-9CFF-4EF9-B6FF-6547E3881CA6}"/>
    <cellStyle name="Output 18 3 2 3 8" xfId="21409" xr:uid="{08DAE0F3-B888-43FD-86DB-80D8AB3FB07E}"/>
    <cellStyle name="Output 18 3 2 4" xfId="14785" xr:uid="{EA4FE0C0-1AA1-434D-B720-64A0983656C9}"/>
    <cellStyle name="Output 18 3 2 5" xfId="14550" xr:uid="{CA73B132-68E6-4DAB-949E-A02695FAF238}"/>
    <cellStyle name="Output 18 3 2 6" xfId="12429" xr:uid="{2C3F2854-36CB-4F54-ADF1-473C8975CE44}"/>
    <cellStyle name="Output 18 3 2 7" xfId="14430" xr:uid="{9CA1C9ED-4F17-4CF2-AD20-9918FCD2C124}"/>
    <cellStyle name="Output 18 3 2 8" xfId="12543" xr:uid="{4E71DF9C-3A7D-44DE-99A0-2222C5C3BC7F}"/>
    <cellStyle name="Output 18 3 2 9" xfId="15694" xr:uid="{8F123D25-4A9C-4151-8CE4-6B178C3A5711}"/>
    <cellStyle name="Output 18 3 3" xfId="10625" xr:uid="{9C4683B2-FBCA-417D-A8CC-59EFA349366F}"/>
    <cellStyle name="Output 18 3 3 2" xfId="15321" xr:uid="{39882EE9-9D72-4DEC-B6E9-3725E19CC8C7}"/>
    <cellStyle name="Output 18 3 3 3" xfId="16341" xr:uid="{375F809C-9F0D-4CB1-AB9A-CB97C8EAB012}"/>
    <cellStyle name="Output 18 3 3 4" xfId="17301" xr:uid="{1CB805ED-143C-4AE3-9A59-48739F3CCAA9}"/>
    <cellStyle name="Output 18 3 3 5" xfId="18250" xr:uid="{09CA9F01-4EC6-473D-BAAF-4912DAFE0450}"/>
    <cellStyle name="Output 18 3 3 6" xfId="19123" xr:uid="{D28632EE-C337-40EA-9797-43461C133DC9}"/>
    <cellStyle name="Output 18 3 3 7" xfId="19988" xr:uid="{402C1DF3-4C8A-498A-BA2B-C28F085407DD}"/>
    <cellStyle name="Output 18 3 3 8" xfId="20764" xr:uid="{5E929804-6AB2-4A05-9A59-86DF3E8525A6}"/>
    <cellStyle name="Output 18 3 4" xfId="11591" xr:uid="{0AE55BF6-2224-49ED-A9C7-24F9A94AC281}"/>
    <cellStyle name="Output 18 3 4 2" xfId="15995" xr:uid="{CC462E92-0A80-4C8F-A6CC-A0CF368D91D5}"/>
    <cellStyle name="Output 18 3 4 3" xfId="16955" xr:uid="{9621C98D-1FCD-4279-9CB0-EAB501127775}"/>
    <cellStyle name="Output 18 3 4 4" xfId="17907" xr:uid="{71DD5AB8-EBE4-419E-AA51-FEDB1C48F13B}"/>
    <cellStyle name="Output 18 3 4 5" xfId="18781" xr:uid="{6EFA5E13-B60C-40B9-A371-B6F16F6021E2}"/>
    <cellStyle name="Output 18 3 4 6" xfId="19646" xr:uid="{0FC11A28-802C-4BC0-83E6-056255D83C74}"/>
    <cellStyle name="Output 18 3 4 7" xfId="20422" xr:uid="{1E56BED7-7B82-4D65-8B56-04D4746CBEC9}"/>
    <cellStyle name="Output 18 3 4 8" xfId="21179" xr:uid="{C8A94FA5-0AB2-46D2-8761-4044FD9BE53C}"/>
    <cellStyle name="Output 18 3 5" xfId="14292" xr:uid="{6FDF5418-2F44-4CF1-9671-D9DF23B37586}"/>
    <cellStyle name="Output 18 3 6" xfId="12671" xr:uid="{B5CE3011-920E-43A5-BA34-4BAA80B02D3A}"/>
    <cellStyle name="Output 18 3 7" xfId="13731" xr:uid="{29D628D3-139E-4F71-ACB0-4C1390F29398}"/>
    <cellStyle name="Output 18 3 8" xfId="13148" xr:uid="{66A9D1F3-B429-41A9-B785-251EE8F504C8}"/>
    <cellStyle name="Output 18 3 9" xfId="13494" xr:uid="{2CFBFF01-7857-4E82-B76A-6FA7FC46E92E}"/>
    <cellStyle name="Output 18 4" xfId="9349" xr:uid="{3D9559FA-9D3A-4D0F-8350-85B0899EDA31}"/>
    <cellStyle name="Output 18 4 10" xfId="17669" xr:uid="{C76CD3C9-B411-4B18-A596-433787752B11}"/>
    <cellStyle name="Output 18 4 2" xfId="10876" xr:uid="{800442B4-9BF1-4380-A2BA-3352669C7D03}"/>
    <cellStyle name="Output 18 4 2 2" xfId="15503" xr:uid="{F35FFAD1-99E5-45DC-B4D8-07F5E04FEECE}"/>
    <cellStyle name="Output 18 4 2 3" xfId="16509" xr:uid="{FAA73EA0-002C-497B-B942-3E088ABDBD08}"/>
    <cellStyle name="Output 18 4 2 4" xfId="17467" xr:uid="{EB20D23C-9917-4BAD-B4B6-75AFFA7831D7}"/>
    <cellStyle name="Output 18 4 2 5" xfId="18394" xr:uid="{DBE7190C-94D2-4B98-B418-9363E1940178}"/>
    <cellStyle name="Output 18 4 2 6" xfId="19265" xr:uid="{7526B967-372B-48DF-8C8F-33D96FA29E56}"/>
    <cellStyle name="Output 18 4 2 7" xfId="20112" xr:uid="{543148F6-CE89-4E7B-A9BE-4DA8AC534019}"/>
    <cellStyle name="Output 18 4 2 8" xfId="20879" xr:uid="{74FF019D-B9DB-4E05-980A-292F741B1214}"/>
    <cellStyle name="Output 18 4 3" xfId="11706" xr:uid="{E68C447A-583B-4D4E-839F-F3329060604D}"/>
    <cellStyle name="Output 18 4 3 2" xfId="16110" xr:uid="{45CECF05-AB25-4622-8152-05D1DF1F4E2D}"/>
    <cellStyle name="Output 18 4 3 3" xfId="17070" xr:uid="{69EF85F8-CA40-47E4-A8BE-603A5B26110D}"/>
    <cellStyle name="Output 18 4 3 4" xfId="18022" xr:uid="{691A1687-34A7-4B41-A646-E9BC5E074A32}"/>
    <cellStyle name="Output 18 4 3 5" xfId="18896" xr:uid="{4FA32D3A-6815-4EC7-88E5-7FF670627650}"/>
    <cellStyle name="Output 18 4 3 6" xfId="19761" xr:uid="{ACE46167-737F-48DA-90BE-3AE487957871}"/>
    <cellStyle name="Output 18 4 3 7" xfId="20537" xr:uid="{3FC7C73F-0B2A-47ED-A41C-7CFFF9923943}"/>
    <cellStyle name="Output 18 4 3 8" xfId="21294" xr:uid="{07E2FC33-4BE9-4727-AC1B-AB160E99398B}"/>
    <cellStyle name="Output 18 4 4" xfId="14473" xr:uid="{4AD429AF-97FD-4F67-AB38-72408FA1AAB9}"/>
    <cellStyle name="Output 18 4 5" xfId="12503" xr:uid="{97AA245D-38BE-4575-8EF1-434395EF5142}"/>
    <cellStyle name="Output 18 4 6" xfId="14969" xr:uid="{0565414A-443E-4342-AC7B-29CCDB010936}"/>
    <cellStyle name="Output 18 4 7" xfId="12113" xr:uid="{F9681C0C-A983-4093-9C5B-D4E3488168D7}"/>
    <cellStyle name="Output 18 4 8" xfId="15752" xr:uid="{92520F57-A6E9-4294-9F27-3489A8FE8D7C}"/>
    <cellStyle name="Output 18 4 9" xfId="16717" xr:uid="{FE4CBE03-584B-4159-B359-506F80BE912E}"/>
    <cellStyle name="Output 18 5" xfId="10133" xr:uid="{ACD44BD9-3BE4-4B0F-B323-A16CADF00EEA}"/>
    <cellStyle name="Output 18 5 2" xfId="15014" xr:uid="{9D083D1D-6EA4-4BD3-8545-64EB5708701B}"/>
    <cellStyle name="Output 18 5 3" xfId="12074" xr:uid="{C6FCEB43-DAC5-4C35-AFDB-BB8927F65AD0}"/>
    <cellStyle name="Output 18 5 4" xfId="15760" xr:uid="{FAAB504C-B034-4090-8933-E910C296BE69}"/>
    <cellStyle name="Output 18 5 5" xfId="16724" xr:uid="{40616763-EF50-4E77-A725-8D0B2946B6E7}"/>
    <cellStyle name="Output 18 5 6" xfId="17676" xr:uid="{D0D98E3E-76FA-42FA-8E5F-8D3EDE80832B}"/>
    <cellStyle name="Output 18 5 7" xfId="18558" xr:uid="{4BA80A58-7DEE-4A8C-AC2C-D6042825DFE8}"/>
    <cellStyle name="Output 18 5 8" xfId="19426" xr:uid="{9C87D778-DC89-4822-91A6-5F9A71B9731B}"/>
    <cellStyle name="Output 18 6" xfId="11478" xr:uid="{FFC91261-FC8F-44DD-BF89-F915AB87930A}"/>
    <cellStyle name="Output 18 6 2" xfId="15882" xr:uid="{9A36AE6F-5D81-44FB-95E4-92F99769DB12}"/>
    <cellStyle name="Output 18 6 3" xfId="16842" xr:uid="{D905E5D3-3D1E-4709-9EC4-A37C2F0B63E6}"/>
    <cellStyle name="Output 18 6 4" xfId="17794" xr:uid="{AA7D1CF9-3F44-4B78-B347-8169C9919577}"/>
    <cellStyle name="Output 18 6 5" xfId="18668" xr:uid="{F451F4D0-6AE7-4EF7-9D3F-BDBD74B10010}"/>
    <cellStyle name="Output 18 6 6" xfId="19533" xr:uid="{A7A91658-4B5A-4A88-815A-D205EF1A8B04}"/>
    <cellStyle name="Output 18 6 7" xfId="20309" xr:uid="{185DE946-684A-4DDD-9F4E-9A340E924BC9}"/>
    <cellStyle name="Output 18 6 8" xfId="21066" xr:uid="{70CB6D56-1119-46BD-B3C7-C9C817F8FE29}"/>
    <cellStyle name="Output 18 7" xfId="13919" xr:uid="{31974070-8A89-4483-83CE-80DE6A777AB9}"/>
    <cellStyle name="Output 18 8" xfId="12992" xr:uid="{01461C31-26AA-4929-8067-EC27B83BFB59}"/>
    <cellStyle name="Output 18 9" xfId="13538" xr:uid="{5870679D-A8BB-4F05-86A6-E0B0A5231CB6}"/>
    <cellStyle name="Output 19" xfId="8493" xr:uid="{2FD781D0-C415-4842-98C9-082E7DBCB781}"/>
    <cellStyle name="Output 19 10" xfId="13288" xr:uid="{B368B247-BCDB-464E-93E1-E8E229CCF569}"/>
    <cellStyle name="Output 19 11" xfId="14401" xr:uid="{30DC4F13-8B4C-488B-B0CA-F1D4D16BC2C2}"/>
    <cellStyle name="Output 19 12" xfId="12567" xr:uid="{077041F6-FE30-4A33-876C-5FFD0A16DFB1}"/>
    <cellStyle name="Output 19 13" xfId="15184" xr:uid="{28F3954A-634A-45CE-8463-EF9B9D6E23FB}"/>
    <cellStyle name="Output 19 2" xfId="8494" xr:uid="{A6F9A054-52C9-45BE-8338-30F81AF97CE3}"/>
    <cellStyle name="Output 19 2 10" xfId="15430" xr:uid="{A5C0AC77-D3F9-4111-9121-907A1D98A9ED}"/>
    <cellStyle name="Output 19 2 11" xfId="16444" xr:uid="{A300F73C-CF67-4408-9CE0-B7854E5BFD9C}"/>
    <cellStyle name="Output 19 2 12" xfId="17402" xr:uid="{B676339C-DEC5-4740-A90E-049ABE08570C}"/>
    <cellStyle name="Output 19 2 2" xfId="9103" xr:uid="{19A8D5E3-1277-4B23-9025-EB1B2723F178}"/>
    <cellStyle name="Output 19 2 2 10" xfId="13329" xr:uid="{CBC8D24E-C55F-43EB-9C53-EDC3DFFE2F8E}"/>
    <cellStyle name="Output 19 2 2 11" xfId="15554" xr:uid="{E59696C0-4945-4300-8EDE-5B31A2577BBC}"/>
    <cellStyle name="Output 19 2 2 2" xfId="9834" xr:uid="{9EDD8160-64E8-40A9-97CB-6B49FAC25091}"/>
    <cellStyle name="Output 19 2 2 2 10" xfId="13946" xr:uid="{29135C1D-022F-416E-B13F-46748F98113F}"/>
    <cellStyle name="Output 19 2 2 2 2" xfId="11373" xr:uid="{3BC2722C-26FE-451A-B2FA-64E54F36A698}"/>
    <cellStyle name="Output 19 2 2 2 2 2" xfId="15802" xr:uid="{E06A1268-E013-461A-8C11-5132A8556D57}"/>
    <cellStyle name="Output 19 2 2 2 2 3" xfId="16764" xr:uid="{B48EF7EB-5E94-4D73-B0D7-437557A0E1B5}"/>
    <cellStyle name="Output 19 2 2 2 2 4" xfId="17716" xr:uid="{005A26A9-2D10-4A25-ACD1-4382A80C26BB}"/>
    <cellStyle name="Output 19 2 2 2 2 5" xfId="18596" xr:uid="{8BC8195F-6F63-4D6B-9C21-AE3AEE6CAC73}"/>
    <cellStyle name="Output 19 2 2 2 2 6" xfId="19462" xr:uid="{251345F7-196B-4E43-B47B-3F9791B3D8C1}"/>
    <cellStyle name="Output 19 2 2 2 2 7" xfId="20238" xr:uid="{F99CD805-80F6-4631-9CDD-A3316130FE7C}"/>
    <cellStyle name="Output 19 2 2 2 2 8" xfId="20995" xr:uid="{A8B7BC76-153C-4572-B153-C48490E002DD}"/>
    <cellStyle name="Output 19 2 2 2 3" xfId="11822" xr:uid="{DFE8546D-C05C-433D-A302-58B29E23E68A}"/>
    <cellStyle name="Output 19 2 2 2 3 2" xfId="16226" xr:uid="{7010D724-6F69-481D-9EFF-B65B2D495D82}"/>
    <cellStyle name="Output 19 2 2 2 3 3" xfId="17186" xr:uid="{335695D1-C028-4BAF-B20E-EDF692CA703C}"/>
    <cellStyle name="Output 19 2 2 2 3 4" xfId="18138" xr:uid="{E4BD6BC7-978B-441B-ABA4-928CC17FD858}"/>
    <cellStyle name="Output 19 2 2 2 3 5" xfId="19012" xr:uid="{1CB0EF94-3F65-4E6A-9AFA-4196D8AB1932}"/>
    <cellStyle name="Output 19 2 2 2 3 6" xfId="19877" xr:uid="{AD43F051-DDA9-48F8-969A-10FF5861B588}"/>
    <cellStyle name="Output 19 2 2 2 3 7" xfId="20653" xr:uid="{94BAE3D3-2885-4492-8443-E15FAACB940F}"/>
    <cellStyle name="Output 19 2 2 2 3 8" xfId="21410" xr:uid="{48ED0E8B-D81E-4020-8AF7-22B3F2B61B5B}"/>
    <cellStyle name="Output 19 2 2 2 4" xfId="14786" xr:uid="{2F773CBA-0A94-4E2D-8D7B-39BC2801CF13}"/>
    <cellStyle name="Output 19 2 2 2 5" xfId="14083" xr:uid="{498ECA7C-A123-47C9-845A-E9ACBA228377}"/>
    <cellStyle name="Output 19 2 2 2 6" xfId="12849" xr:uid="{4DFB3AE4-C83D-4EBD-87F1-6C6FECA99814}"/>
    <cellStyle name="Output 19 2 2 2 7" xfId="13667" xr:uid="{FF7C2A72-3E6F-4079-94B7-D8F2435EBD02}"/>
    <cellStyle name="Output 19 2 2 2 8" xfId="13190" xr:uid="{8BA4F806-6692-47B6-B6BB-AC9458E5A414}"/>
    <cellStyle name="Output 19 2 2 2 9" xfId="11889" xr:uid="{BDFA364D-37B1-45BE-A766-8202307C95D6}"/>
    <cellStyle name="Output 19 2 2 3" xfId="10628" xr:uid="{99798662-E0B5-426C-A5E9-C2751BED1FD3}"/>
    <cellStyle name="Output 19 2 2 3 2" xfId="15324" xr:uid="{D0A5832C-200D-4776-B422-6623E8CB6FB7}"/>
    <cellStyle name="Output 19 2 2 3 3" xfId="16344" xr:uid="{E40EE5F9-3A2B-414C-B8E7-439BBCF7BDDA}"/>
    <cellStyle name="Output 19 2 2 3 4" xfId="17304" xr:uid="{3940FDDB-37DD-419C-AD9D-C2E48E5DEC0D}"/>
    <cellStyle name="Output 19 2 2 3 5" xfId="18253" xr:uid="{AD3F59E9-70DD-483D-9EB6-D4700DCFD6A1}"/>
    <cellStyle name="Output 19 2 2 3 6" xfId="19126" xr:uid="{40BDE357-5593-4FF9-9E1D-B96B5F2E5E5D}"/>
    <cellStyle name="Output 19 2 2 3 7" xfId="19991" xr:uid="{1FE7C8C6-DB07-4266-BF6D-D10120998B7C}"/>
    <cellStyle name="Output 19 2 2 3 8" xfId="20767" xr:uid="{73BB5301-9AEC-4102-8E05-11895B8B7997}"/>
    <cellStyle name="Output 19 2 2 4" xfId="11594" xr:uid="{D18EA41C-FC38-4282-8429-296107E2685D}"/>
    <cellStyle name="Output 19 2 2 4 2" xfId="15998" xr:uid="{8ADDC625-AD13-463C-B616-C7168DCB737F}"/>
    <cellStyle name="Output 19 2 2 4 3" xfId="16958" xr:uid="{521A94B9-AA92-46D7-9197-39CDC906A4EB}"/>
    <cellStyle name="Output 19 2 2 4 4" xfId="17910" xr:uid="{5510F851-7DD2-4359-81F9-E95DD3357C75}"/>
    <cellStyle name="Output 19 2 2 4 5" xfId="18784" xr:uid="{9B90B331-AF0F-4E29-92BA-F379FBAAD3A7}"/>
    <cellStyle name="Output 19 2 2 4 6" xfId="19649" xr:uid="{B0137920-4074-418D-AD2F-3F907E536ACB}"/>
    <cellStyle name="Output 19 2 2 4 7" xfId="20425" xr:uid="{BC2B20AD-BA03-465A-A3D2-763E226F5604}"/>
    <cellStyle name="Output 19 2 2 4 8" xfId="21182" xr:uid="{99757A67-4218-4E52-9464-653D989AD01B}"/>
    <cellStyle name="Output 19 2 2 5" xfId="14295" xr:uid="{F9F984BF-66C1-4B1E-91F7-2DB958107FA3}"/>
    <cellStyle name="Output 19 2 2 6" xfId="12668" xr:uid="{F0FEE6C0-2870-4101-ACE4-712DAD5BA94A}"/>
    <cellStyle name="Output 19 2 2 7" xfId="13734" xr:uid="{C2952932-984D-4F70-A98E-77C8725EE02F}"/>
    <cellStyle name="Output 19 2 2 8" xfId="13145" xr:uid="{5DB12B24-5C27-4218-ABAD-46D7C69DADAB}"/>
    <cellStyle name="Output 19 2 2 9" xfId="13497" xr:uid="{7796A69F-2C1C-469B-B6AF-AD687C57F996}"/>
    <cellStyle name="Output 19 2 3" xfId="9352" xr:uid="{59233647-208B-4768-A690-4FB3136F4861}"/>
    <cellStyle name="Output 19 2 3 10" xfId="13678" xr:uid="{FE7CC20C-C585-452A-87C8-BE466277C4D6}"/>
    <cellStyle name="Output 19 2 3 2" xfId="10879" xr:uid="{62F86DDA-28B1-4A78-9945-0184F88C2131}"/>
    <cellStyle name="Output 19 2 3 2 2" xfId="15506" xr:uid="{5E1B49EE-5B51-4E18-92AA-266CC5F51932}"/>
    <cellStyle name="Output 19 2 3 2 3" xfId="16512" xr:uid="{6889A371-3406-4DD0-9862-1F90DB111367}"/>
    <cellStyle name="Output 19 2 3 2 4" xfId="17470" xr:uid="{4C876628-0877-4381-BFD6-45ACC0397081}"/>
    <cellStyle name="Output 19 2 3 2 5" xfId="18397" xr:uid="{2F940036-BD2C-4FFD-8255-EBE0087FE323}"/>
    <cellStyle name="Output 19 2 3 2 6" xfId="19268" xr:uid="{4CA89EE4-CCAE-417A-BB9B-7AB2AD56CBE1}"/>
    <cellStyle name="Output 19 2 3 2 7" xfId="20115" xr:uid="{C756465E-05FD-4B6D-A810-4E9DBEF98D90}"/>
    <cellStyle name="Output 19 2 3 2 8" xfId="20882" xr:uid="{28D5054B-F038-4A58-9BA6-1B5580BB2A2D}"/>
    <cellStyle name="Output 19 2 3 3" xfId="11709" xr:uid="{D8F0B604-0133-4B9C-8482-7530089F1B7B}"/>
    <cellStyle name="Output 19 2 3 3 2" xfId="16113" xr:uid="{2078717C-4CE4-4C8A-91D4-6B14364EE867}"/>
    <cellStyle name="Output 19 2 3 3 3" xfId="17073" xr:uid="{780C05F3-442A-4684-A45D-C275BBD33E91}"/>
    <cellStyle name="Output 19 2 3 3 4" xfId="18025" xr:uid="{FD345414-6DAC-4CF8-91B0-73E2DDB716B4}"/>
    <cellStyle name="Output 19 2 3 3 5" xfId="18899" xr:uid="{199E9FB8-F17D-437B-849F-95063152579B}"/>
    <cellStyle name="Output 19 2 3 3 6" xfId="19764" xr:uid="{262D1507-9ACB-417D-AC0A-4FD2B607AA09}"/>
    <cellStyle name="Output 19 2 3 3 7" xfId="20540" xr:uid="{E2319BA1-B1B6-4300-A992-5F9CD5615F0B}"/>
    <cellStyle name="Output 19 2 3 3 8" xfId="21297" xr:uid="{A575FFEB-AC3F-4860-86EA-2B2723020228}"/>
    <cellStyle name="Output 19 2 3 4" xfId="14476" xr:uid="{DE2BDE6B-F1DD-4F0C-B75A-EA66B624EA5E}"/>
    <cellStyle name="Output 19 2 3 5" xfId="12500" xr:uid="{FE4CD15F-5860-4052-B935-BF0852387429}"/>
    <cellStyle name="Output 19 2 3 6" xfId="13755" xr:uid="{E4124ACE-77B5-4B10-B18A-BED0B73B5626}"/>
    <cellStyle name="Output 19 2 3 7" xfId="13129" xr:uid="{19CBBE3B-B1D8-4D5D-AAC5-86F4139E3D09}"/>
    <cellStyle name="Output 19 2 3 8" xfId="14105" xr:uid="{573A2A44-A01A-4457-A33C-25F623FE4750}"/>
    <cellStyle name="Output 19 2 3 9" xfId="12836" xr:uid="{C6D12D28-1C8E-4673-B5F3-D1B0D10AED23}"/>
    <cellStyle name="Output 19 2 4" xfId="10136" xr:uid="{BA107729-CFDB-4A77-97B6-588855CE31D7}"/>
    <cellStyle name="Output 19 2 4 2" xfId="15017" xr:uid="{721B1D6F-671F-4D52-8129-D59BF01327C5}"/>
    <cellStyle name="Output 19 2 4 3" xfId="14061" xr:uid="{08F680CD-948A-4043-BDAC-B6EB7045020E}"/>
    <cellStyle name="Output 19 2 4 4" xfId="12870" xr:uid="{35F50F6E-8DA7-489B-92CB-D8B31424C727}"/>
    <cellStyle name="Output 19 2 4 5" xfId="13649" xr:uid="{829E8693-2B30-4961-985A-8A20C9CDD3A1}"/>
    <cellStyle name="Output 19 2 4 6" xfId="13208" xr:uid="{2B3378F2-6631-4172-80E2-B07B2003CBD9}"/>
    <cellStyle name="Output 19 2 4 7" xfId="14594" xr:uid="{F2E499A3-8821-4879-A7CC-82C260DB6FF6}"/>
    <cellStyle name="Output 19 2 4 8" xfId="12392" xr:uid="{DAF16B3E-77AF-4111-B952-0755A1CD1583}"/>
    <cellStyle name="Output 19 2 5" xfId="11481" xr:uid="{AEA23F62-785F-486D-B69A-EA0CD1E70404}"/>
    <cellStyle name="Output 19 2 5 2" xfId="15885" xr:uid="{1CF4FD36-5D50-4141-96E5-64B79C0BFC75}"/>
    <cellStyle name="Output 19 2 5 3" xfId="16845" xr:uid="{E63B8CB7-9A07-4F37-90A6-70662CAF3775}"/>
    <cellStyle name="Output 19 2 5 4" xfId="17797" xr:uid="{565EABE6-93DA-46A9-AA04-DC04627B8897}"/>
    <cellStyle name="Output 19 2 5 5" xfId="18671" xr:uid="{78870749-C18A-4298-97ED-E74D022DC4CE}"/>
    <cellStyle name="Output 19 2 5 6" xfId="19536" xr:uid="{552BD6A0-2C3C-4AAA-8EA3-03E016C47A7B}"/>
    <cellStyle name="Output 19 2 5 7" xfId="20312" xr:uid="{E12EA874-2E36-4FBE-A0BD-3C4759EAF451}"/>
    <cellStyle name="Output 19 2 5 8" xfId="21069" xr:uid="{B55FDD0F-53E4-4041-A554-0FDF7FA9FECE}"/>
    <cellStyle name="Output 19 2 6" xfId="13922" xr:uid="{7E765014-81E2-4753-B895-360892936056}"/>
    <cellStyle name="Output 19 2 7" xfId="12989" xr:uid="{BB35B25D-2394-4197-84DB-05E5B3B16A77}"/>
    <cellStyle name="Output 19 2 8" xfId="13541" xr:uid="{328B7E31-B486-4B91-ACA5-E74FF40AB125}"/>
    <cellStyle name="Output 19 2 9" xfId="13287" xr:uid="{E47D9FCB-8E99-4784-AE26-6DB1DEB2E90C}"/>
    <cellStyle name="Output 19 3" xfId="9102" xr:uid="{B5E3A16C-3CA7-4B09-BD08-6E6560208BF5}"/>
    <cellStyle name="Output 19 3 10" xfId="13330" xr:uid="{932DB7A9-354C-48DF-ACFA-E5B6C764D8D7}"/>
    <cellStyle name="Output 19 3 11" xfId="14527" xr:uid="{83D775E8-6C97-4E90-A2D1-287CAB8BCF67}"/>
    <cellStyle name="Output 19 3 2" xfId="9835" xr:uid="{C50CCAD2-215B-48D1-B68C-49E9ADC23F93}"/>
    <cellStyle name="Output 19 3 2 10" xfId="11971" xr:uid="{61D38B72-5F86-4071-A993-61364C106690}"/>
    <cellStyle name="Output 19 3 2 2" xfId="11374" xr:uid="{DE5B27D4-6FAA-4524-BCE6-783A5245C966}"/>
    <cellStyle name="Output 19 3 2 2 2" xfId="15803" xr:uid="{E7CC5E03-5529-43AD-8DC9-B2C9B3A6F3F5}"/>
    <cellStyle name="Output 19 3 2 2 3" xfId="16765" xr:uid="{DFDB039E-4E5E-4CB7-8C0C-760FE02AEABC}"/>
    <cellStyle name="Output 19 3 2 2 4" xfId="17717" xr:uid="{5E3B7C5D-C6A2-4C30-9A5B-AFF442590BBC}"/>
    <cellStyle name="Output 19 3 2 2 5" xfId="18597" xr:uid="{E474EF27-9603-4378-B62B-A33B815DE238}"/>
    <cellStyle name="Output 19 3 2 2 6" xfId="19463" xr:uid="{F06EFB42-B7D7-4E08-BC88-66040D8874A4}"/>
    <cellStyle name="Output 19 3 2 2 7" xfId="20239" xr:uid="{B26EDA1C-08F4-4B71-8C6B-0D23EF036EC2}"/>
    <cellStyle name="Output 19 3 2 2 8" xfId="20996" xr:uid="{9140B4FE-B873-456C-A309-226A285793DD}"/>
    <cellStyle name="Output 19 3 2 3" xfId="11823" xr:uid="{3177CA51-7A39-4BF5-BEE4-0CB33C6B39D2}"/>
    <cellStyle name="Output 19 3 2 3 2" xfId="16227" xr:uid="{8DEFCB8B-2382-4ED5-BF98-9CE13D9CC031}"/>
    <cellStyle name="Output 19 3 2 3 3" xfId="17187" xr:uid="{D6E9CD76-840F-4525-9D34-006858444E1B}"/>
    <cellStyle name="Output 19 3 2 3 4" xfId="18139" xr:uid="{A86FE03D-A974-4104-8350-D9A9A06A17CE}"/>
    <cellStyle name="Output 19 3 2 3 5" xfId="19013" xr:uid="{AD1B121C-B9AC-45FF-90AB-64BB775CC67B}"/>
    <cellStyle name="Output 19 3 2 3 6" xfId="19878" xr:uid="{684C37DC-96F3-480C-8CD8-28FE2FFECC4A}"/>
    <cellStyle name="Output 19 3 2 3 7" xfId="20654" xr:uid="{DB0D63A7-7ED9-4661-8937-E0EDA5F60897}"/>
    <cellStyle name="Output 19 3 2 3 8" xfId="21411" xr:uid="{E21D19CB-4D16-4DFD-AC7B-CBFCC6D83D03}"/>
    <cellStyle name="Output 19 3 2 4" xfId="14787" xr:uid="{B573260D-9A5A-4F30-B64F-BECD46333BA9}"/>
    <cellStyle name="Output 19 3 2 5" xfId="14870" xr:uid="{121B7E37-347B-433B-AC79-812BC5206D14}"/>
    <cellStyle name="Output 19 3 2 6" xfId="12202" xr:uid="{6415F753-2336-444A-AFE5-D425CF1011C0}"/>
    <cellStyle name="Output 19 3 2 7" xfId="13843" xr:uid="{5D25C338-7827-4E99-B751-999F41ACAEE3}"/>
    <cellStyle name="Output 19 3 2 8" xfId="13059" xr:uid="{EADFA675-244D-468E-B01D-88A756855164}"/>
    <cellStyle name="Output 19 3 2 9" xfId="15148" xr:uid="{A7960ED0-A32E-4848-BBD6-B67043179E03}"/>
    <cellStyle name="Output 19 3 3" xfId="10627" xr:uid="{2214B96F-2D6D-4426-9093-D328B3791D22}"/>
    <cellStyle name="Output 19 3 3 2" xfId="15323" xr:uid="{B7D563E7-91E1-4B4F-8348-4F1BB3A766CE}"/>
    <cellStyle name="Output 19 3 3 3" xfId="16343" xr:uid="{D1257600-142A-47BE-AEE5-E6B0072E4EB8}"/>
    <cellStyle name="Output 19 3 3 4" xfId="17303" xr:uid="{3499DEF2-C144-49B7-A503-D8BAC7E3BA8B}"/>
    <cellStyle name="Output 19 3 3 5" xfId="18252" xr:uid="{DD3E4E46-1DB2-4F44-B799-C98DE8137810}"/>
    <cellStyle name="Output 19 3 3 6" xfId="19125" xr:uid="{9EC49F9C-A5A7-48A6-A7EA-8EE0BD406B81}"/>
    <cellStyle name="Output 19 3 3 7" xfId="19990" xr:uid="{B9980CF3-0764-42FB-9E62-675F5229409D}"/>
    <cellStyle name="Output 19 3 3 8" xfId="20766" xr:uid="{09CB8E96-86C4-44FD-940B-BA63B74F4C5A}"/>
    <cellStyle name="Output 19 3 4" xfId="11593" xr:uid="{C44E62A1-8216-437F-931A-43C1C621010E}"/>
    <cellStyle name="Output 19 3 4 2" xfId="15997" xr:uid="{84571104-892C-472B-A9E9-EABC349FB00A}"/>
    <cellStyle name="Output 19 3 4 3" xfId="16957" xr:uid="{336E457D-15C0-4FA8-BC78-256A6126C546}"/>
    <cellStyle name="Output 19 3 4 4" xfId="17909" xr:uid="{CE4BF1E3-5A85-4F21-AD75-4C00ECB18C56}"/>
    <cellStyle name="Output 19 3 4 5" xfId="18783" xr:uid="{99BBA566-F7DB-419F-BDC5-8D871EE6A0D4}"/>
    <cellStyle name="Output 19 3 4 6" xfId="19648" xr:uid="{463FDFB7-7051-4E75-843C-E9C927AB23DF}"/>
    <cellStyle name="Output 19 3 4 7" xfId="20424" xr:uid="{B8AAD560-DC15-48CB-BB80-8DF9A9C4647E}"/>
    <cellStyle name="Output 19 3 4 8" xfId="21181" xr:uid="{4B35D831-41C9-448E-B4AF-BAFA6CE02B41}"/>
    <cellStyle name="Output 19 3 5" xfId="14294" xr:uid="{40778478-BB5B-435F-8E99-DD9DF38E0BD2}"/>
    <cellStyle name="Output 19 3 6" xfId="12669" xr:uid="{AEEABD72-16D6-4069-8766-430FDD217848}"/>
    <cellStyle name="Output 19 3 7" xfId="13733" xr:uid="{8DB16172-8CB2-4846-9141-ECE3D4C7A5C7}"/>
    <cellStyle name="Output 19 3 8" xfId="13146" xr:uid="{67C18945-62E5-44CC-B864-908E722AEF43}"/>
    <cellStyle name="Output 19 3 9" xfId="13496" xr:uid="{2BA68DC0-1EAB-4A22-89BC-B0334611DCFB}"/>
    <cellStyle name="Output 19 4" xfId="9351" xr:uid="{723C9640-2153-440E-B6A1-EB25FD330D08}"/>
    <cellStyle name="Output 19 4 10" xfId="15061" xr:uid="{91FF8BF2-CB94-4637-BEF3-5B1212017860}"/>
    <cellStyle name="Output 19 4 2" xfId="10878" xr:uid="{5908CB79-D297-49E1-81CD-A9AEEDF88A7E}"/>
    <cellStyle name="Output 19 4 2 2" xfId="15505" xr:uid="{C94B7CAA-F6C4-4696-A884-BA642555C8AC}"/>
    <cellStyle name="Output 19 4 2 3" xfId="16511" xr:uid="{CFC39674-2871-4C39-9516-F1033A4C715C}"/>
    <cellStyle name="Output 19 4 2 4" xfId="17469" xr:uid="{7A9F151E-0BF0-40EC-ACCE-2FF4DBD5880A}"/>
    <cellStyle name="Output 19 4 2 5" xfId="18396" xr:uid="{7B423AFF-4DBB-4DE6-9D2C-4849E99B193E}"/>
    <cellStyle name="Output 19 4 2 6" xfId="19267" xr:uid="{2A7B0E15-1CB5-419D-9BCE-E611C8FED827}"/>
    <cellStyle name="Output 19 4 2 7" xfId="20114" xr:uid="{98E6997C-ECDF-4C67-A7B2-D274BB29DCA3}"/>
    <cellStyle name="Output 19 4 2 8" xfId="20881" xr:uid="{16362DD1-18E8-4B4A-B767-C4D90462CBE1}"/>
    <cellStyle name="Output 19 4 3" xfId="11708" xr:uid="{FB46A47B-6F19-4143-B3C1-01539776343D}"/>
    <cellStyle name="Output 19 4 3 2" xfId="16112" xr:uid="{D19A12FF-646F-4492-9797-36C8E810612B}"/>
    <cellStyle name="Output 19 4 3 3" xfId="17072" xr:uid="{E202022D-8B3A-4C8A-B5BD-ED07EFB43236}"/>
    <cellStyle name="Output 19 4 3 4" xfId="18024" xr:uid="{732DEBF4-AD51-4C06-943D-F0CE4D3A6D5B}"/>
    <cellStyle name="Output 19 4 3 5" xfId="18898" xr:uid="{19C6E538-E813-4E6D-B722-9253882072AA}"/>
    <cellStyle name="Output 19 4 3 6" xfId="19763" xr:uid="{EB76FE57-3006-4D3E-9877-A997E205E274}"/>
    <cellStyle name="Output 19 4 3 7" xfId="20539" xr:uid="{AB73F44F-4C56-4773-B0B1-58F70F39FE80}"/>
    <cellStyle name="Output 19 4 3 8" xfId="21296" xr:uid="{D27425E4-DA9F-42E3-B02D-4264613F4BDF}"/>
    <cellStyle name="Output 19 4 4" xfId="14475" xr:uid="{515A2378-C8BE-42F7-BD9D-93AECA17A7AA}"/>
    <cellStyle name="Output 19 4 5" xfId="12501" xr:uid="{9FCF3BD5-C7D6-4DAC-8431-1623CCC4E0F3}"/>
    <cellStyle name="Output 19 4 6" xfId="13754" xr:uid="{96120B9D-B3E4-46B3-AECA-A34B754925E9}"/>
    <cellStyle name="Output 19 4 7" xfId="13130" xr:uid="{29B28D8A-3715-49C7-8813-788C900A725F}"/>
    <cellStyle name="Output 19 4 8" xfId="13500" xr:uid="{86D6A0C1-ED42-4B03-87FE-0C06AAD50CF5}"/>
    <cellStyle name="Output 19 4 9" xfId="13326" xr:uid="{DB05DFC8-DBDB-4479-BF21-62D7499E15A6}"/>
    <cellStyle name="Output 19 5" xfId="10135" xr:uid="{14EC33A9-1A4B-409F-B564-876314F4FFA8}"/>
    <cellStyle name="Output 19 5 2" xfId="15016" xr:uid="{C70EAFA0-B468-4494-92D7-CF1C69692548}"/>
    <cellStyle name="Output 19 5 3" xfId="12072" xr:uid="{B59E6FDE-C244-4CFE-933D-2C0C073A760E}"/>
    <cellStyle name="Output 19 5 4" xfId="11874" xr:uid="{C9B6086B-C8D1-4954-9758-AA851AB84BF7}"/>
    <cellStyle name="Output 19 5 5" xfId="13991" xr:uid="{2A2CFC87-0D50-45EC-A1C7-801CE02BF088}"/>
    <cellStyle name="Output 19 5 6" xfId="12924" xr:uid="{7B3635D6-0E38-4C6D-8105-7BB45B21DF96}"/>
    <cellStyle name="Output 19 5 7" xfId="13597" xr:uid="{491AA81E-4BE5-47A9-B4E8-E6289096FD96}"/>
    <cellStyle name="Output 19 5 8" xfId="13240" xr:uid="{75CF53B3-438A-4A0F-9D3F-BDC55322B06B}"/>
    <cellStyle name="Output 19 6" xfId="11480" xr:uid="{12B557CE-A4AD-4BCD-95C7-16EB62D7E5C1}"/>
    <cellStyle name="Output 19 6 2" xfId="15884" xr:uid="{18957CCD-07ED-4BE8-A564-5B6E4CC834DB}"/>
    <cellStyle name="Output 19 6 3" xfId="16844" xr:uid="{0D1092AB-6385-4C1F-9E97-3D5B990419A9}"/>
    <cellStyle name="Output 19 6 4" xfId="17796" xr:uid="{A8C61692-9CB5-41B3-85D8-02AC4AE71F18}"/>
    <cellStyle name="Output 19 6 5" xfId="18670" xr:uid="{E1261BD1-CEC4-4BC1-AF44-8D9365166CAE}"/>
    <cellStyle name="Output 19 6 6" xfId="19535" xr:uid="{913D6D27-1338-4926-BEEC-8B3531B096E4}"/>
    <cellStyle name="Output 19 6 7" xfId="20311" xr:uid="{14D8E78C-1B1D-4130-88BA-173CD2031F9C}"/>
    <cellStyle name="Output 19 6 8" xfId="21068" xr:uid="{56013537-622A-4BAF-9644-82F47B6808B9}"/>
    <cellStyle name="Output 19 7" xfId="13921" xr:uid="{E6BD1F89-912A-4D17-A1AA-90CC205B198B}"/>
    <cellStyle name="Output 19 8" xfId="12990" xr:uid="{A5DABBAD-24F8-4426-9E03-171C7DBE0590}"/>
    <cellStyle name="Output 19 9" xfId="13540" xr:uid="{CBEA9C99-472E-4DDE-84F2-6207F2CD3186}"/>
    <cellStyle name="Output 2" xfId="8495" xr:uid="{0C41A7CB-9C1B-4626-865A-46463D199C9E}"/>
    <cellStyle name="Output 2 10" xfId="13286" xr:uid="{44777808-6F40-407D-9474-0FF567E58E33}"/>
    <cellStyle name="Output 2 11" xfId="14915" xr:uid="{B55B1C87-D65B-4C12-A756-A1F3B3F639C4}"/>
    <cellStyle name="Output 2 12" xfId="12158" xr:uid="{1F1549A1-E0FD-436D-83F5-ADBD5C6D6A56}"/>
    <cellStyle name="Output 2 13" xfId="14724" xr:uid="{BA1AEA8C-9A09-4B66-8CAC-FB2C4C2EFB09}"/>
    <cellStyle name="Output 2 2" xfId="8496" xr:uid="{27B1C53A-B2ED-40EB-BF77-DC1C1989147C}"/>
    <cellStyle name="Output 2 3" xfId="9104" xr:uid="{2EE13470-3A6B-40BD-8A17-73F40926AF8A}"/>
    <cellStyle name="Output 2 3 10" xfId="13328" xr:uid="{BBAC6D78-C8A8-436E-808A-1371D1AC36C9}"/>
    <cellStyle name="Output 2 3 11" xfId="14004" xr:uid="{D7C3DEFE-9D46-44AF-92BD-649A6C2B325B}"/>
    <cellStyle name="Output 2 3 2" xfId="9836" xr:uid="{D575588E-0DFE-4E39-9F85-EF1797472893}"/>
    <cellStyle name="Output 2 3 2 10" xfId="20059" xr:uid="{008E22E2-ECF1-4608-A3D0-A23A33F2CB3F}"/>
    <cellStyle name="Output 2 3 2 2" xfId="11375" xr:uid="{E8C9E83E-B7F5-42AE-A883-F5525BD9AE50}"/>
    <cellStyle name="Output 2 3 2 2 2" xfId="15804" xr:uid="{09C00800-2606-4258-BA37-50C40C92A383}"/>
    <cellStyle name="Output 2 3 2 2 3" xfId="16766" xr:uid="{F0AF2208-E6BF-4448-BD1C-4211D0FAF2CA}"/>
    <cellStyle name="Output 2 3 2 2 4" xfId="17718" xr:uid="{1437FDB7-E955-47E3-A785-5FBD8F5FB174}"/>
    <cellStyle name="Output 2 3 2 2 5" xfId="18598" xr:uid="{4A668D4C-1AB3-47A5-A154-EDB93618F68B}"/>
    <cellStyle name="Output 2 3 2 2 6" xfId="19464" xr:uid="{FCD282D3-7872-4176-A8EC-1D6BDD06E35F}"/>
    <cellStyle name="Output 2 3 2 2 7" xfId="20240" xr:uid="{780B795A-D8DB-4102-9192-BE490BEEB528}"/>
    <cellStyle name="Output 2 3 2 2 8" xfId="20997" xr:uid="{EF60C779-7348-4F7F-851C-789DC072E0ED}"/>
    <cellStyle name="Output 2 3 2 3" xfId="11824" xr:uid="{3F9C5BD7-5790-4652-89C3-CC4D020C965F}"/>
    <cellStyle name="Output 2 3 2 3 2" xfId="16228" xr:uid="{27131834-9B33-49C9-9094-D063F38562B2}"/>
    <cellStyle name="Output 2 3 2 3 3" xfId="17188" xr:uid="{BD075314-062C-4D59-B419-DF3BEA07E2C7}"/>
    <cellStyle name="Output 2 3 2 3 4" xfId="18140" xr:uid="{85C6794D-2D8B-41DC-8065-01CFACDEE736}"/>
    <cellStyle name="Output 2 3 2 3 5" xfId="19014" xr:uid="{2825C274-3AA1-42A9-86D3-F3929C1B177E}"/>
    <cellStyle name="Output 2 3 2 3 6" xfId="19879" xr:uid="{4B3D7D61-E567-485F-8B6D-9CCCC2A8C2B8}"/>
    <cellStyle name="Output 2 3 2 3 7" xfId="20655" xr:uid="{CA7AEC6D-365C-482A-8BDF-0EDF182D827F}"/>
    <cellStyle name="Output 2 3 2 3 8" xfId="21412" xr:uid="{82C56DC8-E2D5-42D6-8C1D-327544AA02CF}"/>
    <cellStyle name="Output 2 3 2 4" xfId="14788" xr:uid="{AEC7203F-50C6-4FE4-81B4-1ADC33F8863B}"/>
    <cellStyle name="Output 2 3 2 5" xfId="15405" xr:uid="{51C044BE-E8DB-4D36-96D2-DF38F3217A5E}"/>
    <cellStyle name="Output 2 3 2 6" xfId="16419" xr:uid="{378E128A-0297-492C-BF99-030C1B8CAE08}"/>
    <cellStyle name="Output 2 3 2 7" xfId="17377" xr:uid="{88CC4931-94B3-440F-A588-51F1E6B1AF27}"/>
    <cellStyle name="Output 2 3 2 8" xfId="18321" xr:uid="{EA92458E-1B4B-475E-933F-7CE89DF79F14}"/>
    <cellStyle name="Output 2 3 2 9" xfId="19194" xr:uid="{831722FC-E314-4F08-9823-39C8B253FA25}"/>
    <cellStyle name="Output 2 3 3" xfId="10629" xr:uid="{491CB07D-27FF-4D56-A8F5-26C1D2D3A15C}"/>
    <cellStyle name="Output 2 3 3 2" xfId="15325" xr:uid="{E58A4742-B4F3-498A-9F2C-7DA0D7B05959}"/>
    <cellStyle name="Output 2 3 3 3" xfId="16345" xr:uid="{CA94F37E-7C9B-4D53-8104-81DEDCABE1EF}"/>
    <cellStyle name="Output 2 3 3 4" xfId="17305" xr:uid="{D9DF9EAE-F5D4-4CFF-A2E8-D675C1140402}"/>
    <cellStyle name="Output 2 3 3 5" xfId="18254" xr:uid="{E1087EB0-187B-4D9A-A47D-4198C253D1CD}"/>
    <cellStyle name="Output 2 3 3 6" xfId="19127" xr:uid="{F60CC232-E2FF-49D8-861D-7296B4A14EC9}"/>
    <cellStyle name="Output 2 3 3 7" xfId="19992" xr:uid="{CA4FDAEC-4677-4F5E-9E67-662835F3B651}"/>
    <cellStyle name="Output 2 3 3 8" xfId="20768" xr:uid="{7506CA69-903F-4E1D-A9FA-C53B83A6868B}"/>
    <cellStyle name="Output 2 3 4" xfId="11595" xr:uid="{F66D5B92-8A00-421C-913B-FC81671BD3A8}"/>
    <cellStyle name="Output 2 3 4 2" xfId="15999" xr:uid="{AABA0CB7-BD2B-4C3E-8699-9130453E4942}"/>
    <cellStyle name="Output 2 3 4 3" xfId="16959" xr:uid="{14C42DD3-4170-42C4-9EC6-1C7022635611}"/>
    <cellStyle name="Output 2 3 4 4" xfId="17911" xr:uid="{4B203EDA-FE8F-4605-A771-DE9685C197DD}"/>
    <cellStyle name="Output 2 3 4 5" xfId="18785" xr:uid="{0DE662DA-DA90-451E-BFAF-F995FFE9C7D4}"/>
    <cellStyle name="Output 2 3 4 6" xfId="19650" xr:uid="{F0B33257-A5E8-4E33-9461-99D2373EFCAC}"/>
    <cellStyle name="Output 2 3 4 7" xfId="20426" xr:uid="{DA4232C8-F90A-46C6-BB03-008A064C59A5}"/>
    <cellStyle name="Output 2 3 4 8" xfId="21183" xr:uid="{C3087259-F5A0-4EAC-A019-905F692EFD2D}"/>
    <cellStyle name="Output 2 3 5" xfId="14296" xr:uid="{0D6F8604-247B-48FC-B8EC-D5FFDAC27A5C}"/>
    <cellStyle name="Output 2 3 6" xfId="12667" xr:uid="{D4BA976E-D01E-4FE2-855B-0F92BDCFDFF1}"/>
    <cellStyle name="Output 2 3 7" xfId="13735" xr:uid="{5974B448-9FB0-4CA2-99E0-9726D24C468F}"/>
    <cellStyle name="Output 2 3 8" xfId="13144" xr:uid="{43FB94BD-DABC-44BB-8CA6-AE086A1DAFC3}"/>
    <cellStyle name="Output 2 3 9" xfId="13498" xr:uid="{D65C22DF-2079-41E9-BABF-D73ACFE8A789}"/>
    <cellStyle name="Output 2 4" xfId="9353" xr:uid="{9D92D85A-E6AB-4120-9965-5090C0C514AE}"/>
    <cellStyle name="Output 2 4 10" xfId="15203" xr:uid="{3D10C1BA-6EDC-4BCA-85EB-AA2751F891A2}"/>
    <cellStyle name="Output 2 4 2" xfId="10880" xr:uid="{F717343D-E1FA-4EB8-B63F-EFA0328A92C3}"/>
    <cellStyle name="Output 2 4 2 2" xfId="15507" xr:uid="{948252EA-BA5E-4B98-B812-EF06ECC39883}"/>
    <cellStyle name="Output 2 4 2 3" xfId="16513" xr:uid="{1A722418-9440-426F-84ED-2CB819E67283}"/>
    <cellStyle name="Output 2 4 2 4" xfId="17471" xr:uid="{A3FE03DA-A752-48C6-A293-E4E3F92C19D0}"/>
    <cellStyle name="Output 2 4 2 5" xfId="18398" xr:uid="{6D6C4D9B-FFA3-4659-A56C-EC1CFC230062}"/>
    <cellStyle name="Output 2 4 2 6" xfId="19269" xr:uid="{485C7F4E-2020-44FC-AF4C-CDD6C551ED6B}"/>
    <cellStyle name="Output 2 4 2 7" xfId="20116" xr:uid="{5DDD636A-BB32-450C-8BD6-D817C8274E2D}"/>
    <cellStyle name="Output 2 4 2 8" xfId="20883" xr:uid="{AD5636BE-91FA-4F01-B427-A5F8E2137FAE}"/>
    <cellStyle name="Output 2 4 3" xfId="11710" xr:uid="{39C4C926-84EA-4705-AB5B-95F75F77287C}"/>
    <cellStyle name="Output 2 4 3 2" xfId="16114" xr:uid="{597C917A-C635-4165-AAD2-2BC55317DAE0}"/>
    <cellStyle name="Output 2 4 3 3" xfId="17074" xr:uid="{7207A89D-EE3D-4664-965E-A5258DE0A259}"/>
    <cellStyle name="Output 2 4 3 4" xfId="18026" xr:uid="{30E0A5F2-D84F-49D7-A668-0BB6FE7778F3}"/>
    <cellStyle name="Output 2 4 3 5" xfId="18900" xr:uid="{4275CF90-151B-4EF9-8908-C807AFEF14B1}"/>
    <cellStyle name="Output 2 4 3 6" xfId="19765" xr:uid="{F05BD2BF-4B39-4792-B9E8-37F44DF079B6}"/>
    <cellStyle name="Output 2 4 3 7" xfId="20541" xr:uid="{B98FDDAC-C07B-4E09-B2BB-E588B15C8E43}"/>
    <cellStyle name="Output 2 4 3 8" xfId="21298" xr:uid="{58F8333F-BAF2-43CE-9FB6-3BD6E0BB6101}"/>
    <cellStyle name="Output 2 4 4" xfId="14477" xr:uid="{8F7E02D8-7F4B-4B01-952E-B5668870DAF4}"/>
    <cellStyle name="Output 2 4 5" xfId="12499" xr:uid="{2FA54E97-56C2-4CFB-9B90-C019A88DD4F4}"/>
    <cellStyle name="Output 2 4 6" xfId="13756" xr:uid="{03B32EBD-904C-4884-8741-8EE17402B796}"/>
    <cellStyle name="Output 2 4 7" xfId="13128" xr:uid="{BC90D560-E55B-4BA1-802A-090985B8F616}"/>
    <cellStyle name="Output 2 4 8" xfId="14606" xr:uid="{966FCF57-9201-4C9D-802B-59C9856DD574}"/>
    <cellStyle name="Output 2 4 9" xfId="12387" xr:uid="{BB333A6A-B570-41FB-8435-EF603CF4EFFE}"/>
    <cellStyle name="Output 2 5" xfId="10137" xr:uid="{EAB0A494-FCAA-4CE1-8C79-FC4457876307}"/>
    <cellStyle name="Output 2 5 2" xfId="15018" xr:uid="{D4C66952-7CFD-4C49-8F96-34DA0CB72670}"/>
    <cellStyle name="Output 2 5 3" xfId="12071" xr:uid="{B3237C41-D5AC-4F84-A489-66CE1E712289}"/>
    <cellStyle name="Output 2 5 4" xfId="13849" xr:uid="{B72699B8-7DF6-4985-8E6E-244D5DAC37AE}"/>
    <cellStyle name="Output 2 5 5" xfId="13053" xr:uid="{EFE35589-BC61-40CE-983B-7B54440D302B}"/>
    <cellStyle name="Output 2 5 6" xfId="15442" xr:uid="{F80334F1-6F9E-4748-BF5F-15CD379710AB}"/>
    <cellStyle name="Output 2 5 7" xfId="16451" xr:uid="{423F67AC-CEFC-4B49-A05B-58031E2931CB}"/>
    <cellStyle name="Output 2 5 8" xfId="17409" xr:uid="{948D499F-6763-4BDE-9E02-9C037D831A3E}"/>
    <cellStyle name="Output 2 6" xfId="11482" xr:uid="{99A75DC9-50F0-42D6-B4F2-81D97409EDE3}"/>
    <cellStyle name="Output 2 6 2" xfId="15886" xr:uid="{C7050A71-B1B2-4D17-897D-1FE61A2625F1}"/>
    <cellStyle name="Output 2 6 3" xfId="16846" xr:uid="{4620A042-AF61-4D4D-9276-56D3F9930734}"/>
    <cellStyle name="Output 2 6 4" xfId="17798" xr:uid="{6178B61E-08E6-45D6-AC39-CB1FCA4D5B55}"/>
    <cellStyle name="Output 2 6 5" xfId="18672" xr:uid="{7FB95DD8-C025-42F0-8F87-2D1957E22340}"/>
    <cellStyle name="Output 2 6 6" xfId="19537" xr:uid="{C92877F9-F994-4EFA-8E4B-18F19DA38885}"/>
    <cellStyle name="Output 2 6 7" xfId="20313" xr:uid="{7F87F1E2-F7F1-4CF8-BD29-9056F42CDE5B}"/>
    <cellStyle name="Output 2 6 8" xfId="21070" xr:uid="{F260C755-311D-4C62-AE9C-021764F9D654}"/>
    <cellStyle name="Output 2 7" xfId="13923" xr:uid="{D53D2D8D-648E-4EC8-A392-6F5A9C229A32}"/>
    <cellStyle name="Output 2 8" xfId="12988" xr:uid="{3B0EE2BF-4499-4352-AA79-D093595300D9}"/>
    <cellStyle name="Output 2 9" xfId="13542" xr:uid="{B9434D60-E84E-4CBD-AC3C-BEEFADA6510E}"/>
    <cellStyle name="Output 3" xfId="8497" xr:uid="{9F0EDB7E-CBB5-419D-91E4-4EDF5228717E}"/>
    <cellStyle name="Output 3 10" xfId="14091" xr:uid="{39DB0906-067A-41C3-AFE0-F799A985E418}"/>
    <cellStyle name="Output 3 11" xfId="12843" xr:uid="{E4CC9CE8-D479-4C0D-BECE-AC7ACD6B3D69}"/>
    <cellStyle name="Output 3 12" xfId="13673" xr:uid="{20800E45-8F19-4B92-92C1-14F6954E56AE}"/>
    <cellStyle name="Output 3 2" xfId="9105" xr:uid="{B0D4C8A2-B358-46BA-98E0-4D41B33877D4}"/>
    <cellStyle name="Output 3 2 10" xfId="13178" xr:uid="{215085EE-19D4-45E1-A420-A17B953801A3}"/>
    <cellStyle name="Output 3 2 11" xfId="14012" xr:uid="{034586A8-9906-4009-9E7A-D489C00715FE}"/>
    <cellStyle name="Output 3 2 2" xfId="9837" xr:uid="{8BAF4978-014A-49B5-9419-1590311F7A61}"/>
    <cellStyle name="Output 3 2 2 10" xfId="18514" xr:uid="{EF5A81F7-0037-447D-8B45-4BBA54416A5D}"/>
    <cellStyle name="Output 3 2 2 2" xfId="11376" xr:uid="{7E1EADDA-DECB-4AA5-87B7-66D960A6E28E}"/>
    <cellStyle name="Output 3 2 2 2 2" xfId="15805" xr:uid="{9F34F19E-FAC7-4ED6-A3EF-1E0B9E4F367F}"/>
    <cellStyle name="Output 3 2 2 2 3" xfId="16767" xr:uid="{3FF53236-98DE-4EFE-A70A-FB18E166E608}"/>
    <cellStyle name="Output 3 2 2 2 4" xfId="17719" xr:uid="{181675AB-474F-4F59-BC9A-3519D57B45C9}"/>
    <cellStyle name="Output 3 2 2 2 5" xfId="18599" xr:uid="{CB5E1042-80BD-4F82-8AAF-CEBFD25AFA5C}"/>
    <cellStyle name="Output 3 2 2 2 6" xfId="19465" xr:uid="{39552A0B-EEAC-493C-B617-6C12485B4F6B}"/>
    <cellStyle name="Output 3 2 2 2 7" xfId="20241" xr:uid="{613C6427-2B14-4D0B-998F-11D8931DBEF6}"/>
    <cellStyle name="Output 3 2 2 2 8" xfId="20998" xr:uid="{A6F8A075-E374-46B4-896F-DEAE3AB1E5E1}"/>
    <cellStyle name="Output 3 2 2 3" xfId="11825" xr:uid="{547B04AF-366D-442B-A7DB-D377D2EE9144}"/>
    <cellStyle name="Output 3 2 2 3 2" xfId="16229" xr:uid="{A1369870-A0FF-4BB1-B8AA-D1B90FC050A4}"/>
    <cellStyle name="Output 3 2 2 3 3" xfId="17189" xr:uid="{5AA3EABF-4239-4439-913B-4DB8C3DDC74B}"/>
    <cellStyle name="Output 3 2 2 3 4" xfId="18141" xr:uid="{796A9F59-FEA5-4DDE-9F58-FA8C6B4EA439}"/>
    <cellStyle name="Output 3 2 2 3 5" xfId="19015" xr:uid="{91C8E492-E11C-4A3A-91D1-0611F775E509}"/>
    <cellStyle name="Output 3 2 2 3 6" xfId="19880" xr:uid="{9BFA8F94-B232-494B-9ED9-0C6003DE2070}"/>
    <cellStyle name="Output 3 2 2 3 7" xfId="20656" xr:uid="{EC4A7FD7-5C7A-460A-A474-6229675C35B1}"/>
    <cellStyle name="Output 3 2 2 3 8" xfId="21413" xr:uid="{0779D5AD-F8BB-4D9B-9FCC-3B36FBC8B2A9}"/>
    <cellStyle name="Output 3 2 2 4" xfId="14789" xr:uid="{2B87F901-7737-4461-818C-7268A916AC2E}"/>
    <cellStyle name="Output 3 2 2 5" xfId="14376" xr:uid="{2825AB9D-364A-49CD-9242-9B320AEDE1A6}"/>
    <cellStyle name="Output 3 2 2 6" xfId="12592" xr:uid="{EC3C22B7-2DAD-4E42-AA77-ACDFB52B19F2}"/>
    <cellStyle name="Output 3 2 2 7" xfId="15684" xr:uid="{75AA1AE1-1D9F-4114-81C4-EA5887FA9160}"/>
    <cellStyle name="Output 3 2 2 8" xfId="16662" xr:uid="{7201FF9F-8111-4A07-81E7-CC698317FEBA}"/>
    <cellStyle name="Output 3 2 2 9" xfId="17615" xr:uid="{3E29ADE1-CC88-484B-B5A7-92BD81E32690}"/>
    <cellStyle name="Output 3 2 3" xfId="10630" xr:uid="{0EFFDEF5-B211-4A7B-82F9-99FE3F9A7C15}"/>
    <cellStyle name="Output 3 2 3 2" xfId="15326" xr:uid="{B0190469-78FA-45C5-8314-6982C9C63659}"/>
    <cellStyle name="Output 3 2 3 3" xfId="16346" xr:uid="{CC2BC29E-9C9F-4902-98E4-93A0780825C0}"/>
    <cellStyle name="Output 3 2 3 4" xfId="17306" xr:uid="{272CCDAF-F197-4F57-876E-26CE688B9E69}"/>
    <cellStyle name="Output 3 2 3 5" xfId="18255" xr:uid="{1E607C63-75D2-48B3-82FD-D4A749521FA1}"/>
    <cellStyle name="Output 3 2 3 6" xfId="19128" xr:uid="{4EE9C697-41D5-49FA-9D31-5E8DDD6B33D3}"/>
    <cellStyle name="Output 3 2 3 7" xfId="19993" xr:uid="{10895832-1E3F-436B-9BE4-319133FFEE79}"/>
    <cellStyle name="Output 3 2 3 8" xfId="20769" xr:uid="{2943B820-E80F-47BA-BCBF-138385F720E1}"/>
    <cellStyle name="Output 3 2 4" xfId="11596" xr:uid="{1E0FCBB0-DBCD-487A-865E-3F3E6772CDEF}"/>
    <cellStyle name="Output 3 2 4 2" xfId="16000" xr:uid="{7527DD6F-0E75-48DC-894F-CFB28A99EF52}"/>
    <cellStyle name="Output 3 2 4 3" xfId="16960" xr:uid="{3BB79C05-4033-444A-A119-32AF44C1A1E0}"/>
    <cellStyle name="Output 3 2 4 4" xfId="17912" xr:uid="{F275CCC2-BB51-4D27-9E73-C6188E68C3AB}"/>
    <cellStyle name="Output 3 2 4 5" xfId="18786" xr:uid="{2A1441EB-9696-42D2-BD31-B26863BA0DDC}"/>
    <cellStyle name="Output 3 2 4 6" xfId="19651" xr:uid="{DD37C09E-6DB1-40F3-83CD-1E0BC3D5FCFB}"/>
    <cellStyle name="Output 3 2 4 7" xfId="20427" xr:uid="{E05D6F0E-C6DF-4C12-9C69-E464B2035571}"/>
    <cellStyle name="Output 3 2 4 8" xfId="21184" xr:uid="{DD905EEC-C697-4565-812E-10A66EA96813}"/>
    <cellStyle name="Output 3 2 5" xfId="14297" xr:uid="{F1FBD7D7-39CA-4169-A751-40CAABFE8F94}"/>
    <cellStyle name="Output 3 2 6" xfId="12666" xr:uid="{32C5396F-3B59-49A1-8127-EB487CAD338E}"/>
    <cellStyle name="Output 3 2 7" xfId="14133" xr:uid="{A482BDF8-188E-4EBF-94EB-91E0BFD417E1}"/>
    <cellStyle name="Output 3 2 8" xfId="12815" xr:uid="{493F8563-AA12-4E90-A9F8-768BD88163E3}"/>
    <cellStyle name="Output 3 2 9" xfId="13697" xr:uid="{10D8E1AF-3040-4711-A4AA-DE680927CA9C}"/>
    <cellStyle name="Output 3 3" xfId="9354" xr:uid="{7E7DFC71-A8ED-4D64-946E-9A96566409B4}"/>
    <cellStyle name="Output 3 3 10" xfId="17576" xr:uid="{7E18AB1E-110E-455E-AA1B-6AC12962E97C}"/>
    <cellStyle name="Output 3 3 2" xfId="10881" xr:uid="{0D2AA23D-5C69-4EAD-B7CB-5DF75E505FA7}"/>
    <cellStyle name="Output 3 3 2 2" xfId="15508" xr:uid="{AA063E3B-0AB3-443B-98E8-88E824968565}"/>
    <cellStyle name="Output 3 3 2 3" xfId="16514" xr:uid="{29A86DA5-C780-48C5-949A-AFEAE0696978}"/>
    <cellStyle name="Output 3 3 2 4" xfId="17472" xr:uid="{00DDC476-DDA1-4040-BBD3-36A74D9F4F27}"/>
    <cellStyle name="Output 3 3 2 5" xfId="18399" xr:uid="{63E2B7B4-FCC6-4738-94DC-D60DC24D60DA}"/>
    <cellStyle name="Output 3 3 2 6" xfId="19270" xr:uid="{1CEB3B54-4294-434E-8B7E-062E27054182}"/>
    <cellStyle name="Output 3 3 2 7" xfId="20117" xr:uid="{8ACB28EC-9304-4BC9-AF82-ABA362D08D3B}"/>
    <cellStyle name="Output 3 3 2 8" xfId="20884" xr:uid="{8F4031D1-98EE-4C8E-9F26-E478340E3C72}"/>
    <cellStyle name="Output 3 3 3" xfId="11711" xr:uid="{409560F6-C1E2-4C3E-AA1A-7DBB02879A2C}"/>
    <cellStyle name="Output 3 3 3 2" xfId="16115" xr:uid="{D91A3722-6A3D-4DD1-BDB4-6C01AAD6858C}"/>
    <cellStyle name="Output 3 3 3 3" xfId="17075" xr:uid="{61254D84-A9BF-4C95-8FCB-741518ACE2BE}"/>
    <cellStyle name="Output 3 3 3 4" xfId="18027" xr:uid="{3A23AB9C-CE33-40FF-9B92-D117888510A0}"/>
    <cellStyle name="Output 3 3 3 5" xfId="18901" xr:uid="{9B5190D7-97C7-49C6-9795-E7B2F3E3E4E9}"/>
    <cellStyle name="Output 3 3 3 6" xfId="19766" xr:uid="{6C03DD8D-C0FC-4B14-9234-46CA953A3233}"/>
    <cellStyle name="Output 3 3 3 7" xfId="20542" xr:uid="{01B7054F-231F-47A8-BE1D-DD4DA89E8B80}"/>
    <cellStyle name="Output 3 3 3 8" xfId="21299" xr:uid="{37354F4F-17C6-4765-B31A-576A2F495E21}"/>
    <cellStyle name="Output 3 3 4" xfId="14478" xr:uid="{2917E4CD-0A28-4B47-9E1E-931BB186AE31}"/>
    <cellStyle name="Output 3 3 5" xfId="12498" xr:uid="{44C77347-2508-4A8E-8843-E745D3256969}"/>
    <cellStyle name="Output 3 3 6" xfId="13757" xr:uid="{894D1E0C-1467-4DDB-81DE-170E2B47BFA0}"/>
    <cellStyle name="Output 3 3 7" xfId="13127" xr:uid="{0959E5CD-250A-4ACB-A297-7AADB28C9DDF}"/>
    <cellStyle name="Output 3 3 8" xfId="15631" xr:uid="{01BA0C96-2352-48B2-BD14-862B70E02DD2}"/>
    <cellStyle name="Output 3 3 9" xfId="16619" xr:uid="{7AF84DEA-4B8C-48B3-ACAA-C42A2254B11C}"/>
    <cellStyle name="Output 3 4" xfId="10138" xr:uid="{3F367277-0AFF-43F2-AEA6-57D23C6BA9E8}"/>
    <cellStyle name="Output 3 4 2" xfId="15019" xr:uid="{C79442D8-5245-4E9A-8D9F-B3E3BC78D1D6}"/>
    <cellStyle name="Output 3 4 3" xfId="12070" xr:uid="{5F045E51-5CA9-4F02-B437-E85C30489D18}"/>
    <cellStyle name="Output 3 4 4" xfId="13850" xr:uid="{D1623E1C-D6B8-4AE5-8693-D6223DEEFA1E}"/>
    <cellStyle name="Output 3 4 5" xfId="13052" xr:uid="{413E0578-ACBD-49FF-8EEB-D0D38BCB427A}"/>
    <cellStyle name="Output 3 4 6" xfId="14929" xr:uid="{ED0A479A-FB3C-42E9-88D2-C0740D6BF2E5}"/>
    <cellStyle name="Output 3 4 7" xfId="12149" xr:uid="{E386844F-4581-4AD5-883A-931DDEDF8FCE}"/>
    <cellStyle name="Output 3 4 8" xfId="14725" xr:uid="{6FE5F1ED-32CA-462E-BAC1-CC112E8BAF0B}"/>
    <cellStyle name="Output 3 5" xfId="11483" xr:uid="{FB3A8B76-61D7-42DD-BA79-FA4127852F16}"/>
    <cellStyle name="Output 3 5 2" xfId="15887" xr:uid="{2F3B449A-5F27-49C0-8797-CD930A5F7F00}"/>
    <cellStyle name="Output 3 5 3" xfId="16847" xr:uid="{CCEFD265-32E2-4D63-BADF-5D0957DA9A39}"/>
    <cellStyle name="Output 3 5 4" xfId="17799" xr:uid="{DF8BA7C0-5C33-4EDE-AEC4-CFF9B09CEC63}"/>
    <cellStyle name="Output 3 5 5" xfId="18673" xr:uid="{8FBF52A2-CF04-400C-9504-3280AD5C5088}"/>
    <cellStyle name="Output 3 5 6" xfId="19538" xr:uid="{FF9314F5-4936-465E-8289-78A7381E8851}"/>
    <cellStyle name="Output 3 5 7" xfId="20314" xr:uid="{ED19B4EA-7464-44E1-A356-3C117E1317A1}"/>
    <cellStyle name="Output 3 5 8" xfId="21071" xr:uid="{681F59C6-C4E8-4282-9CEB-46EF1118A17B}"/>
    <cellStyle name="Output 3 6" xfId="13925" xr:uid="{91DA75D8-03E3-4D7A-8F3D-7121C73A1DA1}"/>
    <cellStyle name="Output 3 7" xfId="12986" xr:uid="{152C0B2F-4C31-4DF8-9EC2-86566DE9DC22}"/>
    <cellStyle name="Output 3 8" xfId="13544" xr:uid="{CE5525D3-C2ED-4C42-ABD5-CB5FC8EF0D81}"/>
    <cellStyle name="Output 3 9" xfId="13285" xr:uid="{8A9B6EF8-97AF-46A6-9B23-143ACEFF66BC}"/>
    <cellStyle name="Output 4" xfId="8498" xr:uid="{253D1807-F88B-4F81-969A-461D16244A05}"/>
    <cellStyle name="Output 4 10" xfId="14579" xr:uid="{D89A3997-482B-4238-9C52-60C4E8023E1D}"/>
    <cellStyle name="Output 4 11" xfId="12402" xr:uid="{7BA24E44-7639-4017-B852-FA0CF3549C95}"/>
    <cellStyle name="Output 4 12" xfId="15713" xr:uid="{6D06295F-23AE-4421-95FC-0D47D9E7DB11}"/>
    <cellStyle name="Output 4 2" xfId="9106" xr:uid="{50C1DDD7-CAFE-460E-967E-618D529D3906}"/>
    <cellStyle name="Output 4 2 10" xfId="13177" xr:uid="{06435A42-136D-4B4B-9831-3A8CF128C8D3}"/>
    <cellStyle name="Output 4 2 11" xfId="14600" xr:uid="{45692C95-A29A-4E40-8C14-1F5E0E43597D}"/>
    <cellStyle name="Output 4 2 2" xfId="9838" xr:uid="{ACC5951E-73B2-4078-AF57-AC68DE526B9D}"/>
    <cellStyle name="Output 4 2 2 10" xfId="19232" xr:uid="{B14897E6-B6B6-4EF9-BEFA-05B5F894885E}"/>
    <cellStyle name="Output 4 2 2 2" xfId="11377" xr:uid="{BB8F7B69-6220-48EA-9E53-D28139C25C95}"/>
    <cellStyle name="Output 4 2 2 2 2" xfId="15806" xr:uid="{A5608448-5416-4B22-B5B9-0E1F3D8BA302}"/>
    <cellStyle name="Output 4 2 2 2 3" xfId="16768" xr:uid="{332C3CA6-9A6F-4618-8E59-3C7C119EA6EE}"/>
    <cellStyle name="Output 4 2 2 2 4" xfId="17720" xr:uid="{9903D7B1-BFC2-4EAC-B895-893DE473E6E2}"/>
    <cellStyle name="Output 4 2 2 2 5" xfId="18600" xr:uid="{10AB3341-B05E-46C2-8EB0-688C27D42D00}"/>
    <cellStyle name="Output 4 2 2 2 6" xfId="19466" xr:uid="{05120DE7-E6C6-438D-8894-D20729D45B14}"/>
    <cellStyle name="Output 4 2 2 2 7" xfId="20242" xr:uid="{C99471D4-E565-4646-9428-D44FEA4E3D3E}"/>
    <cellStyle name="Output 4 2 2 2 8" xfId="20999" xr:uid="{4160B0FF-82A7-47B5-92BB-37D34221D07F}"/>
    <cellStyle name="Output 4 2 2 3" xfId="11826" xr:uid="{A7D11569-FAF3-4D82-9B40-5C678BC44C0B}"/>
    <cellStyle name="Output 4 2 2 3 2" xfId="16230" xr:uid="{72565E1D-3707-4B80-8230-E98A51AA3F47}"/>
    <cellStyle name="Output 4 2 2 3 3" xfId="17190" xr:uid="{F9B6960D-2900-495A-A61D-C2C4ABB7FEE1}"/>
    <cellStyle name="Output 4 2 2 3 4" xfId="18142" xr:uid="{5F82C27E-2171-4EE2-A430-9DAF6E4DB9D8}"/>
    <cellStyle name="Output 4 2 2 3 5" xfId="19016" xr:uid="{B0F759D4-5FDD-4C21-AD33-686483195C15}"/>
    <cellStyle name="Output 4 2 2 3 6" xfId="19881" xr:uid="{90E16D26-6BD1-41EC-80FC-D47380DE2C9B}"/>
    <cellStyle name="Output 4 2 2 3 7" xfId="20657" xr:uid="{420918D6-754E-4A76-A728-069956D781F3}"/>
    <cellStyle name="Output 4 2 2 3 8" xfId="21414" xr:uid="{25CC93C7-BBD7-4BBD-A289-ACCFFDB7287F}"/>
    <cellStyle name="Output 4 2 2 4" xfId="14790" xr:uid="{21D986E7-ADCF-4057-88D5-26AB61A2EC4B}"/>
    <cellStyle name="Output 4 2 2 5" xfId="12266" xr:uid="{ACAB00C7-8A12-44C6-B6EC-CF379AABA457}"/>
    <cellStyle name="Output 4 2 2 6" xfId="15469" xr:uid="{A9E4CC38-B2B5-4C38-8695-E0890CC91B10}"/>
    <cellStyle name="Output 4 2 2 7" xfId="16476" xr:uid="{97A3AD88-8BAA-4708-9EFA-2FED2D92FDEB}"/>
    <cellStyle name="Output 4 2 2 8" xfId="17434" xr:uid="{B8FCD92C-96D4-4CB4-A1BE-AC752F1A72C7}"/>
    <cellStyle name="Output 4 2 2 9" xfId="18361" xr:uid="{1396AE84-CFEC-4006-9B2F-056FC6BB0B6D}"/>
    <cellStyle name="Output 4 2 3" xfId="10631" xr:uid="{936B63CF-0B17-4AE0-8A40-6D1649A3FFF4}"/>
    <cellStyle name="Output 4 2 3 2" xfId="15327" xr:uid="{ED707523-BD18-4D59-AA15-E378F495C357}"/>
    <cellStyle name="Output 4 2 3 3" xfId="16347" xr:uid="{81A82CBD-FA29-437F-8091-3A792958958A}"/>
    <cellStyle name="Output 4 2 3 4" xfId="17307" xr:uid="{0DC10C1C-C239-4164-92DA-46380EA27267}"/>
    <cellStyle name="Output 4 2 3 5" xfId="18256" xr:uid="{D2B709BB-87B6-44B3-9BAA-C2EDF55BC5B7}"/>
    <cellStyle name="Output 4 2 3 6" xfId="19129" xr:uid="{B67F42BF-D0F9-4654-BD50-BD4E0CA5E30D}"/>
    <cellStyle name="Output 4 2 3 7" xfId="19994" xr:uid="{71C0272D-2555-413A-80BE-862DD1091214}"/>
    <cellStyle name="Output 4 2 3 8" xfId="20770" xr:uid="{8AE195ED-AAF8-4378-BBBE-7A3C401316CA}"/>
    <cellStyle name="Output 4 2 4" xfId="11597" xr:uid="{F73E1831-6CEA-4F86-882B-C4E0051F641C}"/>
    <cellStyle name="Output 4 2 4 2" xfId="16001" xr:uid="{E7F6AA8E-434F-46EE-A50F-DBE526A7AAA5}"/>
    <cellStyle name="Output 4 2 4 3" xfId="16961" xr:uid="{A8794755-EC26-49F5-BDFD-2F03D861C028}"/>
    <cellStyle name="Output 4 2 4 4" xfId="17913" xr:uid="{B31A8D12-0349-4363-A02E-C07F8081DBB5}"/>
    <cellStyle name="Output 4 2 4 5" xfId="18787" xr:uid="{C2C05643-2AE7-4E65-8E39-F8211BA99D7F}"/>
    <cellStyle name="Output 4 2 4 6" xfId="19652" xr:uid="{CFC78B9E-ECB9-42AF-A530-039A24AE9FF1}"/>
    <cellStyle name="Output 4 2 4 7" xfId="20428" xr:uid="{099D757F-996B-4BE4-BCDF-981F2DCA3EC6}"/>
    <cellStyle name="Output 4 2 4 8" xfId="21185" xr:uid="{000A7C48-B877-45EE-BC98-FC65D168B3C2}"/>
    <cellStyle name="Output 4 2 5" xfId="14298" xr:uid="{87D1BF24-5D31-4B52-92E6-1700864564FD}"/>
    <cellStyle name="Output 4 2 6" xfId="12665" xr:uid="{9666E6EE-7F5C-4AC9-8AFD-74D4AA24A090}"/>
    <cellStyle name="Output 4 2 7" xfId="14134" xr:uid="{33EB0633-24B3-4C84-8E05-0D793F47184C}"/>
    <cellStyle name="Output 4 2 8" xfId="12814" xr:uid="{DB276E0C-5D68-4082-AE15-4F54291975FC}"/>
    <cellStyle name="Output 4 2 9" xfId="13698" xr:uid="{E257C494-7F88-41E9-93B0-71319A95991F}"/>
    <cellStyle name="Output 4 3" xfId="9355" xr:uid="{B68901B3-9147-4737-A329-00764FB31AB0}"/>
    <cellStyle name="Output 4 3 10" xfId="14346" xr:uid="{D293EE2E-A0F5-4C1F-A1A2-BBE5DB84937E}"/>
    <cellStyle name="Output 4 3 2" xfId="10882" xr:uid="{FAA7F363-2FD2-4170-A21F-A5C4153250A6}"/>
    <cellStyle name="Output 4 3 2 2" xfId="15509" xr:uid="{4F5D2C51-94F1-44DB-98CA-178915236AAD}"/>
    <cellStyle name="Output 4 3 2 3" xfId="16515" xr:uid="{F6CF6D60-2AA9-47E8-8050-D10A3697FEE2}"/>
    <cellStyle name="Output 4 3 2 4" xfId="17473" xr:uid="{BEB036DA-624A-4546-8456-0AD73150E36B}"/>
    <cellStyle name="Output 4 3 2 5" xfId="18400" xr:uid="{E5A7467B-DB5F-40A6-9C31-67D929D4B20A}"/>
    <cellStyle name="Output 4 3 2 6" xfId="19271" xr:uid="{1E275B72-5FF0-486E-BD47-BB3116F32CCE}"/>
    <cellStyle name="Output 4 3 2 7" xfId="20118" xr:uid="{F30A483F-3B94-4FB0-B295-887464009912}"/>
    <cellStyle name="Output 4 3 2 8" xfId="20885" xr:uid="{2FBF4FB5-F6DB-44D9-99ED-EC2EFBE8C8EE}"/>
    <cellStyle name="Output 4 3 3" xfId="11712" xr:uid="{E4D43E28-6C7F-4802-AEC9-2D7BCBB8B2AA}"/>
    <cellStyle name="Output 4 3 3 2" xfId="16116" xr:uid="{2566D101-A175-4936-8E36-15451FCD0152}"/>
    <cellStyle name="Output 4 3 3 3" xfId="17076" xr:uid="{528E89F1-FF08-4F16-AD95-C460E4AFAAAF}"/>
    <cellStyle name="Output 4 3 3 4" xfId="18028" xr:uid="{1D12508F-5437-454D-9C66-B0610A8A0FE1}"/>
    <cellStyle name="Output 4 3 3 5" xfId="18902" xr:uid="{508B859C-AEF3-47B9-84E3-9C807B4FDCAF}"/>
    <cellStyle name="Output 4 3 3 6" xfId="19767" xr:uid="{6F9B1221-E129-4CA2-A46A-E2B6539DD2E6}"/>
    <cellStyle name="Output 4 3 3 7" xfId="20543" xr:uid="{65C3085D-B3C1-48A6-A1FF-F96E19019164}"/>
    <cellStyle name="Output 4 3 3 8" xfId="21300" xr:uid="{5B0DAC2A-D9F7-4DF5-9C77-7654F6D4AAB8}"/>
    <cellStyle name="Output 4 3 4" xfId="14479" xr:uid="{9D9DAF9E-A615-4FBE-BD3D-46DE3019C1A8}"/>
    <cellStyle name="Output 4 3 5" xfId="12497" xr:uid="{FCC6049B-58B7-4BBF-BC38-FC4344285125}"/>
    <cellStyle name="Output 4 3 6" xfId="13758" xr:uid="{600CA225-0607-4EC2-809F-811ADB96708E}"/>
    <cellStyle name="Output 4 3 7" xfId="13126" xr:uid="{52CF8D46-03E2-42A5-85BE-267C7B934A38}"/>
    <cellStyle name="Output 4 3 8" xfId="15141" xr:uid="{4B9A80E2-0D46-40BE-8617-B0F8805C970D}"/>
    <cellStyle name="Output 4 3 9" xfId="11975" xr:uid="{0CC4F6D5-242C-46BD-9ED0-9361BC1DDFF7}"/>
    <cellStyle name="Output 4 4" xfId="10139" xr:uid="{22E43EA7-5D91-47DD-8B60-359F70EA3FF7}"/>
    <cellStyle name="Output 4 4 2" xfId="15020" xr:uid="{7BD5DACA-7799-4D39-8B75-9211B4C3BE04}"/>
    <cellStyle name="Output 4 4 3" xfId="12069" xr:uid="{384A3261-806E-42F0-A1B5-3072F80A46E7}"/>
    <cellStyle name="Output 4 4 4" xfId="13851" xr:uid="{757DCAA4-D7FA-4EB4-BEF7-7E0299E9685D}"/>
    <cellStyle name="Output 4 4 5" xfId="13051" xr:uid="{BD93F92A-21E4-4819-B79F-CF6C97C30306}"/>
    <cellStyle name="Output 4 4 6" xfId="13505" xr:uid="{7FFE46C7-9B23-4D9A-A2BF-31721E0C7B33}"/>
    <cellStyle name="Output 4 4 7" xfId="13322" xr:uid="{BD61A55D-7396-46BD-A9F1-881A36BD53EE}"/>
    <cellStyle name="Output 4 4 8" xfId="15602" xr:uid="{8B4D3F79-A76E-4376-B1A7-4C7C8E76F6F9}"/>
    <cellStyle name="Output 4 5" xfId="11484" xr:uid="{71B12878-3887-46CD-9740-1F91CBAC42B6}"/>
    <cellStyle name="Output 4 5 2" xfId="15888" xr:uid="{A7AA0E5B-D98D-46AE-9BC9-8F8ED1BE92D4}"/>
    <cellStyle name="Output 4 5 3" xfId="16848" xr:uid="{D215132F-DA7E-4B79-A789-A3630DAE42FE}"/>
    <cellStyle name="Output 4 5 4" xfId="17800" xr:uid="{A576B481-0AF2-495A-A0C4-0E30F5BC90A0}"/>
    <cellStyle name="Output 4 5 5" xfId="18674" xr:uid="{82ADA47F-EA70-47CD-91BA-CD0E80A08C17}"/>
    <cellStyle name="Output 4 5 6" xfId="19539" xr:uid="{DE426F34-C8AD-4AD3-93EC-7B6838E04AAA}"/>
    <cellStyle name="Output 4 5 7" xfId="20315" xr:uid="{B6442486-E94D-43D5-B59F-69B3181D9ED0}"/>
    <cellStyle name="Output 4 5 8" xfId="21072" xr:uid="{350B7A0C-684E-476C-95D3-A3C62F3F4547}"/>
    <cellStyle name="Output 4 6" xfId="13926" xr:uid="{299CE18F-6253-45E1-B440-0D16356BC954}"/>
    <cellStyle name="Output 4 7" xfId="12985" xr:uid="{AB38FDC1-8A57-4317-BABD-A809EAFA7052}"/>
    <cellStyle name="Output 4 8" xfId="13545" xr:uid="{F4E9DF64-CC16-4450-9506-2CE11A666020}"/>
    <cellStyle name="Output 4 9" xfId="13284" xr:uid="{97C86F3C-A27C-4886-A0C6-14493030FB37}"/>
    <cellStyle name="Output 5" xfId="8499" xr:uid="{EEC70FF6-F8E2-44C9-BCCC-95373083AA02}"/>
    <cellStyle name="Output 5 10" xfId="15608" xr:uid="{52707FFE-08EF-40C1-B1A5-33816F7C3B8E}"/>
    <cellStyle name="Output 5 11" xfId="16609" xr:uid="{8B6190AE-DB1B-42A7-9146-C32F87AEDEBA}"/>
    <cellStyle name="Output 5 12" xfId="17567" xr:uid="{448D758A-1644-461C-9318-C6B25D377B02}"/>
    <cellStyle name="Output 5 2" xfId="9107" xr:uid="{2AFEC94C-BD85-4407-831D-12BD3F81171A}"/>
    <cellStyle name="Output 5 2 10" xfId="13088" xr:uid="{A559FB06-B52A-4058-B35A-C2CAEFB69565}"/>
    <cellStyle name="Output 5 2 11" xfId="14613" xr:uid="{6E9C9C61-0266-4A53-8D0D-647FD7AFF101}"/>
    <cellStyle name="Output 5 2 2" xfId="9839" xr:uid="{1C12D407-5D02-443C-8045-1761161E0C88}"/>
    <cellStyle name="Output 5 2 2 10" xfId="17670" xr:uid="{18D95CD1-7683-4590-9F1E-AEC74CF037D4}"/>
    <cellStyle name="Output 5 2 2 2" xfId="11378" xr:uid="{A8C0AEB9-0D98-4160-8CE6-1529CBE506FE}"/>
    <cellStyle name="Output 5 2 2 2 2" xfId="15807" xr:uid="{E092087B-01FB-45B9-9536-13FB1B0AA2C1}"/>
    <cellStyle name="Output 5 2 2 2 3" xfId="16769" xr:uid="{AF49B957-0CA4-462B-8CA3-844210EC6EAB}"/>
    <cellStyle name="Output 5 2 2 2 4" xfId="17721" xr:uid="{F128E6A2-370E-4820-BA10-4931CDB64B78}"/>
    <cellStyle name="Output 5 2 2 2 5" xfId="18601" xr:uid="{2D2DD266-FC67-4A6E-9E72-50A2799835D7}"/>
    <cellStyle name="Output 5 2 2 2 6" xfId="19467" xr:uid="{62863B98-BF62-4F66-966A-2A7127318829}"/>
    <cellStyle name="Output 5 2 2 2 7" xfId="20243" xr:uid="{994370C3-A802-4875-8119-88B803860A7F}"/>
    <cellStyle name="Output 5 2 2 2 8" xfId="21000" xr:uid="{59910D81-A087-4008-A9C7-5B9044EA241C}"/>
    <cellStyle name="Output 5 2 2 3" xfId="11827" xr:uid="{EDCCD72C-E249-434D-AAD6-71B5858D13CD}"/>
    <cellStyle name="Output 5 2 2 3 2" xfId="16231" xr:uid="{D072ABA1-5D97-4F8C-9D00-FA8CF0704DC6}"/>
    <cellStyle name="Output 5 2 2 3 3" xfId="17191" xr:uid="{149C3158-AB20-4C19-B0AB-0F3DEB6AAE7D}"/>
    <cellStyle name="Output 5 2 2 3 4" xfId="18143" xr:uid="{A7C45161-56A7-4507-A99D-95BEC99D99F7}"/>
    <cellStyle name="Output 5 2 2 3 5" xfId="19017" xr:uid="{A2F7824C-A3FF-4F6E-9770-C752A1442CD6}"/>
    <cellStyle name="Output 5 2 2 3 6" xfId="19882" xr:uid="{635B3EA6-B4DB-4099-AC5C-DBC59FE70790}"/>
    <cellStyle name="Output 5 2 2 3 7" xfId="20658" xr:uid="{307945BD-80CA-446D-B994-0D83EBDAF6AB}"/>
    <cellStyle name="Output 5 2 2 3 8" xfId="21415" xr:uid="{1E2394DE-57CF-4783-972D-015CBECC0893}"/>
    <cellStyle name="Output 5 2 2 4" xfId="14791" xr:uid="{9C99EBDA-BB69-4AD8-B3F5-DC0D43A841BD}"/>
    <cellStyle name="Output 5 2 2 5" xfId="12265" xr:uid="{2A71623F-C9AC-46F1-8615-8F4583AE3E26}"/>
    <cellStyle name="Output 5 2 2 6" xfId="14981" xr:uid="{9FD35E29-F4FE-4272-9370-D25A428A34AF}"/>
    <cellStyle name="Output 5 2 2 7" xfId="12105" xr:uid="{DA273129-9C5B-4C23-9CDD-46526CB0A053}"/>
    <cellStyle name="Output 5 2 2 8" xfId="15754" xr:uid="{8EBD4777-7A03-4E62-BD68-5826BE6331E7}"/>
    <cellStyle name="Output 5 2 2 9" xfId="16718" xr:uid="{C687619C-F47A-40CC-92ED-EA928BF7ABBF}"/>
    <cellStyle name="Output 5 2 3" xfId="10632" xr:uid="{E45A9B36-CE6A-4ECC-847A-DEC359D13159}"/>
    <cellStyle name="Output 5 2 3 2" xfId="15328" xr:uid="{89EAE093-A1A0-46C8-8C03-0BD41E5C3BEB}"/>
    <cellStyle name="Output 5 2 3 3" xfId="16348" xr:uid="{B0782E9A-6FDF-404D-B815-ED37D60F8007}"/>
    <cellStyle name="Output 5 2 3 4" xfId="17308" xr:uid="{BE129E0B-1AB1-417F-8865-6E8457DD63F5}"/>
    <cellStyle name="Output 5 2 3 5" xfId="18257" xr:uid="{4980FA2A-5937-465B-BDA0-51E08378B1DD}"/>
    <cellStyle name="Output 5 2 3 6" xfId="19130" xr:uid="{5856C83D-C8E1-439E-A8BD-93FB4530A60E}"/>
    <cellStyle name="Output 5 2 3 7" xfId="19995" xr:uid="{4DFD6DE9-A9ED-459A-8810-40A965BC0983}"/>
    <cellStyle name="Output 5 2 3 8" xfId="20771" xr:uid="{32BE866C-BE08-43FA-A7FB-B34E2B4ECDCB}"/>
    <cellStyle name="Output 5 2 4" xfId="11598" xr:uid="{5EA262D0-3730-40AC-8FFA-F8673555ADB7}"/>
    <cellStyle name="Output 5 2 4 2" xfId="16002" xr:uid="{6F0B3DC8-BB64-47D8-B03C-24F5FD005326}"/>
    <cellStyle name="Output 5 2 4 3" xfId="16962" xr:uid="{462167DB-8487-412F-A251-1F54788C3443}"/>
    <cellStyle name="Output 5 2 4 4" xfId="17914" xr:uid="{5B221A0F-28C0-4EF9-A50B-E961207BF050}"/>
    <cellStyle name="Output 5 2 4 5" xfId="18788" xr:uid="{C7C1A456-EDF7-4040-AFDB-1EC820E62C73}"/>
    <cellStyle name="Output 5 2 4 6" xfId="19653" xr:uid="{35FA30A7-3F33-4C6B-A870-F0C688AAF498}"/>
    <cellStyle name="Output 5 2 4 7" xfId="20429" xr:uid="{1B5B095C-F01D-4B9F-8EDA-C7D1A10DB1AB}"/>
    <cellStyle name="Output 5 2 4 8" xfId="21186" xr:uid="{028C6ABB-BD6E-4368-9E4A-2EEA78C27DEF}"/>
    <cellStyle name="Output 5 2 5" xfId="14299" xr:uid="{11EE6BF5-3985-4F95-9938-2449F43883C6}"/>
    <cellStyle name="Output 5 2 6" xfId="12664" xr:uid="{4A1E6781-EC9C-404B-A848-2631675C1782}"/>
    <cellStyle name="Output 5 2 7" xfId="14649" xr:uid="{DC604404-A3D2-4517-84AB-BF16181DFCEC}"/>
    <cellStyle name="Output 5 2 8" xfId="12353" xr:uid="{D5085107-D57E-4C7D-8856-8251875262CB}"/>
    <cellStyle name="Output 5 2 9" xfId="13807" xr:uid="{321D2BC8-28A7-4BF1-A33D-7B53A38F33DE}"/>
    <cellStyle name="Output 5 3" xfId="9356" xr:uid="{B11F195B-B816-4D98-B943-994E6015B547}"/>
    <cellStyle name="Output 5 3 10" xfId="14839" xr:uid="{0149726E-4CE2-4602-9D53-DE59DE4CCE09}"/>
    <cellStyle name="Output 5 3 2" xfId="10883" xr:uid="{84AEB2A2-7C97-4AED-84C8-A0E00963CC71}"/>
    <cellStyle name="Output 5 3 2 2" xfId="15510" xr:uid="{27ABCB88-BFC6-4AE4-A589-F7965DC60D35}"/>
    <cellStyle name="Output 5 3 2 3" xfId="16516" xr:uid="{20D2BE52-B1DA-448F-82D4-DA1184B57D32}"/>
    <cellStyle name="Output 5 3 2 4" xfId="17474" xr:uid="{C408E632-D180-4210-A20E-598D4FB848E5}"/>
    <cellStyle name="Output 5 3 2 5" xfId="18401" xr:uid="{61AE7429-03C0-420E-B818-CC68DD331546}"/>
    <cellStyle name="Output 5 3 2 6" xfId="19272" xr:uid="{2564C907-8761-4C5C-A8A6-1214E0CA362B}"/>
    <cellStyle name="Output 5 3 2 7" xfId="20119" xr:uid="{72583D3F-B4B3-4461-95B7-E91DEBB4DFF3}"/>
    <cellStyle name="Output 5 3 2 8" xfId="20886" xr:uid="{F1230A58-D0C4-43AA-B6CC-6C65E814BD1D}"/>
    <cellStyle name="Output 5 3 3" xfId="11713" xr:uid="{940EDA50-FDB3-42CD-B00D-73BBAF491627}"/>
    <cellStyle name="Output 5 3 3 2" xfId="16117" xr:uid="{6CC4F91C-0792-402A-B2FF-9E7FA118C405}"/>
    <cellStyle name="Output 5 3 3 3" xfId="17077" xr:uid="{489A1A31-8004-4FA9-BCA8-F0CB6DE80E41}"/>
    <cellStyle name="Output 5 3 3 4" xfId="18029" xr:uid="{751E5C0F-0A4F-4C08-A6AE-D28F8D7F4F41}"/>
    <cellStyle name="Output 5 3 3 5" xfId="18903" xr:uid="{6866A5EF-910D-4C35-AB92-BE3FC6FB763C}"/>
    <cellStyle name="Output 5 3 3 6" xfId="19768" xr:uid="{B7FD559F-6573-4D25-BA62-A09AAA4163BB}"/>
    <cellStyle name="Output 5 3 3 7" xfId="20544" xr:uid="{BAA98DD4-4E2F-405E-A88E-FCB8BA8D9E2B}"/>
    <cellStyle name="Output 5 3 3 8" xfId="21301" xr:uid="{D9A5D156-6F33-4B27-80D3-B2BB6CB516EC}"/>
    <cellStyle name="Output 5 3 4" xfId="14480" xr:uid="{1AF0EA70-651A-442E-BCBD-4606702ED136}"/>
    <cellStyle name="Output 5 3 5" xfId="12496" xr:uid="{253EE500-F32A-4586-9665-6EE2C05A39F4}"/>
    <cellStyle name="Output 5 3 6" xfId="14160" xr:uid="{F17D63EF-A2EF-4A4F-9165-797C2D485EDE}"/>
    <cellStyle name="Output 5 3 7" xfId="12790" xr:uid="{8544CA1F-9186-468E-A8B7-559006391D49}"/>
    <cellStyle name="Output 5 3 8" xfId="15156" xr:uid="{7AB1A90D-8BA8-478A-A1A2-92B5113C3DA5}"/>
    <cellStyle name="Output 5 3 9" xfId="11965" xr:uid="{1F608E4E-64D1-4D24-B009-5A9A71F0EA2C}"/>
    <cellStyle name="Output 5 4" xfId="10140" xr:uid="{8642B596-89AE-429C-92B9-41A51BE6F96C}"/>
    <cellStyle name="Output 5 4 2" xfId="15021" xr:uid="{5F96D26E-7B23-4C73-9728-A797B3D6ABA2}"/>
    <cellStyle name="Output 5 4 3" xfId="12068" xr:uid="{80ADD989-E207-4300-BD18-D2E9B8BD3476}"/>
    <cellStyle name="Output 5 4 4" xfId="13852" xr:uid="{03105B36-332E-4FE6-97EA-F18E89340C8F}"/>
    <cellStyle name="Output 5 4 5" xfId="13050" xr:uid="{E13A399E-4B29-4609-BD6C-099E8F5C73B0}"/>
    <cellStyle name="Output 5 4 6" xfId="13506" xr:uid="{131FE1AB-EEBC-45B3-AC8B-92D3C1914B11}"/>
    <cellStyle name="Output 5 4 7" xfId="13321" xr:uid="{101BD749-D560-4222-95EB-F6F55D3CB775}"/>
    <cellStyle name="Output 5 4 8" xfId="15066" xr:uid="{2BEDDF8C-45E4-427D-A2FD-B846352CE99C}"/>
    <cellStyle name="Output 5 5" xfId="11485" xr:uid="{107D3B34-B11C-4F23-AC11-4D0FD7E40E5E}"/>
    <cellStyle name="Output 5 5 2" xfId="15889" xr:uid="{9A3795BB-B290-4289-8144-E57FE98A8D18}"/>
    <cellStyle name="Output 5 5 3" xfId="16849" xr:uid="{B54CAAA3-CA81-4F5C-BDF9-3D205F664ADB}"/>
    <cellStyle name="Output 5 5 4" xfId="17801" xr:uid="{7907CF26-C0FC-424B-856D-0AB1DD55F156}"/>
    <cellStyle name="Output 5 5 5" xfId="18675" xr:uid="{34DB9D14-F943-4725-BA63-9E5A567ADA5F}"/>
    <cellStyle name="Output 5 5 6" xfId="19540" xr:uid="{38436465-E87B-4841-9009-AD9E1BCA47C5}"/>
    <cellStyle name="Output 5 5 7" xfId="20316" xr:uid="{6793D8EE-2E52-4DF1-A8F6-947E9EAC4DBD}"/>
    <cellStyle name="Output 5 5 8" xfId="21073" xr:uid="{89E6345A-BE2B-4EC1-BE79-A78C6543D488}"/>
    <cellStyle name="Output 5 6" xfId="13927" xr:uid="{FAF99262-180F-40B6-9D89-E5B4CC23B84A}"/>
    <cellStyle name="Output 5 7" xfId="12984" xr:uid="{E5F4970F-AF11-4930-9597-DF6BEE46EAAB}"/>
    <cellStyle name="Output 5 8" xfId="13546" xr:uid="{D8DCDE2D-F7B7-4D4F-AB4D-1B5AE15BDDC0}"/>
    <cellStyle name="Output 5 9" xfId="13283" xr:uid="{58A5A4FE-9717-422D-B545-CDD6B5B5F2DD}"/>
    <cellStyle name="Output 6" xfId="8500" xr:uid="{72331279-5A18-4102-A908-82F67DA2CC40}"/>
    <cellStyle name="Output 6 10" xfId="15127" xr:uid="{ECF8530A-CA86-4657-B2AA-D881FD42F6BB}"/>
    <cellStyle name="Output 6 11" xfId="11980" xr:uid="{8C052FBD-739F-4F14-BA5A-A7FE883AA8B5}"/>
    <cellStyle name="Output 6 12" xfId="13883" xr:uid="{2E79C65F-93F0-46B6-B03A-237583576CB8}"/>
    <cellStyle name="Output 6 2" xfId="9108" xr:uid="{DD40B16F-7879-4212-8F79-1D1CB4404D2E}"/>
    <cellStyle name="Output 6 2 10" xfId="18501" xr:uid="{1B6C804D-D5AA-4026-937E-1B9D64617873}"/>
    <cellStyle name="Output 6 2 11" xfId="19372" xr:uid="{A12BE4DD-BFE1-417A-9FFF-C7AA1A2279C2}"/>
    <cellStyle name="Output 6 2 2" xfId="9840" xr:uid="{D82B55EC-8DEA-4E55-83D1-3A347BDA077D}"/>
    <cellStyle name="Output 6 2 2 10" xfId="13214" xr:uid="{F0683E2C-BE08-4B47-85D5-2858C408CBEA}"/>
    <cellStyle name="Output 6 2 2 2" xfId="11379" xr:uid="{E0A59E93-2EF5-444C-B405-E665DBFCD1C6}"/>
    <cellStyle name="Output 6 2 2 2 2" xfId="15808" xr:uid="{3E1AEE15-7A2D-44EB-9ED2-178BD2567DEB}"/>
    <cellStyle name="Output 6 2 2 2 3" xfId="16770" xr:uid="{1498FAE1-0319-4F57-B12B-0B88D8C2C285}"/>
    <cellStyle name="Output 6 2 2 2 4" xfId="17722" xr:uid="{BDA99790-BE20-47AD-9665-FC82BE12EF2F}"/>
    <cellStyle name="Output 6 2 2 2 5" xfId="18602" xr:uid="{F44979A9-57F3-4C56-8CED-04D66DCF33D6}"/>
    <cellStyle name="Output 6 2 2 2 6" xfId="19468" xr:uid="{813EEB9B-80C9-4D33-8604-9BC3C75366E8}"/>
    <cellStyle name="Output 6 2 2 2 7" xfId="20244" xr:uid="{E2A908C4-4837-458D-B248-6CCEA586327B}"/>
    <cellStyle name="Output 6 2 2 2 8" xfId="21001" xr:uid="{30C98DEE-3966-4540-9273-90CADA4AB9E0}"/>
    <cellStyle name="Output 6 2 2 3" xfId="11828" xr:uid="{47982DAE-4958-48A5-B2FB-5BF204C1E9E4}"/>
    <cellStyle name="Output 6 2 2 3 2" xfId="16232" xr:uid="{F887F059-DAC0-4752-A27F-72A137D2A77B}"/>
    <cellStyle name="Output 6 2 2 3 3" xfId="17192" xr:uid="{E2A51687-D9A6-47E4-8A3E-40B9336E6B68}"/>
    <cellStyle name="Output 6 2 2 3 4" xfId="18144" xr:uid="{07171514-8B7D-4927-8640-E399A80BBC91}"/>
    <cellStyle name="Output 6 2 2 3 5" xfId="19018" xr:uid="{FED0B006-4E33-43DA-AB05-04F359418022}"/>
    <cellStyle name="Output 6 2 2 3 6" xfId="19883" xr:uid="{2CFE48C4-AE0B-4001-B6C2-351FFF9BE03D}"/>
    <cellStyle name="Output 6 2 2 3 7" xfId="20659" xr:uid="{E23759E3-5F25-45FD-972C-E5A33F70609A}"/>
    <cellStyle name="Output 6 2 2 3 8" xfId="21416" xr:uid="{589D319C-040A-4C1C-9A17-0181F146DAEF}"/>
    <cellStyle name="Output 6 2 2 4" xfId="14792" xr:uid="{288ACFED-33D5-44D0-837C-C4156629103A}"/>
    <cellStyle name="Output 6 2 2 5" xfId="14867" xr:uid="{803D925C-C13F-47E3-B5C0-2483C5C290CC}"/>
    <cellStyle name="Output 6 2 2 6" xfId="12205" xr:uid="{4F2455CA-A3E1-4132-86A5-5BEA6C9834AE}"/>
    <cellStyle name="Output 6 2 2 7" xfId="14052" xr:uid="{6CD6482B-1BFF-4F36-A6B2-E27A618E6D53}"/>
    <cellStyle name="Output 6 2 2 8" xfId="12878" xr:uid="{6DE49508-11DA-45BC-808E-66C5B6015DD8}"/>
    <cellStyle name="Output 6 2 2 9" xfId="13642" xr:uid="{9FF3E43B-E315-4609-ADB2-E9BF9C428B06}"/>
    <cellStyle name="Output 6 2 3" xfId="10633" xr:uid="{48192ECC-41B0-41AD-AC65-3833584A1A0A}"/>
    <cellStyle name="Output 6 2 3 2" xfId="15329" xr:uid="{0307A132-1FEF-42EF-A30F-CC62FFBD7E87}"/>
    <cellStyle name="Output 6 2 3 3" xfId="16349" xr:uid="{2227F826-DD43-4010-9B85-A862C75D1136}"/>
    <cellStyle name="Output 6 2 3 4" xfId="17309" xr:uid="{0AD66258-43C1-4F81-A241-0D157CB47121}"/>
    <cellStyle name="Output 6 2 3 5" xfId="18258" xr:uid="{AD83D0E9-DE5C-467D-AB13-2940B6E32F38}"/>
    <cellStyle name="Output 6 2 3 6" xfId="19131" xr:uid="{7CB0B9F0-DB84-4855-BBC2-330E0199B3F8}"/>
    <cellStyle name="Output 6 2 3 7" xfId="19996" xr:uid="{1E60230D-26F8-4814-8704-0F9B1E3A81CB}"/>
    <cellStyle name="Output 6 2 3 8" xfId="20772" xr:uid="{CABE4B0A-1830-4182-BA31-481704857A74}"/>
    <cellStyle name="Output 6 2 4" xfId="11599" xr:uid="{737132F3-91DC-44A6-AF06-88F0BB5DD1A1}"/>
    <cellStyle name="Output 6 2 4 2" xfId="16003" xr:uid="{B2743F8C-1255-4230-8A76-9662460426FE}"/>
    <cellStyle name="Output 6 2 4 3" xfId="16963" xr:uid="{CE1EE250-79FD-4674-87D4-CD64936494E1}"/>
    <cellStyle name="Output 6 2 4 4" xfId="17915" xr:uid="{2311F5FF-8F83-4CC6-B731-1B4C88D87E48}"/>
    <cellStyle name="Output 6 2 4 5" xfId="18789" xr:uid="{36847016-8683-41A8-A507-DA1BF2CDC6DB}"/>
    <cellStyle name="Output 6 2 4 6" xfId="19654" xr:uid="{E0560613-949A-4607-8061-D82FA3EDB6D9}"/>
    <cellStyle name="Output 6 2 4 7" xfId="20430" xr:uid="{B2CBF5DF-1AA0-4F30-97FF-8248DEE1EB23}"/>
    <cellStyle name="Output 6 2 4 8" xfId="21187" xr:uid="{FA83D678-CE47-44C3-91D4-A6902BE65B84}"/>
    <cellStyle name="Output 6 2 5" xfId="14300" xr:uid="{C5BECFF4-587A-4674-9007-C65966A985FF}"/>
    <cellStyle name="Output 6 2 6" xfId="12663" xr:uid="{3FD25B33-9CE0-47E8-A08E-0695AB03D618}"/>
    <cellStyle name="Output 6 2 7" xfId="15671" xr:uid="{29BACF43-6619-4C8B-9BBA-929167F808D5}"/>
    <cellStyle name="Output 6 2 8" xfId="16649" xr:uid="{8A298D77-E777-4256-BE17-388AA01674B6}"/>
    <cellStyle name="Output 6 2 9" xfId="17602" xr:uid="{82869EAB-0618-434D-B8BB-48ECFB42A869}"/>
    <cellStyle name="Output 6 3" xfId="9357" xr:uid="{6113498B-AB83-4196-8866-7FE0757EAE0E}"/>
    <cellStyle name="Output 6 3 10" xfId="15079" xr:uid="{95B5395D-872B-4740-A8E0-17DC92AAF49B}"/>
    <cellStyle name="Output 6 3 2" xfId="10884" xr:uid="{754EC5DF-6734-4547-BDB7-FBF79D08F4D9}"/>
    <cellStyle name="Output 6 3 2 2" xfId="15511" xr:uid="{C14AA7CF-6149-4E5D-858A-D4ACA4167786}"/>
    <cellStyle name="Output 6 3 2 3" xfId="16517" xr:uid="{1367A43D-AFF3-456B-AD2D-0512E848023C}"/>
    <cellStyle name="Output 6 3 2 4" xfId="17475" xr:uid="{C99E1900-C88F-4C96-AE0A-7D57A622751D}"/>
    <cellStyle name="Output 6 3 2 5" xfId="18402" xr:uid="{D02C3948-AC1D-4348-9968-4CBA9967C610}"/>
    <cellStyle name="Output 6 3 2 6" xfId="19273" xr:uid="{F9FA6997-01E5-4943-BEED-B8FB2FF831E2}"/>
    <cellStyle name="Output 6 3 2 7" xfId="20120" xr:uid="{B77205C9-D8FA-4802-8260-5E68234D41CD}"/>
    <cellStyle name="Output 6 3 2 8" xfId="20887" xr:uid="{74269962-76A2-4243-AF19-CEF7690A2AAE}"/>
    <cellStyle name="Output 6 3 3" xfId="11714" xr:uid="{46FD81B9-88AF-40E2-A5AF-A4467A0C6946}"/>
    <cellStyle name="Output 6 3 3 2" xfId="16118" xr:uid="{2D521C15-2F9D-4402-9DD2-EC6653588E15}"/>
    <cellStyle name="Output 6 3 3 3" xfId="17078" xr:uid="{A9FF9D33-C62D-464B-B03D-753C964FAC2E}"/>
    <cellStyle name="Output 6 3 3 4" xfId="18030" xr:uid="{7864F545-3247-41EE-8C43-8B7E5C482447}"/>
    <cellStyle name="Output 6 3 3 5" xfId="18904" xr:uid="{C6646447-DD54-4852-A573-15E9DBFC8AF0}"/>
    <cellStyle name="Output 6 3 3 6" xfId="19769" xr:uid="{66B652DE-C5CD-4E7D-A6A4-536C7F966920}"/>
    <cellStyle name="Output 6 3 3 7" xfId="20545" xr:uid="{1A3EAA69-1089-4E4C-96EC-42AE79F3FCEC}"/>
    <cellStyle name="Output 6 3 3 8" xfId="21302" xr:uid="{4D37F3B9-DCA9-45D3-9C2A-D0313783D1F6}"/>
    <cellStyle name="Output 6 3 4" xfId="14481" xr:uid="{D8484505-E3EC-436B-B434-42CA84E7D295}"/>
    <cellStyle name="Output 6 3 5" xfId="12495" xr:uid="{4D6180B8-2F56-4E29-8E08-7644F2E1F542}"/>
    <cellStyle name="Output 6 3 6" xfId="14680" xr:uid="{1584399C-7EA9-4D4F-9AFC-8DDFF45F97D2}"/>
    <cellStyle name="Output 6 3 7" xfId="12327" xr:uid="{0A868F88-59A2-42E8-8450-89497C63E08E}"/>
    <cellStyle name="Output 6 3 8" xfId="14175" xr:uid="{3F5E49C8-D1AB-45D8-8337-D8AE486E3BA1}"/>
    <cellStyle name="Output 6 3 9" xfId="12778" xr:uid="{574AAA5E-87AF-4D64-A145-DAA9F806D741}"/>
    <cellStyle name="Output 6 4" xfId="10141" xr:uid="{8B8A4C14-2E9D-4BC2-9E82-DF964C4C938D}"/>
    <cellStyle name="Output 6 4 2" xfId="15022" xr:uid="{4581BA65-6E16-484B-B5E2-11887A21DB95}"/>
    <cellStyle name="Output 6 4 3" xfId="12067" xr:uid="{8D17DD4D-22FD-4EF9-BCCE-79DA55CFD911}"/>
    <cellStyle name="Output 6 4 4" xfId="13853" xr:uid="{1C6BAE74-5B8C-4845-A747-7EF3B43B6CF4}"/>
    <cellStyle name="Output 6 4 5" xfId="13049" xr:uid="{1DC295D9-A110-4033-B08E-CE83C0C1F6F5}"/>
    <cellStyle name="Output 6 4 6" xfId="13507" xr:uid="{DA140E2A-C209-4C95-8639-316F6380A1C7}"/>
    <cellStyle name="Output 6 4 7" xfId="13320" xr:uid="{181F6CCF-A39F-4E9C-AEAE-3530B9681F92}"/>
    <cellStyle name="Output 6 4 8" xfId="14350" xr:uid="{8036FCA9-E63C-43B0-BB3F-0E94DA46C825}"/>
    <cellStyle name="Output 6 5" xfId="11486" xr:uid="{E95FB0F0-CE85-4AB5-AF8A-A9D98E5E53F5}"/>
    <cellStyle name="Output 6 5 2" xfId="15890" xr:uid="{4023E1C2-45AE-43C8-8049-099EB9A6DF6C}"/>
    <cellStyle name="Output 6 5 3" xfId="16850" xr:uid="{8609BA1F-CB76-487A-B532-D25DEA5C240A}"/>
    <cellStyle name="Output 6 5 4" xfId="17802" xr:uid="{A6585EFF-2F8B-4D8C-99CF-6B158112852F}"/>
    <cellStyle name="Output 6 5 5" xfId="18676" xr:uid="{B0929EB3-B061-4E01-816D-DD8300BE3D3F}"/>
    <cellStyle name="Output 6 5 6" xfId="19541" xr:uid="{134E9258-AF79-4003-B35C-CBC1EA422002}"/>
    <cellStyle name="Output 6 5 7" xfId="20317" xr:uid="{3CF86539-125E-4272-B518-F1B3E2D4BAF9}"/>
    <cellStyle name="Output 6 5 8" xfId="21074" xr:uid="{641ACBD4-F650-426F-883E-D68D636522B5}"/>
    <cellStyle name="Output 6 6" xfId="13928" xr:uid="{33DC6F78-5E99-4B9B-A33E-98F7FE2A8F35}"/>
    <cellStyle name="Output 6 7" xfId="12983" xr:uid="{CF2F1EEA-1253-4B1D-8BB7-2177E24BF46C}"/>
    <cellStyle name="Output 6 8" xfId="13547" xr:uid="{B9BF8BFF-991C-4575-9B87-4D005B59975E}"/>
    <cellStyle name="Output 6 9" xfId="13282" xr:uid="{67B3F614-18F0-4F8B-9BA2-19DFC133B93D}"/>
    <cellStyle name="Output 7" xfId="8501" xr:uid="{7241891E-D921-4F0E-A311-7CBBFD41C1C5}"/>
    <cellStyle name="Output 7 10" xfId="14008" xr:uid="{32F51803-17F0-4C57-92BA-7523CBF9CA27}"/>
    <cellStyle name="Output 7 11" xfId="12912" xr:uid="{71F6A37E-1A3C-4627-9EDD-B58067AA1F5A}"/>
    <cellStyle name="Output 7 12" xfId="13608" xr:uid="{24DF30D5-8A42-4758-AD65-628E58FF9687}"/>
    <cellStyle name="Output 7 2" xfId="9109" xr:uid="{BAC454B0-D49C-4D56-9357-B85C3473BE84}"/>
    <cellStyle name="Output 7 2 10" xfId="12230" xr:uid="{1C8654AF-C5D7-4FCD-9B15-2016B8959EDE}"/>
    <cellStyle name="Output 7 2 11" xfId="13827" xr:uid="{0257154E-8C55-47B3-954C-DE8B73F57BD3}"/>
    <cellStyle name="Output 7 2 2" xfId="9841" xr:uid="{2CBCE54D-960E-4601-B084-7FB0811203F3}"/>
    <cellStyle name="Output 7 2 2 10" xfId="20057" xr:uid="{0D88A577-2590-4E4A-9B37-A19DE53EA661}"/>
    <cellStyle name="Output 7 2 2 2" xfId="11380" xr:uid="{BD169F5D-DC65-4861-B818-88C88CDD4D8E}"/>
    <cellStyle name="Output 7 2 2 2 2" xfId="15809" xr:uid="{5E898343-86CE-40E0-856B-0080B0982397}"/>
    <cellStyle name="Output 7 2 2 2 3" xfId="16771" xr:uid="{29468244-3044-450C-8BD1-838BD829559B}"/>
    <cellStyle name="Output 7 2 2 2 4" xfId="17723" xr:uid="{40AA07EB-3C75-4BA2-8B93-CF0FEC66DA6E}"/>
    <cellStyle name="Output 7 2 2 2 5" xfId="18603" xr:uid="{5F93FB2E-2DC1-42CD-BE31-1DEA275177FA}"/>
    <cellStyle name="Output 7 2 2 2 6" xfId="19469" xr:uid="{85AB6020-6F6D-4966-B3BA-61384E382489}"/>
    <cellStyle name="Output 7 2 2 2 7" xfId="20245" xr:uid="{2262D3A5-AE43-4F4C-8669-E39C83AA1543}"/>
    <cellStyle name="Output 7 2 2 2 8" xfId="21002" xr:uid="{0A8B2341-4822-47A9-8AD9-3CF21A8419DE}"/>
    <cellStyle name="Output 7 2 2 3" xfId="11829" xr:uid="{801A364A-B5C0-40BF-8038-7A7D01C8D74E}"/>
    <cellStyle name="Output 7 2 2 3 2" xfId="16233" xr:uid="{5F9B84E1-E429-44F1-8F27-0975E209FAAE}"/>
    <cellStyle name="Output 7 2 2 3 3" xfId="17193" xr:uid="{2D398079-D5FD-4ADE-9AB0-05C8951D3553}"/>
    <cellStyle name="Output 7 2 2 3 4" xfId="18145" xr:uid="{65790AB1-23E5-44B4-927C-C54F7202C82C}"/>
    <cellStyle name="Output 7 2 2 3 5" xfId="19019" xr:uid="{09EDBC51-2EAF-4189-943F-C1B4CDC0FBE3}"/>
    <cellStyle name="Output 7 2 2 3 6" xfId="19884" xr:uid="{59270D50-25F0-48DE-A0B5-1B988F5D159B}"/>
    <cellStyle name="Output 7 2 2 3 7" xfId="20660" xr:uid="{799EF57C-313F-4ABE-8CE9-898B67C6D784}"/>
    <cellStyle name="Output 7 2 2 3 8" xfId="21417" xr:uid="{918F81DC-E908-4FBC-899E-781023F3311C}"/>
    <cellStyle name="Output 7 2 2 4" xfId="14793" xr:uid="{0DA01518-9E6E-43BC-B83C-443E8A861AE3}"/>
    <cellStyle name="Output 7 2 2 5" xfId="15402" xr:uid="{977CF452-F4CF-4FAA-8C8E-8A861EBA6CE6}"/>
    <cellStyle name="Output 7 2 2 6" xfId="16416" xr:uid="{A35F1B5D-AEDC-4829-BA7F-993B1C8A7C0B}"/>
    <cellStyle name="Output 7 2 2 7" xfId="17375" xr:uid="{BC3538C1-3C03-409F-B88C-7A804D15C1A7}"/>
    <cellStyle name="Output 7 2 2 8" xfId="18319" xr:uid="{4CC94A33-3B2E-44CE-BFAE-9387EE3F6521}"/>
    <cellStyle name="Output 7 2 2 9" xfId="19192" xr:uid="{83D81429-A18D-4B57-8027-C51050C865BA}"/>
    <cellStyle name="Output 7 2 3" xfId="10634" xr:uid="{04DBCC06-D6A3-4E59-8651-649A38223141}"/>
    <cellStyle name="Output 7 2 3 2" xfId="15330" xr:uid="{3FDC9E12-713D-4CED-967D-B18AC302AD25}"/>
    <cellStyle name="Output 7 2 3 3" xfId="16350" xr:uid="{68326F13-4D42-4284-9EF6-5508B170E2B0}"/>
    <cellStyle name="Output 7 2 3 4" xfId="17310" xr:uid="{C5E1ECD1-CF58-4BD5-A95D-ECFE940C066B}"/>
    <cellStyle name="Output 7 2 3 5" xfId="18259" xr:uid="{9397A6E5-9D7C-45CF-8000-B50ACCE4ED18}"/>
    <cellStyle name="Output 7 2 3 6" xfId="19132" xr:uid="{676F882A-F142-4A32-9E8D-D3F5D6628930}"/>
    <cellStyle name="Output 7 2 3 7" xfId="19997" xr:uid="{66EBD2E3-3374-4AF9-B2BF-B087F20E481B}"/>
    <cellStyle name="Output 7 2 3 8" xfId="20773" xr:uid="{69291230-D9DA-4A36-B7C8-A6E9C6DD4D11}"/>
    <cellStyle name="Output 7 2 4" xfId="11600" xr:uid="{197CCBDF-BCC8-41D6-8E79-17969F8E1508}"/>
    <cellStyle name="Output 7 2 4 2" xfId="16004" xr:uid="{465FA681-286B-4E74-BC7A-57F4DE070259}"/>
    <cellStyle name="Output 7 2 4 3" xfId="16964" xr:uid="{13C157A0-7E39-4471-ACB5-5F3F30631F52}"/>
    <cellStyle name="Output 7 2 4 4" xfId="17916" xr:uid="{8C695C40-F02F-468B-AA6B-DC6923171F84}"/>
    <cellStyle name="Output 7 2 4 5" xfId="18790" xr:uid="{8FA140A3-7379-4787-BB6F-F1D2E39A5EE6}"/>
    <cellStyle name="Output 7 2 4 6" xfId="19655" xr:uid="{20115F07-21BA-4B09-ADB5-31F3BF8FF55F}"/>
    <cellStyle name="Output 7 2 4 7" xfId="20431" xr:uid="{DFCC582E-6F63-42AD-BB2A-A3254F31B2D3}"/>
    <cellStyle name="Output 7 2 4 8" xfId="21188" xr:uid="{D233CD47-825A-4BAD-AFDC-A287C31B9B87}"/>
    <cellStyle name="Output 7 2 5" xfId="14301" xr:uid="{3F6D1428-A630-4106-A439-646E20B6257B}"/>
    <cellStyle name="Output 7 2 6" xfId="12662" xr:uid="{B0E465E3-F6B7-4F3A-8B24-3E5EC3D09AD8}"/>
    <cellStyle name="Output 7 2 7" xfId="15167" xr:uid="{273D88C2-AA33-4D7B-A76B-DF4C012CE8BD}"/>
    <cellStyle name="Output 7 2 8" xfId="11957" xr:uid="{F949F7AF-374F-4118-B64F-F993E3075847}"/>
    <cellStyle name="Output 7 2 9" xfId="14835" xr:uid="{E927E90E-35C1-4528-893E-00912A71C7D5}"/>
    <cellStyle name="Output 7 3" xfId="9358" xr:uid="{F21382DD-F511-4B0B-A9CD-70269BB0C853}"/>
    <cellStyle name="Output 7 3 10" xfId="19392" xr:uid="{A2483B77-407A-4DD9-893B-9F0EAFC46B95}"/>
    <cellStyle name="Output 7 3 2" xfId="10885" xr:uid="{796BE03B-DEAB-4D69-AFC5-0478B10E4E13}"/>
    <cellStyle name="Output 7 3 2 2" xfId="15512" xr:uid="{049593E8-D639-41A7-85D0-B11E8F3F7BA3}"/>
    <cellStyle name="Output 7 3 2 3" xfId="16518" xr:uid="{CFDB3E48-8A1F-48BF-A1DE-7666575E54BC}"/>
    <cellStyle name="Output 7 3 2 4" xfId="17476" xr:uid="{F69849ED-820B-4F39-955A-7B1243396259}"/>
    <cellStyle name="Output 7 3 2 5" xfId="18403" xr:uid="{B855DD5F-B887-4D6C-8A47-C183934B443F}"/>
    <cellStyle name="Output 7 3 2 6" xfId="19274" xr:uid="{086C9301-E959-4C20-B929-1FA3ED24D311}"/>
    <cellStyle name="Output 7 3 2 7" xfId="20121" xr:uid="{52A15FD4-39DB-432C-A5B6-386E5B4400F1}"/>
    <cellStyle name="Output 7 3 2 8" xfId="20888" xr:uid="{F353F305-5A46-4593-B817-2B59E60F207B}"/>
    <cellStyle name="Output 7 3 3" xfId="11715" xr:uid="{30AD8335-4504-4529-8352-2B71AD6396CF}"/>
    <cellStyle name="Output 7 3 3 2" xfId="16119" xr:uid="{7EAF29F6-5623-4067-89F7-6F7418A44016}"/>
    <cellStyle name="Output 7 3 3 3" xfId="17079" xr:uid="{06795332-BB7C-48D1-9C2A-ED5521544007}"/>
    <cellStyle name="Output 7 3 3 4" xfId="18031" xr:uid="{0432148E-FE63-44DE-BCBF-EEBFC5AA1933}"/>
    <cellStyle name="Output 7 3 3 5" xfId="18905" xr:uid="{BE68A606-067A-4CF2-A218-2115F8AB7DDE}"/>
    <cellStyle name="Output 7 3 3 6" xfId="19770" xr:uid="{EA7123C0-8DCF-437E-99B5-CE134F04B2A8}"/>
    <cellStyle name="Output 7 3 3 7" xfId="20546" xr:uid="{941A5817-96A1-4607-91C4-4192EA522454}"/>
    <cellStyle name="Output 7 3 3 8" xfId="21303" xr:uid="{CB05D34C-559D-4BD7-82B1-C794DF9B24C0}"/>
    <cellStyle name="Output 7 3 4" xfId="14482" xr:uid="{20D5E45F-03EF-4F6F-8BFA-449F18F07A3F}"/>
    <cellStyle name="Output 7 3 5" xfId="12494" xr:uid="{B4904B64-990A-48CD-8300-3E0DD68178C0}"/>
    <cellStyle name="Output 7 3 6" xfId="15700" xr:uid="{946EDF77-5A4A-44D7-B3F5-206839215944}"/>
    <cellStyle name="Output 7 3 7" xfId="16676" xr:uid="{800FDA21-D06F-46F7-8055-313FE5DD9606}"/>
    <cellStyle name="Output 7 3 8" xfId="17628" xr:uid="{647F25BE-F65A-48F0-8E33-30DEA485EEEB}"/>
    <cellStyle name="Output 7 3 9" xfId="18523" xr:uid="{FBB3C216-31B9-4888-A065-CB99024FA554}"/>
    <cellStyle name="Output 7 4" xfId="10142" xr:uid="{AD9379FB-4016-4F54-B40E-2BB45B99C43F}"/>
    <cellStyle name="Output 7 4 2" xfId="15023" xr:uid="{6DA22019-5D76-4348-9ECA-B3BF3F00E163}"/>
    <cellStyle name="Output 7 4 3" xfId="12066" xr:uid="{AD90A840-CA96-41A3-9CC5-FF1FA70D8C23}"/>
    <cellStyle name="Output 7 4 4" xfId="13854" xr:uid="{1A8B06D2-F0DD-4BAD-B0D4-98274118F152}"/>
    <cellStyle name="Output 7 4 5" xfId="13048" xr:uid="{3BD4CF8E-6907-47C8-91CA-60132E22FC80}"/>
    <cellStyle name="Output 7 4 6" xfId="13508" xr:uid="{9F67AE25-4082-472A-B973-90F4666DDF63}"/>
    <cellStyle name="Output 7 4 7" xfId="13319" xr:uid="{3B4704EE-5623-4041-81E9-A8362B10F96D}"/>
    <cellStyle name="Output 7 4 8" xfId="15378" xr:uid="{3AFEBB94-54B4-41C7-B844-F3C88EDCC998}"/>
    <cellStyle name="Output 7 5" xfId="11487" xr:uid="{7407804C-063F-4252-9670-28803D5EC5C5}"/>
    <cellStyle name="Output 7 5 2" xfId="15891" xr:uid="{FE666A8C-2589-41B5-9DD1-18355790F347}"/>
    <cellStyle name="Output 7 5 3" xfId="16851" xr:uid="{DAFA2478-6A69-4BF0-87B3-500100309F85}"/>
    <cellStyle name="Output 7 5 4" xfId="17803" xr:uid="{74977713-6F50-44C8-AB1B-408BEB13D9F9}"/>
    <cellStyle name="Output 7 5 5" xfId="18677" xr:uid="{8829542C-E974-425B-A757-34CD893F8F9D}"/>
    <cellStyle name="Output 7 5 6" xfId="19542" xr:uid="{B447422E-9290-42D9-A52D-D3BB0030AE6B}"/>
    <cellStyle name="Output 7 5 7" xfId="20318" xr:uid="{8451ED80-13F5-4EBD-AA27-D07D57C70784}"/>
    <cellStyle name="Output 7 5 8" xfId="21075" xr:uid="{3D7060CF-0841-48FC-9F2A-18A3800BED53}"/>
    <cellStyle name="Output 7 6" xfId="13929" xr:uid="{A6ADA7B4-0E5E-4D2B-9D20-B974C262283B}"/>
    <cellStyle name="Output 7 7" xfId="12982" xr:uid="{8663AA35-0CD9-4AA6-9B17-360CC08BCF20}"/>
    <cellStyle name="Output 7 8" xfId="13548" xr:uid="{4465AD2E-8CE7-4AB9-B9A9-2E498B4BBF8E}"/>
    <cellStyle name="Output 7 9" xfId="13281" xr:uid="{4D5B969D-F632-41F4-9E14-1E54F43CB94B}"/>
    <cellStyle name="Output 8" xfId="8502" xr:uid="{36ABDAF1-B0A4-49FF-A3EC-FFB8BD8FDA7C}"/>
    <cellStyle name="Output 8 10" xfId="14580" xr:uid="{6BD8D24E-5F41-4A5A-9495-C3815DC4E46C}"/>
    <cellStyle name="Output 8 11" xfId="12401" xr:uid="{EBA9CF5B-D086-4B61-B8E8-B63F762E08FA}"/>
    <cellStyle name="Output 8 12" xfId="15201" xr:uid="{4B18AD6B-E9B2-4283-9E41-65524EDC8BED}"/>
    <cellStyle name="Output 8 2" xfId="9110" xr:uid="{9FA9A2D4-29FB-46C6-916D-FA161C235CC9}"/>
    <cellStyle name="Output 8 2 10" xfId="13089" xr:uid="{8E20D7D3-CC1B-4DE0-8F60-B2981CFE5AA8}"/>
    <cellStyle name="Output 8 2 11" xfId="14109" xr:uid="{78039030-6ECE-4A88-B98E-382F15481415}"/>
    <cellStyle name="Output 8 2 2" xfId="9842" xr:uid="{A838C35E-C139-4C96-95E4-ACEF7D48B8C4}"/>
    <cellStyle name="Output 8 2 2 10" xfId="12852" xr:uid="{4F574AB3-29D9-47BD-899D-C07875255A63}"/>
    <cellStyle name="Output 8 2 2 2" xfId="11381" xr:uid="{F1D5045E-6234-4237-A9AC-3F3E8DA55D6F}"/>
    <cellStyle name="Output 8 2 2 2 2" xfId="15810" xr:uid="{52F2DA41-EBA9-45C0-B9DA-6DCC36C9CA36}"/>
    <cellStyle name="Output 8 2 2 2 3" xfId="16772" xr:uid="{99F3F1FF-4E93-4953-8CD7-560A487422B4}"/>
    <cellStyle name="Output 8 2 2 2 4" xfId="17724" xr:uid="{8DB5BBE2-B0D9-4826-83FA-01BA8726E0E2}"/>
    <cellStyle name="Output 8 2 2 2 5" xfId="18604" xr:uid="{BFD8513D-D19D-449A-8363-1914B1B604E5}"/>
    <cellStyle name="Output 8 2 2 2 6" xfId="19470" xr:uid="{44E7F50B-0661-4566-BD23-8C4BD827598A}"/>
    <cellStyle name="Output 8 2 2 2 7" xfId="20246" xr:uid="{EC28702D-D78D-4055-85A8-99E4406A6B76}"/>
    <cellStyle name="Output 8 2 2 2 8" xfId="21003" xr:uid="{A01CEB5A-048B-4DF0-9E58-B4F6A2A4EA21}"/>
    <cellStyle name="Output 8 2 2 3" xfId="11830" xr:uid="{138942E8-CD97-44C1-8F3D-8F79DC14501F}"/>
    <cellStyle name="Output 8 2 2 3 2" xfId="16234" xr:uid="{8AB47C72-9011-4DDB-ABAB-ECC845743A95}"/>
    <cellStyle name="Output 8 2 2 3 3" xfId="17194" xr:uid="{92B7F101-372E-4A34-B4DD-7242F816BA1A}"/>
    <cellStyle name="Output 8 2 2 3 4" xfId="18146" xr:uid="{64CD8F67-DC39-4BAF-BE9C-8570170DB990}"/>
    <cellStyle name="Output 8 2 2 3 5" xfId="19020" xr:uid="{8EBCE825-A164-450C-8C48-4470E1563BD9}"/>
    <cellStyle name="Output 8 2 2 3 6" xfId="19885" xr:uid="{4A9BF261-0AE4-4534-AABA-354DE768F297}"/>
    <cellStyle name="Output 8 2 2 3 7" xfId="20661" xr:uid="{A4D1BD68-D746-4B0C-9574-9882717851F2}"/>
    <cellStyle name="Output 8 2 2 3 8" xfId="21418" xr:uid="{C59AADAA-75E4-4345-80D5-D177873AE72A}"/>
    <cellStyle name="Output 8 2 2 4" xfId="14794" xr:uid="{DEC996BE-D0A8-484F-842D-7F3E7AB9555D}"/>
    <cellStyle name="Output 8 2 2 5" xfId="14374" xr:uid="{47CEB137-D1FB-49EE-9B60-7EE968D6812A}"/>
    <cellStyle name="Output 8 2 2 6" xfId="12594" xr:uid="{7875168D-8BE7-41A9-A587-19FC90FA4490}"/>
    <cellStyle name="Output 8 2 2 7" xfId="15178" xr:uid="{C7BBBD0A-51BE-4F2B-B0B0-9C2214A6C9AA}"/>
    <cellStyle name="Output 8 2 2 8" xfId="11947" xr:uid="{96ABD598-095F-4687-98F8-CF722D23037D}"/>
    <cellStyle name="Output 8 2 2 9" xfId="14080" xr:uid="{21DF880E-5319-481D-8E15-09863F1175C0}"/>
    <cellStyle name="Output 8 2 3" xfId="10635" xr:uid="{BA8AFE51-E174-43C4-B890-4A1D99CF0933}"/>
    <cellStyle name="Output 8 2 3 2" xfId="15331" xr:uid="{38BC5F85-2ADA-49B6-A3A4-D22BBD2CF858}"/>
    <cellStyle name="Output 8 2 3 3" xfId="16351" xr:uid="{47BCDE27-9C86-4B9F-98A5-4C8967D1117C}"/>
    <cellStyle name="Output 8 2 3 4" xfId="17311" xr:uid="{1A3F56CD-84FE-49B1-B58B-509D2A96CCE8}"/>
    <cellStyle name="Output 8 2 3 5" xfId="18260" xr:uid="{FA0D6AB1-7905-49B7-B2BA-F6688D7F51C1}"/>
    <cellStyle name="Output 8 2 3 6" xfId="19133" xr:uid="{0FB59977-DF83-48E9-A9DA-1AC15E9C589F}"/>
    <cellStyle name="Output 8 2 3 7" xfId="19998" xr:uid="{E85A1FDF-5351-4608-AFCD-C5FCC646E299}"/>
    <cellStyle name="Output 8 2 3 8" xfId="20774" xr:uid="{DE156F55-45B5-4EB6-883B-039EB49130AA}"/>
    <cellStyle name="Output 8 2 4" xfId="11601" xr:uid="{8F3CDD39-0C2A-4519-A73D-A53137239C21}"/>
    <cellStyle name="Output 8 2 4 2" xfId="16005" xr:uid="{2CC8AA35-E1CD-4C4A-97AB-CF9AC0A0B7CD}"/>
    <cellStyle name="Output 8 2 4 3" xfId="16965" xr:uid="{AB854B4C-9763-404D-9013-693A17FFACC4}"/>
    <cellStyle name="Output 8 2 4 4" xfId="17917" xr:uid="{10E36C92-8E46-412F-895A-DD45E98C33D4}"/>
    <cellStyle name="Output 8 2 4 5" xfId="18791" xr:uid="{4BB9C5ED-CF9A-4CBF-8318-897AF04D8AFE}"/>
    <cellStyle name="Output 8 2 4 6" xfId="19656" xr:uid="{C1831810-B597-45C2-AB71-E6324E187888}"/>
    <cellStyle name="Output 8 2 4 7" xfId="20432" xr:uid="{04E2164D-E849-4308-B611-3B96C263544C}"/>
    <cellStyle name="Output 8 2 4 8" xfId="21189" xr:uid="{1F0F73B4-1F37-46E8-A1AB-2CECE72563F1}"/>
    <cellStyle name="Output 8 2 5" xfId="14302" xr:uid="{9D77A315-4088-4C70-8497-851EC107DFC6}"/>
    <cellStyle name="Output 8 2 6" xfId="12661" xr:uid="{FADEECB4-7A71-476E-88B6-292A5F97F794}"/>
    <cellStyle name="Output 8 2 7" xfId="14648" xr:uid="{C1950948-6459-4860-8FC1-C5D81EED8F93}"/>
    <cellStyle name="Output 8 2 8" xfId="12354" xr:uid="{DA881153-1A71-45FA-922C-4FA61BFB814D}"/>
    <cellStyle name="Output 8 2 9" xfId="13806" xr:uid="{B445735B-AEE5-4D22-BF14-F607217D330D}"/>
    <cellStyle name="Output 8 3" xfId="9359" xr:uid="{AC9A586B-4646-426C-9A1D-CB845A989F50}"/>
    <cellStyle name="Output 8 3 10" xfId="13543" xr:uid="{AEB0FDD2-3B26-4E14-AB13-C486C376EA99}"/>
    <cellStyle name="Output 8 3 2" xfId="10886" xr:uid="{2F8C1AA2-28B1-46E5-8FC7-2077426D6D1B}"/>
    <cellStyle name="Output 8 3 2 2" xfId="15513" xr:uid="{965AFE0C-0B94-4EC9-99AD-96D533A8E76F}"/>
    <cellStyle name="Output 8 3 2 3" xfId="16519" xr:uid="{506BFEF2-D6C4-47F3-85E8-DE0E1F62588C}"/>
    <cellStyle name="Output 8 3 2 4" xfId="17477" xr:uid="{9988E8D1-D1D5-4C81-8830-897E2D4C884F}"/>
    <cellStyle name="Output 8 3 2 5" xfId="18404" xr:uid="{1C3D153C-ECD8-482A-AC4F-6EC38FFEB462}"/>
    <cellStyle name="Output 8 3 2 6" xfId="19275" xr:uid="{049BDF2B-D254-4F32-849B-8E5FB12BB5D9}"/>
    <cellStyle name="Output 8 3 2 7" xfId="20122" xr:uid="{BCF9FB21-87FE-4452-83E1-9D1244472FE1}"/>
    <cellStyle name="Output 8 3 2 8" xfId="20889" xr:uid="{889183C5-E5B6-4FC7-A0CA-A6C3A3088991}"/>
    <cellStyle name="Output 8 3 3" xfId="11716" xr:uid="{E8F43BF1-855C-41FA-9A12-1817C55937E0}"/>
    <cellStyle name="Output 8 3 3 2" xfId="16120" xr:uid="{3A36BA5A-3D1B-4A1E-82D9-DE4DD4A58E8D}"/>
    <cellStyle name="Output 8 3 3 3" xfId="17080" xr:uid="{2234523F-4156-4A8B-B4F5-1A98E0CD12B8}"/>
    <cellStyle name="Output 8 3 3 4" xfId="18032" xr:uid="{D2EB3E12-1352-4317-ABD0-BFAFC9C36896}"/>
    <cellStyle name="Output 8 3 3 5" xfId="18906" xr:uid="{5C195E69-F141-46BA-B372-4BEF45680051}"/>
    <cellStyle name="Output 8 3 3 6" xfId="19771" xr:uid="{85D7AC29-EF27-4554-A57A-AF9A6629F9CE}"/>
    <cellStyle name="Output 8 3 3 7" xfId="20547" xr:uid="{1968F9AC-E8F3-41C6-986C-25112793B28C}"/>
    <cellStyle name="Output 8 3 3 8" xfId="21304" xr:uid="{05844E7F-2B95-46BF-B47E-216095D825C6}"/>
    <cellStyle name="Output 8 3 4" xfId="14483" xr:uid="{F034E95E-A375-4B23-AAF3-9476EE59AE0C}"/>
    <cellStyle name="Output 8 3 5" xfId="12493" xr:uid="{5810CB97-818F-43DA-97CD-4FFC9B4A6835}"/>
    <cellStyle name="Output 8 3 6" xfId="15191" xr:uid="{0898ED05-EF35-45F9-91EA-C526A89AD78E}"/>
    <cellStyle name="Output 8 3 7" xfId="11937" xr:uid="{666C6214-70E2-45A5-91C7-511B6412E7D6}"/>
    <cellStyle name="Output 8 3 8" xfId="13924" xr:uid="{F881B90C-F575-4601-8CE4-E87824371C68}"/>
    <cellStyle name="Output 8 3 9" xfId="12987" xr:uid="{6CD85B45-32E5-4263-A13D-0CD25D6DD2F5}"/>
    <cellStyle name="Output 8 4" xfId="10143" xr:uid="{5F15E070-89B1-47E5-9852-A703AF58437D}"/>
    <cellStyle name="Output 8 4 2" xfId="15024" xr:uid="{F52F5EDC-4EBF-4464-A300-4FD80D8D2C7C}"/>
    <cellStyle name="Output 8 4 3" xfId="12065" xr:uid="{E44299F8-B2B0-462B-8B86-54526218C45A}"/>
    <cellStyle name="Output 8 4 4" xfId="13855" xr:uid="{6DE6A8C5-CBC1-4368-BF5B-E28D4487CF4C}"/>
    <cellStyle name="Output 8 4 5" xfId="13047" xr:uid="{8E430126-4488-4122-958C-4EF27B59F8DC}"/>
    <cellStyle name="Output 8 4 6" xfId="13509" xr:uid="{25FBE000-2E9F-406A-A79A-4A33576F6D3B}"/>
    <cellStyle name="Output 8 4 7" xfId="13318" xr:uid="{39E9BDA4-7EAE-4753-97C3-C72331121A27}"/>
    <cellStyle name="Output 8 4 8" xfId="14845" xr:uid="{FFA075F0-6BAD-4B62-B1A3-8CA99EAFEDED}"/>
    <cellStyle name="Output 8 5" xfId="11488" xr:uid="{4243859D-5BED-41FF-9902-AF08643B288B}"/>
    <cellStyle name="Output 8 5 2" xfId="15892" xr:uid="{A5DF4316-38BA-4436-81D6-E1193A72156D}"/>
    <cellStyle name="Output 8 5 3" xfId="16852" xr:uid="{FD8480F2-29AA-43B9-A1EE-95A7CB020C5A}"/>
    <cellStyle name="Output 8 5 4" xfId="17804" xr:uid="{267E703E-1C23-4378-A430-A35B5D556985}"/>
    <cellStyle name="Output 8 5 5" xfId="18678" xr:uid="{0FF5CC6E-0D29-4ED3-9047-0E4A21623291}"/>
    <cellStyle name="Output 8 5 6" xfId="19543" xr:uid="{7DA675F8-2819-4BCC-B812-195FDBF1B6DC}"/>
    <cellStyle name="Output 8 5 7" xfId="20319" xr:uid="{CE75B84D-B199-46AA-B7A0-0B1A4C4DB4C4}"/>
    <cellStyle name="Output 8 5 8" xfId="21076" xr:uid="{25920AED-3FEF-40D1-B288-791F8F4637AD}"/>
    <cellStyle name="Output 8 6" xfId="13930" xr:uid="{7D2175CD-A446-4005-B160-82BF364BF5F9}"/>
    <cellStyle name="Output 8 7" xfId="12981" xr:uid="{39B4647E-8666-4A93-B9D9-CD06297AD676}"/>
    <cellStyle name="Output 8 8" xfId="13549" xr:uid="{A7391699-6A06-4C4F-BF8E-6A2B8A3A7B5C}"/>
    <cellStyle name="Output 8 9" xfId="13280" xr:uid="{460101E1-630F-48A5-BF28-E3FC5E9C23AC}"/>
    <cellStyle name="Output 9" xfId="8503" xr:uid="{94CBF118-7906-412A-81A9-AC6DE7B404F0}"/>
    <cellStyle name="Output 9 10" xfId="15609" xr:uid="{5A40346E-9829-4416-9547-561ED64BA9F9}"/>
    <cellStyle name="Output 9 11" xfId="16610" xr:uid="{6FFF4AF6-E792-4485-8414-7BF754ABFAB0}"/>
    <cellStyle name="Output 9 12" xfId="17568" xr:uid="{F71667CF-1DCD-4B38-9595-63F6AA3A7032}"/>
    <cellStyle name="Output 9 2" xfId="9111" xr:uid="{7E38CDE3-AACB-47C9-8EC5-D61B42AB2015}"/>
    <cellStyle name="Output 9 2 10" xfId="18500" xr:uid="{B9C193D5-AC8B-4BDF-845C-004F4155B0AA}"/>
    <cellStyle name="Output 9 2 11" xfId="19371" xr:uid="{5EAD08E3-BEDF-4457-9773-3F43B07DBAC2}"/>
    <cellStyle name="Output 9 2 2" xfId="9843" xr:uid="{AFB398C7-3F81-46AF-8776-444867522CE4}"/>
    <cellStyle name="Output 9 2 2 10" xfId="12379" xr:uid="{F238FFA4-33FD-40DD-8369-B14E51AE5B16}"/>
    <cellStyle name="Output 9 2 2 2" xfId="11382" xr:uid="{0DB9C883-73AD-4840-9E83-CD98BA7FAF29}"/>
    <cellStyle name="Output 9 2 2 2 2" xfId="15811" xr:uid="{E1C096DF-405B-4588-989F-B97CA70C2132}"/>
    <cellStyle name="Output 9 2 2 2 3" xfId="16773" xr:uid="{8B78A2C7-DB53-4A47-A7B8-8ADA42843669}"/>
    <cellStyle name="Output 9 2 2 2 4" xfId="17725" xr:uid="{4D505CEB-0891-4ABB-94D9-D16A2BD087AB}"/>
    <cellStyle name="Output 9 2 2 2 5" xfId="18605" xr:uid="{5319C36A-DB4B-4EF5-8621-ABB34B488D74}"/>
    <cellStyle name="Output 9 2 2 2 6" xfId="19471" xr:uid="{F8C55675-0CFE-4AC3-AED6-2F109A2ACDF9}"/>
    <cellStyle name="Output 9 2 2 2 7" xfId="20247" xr:uid="{DFE7F2D5-90FF-4634-B708-A846C019C759}"/>
    <cellStyle name="Output 9 2 2 2 8" xfId="21004" xr:uid="{FE86A404-EB25-43AF-BDF9-84662F32489C}"/>
    <cellStyle name="Output 9 2 2 3" xfId="11831" xr:uid="{8C9B5E62-A9D7-4108-B574-14048D77A972}"/>
    <cellStyle name="Output 9 2 2 3 2" xfId="16235" xr:uid="{1197A805-6CDA-4AE3-BB15-3C2C675391B8}"/>
    <cellStyle name="Output 9 2 2 3 3" xfId="17195" xr:uid="{E70BE891-63FB-4961-B676-2A78166BF28F}"/>
    <cellStyle name="Output 9 2 2 3 4" xfId="18147" xr:uid="{5F60ED28-6F8F-45A4-95B9-204C1663659D}"/>
    <cellStyle name="Output 9 2 2 3 5" xfId="19021" xr:uid="{08B51AFA-B351-4D63-A05E-171FCCF5B293}"/>
    <cellStyle name="Output 9 2 2 3 6" xfId="19886" xr:uid="{56CBD507-6628-46CF-BBFC-CEB6E4D097FA}"/>
    <cellStyle name="Output 9 2 2 3 7" xfId="20662" xr:uid="{FE99885D-E9E2-4CAA-B085-7003D7456832}"/>
    <cellStyle name="Output 9 2 2 3 8" xfId="21419" xr:uid="{B65302DF-1D6D-4522-AA62-DC405AB986F6}"/>
    <cellStyle name="Output 9 2 2 4" xfId="14795" xr:uid="{0A73117B-42D8-4C89-832D-6F82F55365EE}"/>
    <cellStyle name="Output 9 2 2 5" xfId="14868" xr:uid="{73714479-B069-4F0C-B13F-14F0DC7FCC6E}"/>
    <cellStyle name="Output 9 2 2 6" xfId="12204" xr:uid="{19D5C0D6-7A49-4048-A091-96A7D31B0B96}"/>
    <cellStyle name="Output 9 2 2 7" xfId="13841" xr:uid="{6D636959-AE1C-44BD-8442-414B6D2EA960}"/>
    <cellStyle name="Output 9 2 2 8" xfId="13061" xr:uid="{B5154324-FCB1-4BE6-BBC1-9060C78CDCA8}"/>
    <cellStyle name="Output 9 2 2 9" xfId="14618" xr:uid="{07DADB57-B4DD-458B-A53A-E0BE0D8E7118}"/>
    <cellStyle name="Output 9 2 3" xfId="10636" xr:uid="{816CC666-A029-4290-AFC3-1BE2CC41F0CA}"/>
    <cellStyle name="Output 9 2 3 2" xfId="15332" xr:uid="{1F52C356-67A1-4D53-965D-989F49F1C2AF}"/>
    <cellStyle name="Output 9 2 3 3" xfId="16352" xr:uid="{B1B0F6A8-1D79-425C-A800-8A3EA277B121}"/>
    <cellStyle name="Output 9 2 3 4" xfId="17312" xr:uid="{04025B67-27B3-438A-99B0-2C183056AC16}"/>
    <cellStyle name="Output 9 2 3 5" xfId="18261" xr:uid="{C3C16C40-495B-4667-9890-0C778D0704BB}"/>
    <cellStyle name="Output 9 2 3 6" xfId="19134" xr:uid="{4F550F01-FA92-4E1A-A1E6-014EB85D9261}"/>
    <cellStyle name="Output 9 2 3 7" xfId="19999" xr:uid="{7ED601D2-DC50-4174-A1E8-155709E0B62A}"/>
    <cellStyle name="Output 9 2 3 8" xfId="20775" xr:uid="{18EC8B97-3469-412E-B330-F90F60BB3247}"/>
    <cellStyle name="Output 9 2 4" xfId="11602" xr:uid="{77A4A7CA-FB14-4918-9EF1-2D0BAEEF3644}"/>
    <cellStyle name="Output 9 2 4 2" xfId="16006" xr:uid="{CD08C249-C1CA-4CA0-8462-CCDC9CBA658B}"/>
    <cellStyle name="Output 9 2 4 3" xfId="16966" xr:uid="{C42CD7CD-114C-488D-B861-5B1AA4DF0431}"/>
    <cellStyle name="Output 9 2 4 4" xfId="17918" xr:uid="{7D2D32D1-814D-40E6-A776-D4CE1D3FCA77}"/>
    <cellStyle name="Output 9 2 4 5" xfId="18792" xr:uid="{8B1B5D78-0E16-4788-BD56-E77ADD579AAD}"/>
    <cellStyle name="Output 9 2 4 6" xfId="19657" xr:uid="{B1143E7B-9023-4584-9955-EF3DC37A132D}"/>
    <cellStyle name="Output 9 2 4 7" xfId="20433" xr:uid="{4BEC2239-9420-449D-BB90-DDD346624330}"/>
    <cellStyle name="Output 9 2 4 8" xfId="21190" xr:uid="{66D89411-692E-4646-8D04-C8CF9231E7C3}"/>
    <cellStyle name="Output 9 2 5" xfId="14303" xr:uid="{ADB0290F-16A9-4F5D-89AF-76A3D8713285}"/>
    <cellStyle name="Output 9 2 6" xfId="12660" xr:uid="{912ABE83-900E-4E27-9826-9CAEE3A5F09F}"/>
    <cellStyle name="Output 9 2 7" xfId="15670" xr:uid="{DB027930-FFB5-4E5B-82E1-3DE7016E8B9D}"/>
    <cellStyle name="Output 9 2 8" xfId="16648" xr:uid="{7746A07F-32A4-4B3A-A86C-3469998E4100}"/>
    <cellStyle name="Output 9 2 9" xfId="17601" xr:uid="{E79B8B86-D0A2-401B-BD29-31C9C19B7E67}"/>
    <cellStyle name="Output 9 3" xfId="9360" xr:uid="{96DCC27B-70FA-403C-A600-6790EC4FC8AE}"/>
    <cellStyle name="Output 9 3 10" xfId="13616" xr:uid="{964D35DB-E52E-4070-8EEA-3522E7116D95}"/>
    <cellStyle name="Output 9 3 2" xfId="10887" xr:uid="{5EC140F8-B96D-448B-89CE-5032750D201F}"/>
    <cellStyle name="Output 9 3 2 2" xfId="15514" xr:uid="{7D01219D-00F5-4CCA-A26D-FF031B9CC41A}"/>
    <cellStyle name="Output 9 3 2 3" xfId="16520" xr:uid="{84BD4314-6C6D-4BB5-BDA4-D17A8BA2EA21}"/>
    <cellStyle name="Output 9 3 2 4" xfId="17478" xr:uid="{1F62EB09-D88C-4FD2-B478-D9D8E5EEA0E8}"/>
    <cellStyle name="Output 9 3 2 5" xfId="18405" xr:uid="{34F8F8E0-19B3-48D1-BBF9-4D110F4DB63E}"/>
    <cellStyle name="Output 9 3 2 6" xfId="19276" xr:uid="{764101BF-E25A-47EA-B190-FF6ADCEBB749}"/>
    <cellStyle name="Output 9 3 2 7" xfId="20123" xr:uid="{9973542F-2873-440F-89AA-256A382F70FC}"/>
    <cellStyle name="Output 9 3 2 8" xfId="20890" xr:uid="{8D9450FC-139A-4E42-B9B9-3AB65A972C78}"/>
    <cellStyle name="Output 9 3 3" xfId="11717" xr:uid="{250BC3D7-A8B1-495C-A478-8E266CE70405}"/>
    <cellStyle name="Output 9 3 3 2" xfId="16121" xr:uid="{497ACAB2-FAB7-42D2-A89E-C9B0D2B475F1}"/>
    <cellStyle name="Output 9 3 3 3" xfId="17081" xr:uid="{ABA37CE7-125B-4AEE-81A1-F1F779A8B027}"/>
    <cellStyle name="Output 9 3 3 4" xfId="18033" xr:uid="{BF27DD9E-B1CA-46E1-A529-94687F5517E5}"/>
    <cellStyle name="Output 9 3 3 5" xfId="18907" xr:uid="{7B074E5D-0B26-4B76-810E-EFCE3B0E30D8}"/>
    <cellStyle name="Output 9 3 3 6" xfId="19772" xr:uid="{7E432A0A-1CF1-4CCD-B5C8-C8D3CFD31201}"/>
    <cellStyle name="Output 9 3 3 7" xfId="20548" xr:uid="{ADE42EC5-EF83-4908-AD3A-2001BED5BC35}"/>
    <cellStyle name="Output 9 3 3 8" xfId="21305" xr:uid="{C9A81B15-B64E-400B-BE95-6D49F4737A83}"/>
    <cellStyle name="Output 9 3 4" xfId="14484" xr:uid="{05AC5B5A-B2FF-430A-90A3-0CEED1818058}"/>
    <cellStyle name="Output 9 3 5" xfId="12492" xr:uid="{4FBC3695-4949-4FE9-90F3-68E24B11CE13}"/>
    <cellStyle name="Output 9 3 6" xfId="14161" xr:uid="{8F062E25-4CED-4432-8E35-319CAEDB58E8}"/>
    <cellStyle name="Output 9 3 7" xfId="12789" xr:uid="{A2E9878A-8E6B-49B8-B0D2-341BAB627C2E}"/>
    <cellStyle name="Output 9 3 8" xfId="14020" xr:uid="{CDBD7C43-63C8-410E-B93F-C68FBFC13AA9}"/>
    <cellStyle name="Output 9 3 9" xfId="12904" xr:uid="{4B28158D-F5C2-42EB-9389-A2B20D9B21F5}"/>
    <cellStyle name="Output 9 4" xfId="10144" xr:uid="{F87A23C1-8699-463C-9B30-CF52850A15ED}"/>
    <cellStyle name="Output 9 4 2" xfId="15025" xr:uid="{10D49A3F-6F5D-43A7-B55A-4630F7B91C8C}"/>
    <cellStyle name="Output 9 4 3" xfId="12064" xr:uid="{81D4B495-7DC6-4FB3-9CD1-36AD251E246E}"/>
    <cellStyle name="Output 9 4 4" xfId="13856" xr:uid="{D84F982C-FC65-4E73-BD2F-4C9DB51EB7C2}"/>
    <cellStyle name="Output 9 4 5" xfId="13046" xr:uid="{933CAA8D-4941-40AB-9A3F-53C60FF73447}"/>
    <cellStyle name="Output 9 4 6" xfId="13510" xr:uid="{E28CFBA0-D1A3-41A9-A98A-478579DC5273}"/>
    <cellStyle name="Output 9 4 7" xfId="13317" xr:uid="{5F289319-486E-4E2D-B644-264487DDEADE}"/>
    <cellStyle name="Output 9 4 8" xfId="13473" xr:uid="{48466070-F7AE-48CE-BDC3-0B2BD08D40EE}"/>
    <cellStyle name="Output 9 5" xfId="11489" xr:uid="{3E7DEDDF-3111-43D9-B5D9-9076213FD057}"/>
    <cellStyle name="Output 9 5 2" xfId="15893" xr:uid="{E3DFF69E-48DC-46B5-99A0-1B0B6EFAA4A5}"/>
    <cellStyle name="Output 9 5 3" xfId="16853" xr:uid="{05F66F84-DF5D-4A5F-AE28-00227347BB24}"/>
    <cellStyle name="Output 9 5 4" xfId="17805" xr:uid="{8B657E45-B03E-45FE-AFDF-0D6EE96E7A79}"/>
    <cellStyle name="Output 9 5 5" xfId="18679" xr:uid="{56AD4C0F-FDA8-431C-B034-3CB3B17B257B}"/>
    <cellStyle name="Output 9 5 6" xfId="19544" xr:uid="{00082713-F8ED-43AE-9502-63D84D5993A9}"/>
    <cellStyle name="Output 9 5 7" xfId="20320" xr:uid="{539738F0-B346-4429-A23B-810BA5F79290}"/>
    <cellStyle name="Output 9 5 8" xfId="21077" xr:uid="{2BEA80EA-ED0C-4183-B6AB-F074392EF818}"/>
    <cellStyle name="Output 9 6" xfId="13931" xr:uid="{4A3A6984-2218-4633-B64D-81DB84552C29}"/>
    <cellStyle name="Output 9 7" xfId="12980" xr:uid="{781D7C71-FF42-43E7-9C51-2C724D764428}"/>
    <cellStyle name="Output 9 8" xfId="13550" xr:uid="{0C0E3468-4346-44F7-AC08-EC37569656E9}"/>
    <cellStyle name="Output 9 9" xfId="13279" xr:uid="{1D2C92F7-2738-47C7-A209-3D84B201A062}"/>
    <cellStyle name="Parastais 2" xfId="8504" xr:uid="{FEA8EA31-2E48-4806-B20A-C51A152243AC}"/>
    <cellStyle name="Parastais 2 2" xfId="8505" xr:uid="{2F3A73F9-65A6-4FA8-B682-7367FE94D3E5}"/>
    <cellStyle name="Parastais 2 2 2" xfId="8506" xr:uid="{BCD567AA-EA11-4811-A309-34FE0310238E}"/>
    <cellStyle name="Parastais 2 2_1_solis_MK Nr 595 " xfId="8507" xr:uid="{1B00D034-6723-47B9-AFD2-EDE61CE99291}"/>
    <cellStyle name="Parastais 3" xfId="8508" xr:uid="{593F607F-E43C-49FD-8D2F-B99FC849B154}"/>
    <cellStyle name="Parastais_FMLikp01_p05_221205_pap_afp_makp" xfId="9018" xr:uid="{3630D437-C69E-4370-BA43-DBCB7489BB4C}"/>
    <cellStyle name="Parasts 2" xfId="9" xr:uid="{A313B2CB-76E0-46C4-9C85-C975A57BF37C}"/>
    <cellStyle name="Parasts 2 2" xfId="40" xr:uid="{22BA2611-5895-421F-984D-927FADF3C4A7}"/>
    <cellStyle name="Parasts 3" xfId="41" xr:uid="{69F70D23-2D9E-4D07-A806-7D37BA5E59FC}"/>
    <cellStyle name="Parasts 3 2" xfId="86" xr:uid="{55644B96-A669-4C50-88A2-41DDE7CC1642}"/>
    <cellStyle name="Parasts 3 2 2" xfId="151" xr:uid="{92E2D526-8553-4B7B-9098-030D7353C3BD}"/>
    <cellStyle name="Parasts 3 2 2 2" xfId="654" xr:uid="{2AA50F57-28B9-409F-A6A4-2A6B25EB41A8}"/>
    <cellStyle name="Parasts 3 2 2 2 2" xfId="1420" xr:uid="{D8EAB8B9-18A5-40E7-A503-5356D037DE39}"/>
    <cellStyle name="Parasts 3 2 2 2 3" xfId="2200" xr:uid="{1FB36F94-29D7-4F96-A34C-D7AA2A728A80}"/>
    <cellStyle name="Parasts 3 2 2 3" xfId="406" xr:uid="{45054EB2-7A80-42B7-8DC5-16446201E9E8}"/>
    <cellStyle name="Parasts 3 2 2 3 2" xfId="1172" xr:uid="{336E29E8-C218-4F0F-AA40-F0D19D0A3AEB}"/>
    <cellStyle name="Parasts 3 2 2 3 3" xfId="1952" xr:uid="{0B246FA7-0434-44E0-BB69-2A9885E377F7}"/>
    <cellStyle name="Parasts 3 2 2 4" xfId="924" xr:uid="{45BEED4D-1427-469C-A63B-285404967C98}"/>
    <cellStyle name="Parasts 3 2 2 5" xfId="1703" xr:uid="{BA70A54A-92D4-4C3C-BDE6-E34B81374208}"/>
    <cellStyle name="Parasts 3 2 3" xfId="230" xr:uid="{3E5DFC8A-F825-490E-ACBC-33DC4636CF61}"/>
    <cellStyle name="Parasts 3 2 3 2" xfId="731" xr:uid="{A36D35F5-C822-4AEE-B037-55544C2795B1}"/>
    <cellStyle name="Parasts 3 2 3 2 2" xfId="1497" xr:uid="{6B027503-2D0E-4D1D-A64F-E99798A07946}"/>
    <cellStyle name="Parasts 3 2 3 2 3" xfId="2277" xr:uid="{FDFF0AC6-8A3D-4741-8898-6099E91DD7D0}"/>
    <cellStyle name="Parasts 3 2 3 3" xfId="483" xr:uid="{E5FD77CA-772C-41A0-A887-A7ACE9BE5399}"/>
    <cellStyle name="Parasts 3 2 3 3 2" xfId="1249" xr:uid="{9556BD75-35A1-4B54-BAB2-255769D02F90}"/>
    <cellStyle name="Parasts 3 2 3 3 3" xfId="2029" xr:uid="{7170CAC3-1FC2-4719-893D-E130AE11F562}"/>
    <cellStyle name="Parasts 3 2 3 4" xfId="1001" xr:uid="{0E88412C-85E4-430A-9B1C-FC3D88D89B1F}"/>
    <cellStyle name="Parasts 3 2 3 5" xfId="1780" xr:uid="{DD55EADA-51F7-4261-9D6C-BDB32790E71F}"/>
    <cellStyle name="Parasts 3 2 4" xfId="590" xr:uid="{6FF676C9-C3B9-4553-BCBD-DFB88638B296}"/>
    <cellStyle name="Parasts 3 2 4 2" xfId="1356" xr:uid="{EFA8F2DC-2933-4E61-B96A-6BE07C2AF715}"/>
    <cellStyle name="Parasts 3 2 4 3" xfId="2136" xr:uid="{696C65F8-066F-4230-88F4-575E2A5B6CE4}"/>
    <cellStyle name="Parasts 3 2 5" xfId="342" xr:uid="{F11B5767-4EF2-4F94-96D1-BAA3635F9719}"/>
    <cellStyle name="Parasts 3 2 5 2" xfId="1108" xr:uid="{6C71A06E-9404-4D55-94CF-EC25A3E6C8B4}"/>
    <cellStyle name="Parasts 3 2 5 3" xfId="1888" xr:uid="{FC6E8A35-3163-4507-986F-2B1F821399D4}"/>
    <cellStyle name="Parasts 3 2 6" xfId="860" xr:uid="{C8BFE952-C34D-4AD3-BE68-FD06B71B7E17}"/>
    <cellStyle name="Parasts 3 2 7" xfId="1639" xr:uid="{FCC9BFD7-48EB-4132-A9B4-BA9620D53E4A}"/>
    <cellStyle name="Parasts 3 3" xfId="119" xr:uid="{21EC71B5-7715-4E6B-90BA-E39BF2C52DA7}"/>
    <cellStyle name="Parasts 3 3 2" xfId="264" xr:uid="{CE41D9D8-8359-4C74-8A5A-A35679D4D3D8}"/>
    <cellStyle name="Parasts 3 3 2 2" xfId="765" xr:uid="{24EEFD43-AA88-472C-BA91-3FE3D532E518}"/>
    <cellStyle name="Parasts 3 3 2 2 2" xfId="1531" xr:uid="{96CAA174-6F77-4B6E-8F45-22AB563A16BE}"/>
    <cellStyle name="Parasts 3 3 2 2 3" xfId="2311" xr:uid="{A0C71F46-21CB-41B4-8C27-ADA70BB0C1BD}"/>
    <cellStyle name="Parasts 3 3 2 3" xfId="517" xr:uid="{A86668AD-B026-489D-8D1F-B4F1611BBD3D}"/>
    <cellStyle name="Parasts 3 3 2 3 2" xfId="1283" xr:uid="{3681F1FB-16ED-41E6-B928-19B57B1FE68C}"/>
    <cellStyle name="Parasts 3 3 2 3 3" xfId="2063" xr:uid="{785D902D-7490-40DF-B70E-87E1B7F89859}"/>
    <cellStyle name="Parasts 3 3 2 4" xfId="1035" xr:uid="{C68FCDB3-7ED6-4FCB-8C4E-0A537343D583}"/>
    <cellStyle name="Parasts 3 3 2 5" xfId="1814" xr:uid="{A850A3F6-5E6D-4670-9F36-96303720A0F1}"/>
    <cellStyle name="Parasts 3 3 3" xfId="622" xr:uid="{72ADCD62-93CB-49EE-985B-2485AC8772E1}"/>
    <cellStyle name="Parasts 3 3 3 2" xfId="1388" xr:uid="{FB54AC88-31A1-45D1-BAD7-5726E24C462F}"/>
    <cellStyle name="Parasts 3 3 3 3" xfId="2168" xr:uid="{6E523EFA-22B0-48F4-9C07-30382CD580FA}"/>
    <cellStyle name="Parasts 3 3 4" xfId="374" xr:uid="{8E03BD5A-F310-4CAC-B0CD-0FFA187520A7}"/>
    <cellStyle name="Parasts 3 3 4 2" xfId="1140" xr:uid="{B314EC8E-0E57-4EA8-9E42-5A00E2B4BC03}"/>
    <cellStyle name="Parasts 3 3 4 3" xfId="1920" xr:uid="{D0F1CD85-C582-4758-AE24-57D36B193971}"/>
    <cellStyle name="Parasts 3 3 5" xfId="892" xr:uid="{D1B7B17E-88EB-49EF-B190-B0312127DF05}"/>
    <cellStyle name="Parasts 3 3 6" xfId="1671" xr:uid="{8AA8DA71-AED3-4CD0-9521-B6D93944F5E8}"/>
    <cellStyle name="Parasts 3 4" xfId="195" xr:uid="{477DAC91-E19F-4065-8B98-B1FE42D6C366}"/>
    <cellStyle name="Parasts 3 4 2" xfId="697" xr:uid="{45A36418-48D7-4330-BD06-268A9764B1EA}"/>
    <cellStyle name="Parasts 3 4 2 2" xfId="1463" xr:uid="{A974764D-736E-4C17-A2EC-54BE20C87933}"/>
    <cellStyle name="Parasts 3 4 2 3" xfId="2243" xr:uid="{23B5FD02-0770-4BE6-AE83-19C6D957D498}"/>
    <cellStyle name="Parasts 3 4 3" xfId="449" xr:uid="{E2932F72-BB0A-4A3C-A551-007CBF026938}"/>
    <cellStyle name="Parasts 3 4 3 2" xfId="1215" xr:uid="{1B954359-623A-4C1A-BECD-A171F266BF99}"/>
    <cellStyle name="Parasts 3 4 3 3" xfId="1995" xr:uid="{B11240CF-946E-4DC9-829A-F11D6A9298F5}"/>
    <cellStyle name="Parasts 3 4 4" xfId="967" xr:uid="{9993D1AA-AB42-4CBE-B071-B496DF3BE62F}"/>
    <cellStyle name="Parasts 3 4 5" xfId="1746" xr:uid="{6D9FDD12-EB1C-4DB4-A3B0-0436F293B0FB}"/>
    <cellStyle name="Parasts 3 5" xfId="556" xr:uid="{C00B8027-121F-4F5C-B178-4630C10F7C84}"/>
    <cellStyle name="Parasts 3 5 2" xfId="1322" xr:uid="{B4E7C94B-4140-4D87-9430-342BE11408D3}"/>
    <cellStyle name="Parasts 3 5 3" xfId="2102" xr:uid="{166D1325-C8CA-4D98-BCD8-CD407DB995AE}"/>
    <cellStyle name="Parasts 3 6" xfId="308" xr:uid="{321BAF57-D545-4D6F-A88F-CF483019C966}"/>
    <cellStyle name="Parasts 3 6 2" xfId="1074" xr:uid="{2251ADA6-141C-4ADF-94D1-F60C9D6ECAD5}"/>
    <cellStyle name="Parasts 3 6 3" xfId="1854" xr:uid="{D982270A-AF30-4B51-BC6C-5EDB69450CC4}"/>
    <cellStyle name="Parasts 3 7" xfId="826" xr:uid="{B9A992C1-35C7-4CA2-8C21-995B3EC37DB9}"/>
    <cellStyle name="Parasts 3 8" xfId="1606" xr:uid="{A1EDA5FC-AF79-4957-98C2-EA320181B23B}"/>
    <cellStyle name="Parasts 4" xfId="44" xr:uid="{5EB70C86-AD55-4B3B-9F24-41EEB0BB7694}"/>
    <cellStyle name="Parasts 5" xfId="2345" xr:uid="{BB478195-8377-4A94-9C5C-11B282BC157E}"/>
    <cellStyle name="Parasts 5 2" xfId="21540" xr:uid="{AED93562-F340-4CE0-B108-50464D70DD36}"/>
    <cellStyle name="Parasts 6" xfId="2359" xr:uid="{C661EB1F-45ED-4AFD-9E03-A7415A7033EB}"/>
    <cellStyle name="Percent" xfId="2334" builtinId="5"/>
    <cellStyle name="Percent 10" xfId="8712" xr:uid="{A55DD8D2-B63F-41B1-ABC6-1AFBC3926152}"/>
    <cellStyle name="Percent 10 2" xfId="9019" xr:uid="{A173512B-C4D5-4FE6-BCCC-08AB62E9D228}"/>
    <cellStyle name="Percent 10 2 2" xfId="9844" xr:uid="{8E5334BF-0C03-4B09-BE8E-FD2B99112828}"/>
    <cellStyle name="Percent 10 2 2 2" xfId="11383" xr:uid="{DA2156B1-29B4-46EB-8152-AB6879B38725}"/>
    <cellStyle name="Percent 10 2 3" xfId="10547" xr:uid="{929271C2-F0AE-456A-A10B-116E160B9D08}"/>
    <cellStyle name="Percent 10 3" xfId="9020" xr:uid="{F619A94A-0110-4316-A7C0-23A8FADE68B7}"/>
    <cellStyle name="Percent 10 3 2" xfId="9845" xr:uid="{BE4A793B-E706-40D0-A898-44C8557BDAA6}"/>
    <cellStyle name="Percent 10 3 2 2" xfId="11384" xr:uid="{FF851514-7861-47F5-9EA2-86F37BBC24DD}"/>
    <cellStyle name="Percent 10 3 3" xfId="10548" xr:uid="{3D506826-BC95-4580-AA37-5987732283AB}"/>
    <cellStyle name="Percent 10 4" xfId="9404" xr:uid="{8AE82919-269C-4C97-800E-1EA41CC4B1B8}"/>
    <cellStyle name="Percent 10 4 2" xfId="10931" xr:uid="{F226F2F8-271A-4807-9942-A36846286B0A}"/>
    <cellStyle name="Percent 10 5" xfId="10292" xr:uid="{86B8DEF2-E728-4DE9-ACE5-F0D22E684B80}"/>
    <cellStyle name="Percent 11" xfId="9021" xr:uid="{5A408294-2042-41B6-B765-089F15D0F967}"/>
    <cellStyle name="Percent 11 2" xfId="9022" xr:uid="{3AB220B1-0A4E-46E1-A36C-8E5199213887}"/>
    <cellStyle name="Percent 11 2 2" xfId="9847" xr:uid="{97152A39-8318-453D-AB39-4C29D4996CAD}"/>
    <cellStyle name="Percent 11 2 2 2" xfId="11386" xr:uid="{E9767C9E-A81F-4012-BC37-D92DC73AC3A8}"/>
    <cellStyle name="Percent 11 2 3" xfId="10550" xr:uid="{F173573B-C80E-402D-B657-429B91B4A3B6}"/>
    <cellStyle name="Percent 11 3" xfId="9846" xr:uid="{A9E2191C-E5B1-44D3-82C4-DDFEB954471D}"/>
    <cellStyle name="Percent 11 3 2" xfId="11385" xr:uid="{F59809F1-FBFA-4BD5-84C3-F876E0F770CF}"/>
    <cellStyle name="Percent 11 4" xfId="10549" xr:uid="{A617011B-1BA4-4E3E-A1C1-14778CFC8A14}"/>
    <cellStyle name="Percent 12" xfId="9023" xr:uid="{EBF6866C-18E8-442C-91D2-E900419CD8D5}"/>
    <cellStyle name="Percent 12 2" xfId="9024" xr:uid="{19BB19DF-B609-4CA7-A296-6168F82EB419}"/>
    <cellStyle name="Percent 12 2 2" xfId="9849" xr:uid="{7669D17D-7DCC-4284-A1AD-6B4D470BEBE5}"/>
    <cellStyle name="Percent 12 2 2 2" xfId="11388" xr:uid="{6BF336AA-A19C-46F2-90F6-F1E013EFCD95}"/>
    <cellStyle name="Percent 12 2 3" xfId="10552" xr:uid="{1EC29C41-8459-4223-8C44-CE6F5E0947C0}"/>
    <cellStyle name="Percent 12 3" xfId="9848" xr:uid="{B2EE3E19-326C-4F41-92CA-A3966AFE7224}"/>
    <cellStyle name="Percent 12 3 2" xfId="11387" xr:uid="{509CC82D-F81B-4F1F-A321-58B129F0C44F}"/>
    <cellStyle name="Percent 12 4" xfId="10551" xr:uid="{BE0DB6AA-15CA-42BD-9565-359A9620EDE3}"/>
    <cellStyle name="Percent 13" xfId="9893" xr:uid="{C0536F99-C3D1-4A01-924D-2963E4DA5BDA}"/>
    <cellStyle name="Percent 14" xfId="15" xr:uid="{0D967FF2-22BE-45D1-8BFD-9B5C07D6E28C}"/>
    <cellStyle name="Percent 2" xfId="7" xr:uid="{B14AB006-B614-4EED-BE9A-DD9A3C34B259}"/>
    <cellStyle name="Percent 2 2" xfId="1590" xr:uid="{C86DB569-8AF2-4611-A5A5-DA4F06BFA1A5}"/>
    <cellStyle name="Percent 2 2 2" xfId="2363" xr:uid="{BA160A3E-9E40-4F31-8DBD-8D6C8278EA88}"/>
    <cellStyle name="Percent 2 3" xfId="1579" xr:uid="{EAD62BB5-C11A-43F3-9243-0AC20629182A}"/>
    <cellStyle name="Percent 2 3 2" xfId="8509" xr:uid="{6F0D649C-2066-471B-9A57-37ADE5C452E6}"/>
    <cellStyle name="Percent 2 4" xfId="2379" xr:uid="{2BF9CE91-9FD2-4A1C-B89F-83B19D2FCDFD}"/>
    <cellStyle name="Percent 3" xfId="64" xr:uid="{D957E17A-4C3C-481A-8F6E-A04B80EFF01B}"/>
    <cellStyle name="Percent 3 10" xfId="2347" xr:uid="{9EDD335B-60BD-4663-A2CB-1BA158B6A072}"/>
    <cellStyle name="Percent 3 2" xfId="100" xr:uid="{A6A73F6F-C310-429E-8342-D05CDA714AEB}"/>
    <cellStyle name="Percent 3 2 2" xfId="164" xr:uid="{C8699CB4-CF5C-4037-9E8D-1E389F6791CE}"/>
    <cellStyle name="Percent 3 2 2 2" xfId="667" xr:uid="{1FA970B2-9BE0-470C-8DEF-FB10144624B5}"/>
    <cellStyle name="Percent 3 2 2 2 2" xfId="1433" xr:uid="{8B4A19D4-B4AF-4BC1-B3AE-272A672C5688}"/>
    <cellStyle name="Percent 3 2 2 2 3" xfId="2213" xr:uid="{1C5C0DEE-0391-4BF5-ADAC-833531000F01}"/>
    <cellStyle name="Percent 3 2 2 3" xfId="419" xr:uid="{3604CDD1-96A5-459B-800B-19C3DDAE585F}"/>
    <cellStyle name="Percent 3 2 2 3 2" xfId="1185" xr:uid="{7B856E57-9D52-4D15-9353-53B150ECD85C}"/>
    <cellStyle name="Percent 3 2 2 3 3" xfId="1965" xr:uid="{B374F859-1D48-4BDA-93A1-BD059251BF18}"/>
    <cellStyle name="Percent 3 2 2 4" xfId="937" xr:uid="{CDA3AB49-9CAB-4CC7-B01E-141A985BBAFB}"/>
    <cellStyle name="Percent 3 2 2 5" xfId="1716" xr:uid="{1572BF2E-1F85-48C5-AD4D-14C8819BCC03}"/>
    <cellStyle name="Percent 3 2 2 6" xfId="8510" xr:uid="{974ED4F9-E8CB-4D2A-9411-1AF636E8D305}"/>
    <cellStyle name="Percent 3 2 3" xfId="244" xr:uid="{6B197379-EC0F-48F4-9126-F7939B737884}"/>
    <cellStyle name="Percent 3 2 3 2" xfId="745" xr:uid="{E4CD2EC4-1700-4EBD-8AEA-C7B6201A328C}"/>
    <cellStyle name="Percent 3 2 3 2 2" xfId="1511" xr:uid="{92EC0EB1-C163-47B4-BEA6-B954A933256A}"/>
    <cellStyle name="Percent 3 2 3 2 3" xfId="2291" xr:uid="{374B0BBE-A86B-4FAA-B4D0-02DC78CF75D1}"/>
    <cellStyle name="Percent 3 2 3 3" xfId="497" xr:uid="{8E05F2E0-8D92-499D-9D69-15B6F171DB4D}"/>
    <cellStyle name="Percent 3 2 3 3 2" xfId="1263" xr:uid="{EAC30E59-082F-437F-9EF1-B60C76CEE929}"/>
    <cellStyle name="Percent 3 2 3 3 3" xfId="2043" xr:uid="{1D0BD239-2C18-40EB-9F29-4230BB7AF7B0}"/>
    <cellStyle name="Percent 3 2 3 4" xfId="1015" xr:uid="{736E8B48-CCB4-44C3-8692-B824BD4EB81C}"/>
    <cellStyle name="Percent 3 2 3 5" xfId="1794" xr:uid="{58D11E9F-F855-456E-AD9C-65C287A744B6}"/>
    <cellStyle name="Percent 3 2 4" xfId="604" xr:uid="{3007846C-CAE1-49C1-AD73-D5E373DAC684}"/>
    <cellStyle name="Percent 3 2 4 2" xfId="1370" xr:uid="{6AEE281E-A367-456F-A10C-5DA4DEB671BF}"/>
    <cellStyle name="Percent 3 2 4 3" xfId="2150" xr:uid="{9587D842-926E-43BA-887A-AB18120E89E4}"/>
    <cellStyle name="Percent 3 2 5" xfId="356" xr:uid="{629124E1-6BE6-4882-92F5-0C7FB08507D4}"/>
    <cellStyle name="Percent 3 2 5 2" xfId="1122" xr:uid="{422558F3-A359-4FD6-8255-C4FF63912CB9}"/>
    <cellStyle name="Percent 3 2 5 3" xfId="1902" xr:uid="{3A69834F-2A12-42F1-B204-757A98509957}"/>
    <cellStyle name="Percent 3 2 6" xfId="874" xr:uid="{C2BAF968-7500-4F80-9968-0010E35CB1D1}"/>
    <cellStyle name="Percent 3 2 7" xfId="1653" xr:uid="{35EE4C6A-EEC3-4AFA-BD62-40EB5A057621}"/>
    <cellStyle name="Percent 3 3" xfId="132" xr:uid="{D4F6D612-D98E-439C-A16B-B19793BEA38D}"/>
    <cellStyle name="Percent 3 3 2" xfId="278" xr:uid="{8B2FF0C2-16EE-4CD7-A93C-9B29463D9AF2}"/>
    <cellStyle name="Percent 3 3 2 2" xfId="779" xr:uid="{E754A910-C1E6-4DC2-A302-F71F2269A49E}"/>
    <cellStyle name="Percent 3 3 2 2 2" xfId="1545" xr:uid="{C6B1DF81-8F30-4A0F-9B59-91AEE0F210E1}"/>
    <cellStyle name="Percent 3 3 2 2 3" xfId="2325" xr:uid="{4432723F-6632-403D-9F3E-A06304B1E271}"/>
    <cellStyle name="Percent 3 3 2 3" xfId="531" xr:uid="{EB1BD7DA-DE10-40C5-8DB0-8FC3527F7E3A}"/>
    <cellStyle name="Percent 3 3 2 3 2" xfId="1297" xr:uid="{8C928A5A-3014-410F-A8CA-FE133366309D}"/>
    <cellStyle name="Percent 3 3 2 3 3" xfId="2077" xr:uid="{6B7F77B2-9BB1-41AC-B860-5F2A0153ACCF}"/>
    <cellStyle name="Percent 3 3 2 4" xfId="1049" xr:uid="{E261ECDC-0613-47B4-A150-D3DD0AE65B42}"/>
    <cellStyle name="Percent 3 3 2 5" xfId="1828" xr:uid="{5466A9EC-697B-413B-8C40-7091DB27AD1C}"/>
    <cellStyle name="Percent 3 3 3" xfId="635" xr:uid="{232B85EF-D29F-4B33-BCD4-E04901A31425}"/>
    <cellStyle name="Percent 3 3 3 2" xfId="1401" xr:uid="{6CDEA210-06F9-4035-B2E7-4594E99008B8}"/>
    <cellStyle name="Percent 3 3 3 2 2" xfId="11389" xr:uid="{D9C75B27-2DDB-4C95-9BF8-8354F8AD083A}"/>
    <cellStyle name="Percent 3 3 3 3" xfId="2181" xr:uid="{5F9D20FA-2CEF-4E12-B3C9-0DEEED809B5C}"/>
    <cellStyle name="Percent 3 3 4" xfId="387" xr:uid="{ABBEAA6E-1558-4B72-9865-2E4809C0D61B}"/>
    <cellStyle name="Percent 3 3 4 2" xfId="1153" xr:uid="{E1BF2247-BF2D-4674-89DE-12A2EC241595}"/>
    <cellStyle name="Percent 3 3 4 3" xfId="1933" xr:uid="{F55E4ED6-1D16-4ED7-B929-7E884F45BCE0}"/>
    <cellStyle name="Percent 3 3 5" xfId="905" xr:uid="{9269273E-8FBC-4700-8F13-15125AE7F6E2}"/>
    <cellStyle name="Percent 3 3 6" xfId="1684" xr:uid="{77098F3F-F7E3-484E-9C7F-6405CE143760}"/>
    <cellStyle name="Percent 3 4" xfId="210" xr:uid="{7BCF94DD-CA9F-4B3E-A4A3-6A74900AB3A4}"/>
    <cellStyle name="Percent 3 4 2" xfId="711" xr:uid="{A1E2C748-D302-491E-9B3C-780702119E6E}"/>
    <cellStyle name="Percent 3 4 2 2" xfId="1477" xr:uid="{CC13B50C-253D-41B9-8911-DB7466F993F3}"/>
    <cellStyle name="Percent 3 4 2 3" xfId="2257" xr:uid="{1FED4422-82CF-4003-8249-1C6E550975F8}"/>
    <cellStyle name="Percent 3 4 3" xfId="463" xr:uid="{B12C2444-EB38-4573-8E53-F1563688936B}"/>
    <cellStyle name="Percent 3 4 3 2" xfId="1229" xr:uid="{230BBBD3-9484-4AF7-8034-004DB852E0EA}"/>
    <cellStyle name="Percent 3 4 3 3" xfId="2009" xr:uid="{FEEA83B9-0C74-478B-A092-D6A3AE1ABC7B}"/>
    <cellStyle name="Percent 3 4 4" xfId="981" xr:uid="{35AC1939-E43A-4427-8D52-6FA8688D649B}"/>
    <cellStyle name="Percent 3 4 5" xfId="1760" xr:uid="{1DB7DE97-C9A6-4330-9BF2-5505425FB56F}"/>
    <cellStyle name="Percent 3 5" xfId="570" xr:uid="{12D66F2B-96B5-488F-A869-C99DC7D25513}"/>
    <cellStyle name="Percent 3 5 2" xfId="1336" xr:uid="{77093FE6-6C0D-4F13-B46F-B033CC8DA190}"/>
    <cellStyle name="Percent 3 5 2 2" xfId="11390" xr:uid="{710E0757-5325-415F-9C61-BDF03606734C}"/>
    <cellStyle name="Percent 3 5 3" xfId="2116" xr:uid="{42F4C1D3-20C6-41DB-87B5-CAA689196B85}"/>
    <cellStyle name="Percent 3 6" xfId="322" xr:uid="{7FD73108-4B0E-434B-A73B-3F7768C7A209}"/>
    <cellStyle name="Percent 3 6 2" xfId="1088" xr:uid="{9A81CB07-E3F5-4BB2-B4B2-EAB6A1FB43D6}"/>
    <cellStyle name="Percent 3 6 3" xfId="1868" xr:uid="{776D36EF-CD6B-42E9-A1F7-00995EF529A0}"/>
    <cellStyle name="Percent 3 7" xfId="797" xr:uid="{09584985-9BA7-4970-80F5-33CB7891143C}"/>
    <cellStyle name="Percent 3 8" xfId="840" xr:uid="{6DB121F7-D903-4F68-A10F-A71E3628A47F}"/>
    <cellStyle name="Percent 3 9" xfId="1619" xr:uid="{409CDD12-9ECF-44F3-AA7A-2F1E15882353}"/>
    <cellStyle name="Percent 4" xfId="68" xr:uid="{B99465A2-2254-47FB-BC82-B4D5BE05BA5D}"/>
    <cellStyle name="Percent 4 2" xfId="8511" xr:uid="{F7E04182-3FA1-45E6-A3D3-9B9FD971E834}"/>
    <cellStyle name="Percent 5" xfId="793" xr:uid="{51DA03BA-BFB0-4AE0-ADF4-BB731965C389}"/>
    <cellStyle name="Percent 5 2" xfId="1558" xr:uid="{7A849725-53BF-40F1-A82D-E9BF73DEBD21}"/>
    <cellStyle name="Percent 5 2 2" xfId="8513" xr:uid="{3D114B36-AF58-450A-989C-5D0AE0F56FC0}"/>
    <cellStyle name="Percent 5 3" xfId="1589" xr:uid="{AF50E211-DCAC-4231-BBAE-57C6FAA3EB3E}"/>
    <cellStyle name="Percent 5 4" xfId="8512" xr:uid="{18694C72-8AEA-4FA3-8DE3-3FA43B8F8F5E}"/>
    <cellStyle name="Percent 6" xfId="796" xr:uid="{5F0576BA-59C3-4611-A751-E1A62E602C75}"/>
    <cellStyle name="Percent 6 2" xfId="1560" xr:uid="{8EEA1CFF-A910-4E03-BB6C-F7228C09881E}"/>
    <cellStyle name="Percent 6 2 2" xfId="8514" xr:uid="{CE64F6D4-97CB-49CF-9E07-592CD6E383B5}"/>
    <cellStyle name="Percent 6 3" xfId="9025" xr:uid="{57659198-2D6A-4D9C-AA78-9B6B6EDA25A3}"/>
    <cellStyle name="Percent 6 3 2" xfId="9850" xr:uid="{031DBAF3-376C-41EA-9961-99469CB7C601}"/>
    <cellStyle name="Percent 6 3 2 2" xfId="11391" xr:uid="{953BAD62-BBA1-4888-B73F-5F500222A590}"/>
    <cellStyle name="Percent 6 3 3" xfId="10553" xr:uid="{9DEA47E3-4BCC-4DBC-B679-0C47BE6AA931}"/>
    <cellStyle name="Percent 6 4" xfId="9026" xr:uid="{AF56D75C-FD12-4CAB-AA08-7C9D529CE097}"/>
    <cellStyle name="Percent 6 4 2" xfId="9851" xr:uid="{883C330A-0ECA-452D-BBF7-31B1DE7ACFCD}"/>
    <cellStyle name="Percent 6 4 2 2" xfId="11392" xr:uid="{B2D365E8-E4EE-4C01-809E-82BB8201C0F1}"/>
    <cellStyle name="Percent 6 4 3" xfId="10554" xr:uid="{6DA51E2F-F790-44EE-ADD1-1083F830DB9B}"/>
    <cellStyle name="Percent 6 5" xfId="8702" xr:uid="{8CFECF5E-E2D8-4DAC-9167-4ACA7B57D724}"/>
    <cellStyle name="Percent 6 5 2" xfId="9852" xr:uid="{B4B88DF2-9D7D-4F54-BE50-3CF642E8717A}"/>
    <cellStyle name="Percent 6 5 2 2" xfId="11393" xr:uid="{F50900EA-8A46-407A-8F79-D3AC99F51735}"/>
    <cellStyle name="Percent 6 5 3" xfId="10289" xr:uid="{DC0B8716-D280-452B-9DD1-D5F812155FF0}"/>
    <cellStyle name="Percent 6 6" xfId="9361" xr:uid="{D5E01716-D431-456E-96DC-B2DDE6F0A9ED}"/>
    <cellStyle name="Percent 6 6 2" xfId="10888" xr:uid="{FE29BEB2-9E17-4835-A4BB-AC6B34C02856}"/>
    <cellStyle name="Percent 6 7" xfId="10145" xr:uid="{473410F4-580C-4A87-AB1A-DBF0DAE71630}"/>
    <cellStyle name="Percent 7" xfId="1587" xr:uid="{FDF827D1-C696-4EB5-9F9C-CE8AB7DD58BD}"/>
    <cellStyle name="Percent 7 2" xfId="8515" xr:uid="{A234B241-4476-429B-9444-7C3BE7C8C0BC}"/>
    <cellStyle name="Percent 7 3" xfId="9027" xr:uid="{21C48697-4777-4028-B093-D0A15BADC538}"/>
    <cellStyle name="Percent 7 3 2" xfId="9853" xr:uid="{80A76F8A-6E51-4A71-A85D-F70EF594B2E1}"/>
    <cellStyle name="Percent 7 3 2 2" xfId="11394" xr:uid="{AF4D694A-B4DE-47B2-8BB7-D7554F1D9D95}"/>
    <cellStyle name="Percent 7 3 3" xfId="10555" xr:uid="{250D76E6-9C1F-45C2-913C-75AD7CE1AD29}"/>
    <cellStyle name="Percent 7 4" xfId="9028" xr:uid="{5CA40CF1-F497-4BFD-963F-41C1590E30A0}"/>
    <cellStyle name="Percent 7 4 2" xfId="9854" xr:uid="{CE455968-5907-4008-BB2D-8DA59D51FBAB}"/>
    <cellStyle name="Percent 7 4 2 2" xfId="11395" xr:uid="{112648EA-648C-411F-9DEF-FCECE5F6CCBD}"/>
    <cellStyle name="Percent 7 4 3" xfId="10556" xr:uid="{AD5509C8-8D26-4C15-B1E5-0B6660A53E3C}"/>
    <cellStyle name="Percent 7 5" xfId="8703" xr:uid="{CF6D4E3B-4CBB-4A6B-981B-504A74752084}"/>
    <cellStyle name="Percent 7 5 2" xfId="9855" xr:uid="{46DFC8DB-D4E3-4B29-9A8E-F4D2D4A44BC1}"/>
    <cellStyle name="Percent 7 5 2 2" xfId="11396" xr:uid="{D91FC990-22FB-4AD9-9039-87182624489E}"/>
    <cellStyle name="Percent 7 5 3" xfId="10290" xr:uid="{A8FBF07A-0800-4185-8E61-1DD5DAFBD384}"/>
    <cellStyle name="Percent 7 6" xfId="9362" xr:uid="{ADBF8DFD-E134-4F26-892A-3A28221C7184}"/>
    <cellStyle name="Percent 7 6 2" xfId="10889" xr:uid="{46306E9A-508E-4533-A56F-249093AAB842}"/>
    <cellStyle name="Percent 7 7" xfId="10146" xr:uid="{1479EFC8-8161-46FA-864E-B25C517940AF}"/>
    <cellStyle name="Percent 8" xfId="5" xr:uid="{B8F0AD61-A611-410C-B0B1-D699690AFD38}"/>
    <cellStyle name="Percent 8 2" xfId="8516" xr:uid="{1BCFD86C-3151-42D7-B432-DDD659C7486F}"/>
    <cellStyle name="Percent 9" xfId="8517" xr:uid="{7D69FD81-1C30-4DE7-A12C-52772D5C5286}"/>
    <cellStyle name="Percent 9 2" xfId="8518" xr:uid="{6D360E77-18FF-4E4D-AB3A-011091361883}"/>
    <cellStyle name="Pie??m." xfId="9029" xr:uid="{AFD37F0D-C22C-45E7-8CB0-C44B2DDD7A72}"/>
    <cellStyle name="Procenti 2" xfId="8519" xr:uid="{13F76D69-BA41-4E01-9AEB-6C0389B041E5}"/>
    <cellStyle name="SAPBEXstdItem" xfId="8520" xr:uid="{22C6F2A8-93A1-4523-824F-6A5BDC6BC38A}"/>
    <cellStyle name="Style 1" xfId="9030" xr:uid="{91F34F75-24F9-49FF-84D1-AF28845AE58C}"/>
    <cellStyle name="Title 10" xfId="8521" xr:uid="{345988F8-B764-410B-8F31-4B5B46704943}"/>
    <cellStyle name="Title 11" xfId="8522" xr:uid="{75FC4492-4360-4861-8CC3-D8CAC670BB59}"/>
    <cellStyle name="Title 12" xfId="8523" xr:uid="{88B8CF86-0620-4961-96E6-09F587CEEA84}"/>
    <cellStyle name="Title 13" xfId="8524" xr:uid="{CB600FF4-0C4E-4B2F-BDE9-E6FCF7CA05BA}"/>
    <cellStyle name="Title 14" xfId="8525" xr:uid="{D8982214-7788-467B-B397-BD45A70620B9}"/>
    <cellStyle name="Title 15" xfId="8526" xr:uid="{5557664E-FD07-4721-A813-9F3DD0BA5B34}"/>
    <cellStyle name="Title 16" xfId="8527" xr:uid="{FFD47AFC-B9AF-4D47-821D-55C8D475D4E7}"/>
    <cellStyle name="Title 17" xfId="8528" xr:uid="{7E481078-DEE6-4A3D-AE46-C6EB34BDEC58}"/>
    <cellStyle name="Title 18" xfId="8529" xr:uid="{A5C80748-BD45-465B-9DEC-51401A1B48A7}"/>
    <cellStyle name="Title 18 2" xfId="8530" xr:uid="{CBD60310-B572-4219-9E60-CF052729EBB7}"/>
    <cellStyle name="Title 19" xfId="8531" xr:uid="{9DCF5536-C901-43A3-8B69-A12A814CFF57}"/>
    <cellStyle name="Title 19 2" xfId="8532" xr:uid="{906845FF-0C61-4A4C-A784-B15DDEEC6486}"/>
    <cellStyle name="Title 2" xfId="8533" xr:uid="{1A22607A-6D2F-4D38-A9A1-93A39F69B815}"/>
    <cellStyle name="Title 3" xfId="8534" xr:uid="{AD4A2C42-2EF9-43DC-8C43-C40995A7BE34}"/>
    <cellStyle name="Title 4" xfId="8535" xr:uid="{18FA0BD1-E148-4B8F-8DB7-41A3A0BFF774}"/>
    <cellStyle name="Title 5" xfId="8536" xr:uid="{3319B9B2-460A-47ED-9372-288BA89BEB21}"/>
    <cellStyle name="Title 6" xfId="8537" xr:uid="{1BDED754-39F9-418E-9955-8A26CC60CE64}"/>
    <cellStyle name="Title 7" xfId="8538" xr:uid="{B3D4BCC7-E6C4-42B6-9EC3-28BF159A941D}"/>
    <cellStyle name="Title 8" xfId="8539" xr:uid="{69B0D395-8126-4F6C-BB87-E8E6ADE3C7DC}"/>
    <cellStyle name="Title 9" xfId="8540" xr:uid="{6D805C3F-2EC9-4C5C-A937-84ED45DDAB2B}"/>
    <cellStyle name="Total 10" xfId="8541" xr:uid="{7B6ADDA5-83D3-45A8-8F26-8C8B1E203FEE}"/>
    <cellStyle name="Total 10 10" xfId="13273" xr:uid="{1323BD8B-B43B-4CDE-87E0-D2DB959D0B8E}"/>
    <cellStyle name="Total 10 11" xfId="15128" xr:uid="{EE1DA00B-5BEA-44CF-A89C-F42D9772216B}"/>
    <cellStyle name="Total 10 12" xfId="11979" xr:uid="{565A02F4-7317-4C44-B025-40F241F33CCB}"/>
    <cellStyle name="Total 10 13" xfId="14754" xr:uid="{628F4D57-E420-4EF5-818D-101E5590429C}"/>
    <cellStyle name="Total 10 2" xfId="8542" xr:uid="{A48203DB-6008-418D-983C-6063BCE237A2}"/>
    <cellStyle name="Total 10 2 10" xfId="14092" xr:uid="{0AB72C82-AB5C-4BF8-ACC7-397C003B686B}"/>
    <cellStyle name="Total 10 2 11" xfId="12842" xr:uid="{0495EA7F-E3D5-47C6-91ED-D868AE5C246D}"/>
    <cellStyle name="Total 10 2 12" xfId="13674" xr:uid="{F982CAD1-4B4B-406A-BDB3-3BB45281FFC4}"/>
    <cellStyle name="Total 10 2 2" xfId="9113" xr:uid="{F69302F3-D234-4A9B-9D7C-FB3DB3571A45}"/>
    <cellStyle name="Total 10 2 2 10" xfId="13176" xr:uid="{72457F44-205C-491B-AE66-A1C48C380EDB}"/>
    <cellStyle name="Total 10 2 2 11" xfId="15626" xr:uid="{EE795FD1-84E6-44F0-BB1C-5FE72EB53449}"/>
    <cellStyle name="Total 10 2 2 2" xfId="9856" xr:uid="{AD1AAFCD-068E-4ECA-96AA-DFAE73B41514}"/>
    <cellStyle name="Total 10 2 2 2 10" xfId="20181" xr:uid="{148735BD-AA9A-47BC-A385-678C61E0D40E}"/>
    <cellStyle name="Total 10 2 2 2 2" xfId="11397" xr:uid="{5BC576BC-F3AF-46D4-A156-DA63D54CC7C1}"/>
    <cellStyle name="Total 10 2 2 2 2 2" xfId="15815" xr:uid="{D0AB6873-C27C-4DCD-8A76-FDAFCA4230D7}"/>
    <cellStyle name="Total 10 2 2 2 2 3" xfId="16777" xr:uid="{3C655A37-327E-4FBB-AEFE-6176D40CAD86}"/>
    <cellStyle name="Total 10 2 2 2 2 4" xfId="17729" xr:uid="{4C5A5A04-0ADE-40E1-8208-4EF442AA24E7}"/>
    <cellStyle name="Total 10 2 2 2 2 5" xfId="18607" xr:uid="{2EFCF11B-7F7C-475A-9D72-BF1685764F02}"/>
    <cellStyle name="Total 10 2 2 2 2 6" xfId="19472" xr:uid="{123D678F-22A6-4AA4-8B78-735CA4B85DEE}"/>
    <cellStyle name="Total 10 2 2 2 2 7" xfId="20248" xr:uid="{D0E3221E-A186-417B-973F-B89CF2BD6792}"/>
    <cellStyle name="Total 10 2 2 2 2 8" xfId="21005" xr:uid="{407D2FA0-EA3B-43A7-8EFA-A50DD0C88F20}"/>
    <cellStyle name="Total 10 2 2 2 3" xfId="11832" xr:uid="{12E2AF66-5501-4FE8-BC64-48922B45D71E}"/>
    <cellStyle name="Total 10 2 2 2 3 2" xfId="16236" xr:uid="{445D633B-C485-41A7-99A6-1EB19A4D45EB}"/>
    <cellStyle name="Total 10 2 2 2 3 3" xfId="17196" xr:uid="{B38A1A26-68FD-456F-857F-50A02C77F8EC}"/>
    <cellStyle name="Total 10 2 2 2 3 4" xfId="18148" xr:uid="{F1149C91-FE9F-4C11-A119-B9D4DBDBB6F1}"/>
    <cellStyle name="Total 10 2 2 2 3 5" xfId="19022" xr:uid="{EF73832A-482F-4DEB-98CA-BB459E598902}"/>
    <cellStyle name="Total 10 2 2 2 3 6" xfId="19887" xr:uid="{0DF4486E-2BCB-45FE-B317-91069D56675F}"/>
    <cellStyle name="Total 10 2 2 2 3 7" xfId="20663" xr:uid="{F58360F8-8F5E-48C6-9BA4-164D8095E0EA}"/>
    <cellStyle name="Total 10 2 2 2 3 8" xfId="21420" xr:uid="{5E60D093-2E37-4932-A291-819348337D10}"/>
    <cellStyle name="Total 10 2 2 2 4" xfId="14801" xr:uid="{367C103B-FDCE-4264-8C7C-411DCC489627}"/>
    <cellStyle name="Total 10 2 2 2 5" xfId="15577" xr:uid="{323C6E4A-0997-439F-A593-9EBFC3E6E250}"/>
    <cellStyle name="Total 10 2 2 2 6" xfId="16581" xr:uid="{49422966-3FF0-49E6-8857-C3335CB2552F}"/>
    <cellStyle name="Total 10 2 2 2 7" xfId="17539" xr:uid="{93951260-E5C1-4852-8799-8C6969433A7F}"/>
    <cellStyle name="Total 10 2 2 2 8" xfId="18464" xr:uid="{E0609DF1-E850-4693-8841-586355BA9C16}"/>
    <cellStyle name="Total 10 2 2 2 9" xfId="19335" xr:uid="{9F549FA3-F990-4872-B80E-E65BC19C3973}"/>
    <cellStyle name="Total 10 2 2 3" xfId="10638" xr:uid="{E1E0E4F9-94B6-46BF-ADF7-A9D1A60E3C98}"/>
    <cellStyle name="Total 10 2 2 3 2" xfId="15334" xr:uid="{AF996078-0EDA-42A1-ACF2-308F81BEE6E9}"/>
    <cellStyle name="Total 10 2 2 3 3" xfId="16354" xr:uid="{710F4118-A779-4D6E-BB58-4A0F765F6404}"/>
    <cellStyle name="Total 10 2 2 3 4" xfId="17314" xr:uid="{16AD04A8-7BB0-4B2F-B184-E27D5E444FE1}"/>
    <cellStyle name="Total 10 2 2 3 5" xfId="18263" xr:uid="{8868668C-40CC-4518-B4F8-69680D3AC577}"/>
    <cellStyle name="Total 10 2 2 3 6" xfId="19136" xr:uid="{60462D98-6576-4324-80FF-A73A752253DA}"/>
    <cellStyle name="Total 10 2 2 3 7" xfId="20001" xr:uid="{9341D438-6C53-466A-BF2E-E81FBDBA3370}"/>
    <cellStyle name="Total 10 2 2 3 8" xfId="20777" xr:uid="{05EAA99E-C37E-4FE2-A41A-105F24833987}"/>
    <cellStyle name="Total 10 2 2 4" xfId="11604" xr:uid="{F08FA0C4-AD0E-466B-AC64-BA11D94AA4D8}"/>
    <cellStyle name="Total 10 2 2 4 2" xfId="16008" xr:uid="{8CA3E060-AC76-4DE6-9E80-823FE8EE6791}"/>
    <cellStyle name="Total 10 2 2 4 3" xfId="16968" xr:uid="{722CE3CC-B051-4C0B-815B-372EEA58DA60}"/>
    <cellStyle name="Total 10 2 2 4 4" xfId="17920" xr:uid="{660D86DE-3CD5-41A0-91CC-E5303A34C19F}"/>
    <cellStyle name="Total 10 2 2 4 5" xfId="18794" xr:uid="{0AA6D228-6485-48A1-85BC-4EEB476769E4}"/>
    <cellStyle name="Total 10 2 2 4 6" xfId="19659" xr:uid="{4E4D8869-3689-4A22-A69A-A4237F4844E4}"/>
    <cellStyle name="Total 10 2 2 4 7" xfId="20435" xr:uid="{D53D6940-CD7A-499C-AE65-9EC8DEE5687C}"/>
    <cellStyle name="Total 10 2 2 4 8" xfId="21192" xr:uid="{9634B5C1-A016-47D6-A4A4-A2D2A2F77EA5}"/>
    <cellStyle name="Total 10 2 2 5" xfId="14305" xr:uid="{EB5C4799-64EA-4DE3-8703-F948A266E678}"/>
    <cellStyle name="Total 10 2 2 6" xfId="12658" xr:uid="{259BFB99-1AB9-438A-B333-413A76F07333}"/>
    <cellStyle name="Total 10 2 2 7" xfId="14135" xr:uid="{A35E51AE-CBC8-4B6B-9AFF-7EB56B7EF51B}"/>
    <cellStyle name="Total 10 2 2 8" xfId="12813" xr:uid="{22170C8E-ED57-45B8-847D-0C3D805C7086}"/>
    <cellStyle name="Total 10 2 2 9" xfId="13699" xr:uid="{85E5F1B0-7068-4FA2-946B-E7F25D8C2BAF}"/>
    <cellStyle name="Total 10 2 3" xfId="9364" xr:uid="{C2650D51-51BF-46F1-8EA1-2DAA90F1BF57}"/>
    <cellStyle name="Total 10 2 3 10" xfId="13679" xr:uid="{75AE18C4-5459-413D-A896-3DB24B37CBF1}"/>
    <cellStyle name="Total 10 2 3 2" xfId="10891" xr:uid="{5AF3A3D6-8F85-479B-97EB-65AB44482A57}"/>
    <cellStyle name="Total 10 2 3 2 2" xfId="15517" xr:uid="{C5FB975A-78CA-4FD8-A809-403D8FECB5D9}"/>
    <cellStyle name="Total 10 2 3 2 3" xfId="16523" xr:uid="{126CE9B5-70C4-4A52-B822-FD19B4E9BC05}"/>
    <cellStyle name="Total 10 2 3 2 4" xfId="17481" xr:uid="{4BBFCE20-C0BA-446E-AB58-7EAC20E6D709}"/>
    <cellStyle name="Total 10 2 3 2 5" xfId="18407" xr:uid="{1C76C83B-2184-455E-AD3B-D2F26AD3D2DF}"/>
    <cellStyle name="Total 10 2 3 2 6" xfId="19278" xr:uid="{D7EF23A2-1C83-4DBB-B0A5-2B27057D34A3}"/>
    <cellStyle name="Total 10 2 3 2 7" xfId="20125" xr:uid="{FB6152C9-FA34-4C87-938E-42968A4581E7}"/>
    <cellStyle name="Total 10 2 3 2 8" xfId="20892" xr:uid="{44FD8175-8A31-4228-BFAE-8916EAC1FDDD}"/>
    <cellStyle name="Total 10 2 3 3" xfId="11719" xr:uid="{05AE0176-98E0-43A4-82CA-02435AB033E2}"/>
    <cellStyle name="Total 10 2 3 3 2" xfId="16123" xr:uid="{265FB341-B1EA-42B0-80B8-89D6E5C7EC1E}"/>
    <cellStyle name="Total 10 2 3 3 3" xfId="17083" xr:uid="{0CE81245-5094-4B16-8CF9-5562CB5DBC7A}"/>
    <cellStyle name="Total 10 2 3 3 4" xfId="18035" xr:uid="{6E554BDA-57CC-466D-9844-2348306E3CBF}"/>
    <cellStyle name="Total 10 2 3 3 5" xfId="18909" xr:uid="{7DDABCFB-0282-4273-9E8D-DAF9F4D00277}"/>
    <cellStyle name="Total 10 2 3 3 6" xfId="19774" xr:uid="{56C563B6-FA3D-4FD1-BBBD-EB86D47E4D2D}"/>
    <cellStyle name="Total 10 2 3 3 7" xfId="20550" xr:uid="{93C606F3-D53F-4A18-9047-19FE9E5C7653}"/>
    <cellStyle name="Total 10 2 3 3 8" xfId="21307" xr:uid="{24882F63-C7C5-4E46-A47D-C379A81E6DC1}"/>
    <cellStyle name="Total 10 2 3 4" xfId="14488" xr:uid="{373BAF7D-7E4B-4DC5-B855-6434FD63E522}"/>
    <cellStyle name="Total 10 2 3 5" xfId="12489" xr:uid="{97CC5BD6-23E0-48DC-B5B5-B17CE93AAE05}"/>
    <cellStyle name="Total 10 2 3 6" xfId="13759" xr:uid="{E3C0159D-5475-44AF-AB60-347AE2A09556}"/>
    <cellStyle name="Total 10 2 3 7" xfId="13125" xr:uid="{61974D5A-1F67-45AD-A2B5-E123C19298AB}"/>
    <cellStyle name="Total 10 2 3 8" xfId="14106" xr:uid="{7024AD94-F3F1-4E48-A17F-A0DE65787A3A}"/>
    <cellStyle name="Total 10 2 3 9" xfId="12835" xr:uid="{A3E86109-981D-44B4-8CD8-528F6E5456BF}"/>
    <cellStyle name="Total 10 2 4" xfId="10148" xr:uid="{9D1B0FF4-7466-40D4-8711-1F2B2DB281AF}"/>
    <cellStyle name="Total 10 2 4 2" xfId="15028" xr:uid="{2143B8B8-451B-4DA1-90E8-D42701170FEB}"/>
    <cellStyle name="Total 10 2 4 3" xfId="12061" xr:uid="{603DA082-2061-42CA-AD85-925A0C208DAA}"/>
    <cellStyle name="Total 10 2 4 4" xfId="13858" xr:uid="{96788746-F833-49ED-BF4D-A7595FD0B9FC}"/>
    <cellStyle name="Total 10 2 4 5" xfId="13045" xr:uid="{8748D504-B06F-4F5B-B01F-DF391F402120}"/>
    <cellStyle name="Total 10 2 4 6" xfId="14114" xr:uid="{27E7C20F-9793-4C0F-ACFF-C3ED6E455AB7}"/>
    <cellStyle name="Total 10 2 4 7" xfId="12830" xr:uid="{6856535E-FEF8-44B1-8F5F-C6F3780DE7CB}"/>
    <cellStyle name="Total 10 2 4 8" xfId="13682" xr:uid="{8D7802EC-C726-4A9C-92C7-AC3A68A04DE9}"/>
    <cellStyle name="Total 10 2 5" xfId="11491" xr:uid="{B69FB5B3-B7D8-4F35-86CC-3331014A8134}"/>
    <cellStyle name="Total 10 2 5 2" xfId="15895" xr:uid="{FED8B21F-767B-4FB2-958E-080BB4CE9043}"/>
    <cellStyle name="Total 10 2 5 3" xfId="16855" xr:uid="{6CB807A4-CEF7-4C0B-9F71-DB47FF3AAE85}"/>
    <cellStyle name="Total 10 2 5 4" xfId="17807" xr:uid="{68639975-AC5F-4C48-A297-C6A9313C2ACA}"/>
    <cellStyle name="Total 10 2 5 5" xfId="18681" xr:uid="{F236A53E-B008-4D95-9CCC-E97DD7EFEB2F}"/>
    <cellStyle name="Total 10 2 5 6" xfId="19546" xr:uid="{8729BED0-73B4-476F-A457-ACA0823A1F2C}"/>
    <cellStyle name="Total 10 2 5 7" xfId="20322" xr:uid="{33E0C005-8CAA-46A1-9F90-9FC961532627}"/>
    <cellStyle name="Total 10 2 5 8" xfId="21079" xr:uid="{71C003A8-747A-484F-9F81-F9B9B2C0CA13}"/>
    <cellStyle name="Total 10 2 6" xfId="13954" xr:uid="{41CEE382-95EB-40BB-A700-CA58E550941E}"/>
    <cellStyle name="Total 10 2 7" xfId="12961" xr:uid="{C20599E4-6AD3-4C58-87E5-BD258E6FA2A9}"/>
    <cellStyle name="Total 10 2 8" xfId="13565" xr:uid="{2D0BF52A-9C55-4793-BC43-A3F3F28800E8}"/>
    <cellStyle name="Total 10 2 9" xfId="13272" xr:uid="{95C791F5-DFCF-4D9E-95E7-EE284D500263}"/>
    <cellStyle name="Total 10 3" xfId="9112" xr:uid="{165CE966-6739-4B25-8D59-C5A2267488E0}"/>
    <cellStyle name="Total 10 3 10" xfId="16391" xr:uid="{AFDCE63A-1213-46FB-B85E-6CD6FFFCE906}"/>
    <cellStyle name="Total 10 3 11" xfId="17351" xr:uid="{0A6DDCAD-11E2-411B-B6C5-12378D04107F}"/>
    <cellStyle name="Total 10 3 2" xfId="9857" xr:uid="{8517070E-A17E-47B7-91A4-811DC38D52B8}"/>
    <cellStyle name="Total 10 3 2 10" xfId="12746" xr:uid="{3ACFC204-0E7E-4644-A7FB-4BAA7B8BE0BF}"/>
    <cellStyle name="Total 10 3 2 2" xfId="11398" xr:uid="{CC100823-ABC9-41A6-8147-BC2B030FFC5B}"/>
    <cellStyle name="Total 10 3 2 2 2" xfId="15816" xr:uid="{8DAF0759-B6FB-4A98-85BC-FD119BA5252A}"/>
    <cellStyle name="Total 10 3 2 2 3" xfId="16778" xr:uid="{E8096031-4EDD-4589-A974-1AE982CFE44B}"/>
    <cellStyle name="Total 10 3 2 2 4" xfId="17730" xr:uid="{D336ECD0-9012-4C2E-B2C3-C91B5082AB90}"/>
    <cellStyle name="Total 10 3 2 2 5" xfId="18608" xr:uid="{D61DC446-809C-4840-9D0D-F689224BE539}"/>
    <cellStyle name="Total 10 3 2 2 6" xfId="19473" xr:uid="{1DAC6612-1656-4047-9E8F-9CCCBE291A79}"/>
    <cellStyle name="Total 10 3 2 2 7" xfId="20249" xr:uid="{71016407-7545-4309-998E-06DB937C210B}"/>
    <cellStyle name="Total 10 3 2 2 8" xfId="21006" xr:uid="{1D955B44-C9C7-4E62-9ACE-E3A1C62E85B7}"/>
    <cellStyle name="Total 10 3 2 3" xfId="11833" xr:uid="{60524812-1818-4C5D-9CF7-9ED73AE6DDD0}"/>
    <cellStyle name="Total 10 3 2 3 2" xfId="16237" xr:uid="{716A6B49-CACE-4F02-AA9A-32A97924568B}"/>
    <cellStyle name="Total 10 3 2 3 3" xfId="17197" xr:uid="{FFE7770E-B5C5-41BE-9961-077D969CD65F}"/>
    <cellStyle name="Total 10 3 2 3 4" xfId="18149" xr:uid="{5278BC98-202F-4FAC-B864-B9FC74BF7732}"/>
    <cellStyle name="Total 10 3 2 3 5" xfId="19023" xr:uid="{1437522E-769D-4EF5-8815-3AA226F12683}"/>
    <cellStyle name="Total 10 3 2 3 6" xfId="19888" xr:uid="{EAEF7F53-3B9E-4DF7-B31D-D3C099FB2963}"/>
    <cellStyle name="Total 10 3 2 3 7" xfId="20664" xr:uid="{ED2B7CF8-4B4C-41EC-8A86-5AC992D91E80}"/>
    <cellStyle name="Total 10 3 2 3 8" xfId="21421" xr:uid="{36B81DF6-F279-4FC0-83A5-47BCA9DC39DF}"/>
    <cellStyle name="Total 10 3 2 4" xfId="14802" xr:uid="{578F7C5F-0167-4880-9B5F-7CC0D2450C09}"/>
    <cellStyle name="Total 10 3 2 5" xfId="14549" xr:uid="{68CF7E34-5643-4D00-A742-7D7AE1A46294}"/>
    <cellStyle name="Total 10 3 2 6" xfId="12430" xr:uid="{BFB619A7-223E-4FE0-BEF6-AD5673FB7EC4}"/>
    <cellStyle name="Total 10 3 2 7" xfId="15094" xr:uid="{EF2D768B-4B47-4B62-809A-DE0AB9827F2D}"/>
    <cellStyle name="Total 10 3 2 8" xfId="12006" xr:uid="{F97C261B-6F0C-48C8-BE57-29A1B4EE6D25}"/>
    <cellStyle name="Total 10 3 2 9" xfId="14212" xr:uid="{CFE1D026-CE18-407E-A140-6CAA73D5BE92}"/>
    <cellStyle name="Total 10 3 3" xfId="10637" xr:uid="{2B4A07D5-579D-4E2D-AD6C-3C25073AE304}"/>
    <cellStyle name="Total 10 3 3 2" xfId="15333" xr:uid="{0909BFCE-DA0D-46EE-AC37-4BE2BC9389E3}"/>
    <cellStyle name="Total 10 3 3 3" xfId="16353" xr:uid="{F6E7BC1D-1212-4B2D-ADB0-8CD55244EFB2}"/>
    <cellStyle name="Total 10 3 3 4" xfId="17313" xr:uid="{7C28B787-D73B-4F7D-97B3-02E19F5797BC}"/>
    <cellStyle name="Total 10 3 3 5" xfId="18262" xr:uid="{DA89322D-BA42-47C5-B1BF-9ABEAF136032}"/>
    <cellStyle name="Total 10 3 3 6" xfId="19135" xr:uid="{EE5934D0-A876-48FE-9494-6799FECB8414}"/>
    <cellStyle name="Total 10 3 3 7" xfId="20000" xr:uid="{3EC433E4-1046-40CE-BF5D-76C53E05BC42}"/>
    <cellStyle name="Total 10 3 3 8" xfId="20776" xr:uid="{E5FC3E9F-929F-45E2-9610-297318004F09}"/>
    <cellStyle name="Total 10 3 4" xfId="11603" xr:uid="{205A4EE9-5D9C-4815-9539-220967A07842}"/>
    <cellStyle name="Total 10 3 4 2" xfId="16007" xr:uid="{8C775992-7427-4520-8BFA-84452ECB5F3B}"/>
    <cellStyle name="Total 10 3 4 3" xfId="16967" xr:uid="{478EBF7E-E8A9-49F6-B3CD-55B1AFF26B7F}"/>
    <cellStyle name="Total 10 3 4 4" xfId="17919" xr:uid="{59DCCA49-83CB-44CB-A80E-907C7CA3A729}"/>
    <cellStyle name="Total 10 3 4 5" xfId="18793" xr:uid="{C0E4E1A5-C25D-4F08-806A-91C3351A041F}"/>
    <cellStyle name="Total 10 3 4 6" xfId="19658" xr:uid="{7816D43B-FFBD-4AB3-A432-95FE64B5D98D}"/>
    <cellStyle name="Total 10 3 4 7" xfId="20434" xr:uid="{AC4C558B-DCDD-499B-A74E-399CBC1C6852}"/>
    <cellStyle name="Total 10 3 4 8" xfId="21191" xr:uid="{41254A53-2376-402E-8043-C311FB44CAD4}"/>
    <cellStyle name="Total 10 3 5" xfId="14304" xr:uid="{0B0397E3-2AFD-484B-9A86-4BE84A06A3CC}"/>
    <cellStyle name="Total 10 3 6" xfId="12659" xr:uid="{FB417114-D541-4B7E-856A-5AB1237FCE68}"/>
    <cellStyle name="Total 10 3 7" xfId="15166" xr:uid="{3CEF0612-4D95-481E-A0F8-6907E950774E}"/>
    <cellStyle name="Total 10 3 8" xfId="11958" xr:uid="{E653F9A9-3D88-4CA8-B7D1-BB242CE00F82}"/>
    <cellStyle name="Total 10 3 9" xfId="15375" xr:uid="{AB0238D1-83AD-40C0-9C76-72F3632AEDF4}"/>
    <cellStyle name="Total 10 4" xfId="9363" xr:uid="{0E5C36F7-3651-4028-A06E-0A47EB8B7B7A}"/>
    <cellStyle name="Total 10 4 10" xfId="13551" xr:uid="{7F75C50B-DCAA-4462-9C4F-216D02D76F4C}"/>
    <cellStyle name="Total 10 4 2" xfId="10890" xr:uid="{7BFCEB9D-AF4C-4A80-B2F6-3029EE1F2FD3}"/>
    <cellStyle name="Total 10 4 2 2" xfId="15516" xr:uid="{3857D5F7-0582-4A8E-8160-CAE9F3E8A091}"/>
    <cellStyle name="Total 10 4 2 3" xfId="16522" xr:uid="{DB696C8B-8F29-45B2-A6B6-2B33478AEEE8}"/>
    <cellStyle name="Total 10 4 2 4" xfId="17480" xr:uid="{E6770118-3A79-41DD-AD0C-476178E0C54A}"/>
    <cellStyle name="Total 10 4 2 5" xfId="18406" xr:uid="{4F5BBD25-D63B-443B-B8A3-D7122134FBF0}"/>
    <cellStyle name="Total 10 4 2 6" xfId="19277" xr:uid="{9CAF116D-899B-4864-8D0B-92660B65B2F8}"/>
    <cellStyle name="Total 10 4 2 7" xfId="20124" xr:uid="{50D4613A-3573-4AAD-B1E2-0DC6F5FE4EE7}"/>
    <cellStyle name="Total 10 4 2 8" xfId="20891" xr:uid="{5F1A63A5-A6FA-47C7-B176-A46C17F20FBE}"/>
    <cellStyle name="Total 10 4 3" xfId="11718" xr:uid="{8A146F8C-9A9C-403E-872F-3F91186C8299}"/>
    <cellStyle name="Total 10 4 3 2" xfId="16122" xr:uid="{F25612E3-5641-4DCE-936A-BB6BDD87766C}"/>
    <cellStyle name="Total 10 4 3 3" xfId="17082" xr:uid="{EE4CF6EB-55CF-4E0D-9C9D-DB3928119BCE}"/>
    <cellStyle name="Total 10 4 3 4" xfId="18034" xr:uid="{B3FE541F-F8FD-43EF-8AFD-C0C62FE48F68}"/>
    <cellStyle name="Total 10 4 3 5" xfId="18908" xr:uid="{53B062C3-11A6-4C5F-A940-B0327641E3FD}"/>
    <cellStyle name="Total 10 4 3 6" xfId="19773" xr:uid="{35052087-6F26-4687-9381-A4BFD22A1DD9}"/>
    <cellStyle name="Total 10 4 3 7" xfId="20549" xr:uid="{65E820EC-D4C9-40B3-ABB1-0953B319290F}"/>
    <cellStyle name="Total 10 4 3 8" xfId="21306" xr:uid="{81290E13-92BB-4868-8F7D-0934603E05E8}"/>
    <cellStyle name="Total 10 4 4" xfId="14487" xr:uid="{1560F5ED-C45A-4EDD-AF94-B1BBF5681BA5}"/>
    <cellStyle name="Total 10 4 5" xfId="12490" xr:uid="{1F9BD130-76C4-4B87-BF12-2E0CD157BDF0}"/>
    <cellStyle name="Total 10 4 6" xfId="15192" xr:uid="{7B32D71A-F5C8-454F-A53A-A4A3DC6516FC}"/>
    <cellStyle name="Total 10 4 7" xfId="11936" xr:uid="{6FB1E642-3DED-4226-8F94-519D0D20284E}"/>
    <cellStyle name="Total 10 4 8" xfId="13932" xr:uid="{2B0C69F8-3EDA-4936-BA74-40FF1DA4079E}"/>
    <cellStyle name="Total 10 4 9" xfId="12979" xr:uid="{DA18B2EA-0F37-459B-9620-A2F4FC86CAEF}"/>
    <cellStyle name="Total 10 5" xfId="10147" xr:uid="{BDE4B490-7570-4A3A-9E2D-82B539FC8117}"/>
    <cellStyle name="Total 10 5 2" xfId="15027" xr:uid="{B318D41F-CA59-4734-8CF9-A4B02148F985}"/>
    <cellStyle name="Total 10 5 3" xfId="12062" xr:uid="{83222085-281F-4752-80DC-3E88AD79F2F0}"/>
    <cellStyle name="Total 10 5 4" xfId="11875" xr:uid="{388562D8-9670-44E0-BEE0-7FE5C861BBF5}"/>
    <cellStyle name="Total 10 5 5" xfId="13990" xr:uid="{F8375191-130D-40B7-9E00-6905F28E4877}"/>
    <cellStyle name="Total 10 5 6" xfId="12925" xr:uid="{4C4F6393-7A6B-497A-9AD7-56C824FD9938}"/>
    <cellStyle name="Total 10 5 7" xfId="13596" xr:uid="{A798FA20-EDA8-4DA4-B978-F534E494F945}"/>
    <cellStyle name="Total 10 5 8" xfId="13241" xr:uid="{9C1DA9EE-1B62-4834-BDD5-1EEF5A567236}"/>
    <cellStyle name="Total 10 6" xfId="11490" xr:uid="{FD13B27E-98DF-476D-90B4-016EEC175FF9}"/>
    <cellStyle name="Total 10 6 2" xfId="15894" xr:uid="{11C7CCC8-526A-4965-AF45-A48043778BB4}"/>
    <cellStyle name="Total 10 6 3" xfId="16854" xr:uid="{5F938D00-2A64-44AA-A406-85410291492D}"/>
    <cellStyle name="Total 10 6 4" xfId="17806" xr:uid="{0E74D106-2934-4435-9345-162867D3A30D}"/>
    <cellStyle name="Total 10 6 5" xfId="18680" xr:uid="{117A93D6-A68A-4B97-A148-9501B871E211}"/>
    <cellStyle name="Total 10 6 6" xfId="19545" xr:uid="{EC12B9F0-9BF6-438A-911F-701585C14852}"/>
    <cellStyle name="Total 10 6 7" xfId="20321" xr:uid="{8FC0A697-1365-47A4-ACB9-4164A800C5BA}"/>
    <cellStyle name="Total 10 6 8" xfId="21078" xr:uid="{C69DF7CE-0E7E-4109-AB8E-BBF281A9C66D}"/>
    <cellStyle name="Total 10 7" xfId="13953" xr:uid="{BE07A43D-3536-4042-9F0C-0BC996E9D05B}"/>
    <cellStyle name="Total 10 8" xfId="12962" xr:uid="{2E393B05-C333-4D62-924A-93E9948FD114}"/>
    <cellStyle name="Total 10 9" xfId="13564" xr:uid="{B0670B2B-0AAD-4B10-B437-CFCE591AEBA4}"/>
    <cellStyle name="Total 11" xfId="8543" xr:uid="{B2E40B4B-F067-4934-B948-15B2C7492E5D}"/>
    <cellStyle name="Total 11 10" xfId="13271" xr:uid="{250B42B8-12B9-412A-A71A-4A13BCD5EAAC}"/>
    <cellStyle name="Total 11 11" xfId="14581" xr:uid="{9FED055D-D5F7-4C98-9458-10385F5E57B5}"/>
    <cellStyle name="Total 11 12" xfId="12400" xr:uid="{313FB375-10B9-4460-B970-AACD73118C0A}"/>
    <cellStyle name="Total 11 13" xfId="15463" xr:uid="{E4BB2629-2FFD-495C-B6C8-1DA1123AA91C}"/>
    <cellStyle name="Total 11 2" xfId="8544" xr:uid="{CD862A64-F3E3-4B0E-AB8E-B19DEAD31CFB}"/>
    <cellStyle name="Total 11 2 10" xfId="15610" xr:uid="{15E5BE63-69F3-4115-B1D8-081E0275379C}"/>
    <cellStyle name="Total 11 2 11" xfId="16611" xr:uid="{47BC4D13-4C3D-4E60-943C-380FF3C32FEE}"/>
    <cellStyle name="Total 11 2 12" xfId="17569" xr:uid="{AD664CD6-E122-4A03-97D9-BC1785F90A51}"/>
    <cellStyle name="Total 11 2 2" xfId="9115" xr:uid="{BD174732-7C22-4DB4-AB4D-39F8114914C7}"/>
    <cellStyle name="Total 11 2 2 10" xfId="18502" xr:uid="{9B0C5F65-3E95-4C18-B570-90DE60558A47}"/>
    <cellStyle name="Total 11 2 2 11" xfId="19373" xr:uid="{8FE518F0-4B8B-414C-9EB2-B444CE36F0D6}"/>
    <cellStyle name="Total 11 2 2 2" xfId="9858" xr:uid="{9B51C918-152B-4FD5-B3D0-05A881AD2EE8}"/>
    <cellStyle name="Total 11 2 2 2 10" xfId="13343" xr:uid="{BD52370F-370C-40BD-9F0F-750609B4BCAA}"/>
    <cellStyle name="Total 11 2 2 2 2" xfId="11399" xr:uid="{D6E7A5DC-9EF8-43B8-80CC-7FEBD08AE52C}"/>
    <cellStyle name="Total 11 2 2 2 2 2" xfId="15817" xr:uid="{AF8E9375-189C-4B3C-9353-BDF6F93A3D17}"/>
    <cellStyle name="Total 11 2 2 2 2 3" xfId="16779" xr:uid="{9C57A5E3-F9AB-4FD1-82E2-9BEC1D0304F4}"/>
    <cellStyle name="Total 11 2 2 2 2 4" xfId="17731" xr:uid="{ABF38BB6-665B-412D-8F4D-62DCEB8380BB}"/>
    <cellStyle name="Total 11 2 2 2 2 5" xfId="18609" xr:uid="{85E024CE-5244-4AFC-8A51-B4E104FF0D5C}"/>
    <cellStyle name="Total 11 2 2 2 2 6" xfId="19474" xr:uid="{BBA006C1-908B-49B7-9F00-B19DBBA5EDD5}"/>
    <cellStyle name="Total 11 2 2 2 2 7" xfId="20250" xr:uid="{F986C987-6899-4C8E-AD2F-13A0F402FE6E}"/>
    <cellStyle name="Total 11 2 2 2 2 8" xfId="21007" xr:uid="{31606D2A-156D-41DE-9FB5-619F063C85BD}"/>
    <cellStyle name="Total 11 2 2 2 3" xfId="11834" xr:uid="{9F5CB590-351D-42DD-9C1B-64756A11F00F}"/>
    <cellStyle name="Total 11 2 2 2 3 2" xfId="16238" xr:uid="{CBEAF865-AC35-47A0-97AC-C067D4A0E423}"/>
    <cellStyle name="Total 11 2 2 2 3 3" xfId="17198" xr:uid="{67B9D416-0EE7-49EC-B234-57CCC82F8B27}"/>
    <cellStyle name="Total 11 2 2 2 3 4" xfId="18150" xr:uid="{BAAB7849-28C2-4031-A84B-1DD1B0016E8B}"/>
    <cellStyle name="Total 11 2 2 2 3 5" xfId="19024" xr:uid="{2A6102DE-7286-47DA-842E-9F7CE2B3AE9E}"/>
    <cellStyle name="Total 11 2 2 2 3 6" xfId="19889" xr:uid="{ABCA9D00-3897-430D-8722-874CDD4F4A35}"/>
    <cellStyle name="Total 11 2 2 2 3 7" xfId="20665" xr:uid="{943A3899-EF14-4842-91D6-CAF4D609368F}"/>
    <cellStyle name="Total 11 2 2 2 3 8" xfId="21422" xr:uid="{4860E4BE-F5E6-4C7D-A332-0A9C93C41D8D}"/>
    <cellStyle name="Total 11 2 2 2 4" xfId="14803" xr:uid="{DE06ACE1-1ED6-42F3-963A-351BB2A4F7FC}"/>
    <cellStyle name="Total 11 2 2 2 5" xfId="14082" xr:uid="{3EFAC216-0253-4976-8FC7-EF094127335D}"/>
    <cellStyle name="Total 11 2 2 2 6" xfId="12850" xr:uid="{F4FE4403-96A1-4AFF-9D6D-891F11FA37B7}"/>
    <cellStyle name="Total 11 2 2 2 7" xfId="13666" xr:uid="{08933395-85F0-4229-9210-B550F787E115}"/>
    <cellStyle name="Total 11 2 2 2 8" xfId="13191" xr:uid="{FF2EE19D-1C04-4429-A716-0A5DCA381FFF}"/>
    <cellStyle name="Total 11 2 2 2 9" xfId="13482" xr:uid="{F75FD992-D84E-4623-AA99-61FC0E36EB67}"/>
    <cellStyle name="Total 11 2 2 3" xfId="10640" xr:uid="{3D87D907-21C3-4CDB-BD96-E95288C02C49}"/>
    <cellStyle name="Total 11 2 2 3 2" xfId="15336" xr:uid="{467986F8-0D44-42D9-B4C7-E21FE2677E3C}"/>
    <cellStyle name="Total 11 2 2 3 3" xfId="16356" xr:uid="{2765CD28-ED84-40C5-9229-1584046F5B0A}"/>
    <cellStyle name="Total 11 2 2 3 4" xfId="17316" xr:uid="{D589829E-800C-418F-B1FA-283181CA8E58}"/>
    <cellStyle name="Total 11 2 2 3 5" xfId="18265" xr:uid="{16925FCA-A503-4B9F-94B2-BAA847DE9F69}"/>
    <cellStyle name="Total 11 2 2 3 6" xfId="19138" xr:uid="{E5AE56A2-E191-45B1-B9C7-B54B6BC5B850}"/>
    <cellStyle name="Total 11 2 2 3 7" xfId="20003" xr:uid="{21AC499A-A54B-4268-BBAB-33CC1CF400A3}"/>
    <cellStyle name="Total 11 2 2 3 8" xfId="20779" xr:uid="{83ACFE0E-E896-4C9D-A4AF-DAB28F1CA43E}"/>
    <cellStyle name="Total 11 2 2 4" xfId="11606" xr:uid="{06295F30-11D7-4E70-9F0F-6F39A37F47EA}"/>
    <cellStyle name="Total 11 2 2 4 2" xfId="16010" xr:uid="{C0AD0766-3B8A-4037-9442-9CD912A0A75F}"/>
    <cellStyle name="Total 11 2 2 4 3" xfId="16970" xr:uid="{E5F69A20-9790-4544-A449-6582E21CD775}"/>
    <cellStyle name="Total 11 2 2 4 4" xfId="17922" xr:uid="{CD17E381-B598-46A8-AF75-4B0D2C3EA40B}"/>
    <cellStyle name="Total 11 2 2 4 5" xfId="18796" xr:uid="{6AC81A70-F18E-4DAD-B99E-937CC39E1935}"/>
    <cellStyle name="Total 11 2 2 4 6" xfId="19661" xr:uid="{B8AF7A49-9045-4ACD-93E0-052957DE2CC9}"/>
    <cellStyle name="Total 11 2 2 4 7" xfId="20437" xr:uid="{C8C6D9C7-03D5-48FF-A87C-DA521A8D43E6}"/>
    <cellStyle name="Total 11 2 2 4 8" xfId="21194" xr:uid="{2F4C430F-36F0-4169-88B5-039C5C4388F2}"/>
    <cellStyle name="Total 11 2 2 5" xfId="14307" xr:uid="{02CE2F73-36B5-42B3-B074-28BA8D5AE955}"/>
    <cellStyle name="Total 11 2 2 6" xfId="12656" xr:uid="{6618522A-871E-4013-8BA2-A2111D2430D2}"/>
    <cellStyle name="Total 11 2 2 7" xfId="15672" xr:uid="{FCCB0E0C-D651-4BE7-A520-D25B260C9B65}"/>
    <cellStyle name="Total 11 2 2 8" xfId="16650" xr:uid="{78F612E0-032C-418B-8358-FC21737F0E3D}"/>
    <cellStyle name="Total 11 2 2 9" xfId="17603" xr:uid="{ED51FB49-31EF-4840-9069-0649B5DD7024}"/>
    <cellStyle name="Total 11 2 3" xfId="9366" xr:uid="{C47DEE58-33E9-4685-A10D-2E220A34BB90}"/>
    <cellStyle name="Total 11 2 3 10" xfId="17577" xr:uid="{84DF135B-F450-40C4-AE2F-8B0541A4D227}"/>
    <cellStyle name="Total 11 2 3 2" xfId="10893" xr:uid="{B456884D-FBD5-4586-A80C-6CD6DC6A7251}"/>
    <cellStyle name="Total 11 2 3 2 2" xfId="15519" xr:uid="{9B2DF8EE-3B7E-4737-AA04-0750FB4BBF16}"/>
    <cellStyle name="Total 11 2 3 2 3" xfId="16525" xr:uid="{DB687F1D-DA2E-43B8-B31D-80B30B33017A}"/>
    <cellStyle name="Total 11 2 3 2 4" xfId="17483" xr:uid="{2E8D6BCC-E06A-4446-9FAA-75650B9B90EA}"/>
    <cellStyle name="Total 11 2 3 2 5" xfId="18409" xr:uid="{B04EDE13-09F2-4456-A7D9-B3D66B0FD7D5}"/>
    <cellStyle name="Total 11 2 3 2 6" xfId="19280" xr:uid="{EFDDF885-1B86-4BF8-8BD0-F9509F3D2703}"/>
    <cellStyle name="Total 11 2 3 2 7" xfId="20127" xr:uid="{7B96B809-FFA5-47E1-BB2B-8545C37EFDF0}"/>
    <cellStyle name="Total 11 2 3 2 8" xfId="20894" xr:uid="{B2467E7F-987A-4030-85C5-A577F3FC5530}"/>
    <cellStyle name="Total 11 2 3 3" xfId="11721" xr:uid="{EEA32692-91B3-4FE1-8A9D-00EF2F0B6281}"/>
    <cellStyle name="Total 11 2 3 3 2" xfId="16125" xr:uid="{4B76B4B0-C9BA-4736-B3F4-5942CD06D3A3}"/>
    <cellStyle name="Total 11 2 3 3 3" xfId="17085" xr:uid="{40271BCB-0046-4B19-A4A2-D62A42A7D794}"/>
    <cellStyle name="Total 11 2 3 3 4" xfId="18037" xr:uid="{6C6F7CAE-E1BE-4B40-9865-99D0E3B4262D}"/>
    <cellStyle name="Total 11 2 3 3 5" xfId="18911" xr:uid="{5F5CDEED-71CD-4667-8527-FF8BD8878582}"/>
    <cellStyle name="Total 11 2 3 3 6" xfId="19776" xr:uid="{A70FC4AA-DB48-45D1-8AD8-E3844B4BB047}"/>
    <cellStyle name="Total 11 2 3 3 7" xfId="20552" xr:uid="{E79513FB-DCBC-402B-A750-0C4919E54A25}"/>
    <cellStyle name="Total 11 2 3 3 8" xfId="21309" xr:uid="{486D35C9-884E-4850-8C0F-1FE5633B8D4A}"/>
    <cellStyle name="Total 11 2 3 4" xfId="14490" xr:uid="{2710CA3E-3AC2-45FC-B276-8EA751B2AB8E}"/>
    <cellStyle name="Total 11 2 3 5" xfId="12487" xr:uid="{60F9F441-20F4-484B-8ABF-3C7CA0007063}"/>
    <cellStyle name="Total 11 2 3 6" xfId="13761" xr:uid="{1CAE0BAA-5657-416C-A7B5-D78514DCBE02}"/>
    <cellStyle name="Total 11 2 3 7" xfId="13123" xr:uid="{084138AA-F6E0-4C30-8EAC-4AD62DD93B18}"/>
    <cellStyle name="Total 11 2 3 8" xfId="15632" xr:uid="{03049EC0-7AC9-4A90-9A98-5585836310F0}"/>
    <cellStyle name="Total 11 2 3 9" xfId="16620" xr:uid="{BB2C3CB1-0326-4DFC-8469-2D03315627ED}"/>
    <cellStyle name="Total 11 2 4" xfId="10150" xr:uid="{4D27D096-3A9E-456E-9DE2-DE3D621F9B83}"/>
    <cellStyle name="Total 11 2 4 2" xfId="15030" xr:uid="{7ABDABF9-EAA9-4490-97CC-575A80933E98}"/>
    <cellStyle name="Total 11 2 4 3" xfId="12059" xr:uid="{F28734BD-D1AE-4813-B4AF-7BABBC11F6A6}"/>
    <cellStyle name="Total 11 2 4 4" xfId="14742" xr:uid="{AD7D1BBE-8A65-4950-8138-EA778FCD84F8}"/>
    <cellStyle name="Total 11 2 4 5" xfId="12277" xr:uid="{2701E5B7-2CCB-4218-A0FF-647E6BFE51DE}"/>
    <cellStyle name="Total 11 2 4 6" xfId="14177" xr:uid="{BCE1EFE0-2481-43B2-863F-935882AE5DA3}"/>
    <cellStyle name="Total 11 2 4 7" xfId="12776" xr:uid="{351A3C4C-793E-4EB8-812E-027CC8A8970C}"/>
    <cellStyle name="Total 11 2 4 8" xfId="14632" xr:uid="{2697EE47-0B1F-4469-B311-355347C19BA9}"/>
    <cellStyle name="Total 11 2 5" xfId="11493" xr:uid="{37BB4891-13DE-4630-AD07-F4F972F53A3F}"/>
    <cellStyle name="Total 11 2 5 2" xfId="15897" xr:uid="{1E58B1F3-1103-4987-A4CB-1C57A15A9B72}"/>
    <cellStyle name="Total 11 2 5 3" xfId="16857" xr:uid="{FCA08CC8-B34E-4D94-BB55-BDB0BA7BFBF0}"/>
    <cellStyle name="Total 11 2 5 4" xfId="17809" xr:uid="{FF26042E-7391-45AE-8549-20B0E346C01F}"/>
    <cellStyle name="Total 11 2 5 5" xfId="18683" xr:uid="{726582F3-A13F-4F15-94AC-A945AC3F7823}"/>
    <cellStyle name="Total 11 2 5 6" xfId="19548" xr:uid="{698732EA-6D74-41BD-9836-4346B02CAEC2}"/>
    <cellStyle name="Total 11 2 5 7" xfId="20324" xr:uid="{8AE71407-45C3-45A3-B79C-94184FBDD160}"/>
    <cellStyle name="Total 11 2 5 8" xfId="21081" xr:uid="{F5348863-4CED-4552-A172-54E4AE3C33F2}"/>
    <cellStyle name="Total 11 2 6" xfId="13956" xr:uid="{B130458D-A22A-4575-B612-DBD076443953}"/>
    <cellStyle name="Total 11 2 7" xfId="12959" xr:uid="{6E14F223-042E-4C8A-9761-D97B17AE05E4}"/>
    <cellStyle name="Total 11 2 8" xfId="13567" xr:uid="{6292C34B-8FDB-4290-A863-F5A7BDE6E172}"/>
    <cellStyle name="Total 11 2 9" xfId="13270" xr:uid="{F63C8D07-0970-4AEF-A814-AA6CEDF1BBDA}"/>
    <cellStyle name="Total 11 3" xfId="9114" xr:uid="{3279FA22-D538-4476-B2F3-D40BCB3BAEFD}"/>
    <cellStyle name="Total 11 3 10" xfId="13087" xr:uid="{1784FE37-BEF9-4F3A-95E2-C1746888711B}"/>
    <cellStyle name="Total 11 3 11" xfId="15639" xr:uid="{BA7785A0-0ADB-472A-8A57-68E3630E2AC0}"/>
    <cellStyle name="Total 11 3 2" xfId="9859" xr:uid="{CB39EC86-A054-4421-A977-A373444321A0}"/>
    <cellStyle name="Total 11 3 2 10" xfId="15622" xr:uid="{DFD74A68-B359-4077-B5AE-B6BBE55C56BF}"/>
    <cellStyle name="Total 11 3 2 2" xfId="11400" xr:uid="{0D77B988-893A-4F36-89C4-F724AE1C49D4}"/>
    <cellStyle name="Total 11 3 2 2 2" xfId="15818" xr:uid="{8F9D75C8-8A9B-4337-9A0D-005FC7203E93}"/>
    <cellStyle name="Total 11 3 2 2 3" xfId="16780" xr:uid="{EA11BAD4-7EB7-4695-AAB4-B3C829FE458F}"/>
    <cellStyle name="Total 11 3 2 2 4" xfId="17732" xr:uid="{428F2463-5C18-4AD2-9714-1708AF3A79B3}"/>
    <cellStyle name="Total 11 3 2 2 5" xfId="18610" xr:uid="{27A80AB9-41D1-4137-B703-D5B0EF7384C0}"/>
    <cellStyle name="Total 11 3 2 2 6" xfId="19475" xr:uid="{DD58DE44-DF30-4F85-B478-EC0378279781}"/>
    <cellStyle name="Total 11 3 2 2 7" xfId="20251" xr:uid="{441DF2A8-9FED-4953-A9E4-E116E5D2B1C1}"/>
    <cellStyle name="Total 11 3 2 2 8" xfId="21008" xr:uid="{39A1682A-AE1C-4A3A-820E-A2D145C92B36}"/>
    <cellStyle name="Total 11 3 2 3" xfId="11835" xr:uid="{92987F50-CFCE-48CF-ACA3-7BAF081BF8B5}"/>
    <cellStyle name="Total 11 3 2 3 2" xfId="16239" xr:uid="{88E4EE6E-627F-49B5-B359-00199B6FD577}"/>
    <cellStyle name="Total 11 3 2 3 3" xfId="17199" xr:uid="{AD57B8C1-FF40-479B-BF59-CECB0A41EEC8}"/>
    <cellStyle name="Total 11 3 2 3 4" xfId="18151" xr:uid="{B828CFE3-86E0-490C-AA9B-1A27157BD441}"/>
    <cellStyle name="Total 11 3 2 3 5" xfId="19025" xr:uid="{C7D912DE-A4E3-484B-ADB5-46CEEE8CDC10}"/>
    <cellStyle name="Total 11 3 2 3 6" xfId="19890" xr:uid="{9F0CACAD-B088-4EA8-AD77-7739FBE611BD}"/>
    <cellStyle name="Total 11 3 2 3 7" xfId="20666" xr:uid="{DAA81FAD-B741-4CAE-952B-CC6A93C6C464}"/>
    <cellStyle name="Total 11 3 2 3 8" xfId="21423" xr:uid="{CFDE81AA-8DD7-4234-A79A-1B801EA3055D}"/>
    <cellStyle name="Total 11 3 2 4" xfId="14804" xr:uid="{F7CC0E11-5E79-428F-81C8-C804BE63DD7C}"/>
    <cellStyle name="Total 11 3 2 5" xfId="12264" xr:uid="{EF2FCF91-FEA8-4C4D-91C2-814459218D8E}"/>
    <cellStyle name="Total 11 3 2 6" xfId="14073" xr:uid="{F451A219-54A3-407D-9660-1584FDE5C858}"/>
    <cellStyle name="Total 11 3 2 7" xfId="12859" xr:uid="{6A5229AD-8325-4BC3-80B7-BF8031C4A786}"/>
    <cellStyle name="Total 11 3 2 8" xfId="13658" xr:uid="{B81A93DE-D995-44D7-AED6-6E2FB1A8FC2A}"/>
    <cellStyle name="Total 11 3 2 9" xfId="13199" xr:uid="{094FC95B-47B4-44BC-BE4A-5A491F630B11}"/>
    <cellStyle name="Total 11 3 3" xfId="10639" xr:uid="{5C608C41-3C31-4A8C-9AE0-8A707DF514D6}"/>
    <cellStyle name="Total 11 3 3 2" xfId="15335" xr:uid="{E6B211C5-5782-44E2-816E-A4929F0415F3}"/>
    <cellStyle name="Total 11 3 3 3" xfId="16355" xr:uid="{89D12FAE-2A22-433A-8AF3-D4EABB4C91AA}"/>
    <cellStyle name="Total 11 3 3 4" xfId="17315" xr:uid="{5CD4358B-E9F1-4B76-AC45-FBBCE8B3B6DB}"/>
    <cellStyle name="Total 11 3 3 5" xfId="18264" xr:uid="{AE27A4C1-7099-457E-AAC7-1E493C436B0E}"/>
    <cellStyle name="Total 11 3 3 6" xfId="19137" xr:uid="{CD0C46FC-1474-480F-94B8-27564F4A3290}"/>
    <cellStyle name="Total 11 3 3 7" xfId="20002" xr:uid="{29072BA7-41D8-4861-9660-011082971279}"/>
    <cellStyle name="Total 11 3 3 8" xfId="20778" xr:uid="{7B3015C2-4C78-4156-85F0-9A222C8FA5BC}"/>
    <cellStyle name="Total 11 3 4" xfId="11605" xr:uid="{DFB51C95-DEC9-4C04-BB40-A3C2750CC94E}"/>
    <cellStyle name="Total 11 3 4 2" xfId="16009" xr:uid="{D75CA8F1-242D-41FE-AE16-2CF79F09CEF8}"/>
    <cellStyle name="Total 11 3 4 3" xfId="16969" xr:uid="{705B49CC-18E3-48B7-9D96-B6F1D1EB38E3}"/>
    <cellStyle name="Total 11 3 4 4" xfId="17921" xr:uid="{C9EDCF94-667B-408E-9EC9-5EFDF3EF85BA}"/>
    <cellStyle name="Total 11 3 4 5" xfId="18795" xr:uid="{F560E523-73B6-435E-B7A1-AE5084115D08}"/>
    <cellStyle name="Total 11 3 4 6" xfId="19660" xr:uid="{38C087B1-4070-4DB5-9AFC-CEB66C3C6355}"/>
    <cellStyle name="Total 11 3 4 7" xfId="20436" xr:uid="{136D8733-ABBD-4D96-970F-3196F3C4AFA9}"/>
    <cellStyle name="Total 11 3 4 8" xfId="21193" xr:uid="{F98F4601-3B14-41DF-909C-F0E56F0078ED}"/>
    <cellStyle name="Total 11 3 5" xfId="14306" xr:uid="{BAB14B07-170A-4602-BE59-C5D494D223BF}"/>
    <cellStyle name="Total 11 3 6" xfId="12657" xr:uid="{35E89434-E4CC-4280-95CC-DD81B009B994}"/>
    <cellStyle name="Total 11 3 7" xfId="14650" xr:uid="{A3E701E1-9DCC-4266-B887-20ABC62EBECF}"/>
    <cellStyle name="Total 11 3 8" xfId="12352" xr:uid="{8DCAE990-921E-4583-BE0E-ECF62DC2FA9F}"/>
    <cellStyle name="Total 11 3 9" xfId="13808" xr:uid="{3318FDD9-89FE-4EA4-9EE4-E5D1FCC27ED4}"/>
    <cellStyle name="Total 11 4" xfId="9365" xr:uid="{E937C4B2-821E-4F0B-8811-36E1C69F810E}"/>
    <cellStyle name="Total 11 4 10" xfId="14171" xr:uid="{4E1DFC86-C27B-4E43-873A-095F90AFBEC8}"/>
    <cellStyle name="Total 11 4 2" xfId="10892" xr:uid="{FBE775F2-E39E-49B8-9CF4-5A18515C9B59}"/>
    <cellStyle name="Total 11 4 2 2" xfId="15518" xr:uid="{ECE46FF7-E8E8-40A3-871F-743FC550D798}"/>
    <cellStyle name="Total 11 4 2 3" xfId="16524" xr:uid="{06E9AFC0-242B-45EC-A9D6-EB14102EA84F}"/>
    <cellStyle name="Total 11 4 2 4" xfId="17482" xr:uid="{E4FF7C5E-7887-4D28-845C-910E9F197D91}"/>
    <cellStyle name="Total 11 4 2 5" xfId="18408" xr:uid="{F8740642-E0D5-4533-8861-A38425157414}"/>
    <cellStyle name="Total 11 4 2 6" xfId="19279" xr:uid="{6C422337-1442-4F0F-9A7E-AAFAD310C378}"/>
    <cellStyle name="Total 11 4 2 7" xfId="20126" xr:uid="{34E0270B-FA69-4144-8DA7-CF2907DEC348}"/>
    <cellStyle name="Total 11 4 2 8" xfId="20893" xr:uid="{24625A5D-314A-4FF9-A451-C5F498CBDA70}"/>
    <cellStyle name="Total 11 4 3" xfId="11720" xr:uid="{00C4B8A5-52F5-4DAD-9359-C7FE2C8EAD08}"/>
    <cellStyle name="Total 11 4 3 2" xfId="16124" xr:uid="{EF5CB51C-D7E1-4EAF-B461-81F9DD1FA225}"/>
    <cellStyle name="Total 11 4 3 3" xfId="17084" xr:uid="{4007E842-8F69-45AF-B501-037F55842272}"/>
    <cellStyle name="Total 11 4 3 4" xfId="18036" xr:uid="{A57B5ABF-5392-485B-8D81-E3F71E0FA8AD}"/>
    <cellStyle name="Total 11 4 3 5" xfId="18910" xr:uid="{F01C7284-A792-454D-A4DF-29A3B710F2B2}"/>
    <cellStyle name="Total 11 4 3 6" xfId="19775" xr:uid="{6999692B-2EBF-47BC-9EE9-0571958B2D63}"/>
    <cellStyle name="Total 11 4 3 7" xfId="20551" xr:uid="{D5A23971-746C-4A16-BE46-F516B9BD9666}"/>
    <cellStyle name="Total 11 4 3 8" xfId="21308" xr:uid="{7FA9CF25-3F19-4B1E-9D0A-7FF8EF7DA2EC}"/>
    <cellStyle name="Total 11 4 4" xfId="14489" xr:uid="{34DDFD19-8160-4B31-B4A2-CAE590C59196}"/>
    <cellStyle name="Total 11 4 5" xfId="12488" xr:uid="{21F1487D-6B63-485E-AFCD-6048ACBE48AB}"/>
    <cellStyle name="Total 11 4 6" xfId="13760" xr:uid="{73C7BC08-28FD-42DA-A2F8-C1AB8C52DDB6}"/>
    <cellStyle name="Total 11 4 7" xfId="13124" xr:uid="{BD8D9C3A-5B6C-484F-8373-5F7C921AE5AC}"/>
    <cellStyle name="Total 11 4 8" xfId="14607" xr:uid="{A897F8C1-6F41-48B3-BD5E-6CB1914D96CF}"/>
    <cellStyle name="Total 11 4 9" xfId="12386" xr:uid="{660281AF-47B1-4A57-A335-40220F3F91A3}"/>
    <cellStyle name="Total 11 5" xfId="10149" xr:uid="{912CCD90-BA0F-4BED-9F59-E4E1E32A46C8}"/>
    <cellStyle name="Total 11 5 2" xfId="15029" xr:uid="{348EC61B-A1A5-4A83-96FB-6DEB0AD8DC77}"/>
    <cellStyle name="Total 11 5 3" xfId="12060" xr:uid="{419EA020-A1D9-4C0E-92ED-53CB2522C963}"/>
    <cellStyle name="Total 11 5 4" xfId="14209" xr:uid="{6ECAB391-81DB-4676-9AF9-19512EE05146}"/>
    <cellStyle name="Total 11 5 5" xfId="12749" xr:uid="{05920256-ABC2-45AE-B57B-9684F7E8334B}"/>
    <cellStyle name="Total 11 5 6" xfId="13718" xr:uid="{60FE68C0-17B8-485A-A008-A9DBD33D82BC}"/>
    <cellStyle name="Total 11 5 7" xfId="13160" xr:uid="{E09DF114-0393-4C6E-8A56-24E28E73B9A4}"/>
    <cellStyle name="Total 11 5 8" xfId="15628" xr:uid="{A0B1DF21-122E-4201-8583-073D7CA6CED9}"/>
    <cellStyle name="Total 11 6" xfId="11492" xr:uid="{499220BD-982F-4856-AFAD-F624BA1D0C56}"/>
    <cellStyle name="Total 11 6 2" xfId="15896" xr:uid="{2FC43755-0791-4945-80E4-526820480937}"/>
    <cellStyle name="Total 11 6 3" xfId="16856" xr:uid="{685AB791-E2B1-4E7D-995E-375619D27595}"/>
    <cellStyle name="Total 11 6 4" xfId="17808" xr:uid="{557276ED-BB67-40CA-9CE5-89E3287DCDE2}"/>
    <cellStyle name="Total 11 6 5" xfId="18682" xr:uid="{EAB61B03-C83E-4AA7-8E82-F053C2953539}"/>
    <cellStyle name="Total 11 6 6" xfId="19547" xr:uid="{D35FCCA2-B725-44AB-A990-DC6891C662AD}"/>
    <cellStyle name="Total 11 6 7" xfId="20323" xr:uid="{7A1C50DA-35B4-4970-BFC5-C50EF2A38544}"/>
    <cellStyle name="Total 11 6 8" xfId="21080" xr:uid="{DF1D8203-3C5C-434C-BF72-969958170E2D}"/>
    <cellStyle name="Total 11 7" xfId="13955" xr:uid="{F964623B-9792-41F5-BCB2-78BC446029CC}"/>
    <cellStyle name="Total 11 8" xfId="12960" xr:uid="{801CAFD7-8764-4F44-B74A-42F4AD398256}"/>
    <cellStyle name="Total 11 9" xfId="13566" xr:uid="{D1973B89-694A-4BDA-8B64-F6C20EDD5E52}"/>
    <cellStyle name="Total 12" xfId="8545" xr:uid="{F187AF8E-4F15-4D91-B94C-E379FBECE6C7}"/>
    <cellStyle name="Total 12 10" xfId="13269" xr:uid="{2E0ABA12-CF35-47D9-A59A-1DBA80DF932C}"/>
    <cellStyle name="Total 12 11" xfId="15129" xr:uid="{36929847-5FEB-47C6-A49E-69AFEC5A79F1}"/>
    <cellStyle name="Total 12 12" xfId="11978" xr:uid="{6B3157DE-BB1D-4B9F-9024-CD5741921D9E}"/>
    <cellStyle name="Total 12 13" xfId="15771" xr:uid="{F9E64C23-88E3-4447-9568-44B4A82CA443}"/>
    <cellStyle name="Total 12 2" xfId="8546" xr:uid="{AFB4F690-1C4B-4B3E-A2BB-93E135A8E34A}"/>
    <cellStyle name="Total 12 2 10" xfId="14009" xr:uid="{5E02B9F2-57DE-4560-84B2-412A5505C409}"/>
    <cellStyle name="Total 12 2 11" xfId="12911" xr:uid="{1557E2AE-DADD-4BA5-AB3E-6868CC7B87A5}"/>
    <cellStyle name="Total 12 2 12" xfId="13609" xr:uid="{26A9675C-7DDA-48BB-A458-35E68BBBF1A9}"/>
    <cellStyle name="Total 12 2 2" xfId="9117" xr:uid="{C184D8FF-2AFA-4DDF-82FA-BE54B5EF31B7}"/>
    <cellStyle name="Total 12 2 2 10" xfId="13175" xr:uid="{FA0B92A0-8390-4851-A983-9758B4FB9D15}"/>
    <cellStyle name="Total 12 2 2 11" xfId="15072" xr:uid="{7593C6F5-BB5C-4D23-8769-EC5A4CA8C316}"/>
    <cellStyle name="Total 12 2 2 2" xfId="9860" xr:uid="{B12726DD-08EE-4146-B656-622B7843CA98}"/>
    <cellStyle name="Total 12 2 2 2 10" xfId="13254" xr:uid="{B38313A8-4220-4B4A-A459-11D557ECBC62}"/>
    <cellStyle name="Total 12 2 2 2 2" xfId="11401" xr:uid="{D385D8B3-F665-4900-8213-B83497C05422}"/>
    <cellStyle name="Total 12 2 2 2 2 2" xfId="15819" xr:uid="{2C63530A-D8B0-4A59-8651-BB0241DB0315}"/>
    <cellStyle name="Total 12 2 2 2 2 3" xfId="16781" xr:uid="{923FEFA9-3D6E-4902-91CB-4E0468D3CAA3}"/>
    <cellStyle name="Total 12 2 2 2 2 4" xfId="17733" xr:uid="{4D59C8DD-601A-48D2-83C4-D34F3D3A3547}"/>
    <cellStyle name="Total 12 2 2 2 2 5" xfId="18611" xr:uid="{0BDC4C7B-311D-41E5-A093-B3E43C727FB0}"/>
    <cellStyle name="Total 12 2 2 2 2 6" xfId="19476" xr:uid="{051322CD-AC7C-4906-AC05-328FF1422A74}"/>
    <cellStyle name="Total 12 2 2 2 2 7" xfId="20252" xr:uid="{041FEF49-35A1-4205-A702-118A234B2DFD}"/>
    <cellStyle name="Total 12 2 2 2 2 8" xfId="21009" xr:uid="{0B93A4AB-D79E-4122-A17D-91BCBC94D68D}"/>
    <cellStyle name="Total 12 2 2 2 3" xfId="11836" xr:uid="{EC22619A-5DE1-41F6-B807-B136D66B9147}"/>
    <cellStyle name="Total 12 2 2 2 3 2" xfId="16240" xr:uid="{38A9160B-BE75-4F30-B545-77431AA715A7}"/>
    <cellStyle name="Total 12 2 2 2 3 3" xfId="17200" xr:uid="{18C1D8E3-59E7-40E7-88DD-7EFBD9A32E26}"/>
    <cellStyle name="Total 12 2 2 2 3 4" xfId="18152" xr:uid="{580B207F-39EB-4621-8C13-234C879651CB}"/>
    <cellStyle name="Total 12 2 2 2 3 5" xfId="19026" xr:uid="{6F0D2103-78BA-4295-AD0A-E48CCF6E6A63}"/>
    <cellStyle name="Total 12 2 2 2 3 6" xfId="19891" xr:uid="{E77DF16F-E16B-4F8A-836B-82D7A833FC92}"/>
    <cellStyle name="Total 12 2 2 2 3 7" xfId="20667" xr:uid="{6465D8AF-55DD-42E3-9D51-8D8849EE9F2E}"/>
    <cellStyle name="Total 12 2 2 2 3 8" xfId="21424" xr:uid="{C75767D6-1B55-4397-B5B3-1D8B982912FA}"/>
    <cellStyle name="Total 12 2 2 2 4" xfId="14805" xr:uid="{78EA6842-26DD-467B-89F8-9295B29CF065}"/>
    <cellStyle name="Total 12 2 2 2 5" xfId="12263" xr:uid="{920BEEE6-D43F-4523-8E0C-282DAD39006E}"/>
    <cellStyle name="Total 12 2 2 2 6" xfId="11881" xr:uid="{E7376190-B47C-492D-B9ED-67DEF110F0A4}"/>
    <cellStyle name="Total 12 2 2 2 7" xfId="13972" xr:uid="{3FB006F1-8F18-4F71-910E-C203BF922589}"/>
    <cellStyle name="Total 12 2 2 2 8" xfId="12943" xr:uid="{ED1B0B34-5418-4F33-9EAA-17B4B2C1E1D2}"/>
    <cellStyle name="Total 12 2 2 2 9" xfId="13583" xr:uid="{E130A9F0-606A-4E5D-9B5C-9E6E6B89F707}"/>
    <cellStyle name="Total 12 2 2 3" xfId="10642" xr:uid="{C38F5AD9-9C45-424B-8C92-EC31BFC00885}"/>
    <cellStyle name="Total 12 2 2 3 2" xfId="15338" xr:uid="{96DFFD85-7860-4A32-B925-2798FFCAD72C}"/>
    <cellStyle name="Total 12 2 2 3 3" xfId="16358" xr:uid="{A73F03A0-7471-4915-B624-C3DECC22899A}"/>
    <cellStyle name="Total 12 2 2 3 4" xfId="17318" xr:uid="{71CBCDF6-110D-4A4E-A52E-8FE3756CE03B}"/>
    <cellStyle name="Total 12 2 2 3 5" xfId="18267" xr:uid="{68D5949B-B06D-4D61-91E0-1FE08937FE06}"/>
    <cellStyle name="Total 12 2 2 3 6" xfId="19140" xr:uid="{2977913C-E30E-4DEE-8620-436ED8A3465F}"/>
    <cellStyle name="Total 12 2 2 3 7" xfId="20005" xr:uid="{2AE13EFD-FF76-4533-9E0C-75281034CE1D}"/>
    <cellStyle name="Total 12 2 2 3 8" xfId="20781" xr:uid="{0C651BDA-3FAC-4C45-B203-46CFF9520501}"/>
    <cellStyle name="Total 12 2 2 4" xfId="11608" xr:uid="{D4D26E2B-ED9C-43B9-9197-619216548BFB}"/>
    <cellStyle name="Total 12 2 2 4 2" xfId="16012" xr:uid="{D16B014C-7EE4-43B6-B209-1851A7EC9835}"/>
    <cellStyle name="Total 12 2 2 4 3" xfId="16972" xr:uid="{7FB8A2F9-CAE8-4DB1-9C60-71C16819A963}"/>
    <cellStyle name="Total 12 2 2 4 4" xfId="17924" xr:uid="{E4773229-1DB4-43DD-A521-84B67DACCF2B}"/>
    <cellStyle name="Total 12 2 2 4 5" xfId="18798" xr:uid="{A04D9397-B7A3-4FB4-836A-F51FA30E6F21}"/>
    <cellStyle name="Total 12 2 2 4 6" xfId="19663" xr:uid="{4848F47E-1D87-4611-BF61-EB166210E788}"/>
    <cellStyle name="Total 12 2 2 4 7" xfId="20439" xr:uid="{22ED9E13-BB36-4673-83C8-8244B4FA704E}"/>
    <cellStyle name="Total 12 2 2 4 8" xfId="21196" xr:uid="{E06695CB-1728-4DD6-8D85-C80BF0C425A9}"/>
    <cellStyle name="Total 12 2 2 5" xfId="14309" xr:uid="{2D60D270-B80C-4C78-80BE-D7392A2F188A}"/>
    <cellStyle name="Total 12 2 2 6" xfId="12654" xr:uid="{EAAFD6E3-E845-4C9A-979B-E554126B71D5}"/>
    <cellStyle name="Total 12 2 2 7" xfId="14136" xr:uid="{EAF062C7-8D2A-473C-A672-C604485EC7F3}"/>
    <cellStyle name="Total 12 2 2 8" xfId="12812" xr:uid="{AAA207CF-CF68-4224-8793-E1F45446F9FE}"/>
    <cellStyle name="Total 12 2 2 9" xfId="13700" xr:uid="{3F795E24-FCC0-41A5-8FDB-673B7D684DA1}"/>
    <cellStyle name="Total 12 2 3" xfId="9368" xr:uid="{F70DCDAB-1818-4229-B195-44628B45E0B7}"/>
    <cellStyle name="Total 12 2 3 10" xfId="13612" xr:uid="{8FDB1E07-A510-4D7E-9E05-E772C47D5681}"/>
    <cellStyle name="Total 12 2 3 2" xfId="10895" xr:uid="{C874CC18-F35D-4DEC-96CD-26C214D0A15C}"/>
    <cellStyle name="Total 12 2 3 2 2" xfId="15521" xr:uid="{7B65DB22-0232-4AF2-AEF8-67E98A264960}"/>
    <cellStyle name="Total 12 2 3 2 3" xfId="16527" xr:uid="{AE78C3FA-AF09-4B4C-9496-999FF0615A51}"/>
    <cellStyle name="Total 12 2 3 2 4" xfId="17485" xr:uid="{410F4002-87E3-4D13-BF02-BE1CEDE0AE8D}"/>
    <cellStyle name="Total 12 2 3 2 5" xfId="18411" xr:uid="{00B4AD33-C60D-492D-A1DD-1FFAA6BEB212}"/>
    <cellStyle name="Total 12 2 3 2 6" xfId="19282" xr:uid="{A7F4F9CC-3247-41B5-BA63-5A05A44675AE}"/>
    <cellStyle name="Total 12 2 3 2 7" xfId="20129" xr:uid="{8D1E759F-551C-4112-9184-AD0660A09D06}"/>
    <cellStyle name="Total 12 2 3 2 8" xfId="20896" xr:uid="{2C280F09-FD60-4758-846E-B482775CD33A}"/>
    <cellStyle name="Total 12 2 3 3" xfId="11723" xr:uid="{E3D3A53D-8EBC-46A1-B007-7F17AA438AD9}"/>
    <cellStyle name="Total 12 2 3 3 2" xfId="16127" xr:uid="{387BE59D-5948-4B1E-AD8C-FA086A6E0651}"/>
    <cellStyle name="Total 12 2 3 3 3" xfId="17087" xr:uid="{D96508BB-3FDF-4834-A859-6DD8C416F981}"/>
    <cellStyle name="Total 12 2 3 3 4" xfId="18039" xr:uid="{425A3EB4-656E-4E82-8BB8-E5C6E182D1F5}"/>
    <cellStyle name="Total 12 2 3 3 5" xfId="18913" xr:uid="{5B69A862-9BB1-446A-8425-57C4D03BCF21}"/>
    <cellStyle name="Total 12 2 3 3 6" xfId="19778" xr:uid="{BCFC5397-CC9C-4888-AC87-6B1042193BC1}"/>
    <cellStyle name="Total 12 2 3 3 7" xfId="20554" xr:uid="{5DE9AA42-4479-46D7-8EA4-5573F423FD54}"/>
    <cellStyle name="Total 12 2 3 3 8" xfId="21311" xr:uid="{E2D2D7D9-9C66-49E4-9821-891E87DEA8F1}"/>
    <cellStyle name="Total 12 2 3 4" xfId="14492" xr:uid="{AEF45AC6-25C0-4D0B-A296-B04A7A926EA8}"/>
    <cellStyle name="Total 12 2 3 5" xfId="12485" xr:uid="{6D0307C8-C293-4396-BE4A-1D3B5E79ED74}"/>
    <cellStyle name="Total 12 2 3 6" xfId="13763" xr:uid="{7490BDBA-A87E-42EA-B054-A585BBCE6276}"/>
    <cellStyle name="Total 12 2 3 7" xfId="13121" xr:uid="{EB447168-4EFB-400C-8BF5-494A123D2CF2}"/>
    <cellStyle name="Total 12 2 3 8" xfId="14015" xr:uid="{E677A17C-6B05-4EC2-8B56-7E9CB7EF1EE9}"/>
    <cellStyle name="Total 12 2 3 9" xfId="12908" xr:uid="{89E89BAF-065C-4A42-A97F-EC539721D85A}"/>
    <cellStyle name="Total 12 2 4" xfId="10152" xr:uid="{564751FE-CB74-43F0-846F-4FF995E3AA9E}"/>
    <cellStyle name="Total 12 2 4 2" xfId="15032" xr:uid="{F9ED3EA0-9152-418F-A12B-8B5BB5CEE4C5}"/>
    <cellStyle name="Total 12 2 4 3" xfId="12057" xr:uid="{66365953-4881-4327-8DD0-D489A0750340}"/>
    <cellStyle name="Total 12 2 4 4" xfId="15238" xr:uid="{8A221A64-1783-43AF-AB24-B7B8DB87A73F}"/>
    <cellStyle name="Total 12 2 4 5" xfId="11898" xr:uid="{AD06A5D3-D87C-4FA1-9983-5BF2119A6B53}"/>
    <cellStyle name="Total 12 2 4 6" xfId="14800" xr:uid="{F243CA68-CA16-4F72-866F-DC7381B56F78}"/>
    <cellStyle name="Total 12 2 4 7" xfId="15401" xr:uid="{DF1D6E12-E557-49D7-AC2A-582562EA9289}"/>
    <cellStyle name="Total 12 2 4 8" xfId="16415" xr:uid="{00FF4C7C-2341-4133-8FC2-1902EEF5F72E}"/>
    <cellStyle name="Total 12 2 5" xfId="11495" xr:uid="{2552818E-8FC9-41AD-B1A4-918B95FF25C6}"/>
    <cellStyle name="Total 12 2 5 2" xfId="15899" xr:uid="{42A4644A-5F41-4736-8F7F-B954D4E852B1}"/>
    <cellStyle name="Total 12 2 5 3" xfId="16859" xr:uid="{07699DCF-2A6E-4E76-9EC8-B007E98788F7}"/>
    <cellStyle name="Total 12 2 5 4" xfId="17811" xr:uid="{1CD62D96-145E-4AF3-BCB3-6952D804CF32}"/>
    <cellStyle name="Total 12 2 5 5" xfId="18685" xr:uid="{9035BC1B-7F50-422A-B3B1-AC5223E32D25}"/>
    <cellStyle name="Total 12 2 5 6" xfId="19550" xr:uid="{600AD16F-497D-43EC-81F9-B8FE18CE933E}"/>
    <cellStyle name="Total 12 2 5 7" xfId="20326" xr:uid="{B1BD0625-E3FD-4D6B-8DE3-282FA63E3ADD}"/>
    <cellStyle name="Total 12 2 5 8" xfId="21083" xr:uid="{76399BCF-A1CF-4428-8B30-A30E9A2A7C95}"/>
    <cellStyle name="Total 12 2 6" xfId="13958" xr:uid="{704288E5-88C9-4EB3-90AF-F0E723C10714}"/>
    <cellStyle name="Total 12 2 7" xfId="12957" xr:uid="{1DF0CE22-FC18-427B-9E73-483203A4BDB2}"/>
    <cellStyle name="Total 12 2 8" xfId="13569" xr:uid="{88644CD5-2286-4771-BC72-D9A18C6477A1}"/>
    <cellStyle name="Total 12 2 9" xfId="13268" xr:uid="{D90B6C29-4F5C-4ADE-A478-615573E4987F}"/>
    <cellStyle name="Total 12 3" xfId="9116" xr:uid="{97451920-1A36-4773-BB59-9FE9518AAEBC}"/>
    <cellStyle name="Total 12 3 10" xfId="16811" xr:uid="{2BB8BC92-2919-4E0F-A826-BB71E8C88855}"/>
    <cellStyle name="Total 12 3 11" xfId="17763" xr:uid="{8A4BC236-1158-46CE-8115-AB8F5BF5A842}"/>
    <cellStyle name="Total 12 3 2" xfId="9861" xr:uid="{0DB5341A-F345-4C51-ABBC-BFC1C49EA1DF}"/>
    <cellStyle name="Total 12 3 2 10" xfId="12381" xr:uid="{AC13E4C3-477E-48D0-B74E-164E8E7B6E75}"/>
    <cellStyle name="Total 12 3 2 2" xfId="11402" xr:uid="{283A944D-905D-4256-AD1B-81100E3B5A3E}"/>
    <cellStyle name="Total 12 3 2 2 2" xfId="15820" xr:uid="{081DDEC9-77E6-46FF-A2C3-B6DBB6E64A26}"/>
    <cellStyle name="Total 12 3 2 2 3" xfId="16782" xr:uid="{F3E8835B-1900-4E10-A4F4-DEB5C59020FA}"/>
    <cellStyle name="Total 12 3 2 2 4" xfId="17734" xr:uid="{1F146474-8AFF-40D0-ABE8-E79E802B2A3E}"/>
    <cellStyle name="Total 12 3 2 2 5" xfId="18612" xr:uid="{7C197F6C-784A-4735-BC9F-77DFDBFC5511}"/>
    <cellStyle name="Total 12 3 2 2 6" xfId="19477" xr:uid="{18050752-0242-4250-8BCA-B420CA4D9BC8}"/>
    <cellStyle name="Total 12 3 2 2 7" xfId="20253" xr:uid="{8EEDD9CB-E24B-4C34-910A-14DA9D3FBD32}"/>
    <cellStyle name="Total 12 3 2 2 8" xfId="21010" xr:uid="{101FC20D-EE84-41EB-AE02-5126F4F449D4}"/>
    <cellStyle name="Total 12 3 2 3" xfId="11837" xr:uid="{5D072B84-AC3C-4512-A576-D5BA951516FD}"/>
    <cellStyle name="Total 12 3 2 3 2" xfId="16241" xr:uid="{9D8F79C2-2C60-477D-AE29-FF6394117425}"/>
    <cellStyle name="Total 12 3 2 3 3" xfId="17201" xr:uid="{DFD25AB7-98AD-49BF-B46B-6DFE11A9B801}"/>
    <cellStyle name="Total 12 3 2 3 4" xfId="18153" xr:uid="{2D08BBC7-97EB-4616-9563-A6EED9FB7E17}"/>
    <cellStyle name="Total 12 3 2 3 5" xfId="19027" xr:uid="{3447258D-C5AE-4DE1-805E-5CC3AFB4CD9A}"/>
    <cellStyle name="Total 12 3 2 3 6" xfId="19892" xr:uid="{9D496031-B46F-4FAC-8C86-01CBEAF38F97}"/>
    <cellStyle name="Total 12 3 2 3 7" xfId="20668" xr:uid="{33DA94BB-8DBD-44A2-9EFD-37C0A497B1CE}"/>
    <cellStyle name="Total 12 3 2 3 8" xfId="21425" xr:uid="{438208EE-6652-412B-8BF0-CA59A4703D15}"/>
    <cellStyle name="Total 12 3 2 4" xfId="14806" xr:uid="{3DA53841-FBA5-4A8C-BB1D-5D1EE0B77678}"/>
    <cellStyle name="Total 12 3 2 5" xfId="14840" xr:uid="{DA35A6A9-542C-47EC-A9A1-24F26162D6EE}"/>
    <cellStyle name="Total 12 3 2 6" xfId="12228" xr:uid="{55CA7FB7-8FA7-4743-9339-B0654730F799}"/>
    <cellStyle name="Total 12 3 2 7" xfId="13829" xr:uid="{E7ED58DF-21FF-413F-891B-86FCD5053D4F}"/>
    <cellStyle name="Total 12 3 2 8" xfId="13073" xr:uid="{C3D77D80-3CC6-4EAB-AFC0-AA16F4BEE848}"/>
    <cellStyle name="Total 12 3 2 9" xfId="14616" xr:uid="{B1F42FB5-D691-479A-9A9B-5B589BF24262}"/>
    <cellStyle name="Total 12 3 3" xfId="10641" xr:uid="{30A072FC-20E1-484B-B1C5-A21CF43CE626}"/>
    <cellStyle name="Total 12 3 3 2" xfId="15337" xr:uid="{C5B1E9B9-5CEE-4D76-B841-22A7B1C12D7C}"/>
    <cellStyle name="Total 12 3 3 3" xfId="16357" xr:uid="{765D5FC3-2AC1-457A-BBC0-758C70EA7A85}"/>
    <cellStyle name="Total 12 3 3 4" xfId="17317" xr:uid="{C253E4D5-8B40-40DA-9640-F5D9F94F04A5}"/>
    <cellStyle name="Total 12 3 3 5" xfId="18266" xr:uid="{72C61EDA-9288-459C-9C76-A06FC109C791}"/>
    <cellStyle name="Total 12 3 3 6" xfId="19139" xr:uid="{C86ABA48-F1C8-4CC9-A31C-362AE241D755}"/>
    <cellStyle name="Total 12 3 3 7" xfId="20004" xr:uid="{876598C2-72A2-4FEE-9AB7-7182F73442B8}"/>
    <cellStyle name="Total 12 3 3 8" xfId="20780" xr:uid="{177FC5D6-64E6-4882-B740-49C6F78255B4}"/>
    <cellStyle name="Total 12 3 4" xfId="11607" xr:uid="{3F886A5D-24BC-4005-B85C-97C4E3D178A7}"/>
    <cellStyle name="Total 12 3 4 2" xfId="16011" xr:uid="{4D4BE3B1-6547-4960-B972-9C78C99E5A48}"/>
    <cellStyle name="Total 12 3 4 3" xfId="16971" xr:uid="{15476AEF-D95E-4CE7-91B6-1C4D8954A95F}"/>
    <cellStyle name="Total 12 3 4 4" xfId="17923" xr:uid="{6678EE97-1024-497A-8C72-8FF0DF0782C5}"/>
    <cellStyle name="Total 12 3 4 5" xfId="18797" xr:uid="{1CBC3BBE-A142-46BF-A901-6487B6164473}"/>
    <cellStyle name="Total 12 3 4 6" xfId="19662" xr:uid="{48257361-5101-4650-89F1-E9DA2FC428BF}"/>
    <cellStyle name="Total 12 3 4 7" xfId="20438" xr:uid="{F78C2205-C5D0-4F7F-A635-683432051526}"/>
    <cellStyle name="Total 12 3 4 8" xfId="21195" xr:uid="{6FD23A77-7991-44A0-BDC9-D540956DC57B}"/>
    <cellStyle name="Total 12 3 5" xfId="14308" xr:uid="{0935BE3D-ED7A-412B-A269-FA450EC52B17}"/>
    <cellStyle name="Total 12 3 6" xfId="12655" xr:uid="{566BBA7A-6D1E-4708-A91D-3C67DEBED8D2}"/>
    <cellStyle name="Total 12 3 7" xfId="15168" xr:uid="{BD40DA19-98B4-4A73-9A5E-2B9A8EE4C54F}"/>
    <cellStyle name="Total 12 3 8" xfId="11956" xr:uid="{0A73BC8F-507C-43B8-A63F-42B175EAA050}"/>
    <cellStyle name="Total 12 3 9" xfId="15849" xr:uid="{4814D180-1183-4A02-865F-5FB4AC4A6AB6}"/>
    <cellStyle name="Total 12 4" xfId="9367" xr:uid="{B4101F3A-E95F-402F-BCD6-CD71B32BB2CE}"/>
    <cellStyle name="Total 12 4 10" xfId="14837" xr:uid="{A12A8C8F-A3CD-480F-9697-CAED6BFAF362}"/>
    <cellStyle name="Total 12 4 2" xfId="10894" xr:uid="{726E722E-DA8D-4C6D-934F-33C8939B7D57}"/>
    <cellStyle name="Total 12 4 2 2" xfId="15520" xr:uid="{B519B85B-4943-4AAC-8663-18D653F686BA}"/>
    <cellStyle name="Total 12 4 2 3" xfId="16526" xr:uid="{DE53C263-CF4A-4AFC-8861-A537D9464F86}"/>
    <cellStyle name="Total 12 4 2 4" xfId="17484" xr:uid="{6A179787-013D-4937-BF88-31843CF71089}"/>
    <cellStyle name="Total 12 4 2 5" xfId="18410" xr:uid="{33C47855-59B9-4835-876A-3C0BD39D18BF}"/>
    <cellStyle name="Total 12 4 2 6" xfId="19281" xr:uid="{5D06F44D-4889-4085-932F-BB81329CF5E6}"/>
    <cellStyle name="Total 12 4 2 7" xfId="20128" xr:uid="{41F377DC-FF54-4FE3-B8A0-D4AC9DCE1AE2}"/>
    <cellStyle name="Total 12 4 2 8" xfId="20895" xr:uid="{99439E20-86DD-46D6-B412-55D2FDC4CFEF}"/>
    <cellStyle name="Total 12 4 3" xfId="11722" xr:uid="{A51D459F-6B41-41EB-865A-9A642AA447EF}"/>
    <cellStyle name="Total 12 4 3 2" xfId="16126" xr:uid="{DFBB061E-C09F-4C72-B480-046EFC26FAD7}"/>
    <cellStyle name="Total 12 4 3 3" xfId="17086" xr:uid="{EE985AF6-A055-4189-ACB2-739DC50670C7}"/>
    <cellStyle name="Total 12 4 3 4" xfId="18038" xr:uid="{87AC284E-9F85-4A50-BA55-4B20ECA03FBB}"/>
    <cellStyle name="Total 12 4 3 5" xfId="18912" xr:uid="{5A54C555-73DC-4636-A32B-79258A8E54EF}"/>
    <cellStyle name="Total 12 4 3 6" xfId="19777" xr:uid="{E1FD7971-420C-42FD-AF8F-384CAC3E55C8}"/>
    <cellStyle name="Total 12 4 3 7" xfId="20553" xr:uid="{B4516E4D-34CF-4E1E-94F9-39B12B5D7D1D}"/>
    <cellStyle name="Total 12 4 3 8" xfId="21310" xr:uid="{B4BA66FF-C66A-4D73-ABDE-2CC56D07CA9C}"/>
    <cellStyle name="Total 12 4 4" xfId="14491" xr:uid="{DFC4799D-EDB5-4A2D-837C-72F570D2FD4D}"/>
    <cellStyle name="Total 12 4 5" xfId="12486" xr:uid="{E6FDEC73-3D4B-48D6-B211-C3A5792C6800}"/>
    <cellStyle name="Total 12 4 6" xfId="13762" xr:uid="{C5DEF188-BD38-4A3F-BC7B-C29C0094917C}"/>
    <cellStyle name="Total 12 4 7" xfId="13122" xr:uid="{9147BAF8-18E9-4904-BECA-E0091F7DDF1B}"/>
    <cellStyle name="Total 12 4 8" xfId="15142" xr:uid="{75A08A7D-E6D9-4F53-AEBC-2CC0EF093736}"/>
    <cellStyle name="Total 12 4 9" xfId="11974" xr:uid="{FF4F0051-B84F-4FA1-AD85-EE4C13A97B07}"/>
    <cellStyle name="Total 12 5" xfId="10151" xr:uid="{9C637B2A-8DDF-48B5-9FB0-2BF6D545608F}"/>
    <cellStyle name="Total 12 5 2" xfId="15031" xr:uid="{7EB177BF-5E80-4E01-BD92-43FC3FEB6C45}"/>
    <cellStyle name="Total 12 5 3" xfId="12058" xr:uid="{D79E9E58-5507-4003-9F00-7261A31825AE}"/>
    <cellStyle name="Total 12 5 4" xfId="15763" xr:uid="{C0171470-9933-408E-945D-70581FE9454F}"/>
    <cellStyle name="Total 12 5 5" xfId="16727" xr:uid="{34433490-6399-4509-A231-69C739A9AFD4}"/>
    <cellStyle name="Total 12 5 6" xfId="17679" xr:uid="{487A6D32-2D27-4E3D-A809-1E4A7A79CDEF}"/>
    <cellStyle name="Total 12 5 7" xfId="18561" xr:uid="{C8AC6612-2BF2-4E86-86C7-702D0A102C1F}"/>
    <cellStyle name="Total 12 5 8" xfId="19429" xr:uid="{020B4919-6ADC-4867-8914-7BA3E99F4DAE}"/>
    <cellStyle name="Total 12 6" xfId="11494" xr:uid="{717DA968-24F5-4EFC-9DED-E96B66E6FA11}"/>
    <cellStyle name="Total 12 6 2" xfId="15898" xr:uid="{86B84603-3EE1-483D-B9B3-AFF96635BE11}"/>
    <cellStyle name="Total 12 6 3" xfId="16858" xr:uid="{0FDBFC51-608A-469A-BFD8-4480F13B9DA7}"/>
    <cellStyle name="Total 12 6 4" xfId="17810" xr:uid="{6AF4D16A-1285-44DA-B091-EBFF7A446EFE}"/>
    <cellStyle name="Total 12 6 5" xfId="18684" xr:uid="{F0E5A3F8-ACCE-4AC3-84BC-BDC42717DA2C}"/>
    <cellStyle name="Total 12 6 6" xfId="19549" xr:uid="{93A1FFFB-D9AA-4337-9ADC-A9336AC775A4}"/>
    <cellStyle name="Total 12 6 7" xfId="20325" xr:uid="{52ECE88B-19C6-48F0-8B1A-70AB36AF7455}"/>
    <cellStyle name="Total 12 6 8" xfId="21082" xr:uid="{544ABDE2-658F-49AD-9E3F-EC449770AF5E}"/>
    <cellStyle name="Total 12 7" xfId="13957" xr:uid="{FCE01BA4-05D4-47DF-A727-715CA150AA3B}"/>
    <cellStyle name="Total 12 8" xfId="12958" xr:uid="{8290D4AB-C905-4B7C-8EC5-F7FE5F681129}"/>
    <cellStyle name="Total 12 9" xfId="13568" xr:uid="{07D67092-44AB-4A50-8647-5AB0B1D1CBDD}"/>
    <cellStyle name="Total 13" xfId="8547" xr:uid="{88EB7240-9A14-4350-897E-4BA20B2FBD33}"/>
    <cellStyle name="Total 13 10" xfId="13267" xr:uid="{9DAFD936-3773-463C-97DF-CBA0E78D7E27}"/>
    <cellStyle name="Total 13 11" xfId="14582" xr:uid="{E3790CEB-7786-44CB-B7E9-60B1A25C5917}"/>
    <cellStyle name="Total 13 12" xfId="12399" xr:uid="{47127E5F-50A7-473E-9D29-DB78AA5EE776}"/>
    <cellStyle name="Total 13 13" xfId="14974" xr:uid="{6D1E49CF-359F-4D61-A059-3A7E9DEAE5E7}"/>
    <cellStyle name="Total 13 2" xfId="8548" xr:uid="{5CB7EF45-7794-4CF1-9B90-A8F278F3764E}"/>
    <cellStyle name="Total 13 2 10" xfId="15611" xr:uid="{8FC2A774-6270-4A68-BBFC-0F9EF2F02ECF}"/>
    <cellStyle name="Total 13 2 11" xfId="16612" xr:uid="{8D3C4EEB-5D56-4E2B-82F9-1343FEA5F71C}"/>
    <cellStyle name="Total 13 2 12" xfId="17570" xr:uid="{57725603-F99C-40A7-897A-73811B4F5E83}"/>
    <cellStyle name="Total 13 2 2" xfId="9119" xr:uid="{31B6812E-7329-46BE-9D08-22203B03EC06}"/>
    <cellStyle name="Total 13 2 2 10" xfId="18503" xr:uid="{575AE103-0731-402C-9E06-4ADA52BCD214}"/>
    <cellStyle name="Total 13 2 2 11" xfId="19374" xr:uid="{2F564B4B-129A-4F27-9DEC-DA4F54E699CF}"/>
    <cellStyle name="Total 13 2 2 2" xfId="9862" xr:uid="{B97F745D-FE66-492C-AD50-095CD1E5FD9D}"/>
    <cellStyle name="Total 13 2 2 2 10" xfId="20034" xr:uid="{1E43AEFD-A30B-4C66-B944-D2661EF60001}"/>
    <cellStyle name="Total 13 2 2 2 2" xfId="11403" xr:uid="{BB031631-60DC-4B63-9B9A-A8BEC05BD9A3}"/>
    <cellStyle name="Total 13 2 2 2 2 2" xfId="15821" xr:uid="{F2AE83FB-A082-44D9-B3E3-ACA85B304425}"/>
    <cellStyle name="Total 13 2 2 2 2 3" xfId="16783" xr:uid="{7CDF1D3F-FF2E-4CF9-A9C3-5E88DEBA056A}"/>
    <cellStyle name="Total 13 2 2 2 2 4" xfId="17735" xr:uid="{EEC64445-DA60-4EEF-946E-C03039D8DB53}"/>
    <cellStyle name="Total 13 2 2 2 2 5" xfId="18613" xr:uid="{EC49D7AA-2953-4E0D-A1FB-EBD0C5F5DCC4}"/>
    <cellStyle name="Total 13 2 2 2 2 6" xfId="19478" xr:uid="{3804D49A-1B8C-4101-A9B4-A401635D6A94}"/>
    <cellStyle name="Total 13 2 2 2 2 7" xfId="20254" xr:uid="{C4A65174-CDC3-438D-A586-3AD16512A0E6}"/>
    <cellStyle name="Total 13 2 2 2 2 8" xfId="21011" xr:uid="{543C6C8B-253C-472B-9B40-5599E7AFACEF}"/>
    <cellStyle name="Total 13 2 2 2 3" xfId="11838" xr:uid="{9E7A9E8C-DE70-438E-A495-98097E507D69}"/>
    <cellStyle name="Total 13 2 2 2 3 2" xfId="16242" xr:uid="{0146AE90-BCA6-410E-80BF-3A07C1B4B7F3}"/>
    <cellStyle name="Total 13 2 2 2 3 3" xfId="17202" xr:uid="{AFC66A7E-ABE4-4837-8F1C-6D0742B717AD}"/>
    <cellStyle name="Total 13 2 2 2 3 4" xfId="18154" xr:uid="{D4CD8EA1-7CA0-4242-A170-67D3FF71908C}"/>
    <cellStyle name="Total 13 2 2 2 3 5" xfId="19028" xr:uid="{A60CB0A8-368A-4677-818F-AB65630589D3}"/>
    <cellStyle name="Total 13 2 2 2 3 6" xfId="19893" xr:uid="{B159C095-88B6-4D4A-9135-932201CE1EF2}"/>
    <cellStyle name="Total 13 2 2 2 3 7" xfId="20669" xr:uid="{1BD06257-E4D8-4C60-92D4-CF342C0AB049}"/>
    <cellStyle name="Total 13 2 2 2 3 8" xfId="21426" xr:uid="{23A23331-5473-4F15-8108-106DDC9EBF07}"/>
    <cellStyle name="Total 13 2 2 2 4" xfId="14807" xr:uid="{5181AC69-587C-43BB-A499-1A48A176992D}"/>
    <cellStyle name="Total 13 2 2 2 5" xfId="15377" xr:uid="{917DB8B6-03B7-41B9-9602-365CC0D31CFE}"/>
    <cellStyle name="Total 13 2 2 2 6" xfId="16392" xr:uid="{AA3733CD-A667-4D1F-9AFB-B5BB38708B74}"/>
    <cellStyle name="Total 13 2 2 2 7" xfId="17352" xr:uid="{D2D64C0C-C654-45FF-818B-13B6F7B9684A}"/>
    <cellStyle name="Total 13 2 2 2 8" xfId="18296" xr:uid="{C1417F98-33DE-41B4-9F95-C7D038EE6BC8}"/>
    <cellStyle name="Total 13 2 2 2 9" xfId="19169" xr:uid="{472B2FBC-AFF3-4621-A5BF-DD812E117D27}"/>
    <cellStyle name="Total 13 2 2 3" xfId="10644" xr:uid="{068B854B-D123-4A1A-8759-60AC6E67B29D}"/>
    <cellStyle name="Total 13 2 2 3 2" xfId="15340" xr:uid="{129B922F-649A-4649-A437-73EE982F5674}"/>
    <cellStyle name="Total 13 2 2 3 3" xfId="16360" xr:uid="{D0DCBDA6-5008-40C1-B661-F049E74411DE}"/>
    <cellStyle name="Total 13 2 2 3 4" xfId="17320" xr:uid="{4D44837E-FD7D-4F4A-9DB4-012C78CC8935}"/>
    <cellStyle name="Total 13 2 2 3 5" xfId="18269" xr:uid="{C450F9BE-2D92-47DC-8909-1DC3EFE3308B}"/>
    <cellStyle name="Total 13 2 2 3 6" xfId="19142" xr:uid="{6F4DFCA5-B777-4B30-B934-C3A951121E8D}"/>
    <cellStyle name="Total 13 2 2 3 7" xfId="20007" xr:uid="{45885C73-3BB1-4EAE-9A08-E0395798604C}"/>
    <cellStyle name="Total 13 2 2 3 8" xfId="20783" xr:uid="{CB3A2A3C-4203-404C-A4A4-674823B2BEB2}"/>
    <cellStyle name="Total 13 2 2 4" xfId="11610" xr:uid="{EB8BA0B8-F4CA-46F4-91F9-6DADEAF9BBEE}"/>
    <cellStyle name="Total 13 2 2 4 2" xfId="16014" xr:uid="{FE948148-1CB8-4D64-809C-EFFB89B34096}"/>
    <cellStyle name="Total 13 2 2 4 3" xfId="16974" xr:uid="{780B246D-5DB8-4B67-83C8-104C42C7D5B5}"/>
    <cellStyle name="Total 13 2 2 4 4" xfId="17926" xr:uid="{41115144-4FDA-4051-884B-E52BCA73549A}"/>
    <cellStyle name="Total 13 2 2 4 5" xfId="18800" xr:uid="{606244CF-1BB3-4BBB-8369-1E501CA91028}"/>
    <cellStyle name="Total 13 2 2 4 6" xfId="19665" xr:uid="{E2094A6A-763C-44C1-B0DD-008068C81258}"/>
    <cellStyle name="Total 13 2 2 4 7" xfId="20441" xr:uid="{32E59841-429B-4688-B100-0B560E8E6271}"/>
    <cellStyle name="Total 13 2 2 4 8" xfId="21198" xr:uid="{D36DF42E-CA71-4C60-BCF3-2D8668D6AD36}"/>
    <cellStyle name="Total 13 2 2 5" xfId="14311" xr:uid="{D5273EBD-2E9B-468B-A95A-A42B8DDD4036}"/>
    <cellStyle name="Total 13 2 2 6" xfId="12652" xr:uid="{CCDCF2C7-970E-4795-85A1-BEC9F538F53D}"/>
    <cellStyle name="Total 13 2 2 7" xfId="15673" xr:uid="{A7C88DD3-8E9E-47AE-B37C-02E819222C0C}"/>
    <cellStyle name="Total 13 2 2 8" xfId="16651" xr:uid="{5A66D524-CDAF-4300-87E2-0C0B3E403734}"/>
    <cellStyle name="Total 13 2 2 9" xfId="17604" xr:uid="{DCDB9C56-C85E-41D8-BA95-05B0E8F7CB60}"/>
    <cellStyle name="Total 13 2 3" xfId="9370" xr:uid="{20B6B74C-E95F-441B-8D80-DE9DFD212B7F}"/>
    <cellStyle name="Total 13 2 3 10" xfId="17578" xr:uid="{200829AC-BDFD-4D02-808F-992303AE7901}"/>
    <cellStyle name="Total 13 2 3 2" xfId="10897" xr:uid="{FF271882-F253-4E93-9F77-AE0009F0D9A1}"/>
    <cellStyle name="Total 13 2 3 2 2" xfId="15523" xr:uid="{4961A2B4-AFC8-43EE-AA0F-87FCBA0BEBCD}"/>
    <cellStyle name="Total 13 2 3 2 3" xfId="16529" xr:uid="{BC8B89F0-8472-40F3-9B6D-5A389157D625}"/>
    <cellStyle name="Total 13 2 3 2 4" xfId="17487" xr:uid="{3A864934-F23C-4720-B235-4122B4A3FE02}"/>
    <cellStyle name="Total 13 2 3 2 5" xfId="18413" xr:uid="{BB4DAB3F-9AEF-4DE0-8762-89D649A46C8D}"/>
    <cellStyle name="Total 13 2 3 2 6" xfId="19284" xr:uid="{30565223-D386-4360-8C26-CF0AA727687D}"/>
    <cellStyle name="Total 13 2 3 2 7" xfId="20131" xr:uid="{EB67D693-0195-4B23-B275-9D0435728F4B}"/>
    <cellStyle name="Total 13 2 3 2 8" xfId="20898" xr:uid="{4AFA5A20-5890-48EC-BA45-C1E1044BA7A7}"/>
    <cellStyle name="Total 13 2 3 3" xfId="11725" xr:uid="{62B37E79-279B-4B7F-B461-E24EA97123B5}"/>
    <cellStyle name="Total 13 2 3 3 2" xfId="16129" xr:uid="{190AB6C7-543A-4BC5-A318-82BBD00D9DE6}"/>
    <cellStyle name="Total 13 2 3 3 3" xfId="17089" xr:uid="{2A69B03D-DE85-45EF-85BE-0698789AB301}"/>
    <cellStyle name="Total 13 2 3 3 4" xfId="18041" xr:uid="{3C608BC2-8C7E-4F86-8B13-1F73CEF99CA1}"/>
    <cellStyle name="Total 13 2 3 3 5" xfId="18915" xr:uid="{8119E741-7362-4433-A652-73A4F2FC2D35}"/>
    <cellStyle name="Total 13 2 3 3 6" xfId="19780" xr:uid="{B02A7097-D576-4419-9E28-B3890B1FBE82}"/>
    <cellStyle name="Total 13 2 3 3 7" xfId="20556" xr:uid="{07657FDB-843E-4988-B1AF-91D0A9E3B1B6}"/>
    <cellStyle name="Total 13 2 3 3 8" xfId="21313" xr:uid="{19F97D1A-63A2-42B4-8875-BDF322B425B0}"/>
    <cellStyle name="Total 13 2 3 4" xfId="14494" xr:uid="{52FDBBE8-8E5D-4F62-95F9-0128001CBA27}"/>
    <cellStyle name="Total 13 2 3 5" xfId="12483" xr:uid="{7DAB7579-5CC2-43B7-A0F2-EA1AB5867366}"/>
    <cellStyle name="Total 13 2 3 6" xfId="13765" xr:uid="{9874D8F9-78F8-4FA2-B7C7-A1800CDACBA5}"/>
    <cellStyle name="Total 13 2 3 7" xfId="13119" xr:uid="{00B8FFF5-00AC-4A8D-8857-5CF6396D9DB7}"/>
    <cellStyle name="Total 13 2 3 8" xfId="15633" xr:uid="{D16612A6-2B3A-4E58-87D6-F1B296812006}"/>
    <cellStyle name="Total 13 2 3 9" xfId="16621" xr:uid="{68118A6C-93CE-4599-B89E-330874AF3A24}"/>
    <cellStyle name="Total 13 2 4" xfId="10154" xr:uid="{9D699EA3-11B4-4F7E-828A-C205E76EF9C9}"/>
    <cellStyle name="Total 13 2 4 2" xfId="15034" xr:uid="{4B12C586-5311-4E37-9F2B-FB6B40BDE450}"/>
    <cellStyle name="Total 13 2 4 3" xfId="12055" xr:uid="{294C577E-BCDF-4F75-A5A7-BB41E493FBBB}"/>
    <cellStyle name="Total 13 2 4 4" xfId="14743" xr:uid="{644B01A8-85E4-4497-8398-A58B7BD32994}"/>
    <cellStyle name="Total 13 2 4 5" xfId="12276" xr:uid="{5E4649C3-C1F6-4245-8C77-CDEE1A96AC9E}"/>
    <cellStyle name="Total 13 2 4 6" xfId="14710" xr:uid="{679874D7-D3B2-455D-9999-368A4368CB2D}"/>
    <cellStyle name="Total 13 2 4 7" xfId="12305" xr:uid="{CAA4660E-EAC6-45FE-B0D0-CF882A72F259}"/>
    <cellStyle name="Total 13 2 4 8" xfId="13818" xr:uid="{3748D8B4-8DF0-483F-A850-7C96336FFCFA}"/>
    <cellStyle name="Total 13 2 5" xfId="11497" xr:uid="{832F15A1-20C9-4A0C-9D38-32DEFB3B0E8B}"/>
    <cellStyle name="Total 13 2 5 2" xfId="15901" xr:uid="{9A90BBC5-64D6-4389-BF91-004C6358C7D2}"/>
    <cellStyle name="Total 13 2 5 3" xfId="16861" xr:uid="{404ADED7-778F-47FF-B3D4-FBA9841DCB11}"/>
    <cellStyle name="Total 13 2 5 4" xfId="17813" xr:uid="{D3B5785A-9129-401B-AC7C-ABB6695EFB22}"/>
    <cellStyle name="Total 13 2 5 5" xfId="18687" xr:uid="{67413D41-BAB3-4C66-9675-84422BA2E30E}"/>
    <cellStyle name="Total 13 2 5 6" xfId="19552" xr:uid="{6B8F3549-2CDE-436D-8EB7-53BD7EE20976}"/>
    <cellStyle name="Total 13 2 5 7" xfId="20328" xr:uid="{E3840315-D62A-42A6-98C8-D9D33F3446AB}"/>
    <cellStyle name="Total 13 2 5 8" xfId="21085" xr:uid="{3DEC0E8E-779C-42D5-BA31-ED60D5C0B02D}"/>
    <cellStyle name="Total 13 2 6" xfId="13960" xr:uid="{CB289A45-31F6-468B-8132-C2CBF264D539}"/>
    <cellStyle name="Total 13 2 7" xfId="12955" xr:uid="{7AE100F1-C3D5-47CC-98B7-B30D77F73A2A}"/>
    <cellStyle name="Total 13 2 8" xfId="13571" xr:uid="{34E2EDCD-A172-47CB-A69F-E42F5166D621}"/>
    <cellStyle name="Total 13 2 9" xfId="13266" xr:uid="{0F2173EB-6A34-4222-A3C6-B0D813BC4F84}"/>
    <cellStyle name="Total 13 3" xfId="9118" xr:uid="{9E11B327-39DE-4F6C-9F2A-C4331EC19952}"/>
    <cellStyle name="Total 13 3 10" xfId="13086" xr:uid="{8033BC27-3E91-4494-ADAF-D391BF70CF96}"/>
    <cellStyle name="Total 13 3 11" xfId="15145" xr:uid="{97A69038-98E6-48CD-979F-304DC65E2056}"/>
    <cellStyle name="Total 13 3 2" xfId="9863" xr:uid="{60E87900-665C-41CF-B757-71077E49D1A6}"/>
    <cellStyle name="Total 13 3 2 10" xfId="17229" xr:uid="{3EAA652A-7AA6-4B74-8E00-AD71B2644608}"/>
    <cellStyle name="Total 13 3 2 2" xfId="11404" xr:uid="{26F6DAE3-0341-44F4-9364-09B55A07DE32}"/>
    <cellStyle name="Total 13 3 2 2 2" xfId="15822" xr:uid="{537C930D-2863-41B4-8659-F39645FFE1CF}"/>
    <cellStyle name="Total 13 3 2 2 3" xfId="16784" xr:uid="{03B2EF5A-C6B0-453C-AC79-1551D179AE83}"/>
    <cellStyle name="Total 13 3 2 2 4" xfId="17736" xr:uid="{DC232749-3E5B-413B-816C-6A1D5E9E7134}"/>
    <cellStyle name="Total 13 3 2 2 5" xfId="18614" xr:uid="{2B541694-4FE6-43A6-B759-70CA78C84438}"/>
    <cellStyle name="Total 13 3 2 2 6" xfId="19479" xr:uid="{E67553D9-6A9C-45DC-9E48-5AD6D44E6FC4}"/>
    <cellStyle name="Total 13 3 2 2 7" xfId="20255" xr:uid="{60A10F96-99DD-4C82-A989-9CE72FD8C433}"/>
    <cellStyle name="Total 13 3 2 2 8" xfId="21012" xr:uid="{4CFF12AE-0BBD-46DF-A5AD-B157EE2B38A8}"/>
    <cellStyle name="Total 13 3 2 3" xfId="11839" xr:uid="{58EB138A-6711-4B2F-9D1C-B1863DB143F0}"/>
    <cellStyle name="Total 13 3 2 3 2" xfId="16243" xr:uid="{FAA36EB2-DA4F-4AC7-9553-FB5EC1951A9D}"/>
    <cellStyle name="Total 13 3 2 3 3" xfId="17203" xr:uid="{B84BDDD1-CF2A-4FFD-BEB8-D7EF9557887F}"/>
    <cellStyle name="Total 13 3 2 3 4" xfId="18155" xr:uid="{BA2886E4-6160-4E94-92E0-3941CE3AF5E2}"/>
    <cellStyle name="Total 13 3 2 3 5" xfId="19029" xr:uid="{F0CCF16B-57C1-4CCE-A50D-05B666449436}"/>
    <cellStyle name="Total 13 3 2 3 6" xfId="19894" xr:uid="{D3B3AB27-C7BF-49A7-B815-4485E0CBC369}"/>
    <cellStyle name="Total 13 3 2 3 7" xfId="20670" xr:uid="{BAF087D7-3771-4B28-A915-2059A012063A}"/>
    <cellStyle name="Total 13 3 2 3 8" xfId="21427" xr:uid="{45864416-4991-4BC1-B63E-9D2199658B46}"/>
    <cellStyle name="Total 13 3 2 4" xfId="14808" xr:uid="{ABE41348-5030-4610-94B5-808FC6F7186B}"/>
    <cellStyle name="Total 13 3 2 5" xfId="14348" xr:uid="{3A14878E-A7BB-4AD7-B6FA-918FAA0872B1}"/>
    <cellStyle name="Total 13 3 2 6" xfId="12619" xr:uid="{39B44DB2-E56C-46AC-BF59-987688860394}"/>
    <cellStyle name="Total 13 3 2 7" xfId="15173" xr:uid="{EBC7BAB8-FB0D-4E14-850E-6534E54FE36B}"/>
    <cellStyle name="Total 13 3 2 8" xfId="11952" xr:uid="{5C595FCA-E005-4EF4-AA91-7169ECDC6712}"/>
    <cellStyle name="Total 13 3 2 9" xfId="16269" xr:uid="{6D08A16B-494F-4FA9-8B5E-FD47741F2B89}"/>
    <cellStyle name="Total 13 3 3" xfId="10643" xr:uid="{42AB0248-34D2-4C06-9BC8-C13C629AEFD7}"/>
    <cellStyle name="Total 13 3 3 2" xfId="15339" xr:uid="{6A052842-8322-4FC2-A443-6E053CA6D552}"/>
    <cellStyle name="Total 13 3 3 3" xfId="16359" xr:uid="{7B985480-BD4B-4374-892B-77A0D3A1849A}"/>
    <cellStyle name="Total 13 3 3 4" xfId="17319" xr:uid="{831CA15A-42BD-41D1-96F5-58965ACC7F84}"/>
    <cellStyle name="Total 13 3 3 5" xfId="18268" xr:uid="{D58B3F0A-C877-4B14-B026-A8D50AE54A8A}"/>
    <cellStyle name="Total 13 3 3 6" xfId="19141" xr:uid="{D2FBA188-E215-4E1B-900D-11D97AA44F9F}"/>
    <cellStyle name="Total 13 3 3 7" xfId="20006" xr:uid="{03B501FE-565E-40DC-A2B8-08D01A883539}"/>
    <cellStyle name="Total 13 3 3 8" xfId="20782" xr:uid="{CDA177CE-F279-4098-9E40-E2829C5E17A7}"/>
    <cellStyle name="Total 13 3 4" xfId="11609" xr:uid="{3038DCBE-E6CD-43C3-B30B-B1C2F7BD51CB}"/>
    <cellStyle name="Total 13 3 4 2" xfId="16013" xr:uid="{2A2305C7-C740-40F4-9093-03E1CFE4F487}"/>
    <cellStyle name="Total 13 3 4 3" xfId="16973" xr:uid="{1C0150AB-A113-4A1D-845F-65F9C02C98E2}"/>
    <cellStyle name="Total 13 3 4 4" xfId="17925" xr:uid="{3A62D76D-7525-4DB9-BCE7-5475C69F1E47}"/>
    <cellStyle name="Total 13 3 4 5" xfId="18799" xr:uid="{987A2C5A-8965-4973-BF8F-94B1ECD8FA7A}"/>
    <cellStyle name="Total 13 3 4 6" xfId="19664" xr:uid="{7DDC4D25-7D0D-478A-86D2-FF74BCBD1CFB}"/>
    <cellStyle name="Total 13 3 4 7" xfId="20440" xr:uid="{1A51B5DA-9894-431D-94ED-0C9A259F34C9}"/>
    <cellStyle name="Total 13 3 4 8" xfId="21197" xr:uid="{3D0C1CA1-03C8-4CA3-AD35-B4FB11FB74BC}"/>
    <cellStyle name="Total 13 3 5" xfId="14310" xr:uid="{DD04F120-C0FC-48D6-9347-6046DDAA702B}"/>
    <cellStyle name="Total 13 3 6" xfId="12653" xr:uid="{026D15EA-6656-4F14-BB33-C3CD3FBDE133}"/>
    <cellStyle name="Total 13 3 7" xfId="14651" xr:uid="{3DB941EC-DBFD-4446-BFAD-A6D0369C7EAB}"/>
    <cellStyle name="Total 13 3 8" xfId="12351" xr:uid="{560B3F44-8C50-4F7B-987C-D4E97DC4850D}"/>
    <cellStyle name="Total 13 3 9" xfId="13809" xr:uid="{E6D4B5B3-8132-46CD-BAA4-5905FB016831}"/>
    <cellStyle name="Total 13 4" xfId="9369" xr:uid="{9CF132DA-54E8-4470-AAB2-BC876B93802E}"/>
    <cellStyle name="Total 13 4 10" xfId="14696" xr:uid="{0E5A4B04-FE16-4916-9694-101E4792A93A}"/>
    <cellStyle name="Total 13 4 2" xfId="10896" xr:uid="{8E522B90-859B-45D3-AFA9-3A2A3898DAFE}"/>
    <cellStyle name="Total 13 4 2 2" xfId="15522" xr:uid="{6D4525E8-9677-4FBF-B8BB-D1A63C0DBDB5}"/>
    <cellStyle name="Total 13 4 2 3" xfId="16528" xr:uid="{CFAD4B97-736C-4B93-A805-3DC741D2A028}"/>
    <cellStyle name="Total 13 4 2 4" xfId="17486" xr:uid="{467EE3AB-0CD7-4DBC-94C4-C05B9FE27F5F}"/>
    <cellStyle name="Total 13 4 2 5" xfId="18412" xr:uid="{2638045F-799F-43C2-8B32-866731A26F43}"/>
    <cellStyle name="Total 13 4 2 6" xfId="19283" xr:uid="{2DBC9B27-37CB-431F-8739-05E426A1C39A}"/>
    <cellStyle name="Total 13 4 2 7" xfId="20130" xr:uid="{B951BFFC-D9C2-4439-9B8A-9B86FD3E2C0F}"/>
    <cellStyle name="Total 13 4 2 8" xfId="20897" xr:uid="{12DE999A-242F-4E9E-8F60-D3778C67B282}"/>
    <cellStyle name="Total 13 4 3" xfId="11724" xr:uid="{D917FC6A-467E-4AE2-9E96-4C1987DBE6E0}"/>
    <cellStyle name="Total 13 4 3 2" xfId="16128" xr:uid="{93D9A51B-A4FB-49D2-B6CC-02B1739F2F8C}"/>
    <cellStyle name="Total 13 4 3 3" xfId="17088" xr:uid="{7CCC6E52-1704-48D8-9251-1740254FFDB8}"/>
    <cellStyle name="Total 13 4 3 4" xfId="18040" xr:uid="{FBEB3454-F0C6-4FAB-A20C-BBDC3BF66C14}"/>
    <cellStyle name="Total 13 4 3 5" xfId="18914" xr:uid="{BE8D9F7D-EACA-4C7F-B34E-D59BE7B37D69}"/>
    <cellStyle name="Total 13 4 3 6" xfId="19779" xr:uid="{21E90F12-A7E3-41B3-B4CF-0811B7918DD3}"/>
    <cellStyle name="Total 13 4 3 7" xfId="20555" xr:uid="{27049C8E-C065-42A6-ADF7-31662C68B00E}"/>
    <cellStyle name="Total 13 4 3 8" xfId="21312" xr:uid="{7124F4A5-59B0-4E4C-839D-46093F0B88FE}"/>
    <cellStyle name="Total 13 4 4" xfId="14493" xr:uid="{2256F3B6-00BC-45AA-B296-67D88066AB01}"/>
    <cellStyle name="Total 13 4 5" xfId="12484" xr:uid="{8A4C9ECE-6A75-45B3-B8FF-054D0921C7AA}"/>
    <cellStyle name="Total 13 4 6" xfId="13764" xr:uid="{A174BC3B-E927-46F6-87AA-1EB485050F7D}"/>
    <cellStyle name="Total 13 4 7" xfId="13120" xr:uid="{E37F10D5-61BF-478E-86A2-E2C1C7ABD9A7}"/>
    <cellStyle name="Total 13 4 8" xfId="14608" xr:uid="{E8F93CA1-3DE3-4F1D-AB27-94DFEA77D273}"/>
    <cellStyle name="Total 13 4 9" xfId="12385" xr:uid="{3B30BD2C-B4DD-4507-8434-37A96B721229}"/>
    <cellStyle name="Total 13 5" xfId="10153" xr:uid="{BA035492-F00E-4D6D-83C9-CD0FE3E90C2D}"/>
    <cellStyle name="Total 13 5 2" xfId="15033" xr:uid="{422A72B9-DF08-48FB-A3E9-6BF50E5F7CCE}"/>
    <cellStyle name="Total 13 5 3" xfId="12056" xr:uid="{9C541247-B5D8-40B2-B394-9A35C4210491}"/>
    <cellStyle name="Total 13 5 4" xfId="14210" xr:uid="{8065CA17-A9A5-4AB7-87F3-765454E05ED9}"/>
    <cellStyle name="Total 13 5 5" xfId="12748" xr:uid="{48B54ECD-5E85-4655-87F0-D6D1201A1930}"/>
    <cellStyle name="Total 13 5 6" xfId="13719" xr:uid="{5E529FDA-7A51-4BA0-B571-19CF1845F83F}"/>
    <cellStyle name="Total 13 5 7" xfId="13159" xr:uid="{ECC140D8-26D0-43C6-A36C-547D5EFC4700}"/>
    <cellStyle name="Total 13 5 8" xfId="15139" xr:uid="{1A3F8B72-CA8B-45DE-AC5F-BD1E93C852B7}"/>
    <cellStyle name="Total 13 6" xfId="11496" xr:uid="{1658818E-A980-4DF5-B330-38510178EBF3}"/>
    <cellStyle name="Total 13 6 2" xfId="15900" xr:uid="{F23DBA14-C1E6-41B8-83B8-D639B3A57CED}"/>
    <cellStyle name="Total 13 6 3" xfId="16860" xr:uid="{F06A7D63-238C-4437-9B10-30669C63EDD9}"/>
    <cellStyle name="Total 13 6 4" xfId="17812" xr:uid="{2357B8C8-F318-45B9-8A98-C8F011D8A851}"/>
    <cellStyle name="Total 13 6 5" xfId="18686" xr:uid="{42288F5F-206E-4E6B-881D-2DEE6685E98E}"/>
    <cellStyle name="Total 13 6 6" xfId="19551" xr:uid="{5FD60A9F-EFCF-43F1-AC08-C461B3BE6109}"/>
    <cellStyle name="Total 13 6 7" xfId="20327" xr:uid="{1F96D14E-5BFC-4BA5-9466-E2F1CA4751B8}"/>
    <cellStyle name="Total 13 6 8" xfId="21084" xr:uid="{49BDF6F3-1623-4E60-874D-96D741524556}"/>
    <cellStyle name="Total 13 7" xfId="13959" xr:uid="{8030E47A-A78E-45D1-A151-D65DE8EEF1E8}"/>
    <cellStyle name="Total 13 8" xfId="12956" xr:uid="{B52BA8E5-16B4-4B88-87B9-7410E9BA2665}"/>
    <cellStyle name="Total 13 9" xfId="13570" xr:uid="{761B476C-C3DA-42ED-9F07-14F159B31D89}"/>
    <cellStyle name="Total 14" xfId="8549" xr:uid="{89968E8B-0A22-4B1F-B441-A7C7F6BA0209}"/>
    <cellStyle name="Total 14 10" xfId="13265" xr:uid="{DDFC1761-AEF1-4536-AB39-52792D9C9D6B}"/>
    <cellStyle name="Total 14 11" xfId="15069" xr:uid="{73A81894-D181-467B-9872-4FFB85DDB370}"/>
    <cellStyle name="Total 14 12" xfId="12023" xr:uid="{83725CAB-D8B1-4E5B-B01E-2641287EC8CA}"/>
    <cellStyle name="Total 14 13" xfId="13880" xr:uid="{5A1829EC-D88D-4B20-A8DF-F382D470EE2D}"/>
    <cellStyle name="Total 14 2" xfId="8550" xr:uid="{CCB8CF54-EA56-4658-8697-DACC1390AD08}"/>
    <cellStyle name="Total 14 2 10" xfId="14001" xr:uid="{5D1DBFE3-D56A-41BC-8E39-011701C4FAF3}"/>
    <cellStyle name="Total 14 2 11" xfId="12916" xr:uid="{34EC8228-ED46-4F77-B408-47A1EE7075A7}"/>
    <cellStyle name="Total 14 2 12" xfId="13604" xr:uid="{CAAF9C0C-6C19-4AC5-AC6A-949A84147CBA}"/>
    <cellStyle name="Total 14 2 2" xfId="9121" xr:uid="{A09A79B0-08CB-406E-A769-A3C7A2C65AD5}"/>
    <cellStyle name="Total 14 2 2 10" xfId="13229" xr:uid="{59911D16-7467-4B34-9778-A1315B43ED62}"/>
    <cellStyle name="Total 14 2 2 11" xfId="14402" xr:uid="{DA3FD100-B2C1-489D-8B81-757916B008B1}"/>
    <cellStyle name="Total 14 2 2 2" xfId="9864" xr:uid="{67A9B3A9-081C-4B46-BADE-6354E0770B71}"/>
    <cellStyle name="Total 14 2 2 2 10" xfId="18564" xr:uid="{0D4F07F5-317B-413B-B36A-003DD2D142AE}"/>
    <cellStyle name="Total 14 2 2 2 2" xfId="11405" xr:uid="{71C8D5E0-EB08-4451-A515-2F8F38C7E82D}"/>
    <cellStyle name="Total 14 2 2 2 2 2" xfId="15823" xr:uid="{9DB5738A-6EAC-4A63-BD0B-53E557CF5D0C}"/>
    <cellStyle name="Total 14 2 2 2 2 3" xfId="16785" xr:uid="{CC353AB7-BBBE-479B-991C-5B9F7905F0F7}"/>
    <cellStyle name="Total 14 2 2 2 2 4" xfId="17737" xr:uid="{6BDE65C8-074F-4AD8-8B2D-2E02B4A2FC18}"/>
    <cellStyle name="Total 14 2 2 2 2 5" xfId="18615" xr:uid="{E0C635F8-BFCD-4399-A5C2-3343F3FB88CD}"/>
    <cellStyle name="Total 14 2 2 2 2 6" xfId="19480" xr:uid="{7BEA1538-2D89-4805-A67E-0E5B593979E0}"/>
    <cellStyle name="Total 14 2 2 2 2 7" xfId="20256" xr:uid="{F8ACBADB-BDF0-4894-8727-3915088EF460}"/>
    <cellStyle name="Total 14 2 2 2 2 8" xfId="21013" xr:uid="{BC3B6492-99B6-4BC9-8497-768A7C9A9A75}"/>
    <cellStyle name="Total 14 2 2 2 3" xfId="11840" xr:uid="{44338048-EDE5-46B9-9D7B-A4F157E982E3}"/>
    <cellStyle name="Total 14 2 2 2 3 2" xfId="16244" xr:uid="{EC4A7ECB-C9BA-4D6F-AB09-AB2DD205069A}"/>
    <cellStyle name="Total 14 2 2 2 3 3" xfId="17204" xr:uid="{8FA55873-7779-48FB-B49C-F798821E8C37}"/>
    <cellStyle name="Total 14 2 2 2 3 4" xfId="18156" xr:uid="{34C57192-F89B-4B13-A2EE-2FB80B28729F}"/>
    <cellStyle name="Total 14 2 2 2 3 5" xfId="19030" xr:uid="{1595435E-1A3E-4861-A755-EB250EE4FF37}"/>
    <cellStyle name="Total 14 2 2 2 3 6" xfId="19895" xr:uid="{C4D0AB5E-9544-479F-8066-82ED15C34D98}"/>
    <cellStyle name="Total 14 2 2 2 3 7" xfId="20671" xr:uid="{6E1F61D0-4C22-4862-AB9A-A202A667B38D}"/>
    <cellStyle name="Total 14 2 2 2 3 8" xfId="21428" xr:uid="{187932D9-81CB-429C-B81E-5E933B67BD5A}"/>
    <cellStyle name="Total 14 2 2 2 4" xfId="14809" xr:uid="{98869C4D-D7E0-4868-BB4B-945599159C62}"/>
    <cellStyle name="Total 14 2 2 2 5" xfId="15114" xr:uid="{E118A306-634C-44C2-84FE-716D6E825C98}"/>
    <cellStyle name="Total 14 2 2 2 6" xfId="11990" xr:uid="{A6A0E54B-4586-458F-B949-A36C84C4E63D}"/>
    <cellStyle name="Total 14 2 2 2 7" xfId="15769" xr:uid="{99A83B76-555A-47A6-8ECC-A853C3C5C4E3}"/>
    <cellStyle name="Total 14 2 2 2 8" xfId="16732" xr:uid="{9271C1C8-20ED-4BAD-AE71-2F0D5B895D57}"/>
    <cellStyle name="Total 14 2 2 2 9" xfId="17684" xr:uid="{524845F0-925C-4F78-91D7-25653A71282C}"/>
    <cellStyle name="Total 14 2 2 3" xfId="10646" xr:uid="{5D06E55F-4C1B-4F36-9C9E-FAFA3C0139CA}"/>
    <cellStyle name="Total 14 2 2 3 2" xfId="15342" xr:uid="{D04CC09D-76B7-422F-ABC9-FBFEE99DD3D5}"/>
    <cellStyle name="Total 14 2 2 3 3" xfId="16362" xr:uid="{0A3789FB-162F-429A-AAE6-064C7FE8C889}"/>
    <cellStyle name="Total 14 2 2 3 4" xfId="17322" xr:uid="{08F1D8A3-2C1B-4779-8B29-FD8A1A56719B}"/>
    <cellStyle name="Total 14 2 2 3 5" xfId="18271" xr:uid="{E57656B2-08C4-46C0-8EA1-1D4648CC243A}"/>
    <cellStyle name="Total 14 2 2 3 6" xfId="19144" xr:uid="{87B6BC77-2C2A-4B8F-830A-BC4BF7D9FE0B}"/>
    <cellStyle name="Total 14 2 2 3 7" xfId="20009" xr:uid="{1D8F3728-58D8-481E-B750-6BB70A9190C4}"/>
    <cellStyle name="Total 14 2 2 3 8" xfId="20785" xr:uid="{AB0ABB6D-7548-48A9-B273-E0FC1DF729C4}"/>
    <cellStyle name="Total 14 2 2 4" xfId="11612" xr:uid="{084DEFB5-FDC6-4903-8ABE-A413AB372889}"/>
    <cellStyle name="Total 14 2 2 4 2" xfId="16016" xr:uid="{16EC8FE7-86D2-4915-BF94-259D9422D752}"/>
    <cellStyle name="Total 14 2 2 4 3" xfId="16976" xr:uid="{20C7A044-0470-4954-B9D8-EB999CBC0AB9}"/>
    <cellStyle name="Total 14 2 2 4 4" xfId="17928" xr:uid="{53A30CAF-5367-42CA-A0BC-48752668665D}"/>
    <cellStyle name="Total 14 2 2 4 5" xfId="18802" xr:uid="{51706F45-75DD-4FC2-BE45-D5609B1F2496}"/>
    <cellStyle name="Total 14 2 2 4 6" xfId="19667" xr:uid="{A428980A-8FF9-4028-B969-CA0CF584178B}"/>
    <cellStyle name="Total 14 2 2 4 7" xfId="20443" xr:uid="{E5AD0B98-56BA-43BE-9F0D-20660C8896CD}"/>
    <cellStyle name="Total 14 2 2 4 8" xfId="21200" xr:uid="{60E9E11C-BD4F-407E-B16C-1750BD449841}"/>
    <cellStyle name="Total 14 2 2 5" xfId="14313" xr:uid="{48972A26-0157-495A-8227-434AA89A0D63}"/>
    <cellStyle name="Total 14 2 2 6" xfId="12650" xr:uid="{8299C35B-C013-43D6-B4DD-EF11CC7FC6DD}"/>
    <cellStyle name="Total 14 2 2 7" xfId="14029" xr:uid="{B904ABB4-CB33-4C88-8B18-A1A1C86BD70A}"/>
    <cellStyle name="Total 14 2 2 8" xfId="12897" xr:uid="{C55BE737-5AB0-4D5F-9D1F-7C369C372F62}"/>
    <cellStyle name="Total 14 2 2 9" xfId="13623" xr:uid="{81EDB90A-F59D-486A-A8F2-E19FA632D833}"/>
    <cellStyle name="Total 14 2 3" xfId="9372" xr:uid="{5754F155-8D39-4D17-AFB7-7E4C54749A41}"/>
    <cellStyle name="Total 14 2 3 10" xfId="14032" xr:uid="{A25FDEDE-E97B-43F5-BC0E-C7379893B6B3}"/>
    <cellStyle name="Total 14 2 3 2" xfId="10899" xr:uid="{6BC35096-BE7F-44BD-B26D-310936C5941D}"/>
    <cellStyle name="Total 14 2 3 2 2" xfId="15525" xr:uid="{F8DB2735-F75E-4D88-B556-9F5CD9451261}"/>
    <cellStyle name="Total 14 2 3 2 3" xfId="16531" xr:uid="{174ECC3A-51A4-4ECB-8488-C2DB0AD0CFF0}"/>
    <cellStyle name="Total 14 2 3 2 4" xfId="17489" xr:uid="{3353C5F5-A20E-4534-AE6D-FB32438A50DC}"/>
    <cellStyle name="Total 14 2 3 2 5" xfId="18415" xr:uid="{C1AE2C01-7C8D-4F45-86D7-0335224A5B63}"/>
    <cellStyle name="Total 14 2 3 2 6" xfId="19286" xr:uid="{D60F3064-36B8-4245-8B8E-F93C207631B3}"/>
    <cellStyle name="Total 14 2 3 2 7" xfId="20133" xr:uid="{0F257D21-BD98-4929-BBD3-8527DA4EF4D6}"/>
    <cellStyle name="Total 14 2 3 2 8" xfId="20900" xr:uid="{A30CEC48-0F3C-4DEE-BDB2-169349A35174}"/>
    <cellStyle name="Total 14 2 3 3" xfId="11727" xr:uid="{15AD5EA3-FF24-46B6-AE01-2D0AA6E5763A}"/>
    <cellStyle name="Total 14 2 3 3 2" xfId="16131" xr:uid="{29ED2C83-DE72-498E-92EC-5A6E25D38C01}"/>
    <cellStyle name="Total 14 2 3 3 3" xfId="17091" xr:uid="{A0FA59AA-214A-45FD-AFA7-244D856609D1}"/>
    <cellStyle name="Total 14 2 3 3 4" xfId="18043" xr:uid="{219B48DF-AF56-4EDE-95F5-E46853E157CE}"/>
    <cellStyle name="Total 14 2 3 3 5" xfId="18917" xr:uid="{0F5572A4-36B5-4236-A7E8-15738DA9DFE1}"/>
    <cellStyle name="Total 14 2 3 3 6" xfId="19782" xr:uid="{A1C1142A-D2CA-4D34-BC90-4A1973642E3D}"/>
    <cellStyle name="Total 14 2 3 3 7" xfId="20558" xr:uid="{A671FBE8-AA88-4D5F-9F95-70FBBB65D9FF}"/>
    <cellStyle name="Total 14 2 3 3 8" xfId="21315" xr:uid="{3B53547B-C5EC-459E-8D36-8E32310E830D}"/>
    <cellStyle name="Total 14 2 3 4" xfId="14496" xr:uid="{3BCA0D98-88E9-4E49-AF5B-ADA55087BA22}"/>
    <cellStyle name="Total 14 2 3 5" xfId="12481" xr:uid="{E553FAE5-FB6C-4344-90F1-34E1FF8040AD}"/>
    <cellStyle name="Total 14 2 3 6" xfId="13767" xr:uid="{4636DFAF-F90C-42FD-AD13-0926339938AB}"/>
    <cellStyle name="Total 14 2 3 7" xfId="13117" xr:uid="{3F0A27FC-0CF1-4CDA-A27A-7000C34C30B9}"/>
    <cellStyle name="Total 14 2 3 8" xfId="14406" xr:uid="{D8F4750A-8156-4D4E-9FBE-C4D0EA9E3790}"/>
    <cellStyle name="Total 14 2 3 9" xfId="12564" xr:uid="{6FE06001-CE33-433D-875B-AA964DBB6385}"/>
    <cellStyle name="Total 14 2 4" xfId="10156" xr:uid="{244221DC-B011-4BF3-89B8-778664D644E6}"/>
    <cellStyle name="Total 14 2 4 2" xfId="15036" xr:uid="{83F50926-9BDF-4372-9985-6186528F783A}"/>
    <cellStyle name="Total 14 2 4 3" xfId="12053" xr:uid="{BC9DB19E-EC03-41E3-AF16-D6AB875ED320}"/>
    <cellStyle name="Total 14 2 4 4" xfId="15239" xr:uid="{89CCD85A-AFF5-4C1B-85C6-C94FE00DA34A}"/>
    <cellStyle name="Total 14 2 4 5" xfId="11897" xr:uid="{16F7758A-C649-4C72-8401-AA81C5583183}"/>
    <cellStyle name="Total 14 2 4 6" xfId="15814" xr:uid="{F39A589D-6081-429D-AAE3-9BBA0077E063}"/>
    <cellStyle name="Total 14 2 4 7" xfId="16776" xr:uid="{DD16D876-F7E0-4B3E-9904-938A068011EA}"/>
    <cellStyle name="Total 14 2 4 8" xfId="17728" xr:uid="{96A7FBF7-284F-4B91-868C-3D7F15A41456}"/>
    <cellStyle name="Total 14 2 5" xfId="11499" xr:uid="{953E180C-B832-4BCD-9DCE-96455A5A8F56}"/>
    <cellStyle name="Total 14 2 5 2" xfId="15903" xr:uid="{D772CCB5-17A9-4E8F-BA06-FEBEB1748BEA}"/>
    <cellStyle name="Total 14 2 5 3" xfId="16863" xr:uid="{641B7D5F-80C2-4A7E-AD58-80991BBBE875}"/>
    <cellStyle name="Total 14 2 5 4" xfId="17815" xr:uid="{75D9C8C6-9BD0-4F37-8072-DFD182628296}"/>
    <cellStyle name="Total 14 2 5 5" xfId="18689" xr:uid="{8DF917CE-0D60-416D-B5BD-8FED4254047A}"/>
    <cellStyle name="Total 14 2 5 6" xfId="19554" xr:uid="{B79ECE65-4132-43FB-818F-6B0CAECA3689}"/>
    <cellStyle name="Total 14 2 5 7" xfId="20330" xr:uid="{11A0D1CF-F637-4F21-A686-767835DEA41F}"/>
    <cellStyle name="Total 14 2 5 8" xfId="21087" xr:uid="{6EAA9BD8-22D8-44EC-AB13-F06A67AA9F06}"/>
    <cellStyle name="Total 14 2 6" xfId="13962" xr:uid="{E1C8C786-F594-486E-980B-6F88C0F22151}"/>
    <cellStyle name="Total 14 2 7" xfId="12953" xr:uid="{00453410-ABEF-49CC-AA45-DFDA6D53A7D9}"/>
    <cellStyle name="Total 14 2 8" xfId="13573" xr:uid="{12D68AAC-99C5-4D08-A3FB-041D8EC7FE6F}"/>
    <cellStyle name="Total 14 2 9" xfId="13264" xr:uid="{48AC2840-A61D-4891-8641-740C685A3238}"/>
    <cellStyle name="Total 14 3" xfId="9120" xr:uid="{8EC1E6E2-3B5B-4327-81C4-0E31C0CF595D}"/>
    <cellStyle name="Total 14 3 10" xfId="16387" xr:uid="{E6F0680F-D629-484C-B69F-BF6F740359CA}"/>
    <cellStyle name="Total 14 3 11" xfId="17347" xr:uid="{BC4BF874-14FC-4F56-9E11-44FAB6985BAC}"/>
    <cellStyle name="Total 14 3 2" xfId="9865" xr:uid="{16089B33-BDF5-4BC0-864A-5C45418B4416}"/>
    <cellStyle name="Total 14 3 2 10" xfId="20158" xr:uid="{05CC0804-B6A7-4ACA-B982-A3D8ECD91297}"/>
    <cellStyle name="Total 14 3 2 2" xfId="11406" xr:uid="{E41FAC4C-7D66-48E7-BA6F-48A6F802A985}"/>
    <cellStyle name="Total 14 3 2 2 2" xfId="15824" xr:uid="{C84AACD5-A981-4563-9D6C-505B51D23943}"/>
    <cellStyle name="Total 14 3 2 2 3" xfId="16786" xr:uid="{D6A93E89-6D5E-47BC-80A6-46A6CDE0EEAD}"/>
    <cellStyle name="Total 14 3 2 2 4" xfId="17738" xr:uid="{1BE7B496-63E6-4D56-B61C-2DB25055B4F5}"/>
    <cellStyle name="Total 14 3 2 2 5" xfId="18616" xr:uid="{C6A8BCE7-3F85-425A-A4B1-F4784C67D2CE}"/>
    <cellStyle name="Total 14 3 2 2 6" xfId="19481" xr:uid="{7D4BBF19-76F9-4D6C-B271-7304976A497B}"/>
    <cellStyle name="Total 14 3 2 2 7" xfId="20257" xr:uid="{A64B633E-C32E-4429-83B3-D55522652698}"/>
    <cellStyle name="Total 14 3 2 2 8" xfId="21014" xr:uid="{F86DFA93-AEE3-45DF-8DAE-0DB5AF92FADC}"/>
    <cellStyle name="Total 14 3 2 3" xfId="11841" xr:uid="{53B3BFD8-D50D-457E-853D-4189966212F2}"/>
    <cellStyle name="Total 14 3 2 3 2" xfId="16245" xr:uid="{34A165C6-B46F-478C-8901-2B14B2748AE7}"/>
    <cellStyle name="Total 14 3 2 3 3" xfId="17205" xr:uid="{30FD68D0-CEBC-4DE3-8CCC-3A564825C3B1}"/>
    <cellStyle name="Total 14 3 2 3 4" xfId="18157" xr:uid="{E2C19F83-17B1-4DEC-8D4C-619BC22269DC}"/>
    <cellStyle name="Total 14 3 2 3 5" xfId="19031" xr:uid="{16204F54-3ADE-4FEA-8922-2960B381AB49}"/>
    <cellStyle name="Total 14 3 2 3 6" xfId="19896" xr:uid="{251849EA-6AA0-4872-AE15-6343B702034D}"/>
    <cellStyle name="Total 14 3 2 3 7" xfId="20672" xr:uid="{D8ED044B-A67D-4C9F-AE6C-EEDBB2A6D7E7}"/>
    <cellStyle name="Total 14 3 2 3 8" xfId="21429" xr:uid="{5A5E090B-375C-4AF7-841D-59D73B674DF5}"/>
    <cellStyle name="Total 14 3 2 4" xfId="14810" xr:uid="{0925435F-1E1E-4F45-BFBE-3FB63D2AA61C}"/>
    <cellStyle name="Total 14 3 2 5" xfId="15550" xr:uid="{F101047F-B451-4452-B915-A7B165A2B6CB}"/>
    <cellStyle name="Total 14 3 2 6" xfId="16556" xr:uid="{F917FFB9-99E2-4CD1-8BB5-114ED1EBB94C}"/>
    <cellStyle name="Total 14 3 2 7" xfId="17514" xr:uid="{A6EDAF04-E335-4005-9EBD-224A875039F6}"/>
    <cellStyle name="Total 14 3 2 8" xfId="18440" xr:uid="{797C5AA6-AE88-4ED1-A3E6-67B86E5790E2}"/>
    <cellStyle name="Total 14 3 2 9" xfId="19311" xr:uid="{DA483586-C163-4E70-8C7D-BFD33E93B642}"/>
    <cellStyle name="Total 14 3 3" xfId="10645" xr:uid="{792BEA41-79DD-4192-918D-3EF921E3865C}"/>
    <cellStyle name="Total 14 3 3 2" xfId="15341" xr:uid="{8659BC19-44CA-4058-871E-6E6054B0B405}"/>
    <cellStyle name="Total 14 3 3 3" xfId="16361" xr:uid="{E2431E1D-3F9D-43A8-93B7-AF10D24C2CC1}"/>
    <cellStyle name="Total 14 3 3 4" xfId="17321" xr:uid="{DEBCEC63-B941-4E73-8AE7-AC8111DA443F}"/>
    <cellStyle name="Total 14 3 3 5" xfId="18270" xr:uid="{E090C58F-9186-4758-A104-F0F5B724D11A}"/>
    <cellStyle name="Total 14 3 3 6" xfId="19143" xr:uid="{97ADBDA5-9486-401B-A5EF-8A6C9450DF4E}"/>
    <cellStyle name="Total 14 3 3 7" xfId="20008" xr:uid="{807A3B37-E424-4F6D-B983-6A44B3BAE8A3}"/>
    <cellStyle name="Total 14 3 3 8" xfId="20784" xr:uid="{971425D8-2A22-4AED-95D4-7A3E90B05FA7}"/>
    <cellStyle name="Total 14 3 4" xfId="11611" xr:uid="{50020D70-EEAD-4D11-9B83-0C06CC6F6EA1}"/>
    <cellStyle name="Total 14 3 4 2" xfId="16015" xr:uid="{C1335CB5-AB5B-48E7-9257-794CBB3B978B}"/>
    <cellStyle name="Total 14 3 4 3" xfId="16975" xr:uid="{4A094EC4-5FEA-4AAB-A80E-F649355C4DD3}"/>
    <cellStyle name="Total 14 3 4 4" xfId="17927" xr:uid="{37908D20-09C4-4335-A314-3D94EC6810C8}"/>
    <cellStyle name="Total 14 3 4 5" xfId="18801" xr:uid="{8718FC94-E94D-47DB-A594-FD108C7DD902}"/>
    <cellStyle name="Total 14 3 4 6" xfId="19666" xr:uid="{4754A541-9502-4B05-8160-1D70C81C9809}"/>
    <cellStyle name="Total 14 3 4 7" xfId="20442" xr:uid="{F37DDB94-DC78-4FF7-91F2-285100AB23D8}"/>
    <cellStyle name="Total 14 3 4 8" xfId="21199" xr:uid="{BC628115-5C35-4219-901A-5BD214400004}"/>
    <cellStyle name="Total 14 3 5" xfId="14312" xr:uid="{287D62FC-D6CE-403C-BF6A-2ABFBCB27824}"/>
    <cellStyle name="Total 14 3 6" xfId="12651" xr:uid="{5FA1F5CB-078D-40CC-8669-2EDBA6A1AFE1}"/>
    <cellStyle name="Total 14 3 7" xfId="15169" xr:uid="{F0CD7C85-7BD6-4176-9ABA-4B938612C9C6}"/>
    <cellStyle name="Total 14 3 8" xfId="11955" xr:uid="{7EFC143E-1020-4D6C-A632-EE02185815AE}"/>
    <cellStyle name="Total 14 3 9" xfId="15371" xr:uid="{3B6F252D-D999-42ED-BE02-6F7B28ECC04D}"/>
    <cellStyle name="Total 14 4" xfId="9371" xr:uid="{7C0D60FE-164A-4F01-8AAB-25BBAC8EB141}"/>
    <cellStyle name="Total 14 4 10" xfId="14443" xr:uid="{6E3433EC-C95E-4FD5-9C26-13F2F2FD07C9}"/>
    <cellStyle name="Total 14 4 2" xfId="10898" xr:uid="{0DA4FAC3-0BB4-4B36-9C00-711D29E3B95D}"/>
    <cellStyle name="Total 14 4 2 2" xfId="15524" xr:uid="{EA18746D-137A-43F8-BCD3-C116EC2A1B46}"/>
    <cellStyle name="Total 14 4 2 3" xfId="16530" xr:uid="{489E972A-9EEC-4879-AC7D-BA75275BBBC5}"/>
    <cellStyle name="Total 14 4 2 4" xfId="17488" xr:uid="{65A94D72-BC63-4F28-9998-AFF387469DB2}"/>
    <cellStyle name="Total 14 4 2 5" xfId="18414" xr:uid="{FE8AF9F8-3757-41BB-A2C3-CD7DE5BAC465}"/>
    <cellStyle name="Total 14 4 2 6" xfId="19285" xr:uid="{B13E30D3-6C61-4CAD-B0BD-B0F657494E2C}"/>
    <cellStyle name="Total 14 4 2 7" xfId="20132" xr:uid="{3B70FF2A-6CBC-4D72-88ED-33792491FE94}"/>
    <cellStyle name="Total 14 4 2 8" xfId="20899" xr:uid="{F19BF7A6-4D22-4A54-AF1A-ECE028D753D2}"/>
    <cellStyle name="Total 14 4 3" xfId="11726" xr:uid="{8A1435B0-B4F3-4262-8FFE-7F39E03A6E14}"/>
    <cellStyle name="Total 14 4 3 2" xfId="16130" xr:uid="{487FAC41-3907-421A-B944-DF203846EEF7}"/>
    <cellStyle name="Total 14 4 3 3" xfId="17090" xr:uid="{267A40D9-3007-475F-877B-2273324798E3}"/>
    <cellStyle name="Total 14 4 3 4" xfId="18042" xr:uid="{1BEBA326-8FD7-4E77-84E2-8313DB79CE5B}"/>
    <cellStyle name="Total 14 4 3 5" xfId="18916" xr:uid="{EAAAD5F0-2BB7-4BCE-BE88-A3ACE7785BF9}"/>
    <cellStyle name="Total 14 4 3 6" xfId="19781" xr:uid="{545AE519-9802-4CC3-9789-D33BE6992CC9}"/>
    <cellStyle name="Total 14 4 3 7" xfId="20557" xr:uid="{99BA63E4-5DB9-4B57-87AB-0CD1929F03AB}"/>
    <cellStyle name="Total 14 4 3 8" xfId="21314" xr:uid="{EE002576-1A76-4E4E-A5AF-93E147C2E9B3}"/>
    <cellStyle name="Total 14 4 4" xfId="14495" xr:uid="{02DADD0D-5B4F-4F6A-8140-6169F38B543C}"/>
    <cellStyle name="Total 14 4 5" xfId="12482" xr:uid="{6AAF8FF3-D2DA-43F7-93A1-A9B29541D76A}"/>
    <cellStyle name="Total 14 4 6" xfId="13766" xr:uid="{3DA0BD1B-CEC0-47E1-8834-E3A992817866}"/>
    <cellStyle name="Total 14 4 7" xfId="13118" xr:uid="{8235CCFF-31D0-4C63-B7F1-A12903090625}"/>
    <cellStyle name="Total 14 4 8" xfId="15075" xr:uid="{5137DD07-CEBE-4232-8CFF-07CC1E52110C}"/>
    <cellStyle name="Total 14 4 9" xfId="12020" xr:uid="{AA04455C-30F2-4D26-AED4-AD51592FE88C}"/>
    <cellStyle name="Total 14 5" xfId="10155" xr:uid="{1F1F413B-54F3-46C4-BD14-7BF5A75EC2B1}"/>
    <cellStyle name="Total 14 5 2" xfId="15035" xr:uid="{E617794F-12BB-4D63-A2D6-3FD71E512974}"/>
    <cellStyle name="Total 14 5 3" xfId="12054" xr:uid="{BD79FC48-C021-456B-8DDE-992A27A47F9D}"/>
    <cellStyle name="Total 14 5 4" xfId="15764" xr:uid="{36E4E972-29AC-485C-A7A9-EF3B7B7A3869}"/>
    <cellStyle name="Total 14 5 5" xfId="16728" xr:uid="{B989ACE6-0431-4BE6-9A5A-D465EF65092D}"/>
    <cellStyle name="Total 14 5 6" xfId="17680" xr:uid="{CFE79E89-034A-420C-9AA3-57919B8F4F9F}"/>
    <cellStyle name="Total 14 5 7" xfId="18562" xr:uid="{BB1527DA-6E77-4BB4-AECD-E00A03E7DD4A}"/>
    <cellStyle name="Total 14 5 8" xfId="19430" xr:uid="{DA75F0F1-D02B-4D1C-90D4-2E0BFD89B5E9}"/>
    <cellStyle name="Total 14 6" xfId="11498" xr:uid="{806BC2DF-E020-45BB-9B6D-0039DE8B3B31}"/>
    <cellStyle name="Total 14 6 2" xfId="15902" xr:uid="{0F29B439-F7B7-41C2-BA64-2FE511AE281C}"/>
    <cellStyle name="Total 14 6 3" xfId="16862" xr:uid="{7E6EADA5-10F9-4049-8532-FFDD4C8684C9}"/>
    <cellStyle name="Total 14 6 4" xfId="17814" xr:uid="{5B226492-66B7-47A4-B45D-2426952E88EC}"/>
    <cellStyle name="Total 14 6 5" xfId="18688" xr:uid="{34818ABB-ABDD-45A2-BD89-585E7A8DD806}"/>
    <cellStyle name="Total 14 6 6" xfId="19553" xr:uid="{B00C6C4F-5B73-4366-9CFF-4D36CDBE08B8}"/>
    <cellStyle name="Total 14 6 7" xfId="20329" xr:uid="{651FBE17-416D-4515-8DBD-916CBE04420C}"/>
    <cellStyle name="Total 14 6 8" xfId="21086" xr:uid="{7D671F6D-0484-432B-8F3A-9307A5EE7F1D}"/>
    <cellStyle name="Total 14 7" xfId="13961" xr:uid="{B5E38A83-726B-4BCD-9598-727769375B5B}"/>
    <cellStyle name="Total 14 8" xfId="12954" xr:uid="{0D944910-33E8-433E-BC2A-615331EFA703}"/>
    <cellStyle name="Total 14 9" xfId="13572" xr:uid="{4CDE8851-9190-454C-99FF-330C7B225481}"/>
    <cellStyle name="Total 15" xfId="8551" xr:uid="{B27F1B70-981C-4AC8-B999-92DA9AFA274F}"/>
    <cellStyle name="Total 15 10" xfId="13263" xr:uid="{9C2C6E88-0445-4859-8B89-124824B2A09B}"/>
    <cellStyle name="Total 15 11" xfId="14583" xr:uid="{190EFA74-EDC2-4358-9271-E1136A58D775}"/>
    <cellStyle name="Total 15 12" xfId="12398" xr:uid="{C396B77C-91BE-4119-8627-FBEA3A55B946}"/>
    <cellStyle name="Total 15 13" xfId="13784" xr:uid="{E8A4FACF-6BC8-4949-9B3A-987FC16FE2C7}"/>
    <cellStyle name="Total 15 2" xfId="8552" xr:uid="{4A74B8C4-0644-4EEA-8C7F-B4098C0C028D}"/>
    <cellStyle name="Total 15 2 10" xfId="15612" xr:uid="{DF07993F-4BD4-45A1-93C3-B28AAF15AE08}"/>
    <cellStyle name="Total 15 2 11" xfId="16613" xr:uid="{1B0FEF07-C2A5-4849-AB9D-7D5481B8323B}"/>
    <cellStyle name="Total 15 2 12" xfId="17571" xr:uid="{39B1D4F9-EB57-4C75-B82B-32A3DA4B8F23}"/>
    <cellStyle name="Total 15 2 2" xfId="9123" xr:uid="{F249CDDA-0F5C-470A-A5A8-8E4E8928F851}"/>
    <cellStyle name="Total 15 2 2 10" xfId="18504" xr:uid="{0451DD7C-2CAF-4419-A7AF-2661671C4F70}"/>
    <cellStyle name="Total 15 2 2 11" xfId="19375" xr:uid="{1F3D67F6-C9D8-4BB2-B96C-9257972F34C6}"/>
    <cellStyle name="Total 15 2 2 2" xfId="9866" xr:uid="{589B4857-2503-4B2D-9902-4C67346678AA}"/>
    <cellStyle name="Total 15 2 2 2 10" xfId="12383" xr:uid="{70B79A7A-346B-4014-BA6C-89CB93529E9F}"/>
    <cellStyle name="Total 15 2 2 2 2" xfId="11407" xr:uid="{4A3F8E1C-2D84-4710-93D0-9A3A309988C1}"/>
    <cellStyle name="Total 15 2 2 2 2 2" xfId="15825" xr:uid="{375F966F-7D32-4E5C-B961-C0E67E0A67C7}"/>
    <cellStyle name="Total 15 2 2 2 2 3" xfId="16787" xr:uid="{D0B75510-C1FA-4015-A6E0-DECF194974F8}"/>
    <cellStyle name="Total 15 2 2 2 2 4" xfId="17739" xr:uid="{56E2F5B0-77E1-49C7-ACDC-BF41756354F9}"/>
    <cellStyle name="Total 15 2 2 2 2 5" xfId="18617" xr:uid="{01B3CE9B-9624-4934-8FDD-1A4249595149}"/>
    <cellStyle name="Total 15 2 2 2 2 6" xfId="19482" xr:uid="{46F27639-6826-4088-843F-949D764127A2}"/>
    <cellStyle name="Total 15 2 2 2 2 7" xfId="20258" xr:uid="{E84C1027-3C33-4759-BC42-F80568A9E476}"/>
    <cellStyle name="Total 15 2 2 2 2 8" xfId="21015" xr:uid="{0FA66D46-E849-42A0-928E-F4F6181991CC}"/>
    <cellStyle name="Total 15 2 2 2 3" xfId="11842" xr:uid="{40D86ED5-F011-4AC4-8F32-1B11D5C91D80}"/>
    <cellStyle name="Total 15 2 2 2 3 2" xfId="16246" xr:uid="{0B18DDC3-F7DA-4096-B157-8A06A5A152F8}"/>
    <cellStyle name="Total 15 2 2 2 3 3" xfId="17206" xr:uid="{984EAE73-6D75-4051-B220-C1E67F2323FA}"/>
    <cellStyle name="Total 15 2 2 2 3 4" xfId="18158" xr:uid="{DADBE6E3-0C38-46F8-BDC1-F4C02123CE29}"/>
    <cellStyle name="Total 15 2 2 2 3 5" xfId="19032" xr:uid="{56A5950F-042D-477D-A2E0-8F91BE721BCA}"/>
    <cellStyle name="Total 15 2 2 2 3 6" xfId="19897" xr:uid="{F5C93D2E-B5F9-4DD4-B48B-2A1CA6F59F73}"/>
    <cellStyle name="Total 15 2 2 2 3 7" xfId="20673" xr:uid="{B436E121-2516-4746-9B06-9FD74CA8727D}"/>
    <cellStyle name="Total 15 2 2 2 3 8" xfId="21430" xr:uid="{A3607D8D-21A1-4C83-88BD-D613D5D3BAF9}"/>
    <cellStyle name="Total 15 2 2 2 4" xfId="14811" xr:uid="{95549617-28BA-478A-89E8-E533F31197DD}"/>
    <cellStyle name="Total 15 2 2 2 5" xfId="14521" xr:uid="{F02D5262-937A-4CE0-BEC2-6DADE358A6E3}"/>
    <cellStyle name="Total 15 2 2 2 6" xfId="12456" xr:uid="{9B875DA3-AD0C-4E86-BFD2-6D131388064C}"/>
    <cellStyle name="Total 15 2 2 2 7" xfId="13776" xr:uid="{BB13260A-D7C4-430B-8B84-EF3FBA5CFB0F}"/>
    <cellStyle name="Total 15 2 2 2 8" xfId="13108" xr:uid="{66C1ED31-B804-4EC4-8107-7EACFDB9D5E4}"/>
    <cellStyle name="Total 15 2 2 2 9" xfId="14610" xr:uid="{A1777FA6-62CC-4A85-971C-4253CA56034B}"/>
    <cellStyle name="Total 15 2 2 3" xfId="10648" xr:uid="{0F4D94EE-9986-493C-93F5-E4FA6116B72D}"/>
    <cellStyle name="Total 15 2 2 3 2" xfId="15344" xr:uid="{F172DDBD-288B-4CFC-991B-854BCE328E09}"/>
    <cellStyle name="Total 15 2 2 3 3" xfId="16364" xr:uid="{88B45D8A-A59A-4312-BCAC-C396DDFEA473}"/>
    <cellStyle name="Total 15 2 2 3 4" xfId="17324" xr:uid="{EBCCF9D0-C851-4CAC-8E52-CD4D3FA47519}"/>
    <cellStyle name="Total 15 2 2 3 5" xfId="18273" xr:uid="{DCB20B82-D262-4FDF-86A1-3BA24F1AA09D}"/>
    <cellStyle name="Total 15 2 2 3 6" xfId="19146" xr:uid="{5D84D1D4-5279-4BFB-8B7B-92AA68A467DC}"/>
    <cellStyle name="Total 15 2 2 3 7" xfId="20011" xr:uid="{A0C5D0E4-1FC2-4BFD-8EF1-B79C524C3364}"/>
    <cellStyle name="Total 15 2 2 3 8" xfId="20787" xr:uid="{BD15A2A5-C163-4927-BCE5-526FFDC0F74F}"/>
    <cellStyle name="Total 15 2 2 4" xfId="11614" xr:uid="{EE7E61D7-3718-4BC3-81DC-808C329EABBF}"/>
    <cellStyle name="Total 15 2 2 4 2" xfId="16018" xr:uid="{33B3F5E9-7D0E-4300-B787-BEFFFFC87266}"/>
    <cellStyle name="Total 15 2 2 4 3" xfId="16978" xr:uid="{B63B887A-9CAF-4530-86D1-E02C8811C825}"/>
    <cellStyle name="Total 15 2 2 4 4" xfId="17930" xr:uid="{8B14F500-1959-4F61-97A9-0FCF3F2A9395}"/>
    <cellStyle name="Total 15 2 2 4 5" xfId="18804" xr:uid="{0540E7C7-EBC1-418F-B2A8-EF33613B1B11}"/>
    <cellStyle name="Total 15 2 2 4 6" xfId="19669" xr:uid="{FB5E2080-D1AE-477C-A9D0-F550A9D4D0F7}"/>
    <cellStyle name="Total 15 2 2 4 7" xfId="20445" xr:uid="{F024F60D-4AF4-4FD2-9A6F-A96743E9AC5F}"/>
    <cellStyle name="Total 15 2 2 4 8" xfId="21202" xr:uid="{B4BA4255-1B40-4FA4-BFA7-5085981B1487}"/>
    <cellStyle name="Total 15 2 2 5" xfId="14315" xr:uid="{8D13DEF1-8C35-4C54-8F13-982C58AA769C}"/>
    <cellStyle name="Total 15 2 2 6" xfId="12648" xr:uid="{5B6B33D6-3213-46B6-AB6E-9508ACA1CD36}"/>
    <cellStyle name="Total 15 2 2 7" xfId="15674" xr:uid="{78757D56-A9B3-4745-8C6E-976EB5E37510}"/>
    <cellStyle name="Total 15 2 2 8" xfId="16652" xr:uid="{DFCD7366-555F-430B-B8EB-757315C9D35E}"/>
    <cellStyle name="Total 15 2 2 9" xfId="17605" xr:uid="{D4A3481D-1312-47FD-A0D1-6994660744B3}"/>
    <cellStyle name="Total 15 2 3" xfId="9374" xr:uid="{7945B795-9E01-4AB4-8857-2B69E47DFF79}"/>
    <cellStyle name="Total 15 2 3 10" xfId="13239" xr:uid="{5DAD9261-92CD-4543-9532-5E35A0269099}"/>
    <cellStyle name="Total 15 2 3 2" xfId="10901" xr:uid="{51A6B126-E649-49E6-80AE-0EC044C4C37E}"/>
    <cellStyle name="Total 15 2 3 2 2" xfId="15527" xr:uid="{ECC45997-7D56-4817-91BB-25DF458A0760}"/>
    <cellStyle name="Total 15 2 3 2 3" xfId="16533" xr:uid="{24373075-8D10-49B3-9537-2CF0D2412292}"/>
    <cellStyle name="Total 15 2 3 2 4" xfId="17491" xr:uid="{37D72A47-3DB1-4DD0-B772-9394E4ED1048}"/>
    <cellStyle name="Total 15 2 3 2 5" xfId="18417" xr:uid="{5C9C170D-B908-4A1A-9BA1-86E6DAD5836E}"/>
    <cellStyle name="Total 15 2 3 2 6" xfId="19288" xr:uid="{76935D04-E754-4571-8DCD-F4BC2801E1B6}"/>
    <cellStyle name="Total 15 2 3 2 7" xfId="20135" xr:uid="{5C99717F-FD4A-425D-8C50-D0BA9907E577}"/>
    <cellStyle name="Total 15 2 3 2 8" xfId="20902" xr:uid="{AB04F6DE-918A-408F-AF3B-79306D4037F9}"/>
    <cellStyle name="Total 15 2 3 3" xfId="11729" xr:uid="{6F6E387F-DB71-4122-AA58-D0C0015D63EE}"/>
    <cellStyle name="Total 15 2 3 3 2" xfId="16133" xr:uid="{41094EC9-F05A-4D21-B5F3-801EF67AB36C}"/>
    <cellStyle name="Total 15 2 3 3 3" xfId="17093" xr:uid="{18E59A4C-3780-411C-8E90-921220CF98CF}"/>
    <cellStyle name="Total 15 2 3 3 4" xfId="18045" xr:uid="{4863444D-AC27-494F-A19A-B955839B0AE0}"/>
    <cellStyle name="Total 15 2 3 3 5" xfId="18919" xr:uid="{501961C8-AB2A-40B2-8A3E-467289A92859}"/>
    <cellStyle name="Total 15 2 3 3 6" xfId="19784" xr:uid="{15A292ED-C4C8-4C22-9A32-749FCBF49691}"/>
    <cellStyle name="Total 15 2 3 3 7" xfId="20560" xr:uid="{427FC540-E819-43E0-B140-ECC6DDFB13DA}"/>
    <cellStyle name="Total 15 2 3 3 8" xfId="21317" xr:uid="{24ADA0A8-532A-4753-842F-27CFCB08B867}"/>
    <cellStyle name="Total 15 2 3 4" xfId="14498" xr:uid="{5F60B8FC-B578-4A4B-B30F-2330EF57ABCB}"/>
    <cellStyle name="Total 15 2 3 5" xfId="12479" xr:uid="{B23F2652-77A1-41FD-9018-3EDDC8213119}"/>
    <cellStyle name="Total 15 2 3 6" xfId="11873" xr:uid="{19598739-35BE-443F-9240-01D7B9D404A0}"/>
    <cellStyle name="Total 15 2 3 7" xfId="13992" xr:uid="{1820273C-B122-4D1A-A02C-F2858EDF64B2}"/>
    <cellStyle name="Total 15 2 3 8" xfId="12923" xr:uid="{DBAAC654-CD76-4FEB-9074-663449854929}"/>
    <cellStyle name="Total 15 2 3 9" xfId="13598" xr:uid="{E074BDDC-66A3-4A49-B8D5-9BCDBCF72520}"/>
    <cellStyle name="Total 15 2 4" xfId="10158" xr:uid="{7F627601-15B8-4788-9045-25907300F3FA}"/>
    <cellStyle name="Total 15 2 4 2" xfId="15038" xr:uid="{AD88C0B5-68A9-4331-801E-39F88C82DC0C}"/>
    <cellStyle name="Total 15 2 4 3" xfId="14060" xr:uid="{DEF30241-8E88-405D-A4AB-8B88A9B09B40}"/>
    <cellStyle name="Total 15 2 4 4" xfId="12871" xr:uid="{93D62B5B-6D13-4DBA-8155-661201C8031F}"/>
    <cellStyle name="Total 15 2 4 5" xfId="13648" xr:uid="{1BB5CE2F-C950-438F-B6B5-0FFC678CDBD7}"/>
    <cellStyle name="Total 15 2 4 6" xfId="13209" xr:uid="{E9D3203C-B1B0-45FC-9795-34696D5E7BF4}"/>
    <cellStyle name="Total 15 2 4 7" xfId="14096" xr:uid="{297464C7-1C2D-467B-8AA5-2B55D392ABE1}"/>
    <cellStyle name="Total 15 2 4 8" xfId="12839" xr:uid="{C129901E-1759-4C84-BB21-042DC617B94B}"/>
    <cellStyle name="Total 15 2 5" xfId="11501" xr:uid="{89CE44B9-C9BA-48B7-8072-1F43AECB5E2E}"/>
    <cellStyle name="Total 15 2 5 2" xfId="15905" xr:uid="{8555C263-7D79-4EC1-AEBD-3B9160206A58}"/>
    <cellStyle name="Total 15 2 5 3" xfId="16865" xr:uid="{038611A4-31B7-4139-B6E9-80268BB20B21}"/>
    <cellStyle name="Total 15 2 5 4" xfId="17817" xr:uid="{B92C07FC-97FB-4C97-A2D7-20506A379467}"/>
    <cellStyle name="Total 15 2 5 5" xfId="18691" xr:uid="{0A83BEA2-28A0-4C7A-B351-6BB972EE01E7}"/>
    <cellStyle name="Total 15 2 5 6" xfId="19556" xr:uid="{657A04DC-C273-477D-B73F-85FBE7D6951C}"/>
    <cellStyle name="Total 15 2 5 7" xfId="20332" xr:uid="{FF6629DF-5975-4C2C-81D7-8340D04421BE}"/>
    <cellStyle name="Total 15 2 5 8" xfId="21089" xr:uid="{D5E6032E-8E8D-48C0-8578-E71AD61DC225}"/>
    <cellStyle name="Total 15 2 6" xfId="13964" xr:uid="{1993B4D4-85DB-442C-8216-D209D72E03D8}"/>
    <cellStyle name="Total 15 2 7" xfId="12951" xr:uid="{DD77103F-9032-41EF-8533-86FD1DDEA855}"/>
    <cellStyle name="Total 15 2 8" xfId="13575" xr:uid="{9A9DCEEC-66A9-43E3-91A2-9DEC683CCE1F}"/>
    <cellStyle name="Total 15 2 9" xfId="13262" xr:uid="{6D43C173-2A23-4399-9B6D-3E22D28E76AB}"/>
    <cellStyle name="Total 15 3" xfId="9122" xr:uid="{E489AF38-11F7-4E37-844B-C3266BE8AA84}"/>
    <cellStyle name="Total 15 3 10" xfId="13085" xr:uid="{1C7DA811-F479-4198-ACAB-9A203089DB6A}"/>
    <cellStyle name="Total 15 3 11" xfId="14110" xr:uid="{385510DE-BFD8-46F8-8640-241F351174D2}"/>
    <cellStyle name="Total 15 3 2" xfId="9867" xr:uid="{93EC2D31-5A4D-415A-8276-5D97D7EED090}"/>
    <cellStyle name="Total 15 3 2 10" xfId="13344" xr:uid="{9189782D-9190-4F88-9049-7D40C31DFAFB}"/>
    <cellStyle name="Total 15 3 2 2" xfId="11408" xr:uid="{0505BDCC-22D6-4CEB-AA6B-F64F34EDC9EA}"/>
    <cellStyle name="Total 15 3 2 2 2" xfId="15826" xr:uid="{991657C7-C289-4E14-97D4-F9D23D56467A}"/>
    <cellStyle name="Total 15 3 2 2 3" xfId="16788" xr:uid="{4C692E99-0842-4403-A4B6-FD7033492FAB}"/>
    <cellStyle name="Total 15 3 2 2 4" xfId="17740" xr:uid="{F630AAD5-A28F-4CB1-AF9E-81B66E677C9B}"/>
    <cellStyle name="Total 15 3 2 2 5" xfId="18618" xr:uid="{89197EF7-ADC2-444F-AD51-191F966564BC}"/>
    <cellStyle name="Total 15 3 2 2 6" xfId="19483" xr:uid="{48605423-52E7-45BD-BB87-C1E71F0785A7}"/>
    <cellStyle name="Total 15 3 2 2 7" xfId="20259" xr:uid="{4F6182E4-C2AE-47A9-ABF2-FD99583748BF}"/>
    <cellStyle name="Total 15 3 2 2 8" xfId="21016" xr:uid="{C15E05A2-D87F-4912-A117-437767C5D03C}"/>
    <cellStyle name="Total 15 3 2 3" xfId="11843" xr:uid="{F280EB8B-8017-486F-812C-300608119491}"/>
    <cellStyle name="Total 15 3 2 3 2" xfId="16247" xr:uid="{7549488D-351D-49E4-96CB-DD313E796467}"/>
    <cellStyle name="Total 15 3 2 3 3" xfId="17207" xr:uid="{6ACD7B57-E31B-4CC7-97AB-E40C014A4494}"/>
    <cellStyle name="Total 15 3 2 3 4" xfId="18159" xr:uid="{EE6162F6-4205-4176-AA1C-DF0CA03145D6}"/>
    <cellStyle name="Total 15 3 2 3 5" xfId="19033" xr:uid="{F42899E2-41AB-47C4-84E0-B2CF9E3CD280}"/>
    <cellStyle name="Total 15 3 2 3 6" xfId="19898" xr:uid="{9E25478A-A489-4852-A227-81B52FEBD869}"/>
    <cellStyle name="Total 15 3 2 3 7" xfId="20674" xr:uid="{4731CF94-3107-4EFC-8325-5AABC9F50DD8}"/>
    <cellStyle name="Total 15 3 2 3 8" xfId="21431" xr:uid="{6C16703B-742D-4ED9-8C5C-0290D289F460}"/>
    <cellStyle name="Total 15 3 2 4" xfId="14812" xr:uid="{91A9EBA4-0398-4328-93A6-E8E8392CF557}"/>
    <cellStyle name="Total 15 3 2 5" xfId="14068" xr:uid="{0AC9DA22-AB4D-432A-AEEC-A57B278BD731}"/>
    <cellStyle name="Total 15 3 2 6" xfId="12863" xr:uid="{424F836B-6126-4B74-BF38-C0E565FCCA96}"/>
    <cellStyle name="Total 15 3 2 7" xfId="13655" xr:uid="{C86DCB00-6994-4E34-B4D2-A867EFF98D72}"/>
    <cellStyle name="Total 15 3 2 8" xfId="13202" xr:uid="{2EE22E73-40B4-45AE-A79C-22BE474DDE74}"/>
    <cellStyle name="Total 15 3 2 9" xfId="13481" xr:uid="{4787F89D-BB51-4C8F-836F-E31B5368CBC6}"/>
    <cellStyle name="Total 15 3 3" xfId="10647" xr:uid="{EEBFCA64-BAF6-4BF6-AD77-2C77C00DA4BE}"/>
    <cellStyle name="Total 15 3 3 2" xfId="15343" xr:uid="{85AF5CED-E80F-4A5A-A1B8-70D332CD54FA}"/>
    <cellStyle name="Total 15 3 3 3" xfId="16363" xr:uid="{4855B2F9-3ABF-4AB2-86F9-675B3CF70C7C}"/>
    <cellStyle name="Total 15 3 3 4" xfId="17323" xr:uid="{206E31FF-8E11-4F3B-892B-63175C02607C}"/>
    <cellStyle name="Total 15 3 3 5" xfId="18272" xr:uid="{EFE4D79A-87B9-4B63-85E3-3D1D227F2004}"/>
    <cellStyle name="Total 15 3 3 6" xfId="19145" xr:uid="{A57E78A2-560E-4392-B9B8-218D7ABFC2DB}"/>
    <cellStyle name="Total 15 3 3 7" xfId="20010" xr:uid="{7C2D3D58-65A4-4806-B6C6-FC1DC86A13F7}"/>
    <cellStyle name="Total 15 3 3 8" xfId="20786" xr:uid="{ECE93176-175B-4A08-81F9-DDAC631D5A09}"/>
    <cellStyle name="Total 15 3 4" xfId="11613" xr:uid="{3EFA0D96-D07B-49DD-ACF2-E349AB5D7D97}"/>
    <cellStyle name="Total 15 3 4 2" xfId="16017" xr:uid="{647EA8DC-DA08-4DBE-9C3F-A56540461CEA}"/>
    <cellStyle name="Total 15 3 4 3" xfId="16977" xr:uid="{60AAB26D-908C-4096-9CAA-18F3B0D819DD}"/>
    <cellStyle name="Total 15 3 4 4" xfId="17929" xr:uid="{ABFB27A8-569D-44B5-979D-56352448DC01}"/>
    <cellStyle name="Total 15 3 4 5" xfId="18803" xr:uid="{002DE4A9-E5DE-4FFA-A375-E179DC2999B1}"/>
    <cellStyle name="Total 15 3 4 6" xfId="19668" xr:uid="{3E20E333-3333-4ADA-8F44-E1AB4CD874F3}"/>
    <cellStyle name="Total 15 3 4 7" xfId="20444" xr:uid="{EBF2A409-EA10-4B8F-AA25-E504974EB2E2}"/>
    <cellStyle name="Total 15 3 4 8" xfId="21201" xr:uid="{B6DCAC3B-ACD1-455F-B410-382FD29AFE0C}"/>
    <cellStyle name="Total 15 3 5" xfId="14314" xr:uid="{0799DB7F-7DA0-4882-B37C-EC7F8A49D2C1}"/>
    <cellStyle name="Total 15 3 6" xfId="12649" xr:uid="{55715B0C-FCBD-4BD7-9510-AFF7D7C742B3}"/>
    <cellStyle name="Total 15 3 7" xfId="14652" xr:uid="{985B4C5A-9DC9-4B00-A0AF-A5DE6EF9BF25}"/>
    <cellStyle name="Total 15 3 8" xfId="12350" xr:uid="{A48051B9-A58F-478A-AD3F-45771D16408A}"/>
    <cellStyle name="Total 15 3 9" xfId="13810" xr:uid="{2B02E667-DEC7-442B-A9AE-FA52E7D6B9C6}"/>
    <cellStyle name="Total 15 4" xfId="9373" xr:uid="{70A55CC4-D2E4-4825-9479-5686BA151029}"/>
    <cellStyle name="Total 15 4 10" xfId="17405" xr:uid="{C5FC1152-5914-4F25-ABB7-68F7D2C3D3E7}"/>
    <cellStyle name="Total 15 4 2" xfId="10900" xr:uid="{C5A6F05E-8E05-49F8-99D0-2B5333300AF5}"/>
    <cellStyle name="Total 15 4 2 2" xfId="15526" xr:uid="{280DC9AE-3FB5-49CE-B107-C4CF8434363D}"/>
    <cellStyle name="Total 15 4 2 3" xfId="16532" xr:uid="{8CA6BB6F-BA32-4B71-8946-1F1170260BDF}"/>
    <cellStyle name="Total 15 4 2 4" xfId="17490" xr:uid="{C67AFB10-5B66-441F-A7D7-6BFC29B11B0C}"/>
    <cellStyle name="Total 15 4 2 5" xfId="18416" xr:uid="{3A019349-587F-4F90-835D-B10AEFF27097}"/>
    <cellStyle name="Total 15 4 2 6" xfId="19287" xr:uid="{B3756FA3-E8E3-4F13-B5DC-EB5A3CF0AFFC}"/>
    <cellStyle name="Total 15 4 2 7" xfId="20134" xr:uid="{8FD11A66-DFDF-4B1B-B922-2AB49CEA4244}"/>
    <cellStyle name="Total 15 4 2 8" xfId="20901" xr:uid="{5B37448F-4282-46EB-A6DF-A5D99F90F127}"/>
    <cellStyle name="Total 15 4 3" xfId="11728" xr:uid="{ED90CFE6-702E-48F7-A664-D5C177C5845D}"/>
    <cellStyle name="Total 15 4 3 2" xfId="16132" xr:uid="{084D9DB1-78DF-4BB3-9B11-40B18657BCA1}"/>
    <cellStyle name="Total 15 4 3 3" xfId="17092" xr:uid="{A98ED589-EF23-46E5-BC5C-85001D15D855}"/>
    <cellStyle name="Total 15 4 3 4" xfId="18044" xr:uid="{AA61A118-F04F-41F4-983E-FE070610F8D4}"/>
    <cellStyle name="Total 15 4 3 5" xfId="18918" xr:uid="{65B302D3-2399-4A82-B9DE-C5066DC69D4A}"/>
    <cellStyle name="Total 15 4 3 6" xfId="19783" xr:uid="{275E282A-3E10-4353-BFEB-9B4D27BE6B58}"/>
    <cellStyle name="Total 15 4 3 7" xfId="20559" xr:uid="{A13EE770-8F34-4445-AEF3-49B76330B402}"/>
    <cellStyle name="Total 15 4 3 8" xfId="21316" xr:uid="{16E72279-7C17-4E87-AC91-DA8A001DC80F}"/>
    <cellStyle name="Total 15 4 4" xfId="14497" xr:uid="{25419FB6-414F-4754-884E-E9C22CFA26B0}"/>
    <cellStyle name="Total 15 4 5" xfId="12480" xr:uid="{CFD51575-BA28-4223-8D06-0407B0F4A416}"/>
    <cellStyle name="Total 15 4 6" xfId="13768" xr:uid="{D2FE8E4D-4CB5-4406-9D0F-C45412FE7C79}"/>
    <cellStyle name="Total 15 4 7" xfId="13116" xr:uid="{A0F1228B-4447-4111-8B5E-F575692E4F2E}"/>
    <cellStyle name="Total 15 4 8" xfId="15436" xr:uid="{8FC284D7-407C-41BE-83AB-8F825382C89E}"/>
    <cellStyle name="Total 15 4 9" xfId="16447" xr:uid="{FE104B26-5469-4C9B-AB03-9A62377B8041}"/>
    <cellStyle name="Total 15 5" xfId="10157" xr:uid="{20976916-4536-44D2-9657-A7E5A298EBA2}"/>
    <cellStyle name="Total 15 5 2" xfId="15037" xr:uid="{CE7A7378-2618-4834-A0AD-5EF0616999D4}"/>
    <cellStyle name="Total 15 5 3" xfId="12052" xr:uid="{36A4660C-F66D-463A-AB5B-FDFEF6F553DE}"/>
    <cellStyle name="Total 15 5 4" xfId="14047" xr:uid="{A85F76A0-DCF3-488E-A531-ACD120B17771}"/>
    <cellStyle name="Total 15 5 5" xfId="12881" xr:uid="{31ADAE3E-E746-4EB9-8138-3AA2431AB7B6}"/>
    <cellStyle name="Total 15 5 6" xfId="13639" xr:uid="{8B61C7E6-75F6-4FEC-BDFE-059F7C5A03AA}"/>
    <cellStyle name="Total 15 5 7" xfId="13216" xr:uid="{8C4CA31C-54A0-4ADC-8C74-91DCFD5FAFE5}"/>
    <cellStyle name="Total 15 5 8" xfId="13479" xr:uid="{69B9E6CD-14D4-4D5A-B656-A90A2D8B3887}"/>
    <cellStyle name="Total 15 6" xfId="11500" xr:uid="{68AEF98C-ADA9-4440-935A-C3B1B68DAC5D}"/>
    <cellStyle name="Total 15 6 2" xfId="15904" xr:uid="{CA8FF267-BAC4-4EEB-96CA-2EA16F8FF304}"/>
    <cellStyle name="Total 15 6 3" xfId="16864" xr:uid="{5679E928-EF7C-48B9-B768-D43B6584484B}"/>
    <cellStyle name="Total 15 6 4" xfId="17816" xr:uid="{698B57EA-492F-4501-BDC8-3C2330B79774}"/>
    <cellStyle name="Total 15 6 5" xfId="18690" xr:uid="{484F9921-42EC-45DB-8D91-2F8F4A8DE6A6}"/>
    <cellStyle name="Total 15 6 6" xfId="19555" xr:uid="{E63F8D5E-AD75-4641-9E7C-049F50A84724}"/>
    <cellStyle name="Total 15 6 7" xfId="20331" xr:uid="{D65819A9-2F39-484F-9409-2EA5601308DD}"/>
    <cellStyle name="Total 15 6 8" xfId="21088" xr:uid="{1D0E4BBB-B00C-4633-9869-7321A1102142}"/>
    <cellStyle name="Total 15 7" xfId="13963" xr:uid="{8733B76F-4D98-4C51-A886-2F34F6ABED0A}"/>
    <cellStyle name="Total 15 8" xfId="12952" xr:uid="{9E525E79-6286-45B0-AC7B-31CFF309AEC8}"/>
    <cellStyle name="Total 15 9" xfId="13574" xr:uid="{0C01523B-EBC7-4E44-B257-87DFA598370E}"/>
    <cellStyle name="Total 16" xfId="8553" xr:uid="{A9811EEB-066C-41D6-B085-F6C25CBA4261}"/>
    <cellStyle name="Total 16 10" xfId="15064" xr:uid="{7CA48E4F-DE5C-4E08-A856-99CC06FBC8F9}"/>
    <cellStyle name="Total 16 11" xfId="12027" xr:uid="{4407FFBA-5AF4-4337-AEB9-FAB781EC6CFD}"/>
    <cellStyle name="Total 16 12" xfId="13876" xr:uid="{421E1ED8-BE8E-41C7-82E6-BD64C024A0EB}"/>
    <cellStyle name="Total 16 2" xfId="9124" xr:uid="{FD979703-3DFC-47FB-9B85-CBEDCB89FEF1}"/>
    <cellStyle name="Total 16 2 10" xfId="13647" xr:uid="{006EB5F0-3F40-4C1B-86F7-06C4A2AB24F9}"/>
    <cellStyle name="Total 16 2 11" xfId="13210" xr:uid="{FB642A02-1121-43A7-B36F-9E05323A287D}"/>
    <cellStyle name="Total 16 2 2" xfId="9868" xr:uid="{89F862B2-E9B5-4068-94B6-D5D1E13D2808}"/>
    <cellStyle name="Total 16 2 2 10" xfId="16625" xr:uid="{9DAF7D7E-533B-4F46-9F5A-6C5DE3B27018}"/>
    <cellStyle name="Total 16 2 2 2" xfId="11409" xr:uid="{8FE311DB-6DAD-4841-9AC4-EC630F70C512}"/>
    <cellStyle name="Total 16 2 2 2 2" xfId="15827" xr:uid="{36D5D495-E90D-4183-AA9E-BE1F17507517}"/>
    <cellStyle name="Total 16 2 2 2 3" xfId="16789" xr:uid="{7EDFFE6D-600A-49E5-A9FA-361B3E0019E4}"/>
    <cellStyle name="Total 16 2 2 2 4" xfId="17741" xr:uid="{79F15689-8AD0-43D1-989A-817158F97C78}"/>
    <cellStyle name="Total 16 2 2 2 5" xfId="18619" xr:uid="{E373E70D-9ED3-40A8-A2FE-F92D1BBBE147}"/>
    <cellStyle name="Total 16 2 2 2 6" xfId="19484" xr:uid="{CC4A96FC-029A-4C50-B42C-EDDFB55B2E67}"/>
    <cellStyle name="Total 16 2 2 2 7" xfId="20260" xr:uid="{F2DAA5F5-8DA1-46E4-A524-FB4B680D757E}"/>
    <cellStyle name="Total 16 2 2 2 8" xfId="21017" xr:uid="{8482992A-DAA4-469B-B13A-14BA9B9E7BD7}"/>
    <cellStyle name="Total 16 2 2 3" xfId="11844" xr:uid="{5DD8C734-EA73-402A-A0CA-FE69F72B5694}"/>
    <cellStyle name="Total 16 2 2 3 2" xfId="16248" xr:uid="{C2D77EB3-8282-45E5-BE36-4F152FE076F0}"/>
    <cellStyle name="Total 16 2 2 3 3" xfId="17208" xr:uid="{536AB9C5-EAE4-4F0B-AA4F-C755905651FF}"/>
    <cellStyle name="Total 16 2 2 3 4" xfId="18160" xr:uid="{629CCA8E-5E8B-4491-9DEB-B558AB03D0F7}"/>
    <cellStyle name="Total 16 2 2 3 5" xfId="19034" xr:uid="{39C84C85-5A24-42E2-9B1D-B657D08F26DC}"/>
    <cellStyle name="Total 16 2 2 3 6" xfId="19899" xr:uid="{E269841A-BBE3-4BD4-AA48-B1B9177C3A3F}"/>
    <cellStyle name="Total 16 2 2 3 7" xfId="20675" xr:uid="{20BE513E-1FF6-4432-ACE2-B64834D9CB7A}"/>
    <cellStyle name="Total 16 2 2 3 8" xfId="21432" xr:uid="{6A25A6D2-C2F8-4792-AD32-6C957BFB545A}"/>
    <cellStyle name="Total 16 2 2 4" xfId="14813" xr:uid="{1283FDC2-C79D-481E-8780-8C3B2CC0AF50}"/>
    <cellStyle name="Total 16 2 2 5" xfId="14844" xr:uid="{CDB876BD-23C1-4420-AC71-F0598FA6846B}"/>
    <cellStyle name="Total 16 2 2 6" xfId="12225" xr:uid="{173BB0F0-3E3B-4B96-ACDA-60F32E68C0D2}"/>
    <cellStyle name="Total 16 2 2 7" xfId="13832" xr:uid="{24A3E505-03A2-4F84-9601-218176C46753}"/>
    <cellStyle name="Total 16 2 2 8" xfId="13070" xr:uid="{4C071D39-8064-42EC-90CC-DE2D29E13719}"/>
    <cellStyle name="Total 16 2 2 9" xfId="15643" xr:uid="{03BC4812-BF70-4491-9BA0-8B27057CB7F9}"/>
    <cellStyle name="Total 16 2 3" xfId="10649" xr:uid="{2ECA27FE-9C5A-4054-8FBA-5C89E95508D7}"/>
    <cellStyle name="Total 16 2 3 2" xfId="15345" xr:uid="{81AB09E0-6372-4C72-A58A-415665FD22E2}"/>
    <cellStyle name="Total 16 2 3 3" xfId="16365" xr:uid="{036389D4-1B9A-4726-947B-EDD4017FA030}"/>
    <cellStyle name="Total 16 2 3 4" xfId="17325" xr:uid="{E4E9CACB-9E99-4F78-B5C8-25CF917E33B4}"/>
    <cellStyle name="Total 16 2 3 5" xfId="18274" xr:uid="{AF6B2DD9-CE5F-4B90-9448-F4EA13D7E104}"/>
    <cellStyle name="Total 16 2 3 6" xfId="19147" xr:uid="{298B4EC5-3292-48B7-B991-2CEDC932961E}"/>
    <cellStyle name="Total 16 2 3 7" xfId="20012" xr:uid="{C9B91D8F-0ADD-4CD4-B939-5E442D706EAA}"/>
    <cellStyle name="Total 16 2 3 8" xfId="20788" xr:uid="{C76B2C70-478A-4B16-A767-B231AE54EADE}"/>
    <cellStyle name="Total 16 2 4" xfId="11615" xr:uid="{5EE40ED6-84B8-4F48-AF8A-76316F101E9C}"/>
    <cellStyle name="Total 16 2 4 2" xfId="16019" xr:uid="{158BA9D7-2458-4E0B-8F2E-F4CC481FF6A0}"/>
    <cellStyle name="Total 16 2 4 3" xfId="16979" xr:uid="{2281CC4A-8338-4DCD-A8D9-D0CBACBEEBAF}"/>
    <cellStyle name="Total 16 2 4 4" xfId="17931" xr:uid="{DF618534-0485-4C1F-8674-43F0D68AB780}"/>
    <cellStyle name="Total 16 2 4 5" xfId="18805" xr:uid="{2930CD36-C940-427A-A3C8-CFE05E87395E}"/>
    <cellStyle name="Total 16 2 4 6" xfId="19670" xr:uid="{97CCAA86-B587-445E-8B38-869C5FD70B8D}"/>
    <cellStyle name="Total 16 2 4 7" xfId="20446" xr:uid="{9C7633FC-F9DB-45AC-B132-03E23D51CBF0}"/>
    <cellStyle name="Total 16 2 4 8" xfId="21203" xr:uid="{7A1300EA-FD35-49A0-9260-35F560C12094}"/>
    <cellStyle name="Total 16 2 5" xfId="14316" xr:uid="{FB68E2B3-E22F-4037-8D2F-75CC9F615C65}"/>
    <cellStyle name="Total 16 2 6" xfId="12647" xr:uid="{4C5F3F19-46CD-4EB3-923C-C6BDC3580234}"/>
    <cellStyle name="Total 16 2 7" xfId="15086" xr:uid="{55C63171-191B-41F0-BF02-B87D318F8E8B}"/>
    <cellStyle name="Total 16 2 8" xfId="14059" xr:uid="{E5E7805B-A3D1-4160-92DE-8CB45F1300B9}"/>
    <cellStyle name="Total 16 2 9" xfId="12872" xr:uid="{E74FCC9E-520D-477B-AABE-8A8677E1CCAA}"/>
    <cellStyle name="Total 16 3" xfId="9375" xr:uid="{B5F61B9E-D1F9-4557-8244-9F527997E518}"/>
    <cellStyle name="Total 16 3 10" xfId="15219" xr:uid="{223FAA3A-890D-4909-B30A-E91F28789064}"/>
    <cellStyle name="Total 16 3 2" xfId="10902" xr:uid="{B16C079B-BD6B-46C2-BE29-B1D845DCCC30}"/>
    <cellStyle name="Total 16 3 2 2" xfId="15528" xr:uid="{3A6376AB-B53D-406B-9EA0-1D619932AB54}"/>
    <cellStyle name="Total 16 3 2 3" xfId="16534" xr:uid="{589737D7-70E1-4BB1-8F81-64DF7CB65F86}"/>
    <cellStyle name="Total 16 3 2 4" xfId="17492" xr:uid="{5D3F0DBC-51AF-4B88-B9A9-D83EB0F5FC71}"/>
    <cellStyle name="Total 16 3 2 5" xfId="18418" xr:uid="{2F39560B-B1FF-4320-9CE9-0CABB7D8C485}"/>
    <cellStyle name="Total 16 3 2 6" xfId="19289" xr:uid="{21BBD1DF-B94C-443D-8271-251FD7F08D20}"/>
    <cellStyle name="Total 16 3 2 7" xfId="20136" xr:uid="{070C5A12-63D5-45CC-BF81-874CA0F38552}"/>
    <cellStyle name="Total 16 3 2 8" xfId="20903" xr:uid="{5D62B2F3-4F76-45D3-8FF8-F1CA6767EFD4}"/>
    <cellStyle name="Total 16 3 3" xfId="11730" xr:uid="{8677E610-1B5A-451D-90BB-E28B5457CC43}"/>
    <cellStyle name="Total 16 3 3 2" xfId="16134" xr:uid="{CCA92CF5-F37E-4B5F-B48F-7A6BFE0D4A56}"/>
    <cellStyle name="Total 16 3 3 3" xfId="17094" xr:uid="{F267D8C4-A4B1-43B9-8CAC-17CCD48D1634}"/>
    <cellStyle name="Total 16 3 3 4" xfId="18046" xr:uid="{4353B6E5-B785-40E3-B171-89D0D633A88A}"/>
    <cellStyle name="Total 16 3 3 5" xfId="18920" xr:uid="{0B98D693-D23A-4FD8-85B5-AF19EF098075}"/>
    <cellStyle name="Total 16 3 3 6" xfId="19785" xr:uid="{0305A406-0BFF-48E4-9602-15D9092DDFDF}"/>
    <cellStyle name="Total 16 3 3 7" xfId="20561" xr:uid="{CE9DD5F3-7A07-41F5-93B5-5E6F03EABB96}"/>
    <cellStyle name="Total 16 3 3 8" xfId="21318" xr:uid="{C8988858-AB6E-4E2F-814E-032D29320228}"/>
    <cellStyle name="Total 16 3 4" xfId="14499" xr:uid="{E4B26739-B7A3-46EB-B39C-98FF261A0E50}"/>
    <cellStyle name="Total 16 3 5" xfId="12478" xr:uid="{BC6E1052-D176-4C6F-AB03-71E6754680C7}"/>
    <cellStyle name="Total 16 3 6" xfId="13769" xr:uid="{1C29FF1C-C040-42BE-AC64-AA5618B76B25}"/>
    <cellStyle name="Total 16 3 7" xfId="13115" xr:uid="{08744FB8-FF59-4C7E-984F-7648CEE488EE}"/>
    <cellStyle name="Total 16 3 8" xfId="14924" xr:uid="{AEF15734-14C7-4A6E-8CDE-9DF47D123110}"/>
    <cellStyle name="Total 16 3 9" xfId="12153" xr:uid="{943C1F49-87A9-4C21-B4BF-AA8FC375CED0}"/>
    <cellStyle name="Total 16 4" xfId="10159" xr:uid="{A6402728-2DFC-458E-BB9A-FAA3CD77EE64}"/>
    <cellStyle name="Total 16 4 2" xfId="15039" xr:uid="{8BB5BC52-BD0C-495C-868C-B6EA5A3B1CA6}"/>
    <cellStyle name="Total 16 4 3" xfId="12051" xr:uid="{4A35E108-1952-4F8F-95A2-ACC0B915291D}"/>
    <cellStyle name="Total 16 4 4" xfId="14744" xr:uid="{7FA0B1CF-A784-43BC-BC1A-F43F93F395FB}"/>
    <cellStyle name="Total 16 4 5" xfId="12275" xr:uid="{330A3482-D493-45E6-B3FD-2E3672B49A31}"/>
    <cellStyle name="Total 16 4 6" xfId="15729" xr:uid="{AF78ED34-907C-4482-9DAC-8D1C720BDF49}"/>
    <cellStyle name="Total 16 4 7" xfId="16698" xr:uid="{12E73EBE-9446-4E3D-B5AA-F0AAC098962C}"/>
    <cellStyle name="Total 16 4 8" xfId="17650" xr:uid="{AB97B209-2580-4CF1-8C54-3664DB0E6CF2}"/>
    <cellStyle name="Total 16 5" xfId="11502" xr:uid="{4D8F821A-2241-4BEE-A569-8D58E85CC0E7}"/>
    <cellStyle name="Total 16 5 2" xfId="15906" xr:uid="{90079425-5ECF-4FFE-845D-7778FA97233D}"/>
    <cellStyle name="Total 16 5 3" xfId="16866" xr:uid="{3AF13A3C-F412-4BD3-B8F3-D7117960D89F}"/>
    <cellStyle name="Total 16 5 4" xfId="17818" xr:uid="{61ED5A90-97D5-49B1-8E90-912149E04E56}"/>
    <cellStyle name="Total 16 5 5" xfId="18692" xr:uid="{D432EDC4-58C6-4442-A945-6510C9E8CFA4}"/>
    <cellStyle name="Total 16 5 6" xfId="19557" xr:uid="{61B63849-47E6-4913-9A44-5617015DD164}"/>
    <cellStyle name="Total 16 5 7" xfId="20333" xr:uid="{24735942-9CEB-4C41-BA00-8CC6F2DC3AAA}"/>
    <cellStyle name="Total 16 5 8" xfId="21090" xr:uid="{D2B95B95-6AA1-4FC2-9E13-9909D095985E}"/>
    <cellStyle name="Total 16 6" xfId="13965" xr:uid="{C3887391-730F-42AC-BD92-BD08CF52841A}"/>
    <cellStyle name="Total 16 7" xfId="12950" xr:uid="{94433B5E-8CB2-4740-850E-C667A637B2EB}"/>
    <cellStyle name="Total 16 8" xfId="13576" xr:uid="{B9AFA76E-CAAD-44D3-B41C-18459B1A486B}"/>
    <cellStyle name="Total 16 9" xfId="13261" xr:uid="{A29D2BA7-95A0-46E7-BEDB-668A6FBD4FE5}"/>
    <cellStyle name="Total 17" xfId="8554" xr:uid="{4E2F80DE-5025-451A-91AE-C344B55816F3}"/>
    <cellStyle name="Total 17 10" xfId="14002" xr:uid="{7CD26079-98CC-4CEE-BECA-8053A76E5EDF}"/>
    <cellStyle name="Total 17 11" xfId="12915" xr:uid="{14812184-9B32-43D0-831A-CB206F36863E}"/>
    <cellStyle name="Total 17 12" xfId="13605" xr:uid="{72F9A540-9D18-43AD-BC92-E252BC7C5836}"/>
    <cellStyle name="Total 17 2" xfId="9125" xr:uid="{325D0191-0AB5-4084-A258-9EF32C14626C}"/>
    <cellStyle name="Total 17 2 10" xfId="16669" xr:uid="{AA273D9B-D123-4116-AFF1-9E2A7EF02648}"/>
    <cellStyle name="Total 17 2 11" xfId="17622" xr:uid="{CE9594C6-74BD-4585-BF2E-9138A2366C3D}"/>
    <cellStyle name="Total 17 2 2" xfId="9869" xr:uid="{4FAE5969-2858-4310-8F1B-4F2BE78CED6A}"/>
    <cellStyle name="Total 17 2 2 10" xfId="20056" xr:uid="{F08394E5-0129-4827-B33D-15586EEFDFBB}"/>
    <cellStyle name="Total 17 2 2 2" xfId="11410" xr:uid="{0DB05798-9D4A-4904-A071-DCD9DE281F3B}"/>
    <cellStyle name="Total 17 2 2 2 2" xfId="15828" xr:uid="{2E3BD231-7111-4614-BF96-C7EF5FC7F5D8}"/>
    <cellStyle name="Total 17 2 2 2 3" xfId="16790" xr:uid="{935476E4-9D3C-4589-8DE3-2F1FD57C42B2}"/>
    <cellStyle name="Total 17 2 2 2 4" xfId="17742" xr:uid="{D54F4824-BDB6-4A9E-908E-346A93BBDDA6}"/>
    <cellStyle name="Total 17 2 2 2 5" xfId="18620" xr:uid="{BA5BAB1B-019C-4DEE-BF0F-D56330542C1A}"/>
    <cellStyle name="Total 17 2 2 2 6" xfId="19485" xr:uid="{9F021148-9873-4227-AB91-C48EE4F8E8B2}"/>
    <cellStyle name="Total 17 2 2 2 7" xfId="20261" xr:uid="{AC856525-2ECC-4DF1-A3DB-9B4C3C6B32C3}"/>
    <cellStyle name="Total 17 2 2 2 8" xfId="21018" xr:uid="{DF394441-6DF3-4B85-9C4E-F0A97642B57F}"/>
    <cellStyle name="Total 17 2 2 3" xfId="11845" xr:uid="{F2CCBE65-7819-4F77-BA90-B7A1E7482A72}"/>
    <cellStyle name="Total 17 2 2 3 2" xfId="16249" xr:uid="{4DC97EC9-1892-4585-83CB-DAE0F91A6CD5}"/>
    <cellStyle name="Total 17 2 2 3 3" xfId="17209" xr:uid="{51960551-575A-4074-AFD5-D40D1DDA2D4E}"/>
    <cellStyle name="Total 17 2 2 3 4" xfId="18161" xr:uid="{450CA565-5AFA-4623-8FEE-F0FCE20C5140}"/>
    <cellStyle name="Total 17 2 2 3 5" xfId="19035" xr:uid="{D0A656B3-F0BA-43BD-A945-DECBCE6E6153}"/>
    <cellStyle name="Total 17 2 2 3 6" xfId="19900" xr:uid="{CA7C2EC2-DDEB-4148-9C94-FE25135D07D1}"/>
    <cellStyle name="Total 17 2 2 3 7" xfId="20676" xr:uid="{611DEECE-BC65-48B4-9543-19062066D042}"/>
    <cellStyle name="Total 17 2 2 3 8" xfId="21433" xr:uid="{7FCB3F3F-BDFE-41D8-BD16-957E973462E8}"/>
    <cellStyle name="Total 17 2 2 4" xfId="14814" xr:uid="{787A1358-ADC7-4C12-97CF-EAF5CCF42244}"/>
    <cellStyle name="Total 17 2 2 5" xfId="15400" xr:uid="{A178A46D-491C-4ADC-AB59-74CD082DFF69}"/>
    <cellStyle name="Total 17 2 2 6" xfId="16414" xr:uid="{C99813C5-9D68-437B-8B85-B5C0EB529751}"/>
    <cellStyle name="Total 17 2 2 7" xfId="17374" xr:uid="{A15F29B0-9732-42F2-BA8D-F5434273BE8B}"/>
    <cellStyle name="Total 17 2 2 8" xfId="18318" xr:uid="{FDC8DAAA-13B3-4EC0-B969-BFECD612EFAA}"/>
    <cellStyle name="Total 17 2 2 9" xfId="19191" xr:uid="{FAC1D77F-25E4-48AD-94D7-D1F7AF180F2D}"/>
    <cellStyle name="Total 17 2 3" xfId="10650" xr:uid="{C598A9CA-AA93-4907-B7FA-7C6DB178DDCC}"/>
    <cellStyle name="Total 17 2 3 2" xfId="15346" xr:uid="{392F7F7C-19E0-4F1A-9F9D-5CFE796402BA}"/>
    <cellStyle name="Total 17 2 3 3" xfId="16366" xr:uid="{40D6A81E-E256-4CF4-9735-AE04B9A8B78F}"/>
    <cellStyle name="Total 17 2 3 4" xfId="17326" xr:uid="{BB4C06D9-A0E7-43EE-9E07-AF6960525E14}"/>
    <cellStyle name="Total 17 2 3 5" xfId="18275" xr:uid="{AAA585D7-DB53-4967-8F0B-E7C63ABA917A}"/>
    <cellStyle name="Total 17 2 3 6" xfId="19148" xr:uid="{C0081D4E-B26E-4A47-90EB-092B8682E803}"/>
    <cellStyle name="Total 17 2 3 7" xfId="20013" xr:uid="{A306D052-BC22-439C-B607-052EE945B52E}"/>
    <cellStyle name="Total 17 2 3 8" xfId="20789" xr:uid="{91CF6893-E298-473E-B320-8A97F28F275A}"/>
    <cellStyle name="Total 17 2 4" xfId="11616" xr:uid="{C5632FDE-1431-404A-B98A-0ED304D1E7E8}"/>
    <cellStyle name="Total 17 2 4 2" xfId="16020" xr:uid="{33436BFD-F4EE-410C-8205-EE35FC0C41A7}"/>
    <cellStyle name="Total 17 2 4 3" xfId="16980" xr:uid="{64292E6D-F33E-4418-8FA2-AF2C8F6F8374}"/>
    <cellStyle name="Total 17 2 4 4" xfId="17932" xr:uid="{043F7714-1000-4E93-8467-A124E1D5D263}"/>
    <cellStyle name="Total 17 2 4 5" xfId="18806" xr:uid="{791C4C71-0488-4E9D-998D-5B5421650282}"/>
    <cellStyle name="Total 17 2 4 6" xfId="19671" xr:uid="{84F99595-8146-4980-A76B-9F7159C9B488}"/>
    <cellStyle name="Total 17 2 4 7" xfId="20447" xr:uid="{651619F6-ACED-46FD-B30C-966BB1C28578}"/>
    <cellStyle name="Total 17 2 4 8" xfId="21204" xr:uid="{6395A5C8-BB65-4258-B60F-38EB591C96F2}"/>
    <cellStyle name="Total 17 2 5" xfId="14317" xr:uid="{CAA0F972-10F5-42A8-98E8-567B9CD972F6}"/>
    <cellStyle name="Total 17 2 6" xfId="12646" xr:uid="{954BEAEC-097D-4D16-B70A-80A6E6BC19F6}"/>
    <cellStyle name="Total 17 2 7" xfId="14423" xr:uid="{CDCA23B1-825D-4274-B23C-1B48EC487459}"/>
    <cellStyle name="Total 17 2 8" xfId="12550" xr:uid="{ED5AF541-A703-4794-832B-1F8049CEF064}"/>
    <cellStyle name="Total 17 2 9" xfId="15693" xr:uid="{40E41C07-2E0A-4E5F-9A6F-4E7F444123CF}"/>
    <cellStyle name="Total 17 3" xfId="9376" xr:uid="{4648EBCB-8C7D-44BC-98FC-B990AE415686}"/>
    <cellStyle name="Total 17 3 10" xfId="13792" xr:uid="{BD3B409C-26DF-49F5-9DBC-32479D3ED26E}"/>
    <cellStyle name="Total 17 3 2" xfId="10903" xr:uid="{4D4380D4-5ECE-48BF-8859-FA2D318590CC}"/>
    <cellStyle name="Total 17 3 2 2" xfId="15529" xr:uid="{A7956728-118B-4631-83BD-F927A3476F45}"/>
    <cellStyle name="Total 17 3 2 3" xfId="16535" xr:uid="{A126D55D-88E1-4648-9943-9813292F8266}"/>
    <cellStyle name="Total 17 3 2 4" xfId="17493" xr:uid="{20EF8D49-CD6B-4C50-8401-48E5EE03C076}"/>
    <cellStyle name="Total 17 3 2 5" xfId="18419" xr:uid="{C79C95A9-1A3F-4BE8-9A7C-22682B6D8681}"/>
    <cellStyle name="Total 17 3 2 6" xfId="19290" xr:uid="{7E8B4A79-22F0-4769-A0A2-860F06FA97CE}"/>
    <cellStyle name="Total 17 3 2 7" xfId="20137" xr:uid="{44F10A65-4EF0-4F02-A256-3BFCD575ADAF}"/>
    <cellStyle name="Total 17 3 2 8" xfId="20904" xr:uid="{29F826B6-1610-4A0A-AA66-9780AECB9823}"/>
    <cellStyle name="Total 17 3 3" xfId="11731" xr:uid="{B0FB9A00-4C29-4950-8A68-9CCA9F39681E}"/>
    <cellStyle name="Total 17 3 3 2" xfId="16135" xr:uid="{E629A3B6-FF26-4CC2-B824-92D449DE77ED}"/>
    <cellStyle name="Total 17 3 3 3" xfId="17095" xr:uid="{DB613A95-FEB5-40D2-AB42-999F5CE14A4B}"/>
    <cellStyle name="Total 17 3 3 4" xfId="18047" xr:uid="{C84752BD-4A1D-4CA3-B67C-9D2B142EFDD2}"/>
    <cellStyle name="Total 17 3 3 5" xfId="18921" xr:uid="{B3C9F670-4D98-4099-BF21-A57BE9689576}"/>
    <cellStyle name="Total 17 3 3 6" xfId="19786" xr:uid="{8CB0F85E-249F-4C76-A33B-DE1083EFEA8B}"/>
    <cellStyle name="Total 17 3 3 7" xfId="20562" xr:uid="{ED15A8BB-28D0-4CC3-B276-AD5D3EAD91C0}"/>
    <cellStyle name="Total 17 3 3 8" xfId="21319" xr:uid="{DFCA3A1F-0BA1-4B19-B52C-F24F6839D153}"/>
    <cellStyle name="Total 17 3 4" xfId="14500" xr:uid="{9802CA28-28C1-40F0-B41B-4313BFC55120}"/>
    <cellStyle name="Total 17 3 5" xfId="12477" xr:uid="{FA74E9A5-9559-41C6-A05A-1C2F4F52379E}"/>
    <cellStyle name="Total 17 3 6" xfId="14162" xr:uid="{EE67D5F2-DF4A-4601-9696-D88EE532B880}"/>
    <cellStyle name="Total 17 3 7" xfId="12788" xr:uid="{76292BFE-893C-42A4-ACBE-05AE091EBE8A}"/>
    <cellStyle name="Total 17 3 8" xfId="14630" xr:uid="{4F2C2EE8-69AC-417A-8823-5C8C6AF9D1C5}"/>
    <cellStyle name="Total 17 3 9" xfId="12369" xr:uid="{CE62D586-909A-4189-934D-4A1BEB7DD76F}"/>
    <cellStyle name="Total 17 4" xfId="10160" xr:uid="{56C78390-6048-45F6-9EF3-F62BB2820D5D}"/>
    <cellStyle name="Total 17 4 2" xfId="15040" xr:uid="{0DDC0330-D843-445B-A1FA-D3851204608E}"/>
    <cellStyle name="Total 17 4 3" xfId="12050" xr:uid="{832D5294-772C-4CC1-9393-DB5A5DB1C35E}"/>
    <cellStyle name="Total 17 4 4" xfId="15765" xr:uid="{CA0CACFA-1363-4229-9575-450C21FE9DDB}"/>
    <cellStyle name="Total 17 4 5" xfId="16729" xr:uid="{A582843C-2DAF-4B09-95F3-9E1658BEBA2B}"/>
    <cellStyle name="Total 17 4 6" xfId="17681" xr:uid="{89004FC5-14E6-49A9-A5A3-BF977E37A6DD}"/>
    <cellStyle name="Total 17 4 7" xfId="18563" xr:uid="{2954D638-A043-414F-B2A8-A9EA752A98F1}"/>
    <cellStyle name="Total 17 4 8" xfId="19431" xr:uid="{61AE9F2A-4985-4477-898A-3F420AF0AF75}"/>
    <cellStyle name="Total 17 5" xfId="11503" xr:uid="{AA96A505-52E8-4313-9840-C93A4A9AAA6D}"/>
    <cellStyle name="Total 17 5 2" xfId="15907" xr:uid="{710F9D85-9BFE-458B-83BF-D3184F6658FB}"/>
    <cellStyle name="Total 17 5 3" xfId="16867" xr:uid="{70FB1546-C263-47DD-A821-7D09966716BB}"/>
    <cellStyle name="Total 17 5 4" xfId="17819" xr:uid="{45B2C728-8F4F-4EFC-861C-3530F977189A}"/>
    <cellStyle name="Total 17 5 5" xfId="18693" xr:uid="{1B03410F-F90D-4ED3-8E03-A322153B429F}"/>
    <cellStyle name="Total 17 5 6" xfId="19558" xr:uid="{56BE580C-7044-407D-AE68-1DBF6E5ED195}"/>
    <cellStyle name="Total 17 5 7" xfId="20334" xr:uid="{29A6387E-1880-441C-8B70-C76F4B7896E5}"/>
    <cellStyle name="Total 17 5 8" xfId="21091" xr:uid="{08F49AF2-034C-4FFB-B749-970EAA30F92C}"/>
    <cellStyle name="Total 17 6" xfId="13966" xr:uid="{95453DCB-94D0-43F9-A67D-64488EE90CE0}"/>
    <cellStyle name="Total 17 7" xfId="12949" xr:uid="{B9B1D9BF-E4AF-46F1-A52D-D37BD60864B9}"/>
    <cellStyle name="Total 17 8" xfId="13577" xr:uid="{FC4F49EE-18D6-4CDC-949B-4B41B06052C6}"/>
    <cellStyle name="Total 17 9" xfId="13260" xr:uid="{97E45702-30C5-4360-9053-F22451D3D9A2}"/>
    <cellStyle name="Total 18" xfId="8555" xr:uid="{6A8E2BB5-3B2F-422C-9B33-5BA93393AA8E}"/>
    <cellStyle name="Total 18 10" xfId="13259" xr:uid="{20CB330A-E88C-4F75-AB2C-A642A92F0BB0}"/>
    <cellStyle name="Total 18 11" xfId="14584" xr:uid="{46FD5D4C-73C2-4B4F-8BAD-DB793BC1FE37}"/>
    <cellStyle name="Total 18 12" xfId="12397" xr:uid="{AB1C74A3-EA03-426A-AF93-B74EBEBBA68A}"/>
    <cellStyle name="Total 18 13" xfId="14170" xr:uid="{DFB89C77-ACDA-42F8-BCE1-FF8C23473152}"/>
    <cellStyle name="Total 18 2" xfId="8556" xr:uid="{4ED52669-EC5E-43DE-B8B5-10879E36A23B}"/>
    <cellStyle name="Total 18 2 10" xfId="15613" xr:uid="{73BDA77C-9FFE-4F34-9271-D1A7C9EE1798}"/>
    <cellStyle name="Total 18 2 11" xfId="16614" xr:uid="{D0E1351F-24ED-4D19-92C8-83173E7F825F}"/>
    <cellStyle name="Total 18 2 12" xfId="17572" xr:uid="{D7932AB4-C384-42C0-9B06-00DA35F1628F}"/>
    <cellStyle name="Total 18 2 2" xfId="9127" xr:uid="{ACC8F4A2-38FA-4986-A66E-4306C69D5F38}"/>
    <cellStyle name="Total 18 2 2 10" xfId="11910" xr:uid="{94747CBB-D23F-4B41-8488-CCF29755C52C}"/>
    <cellStyle name="Total 18 2 2 11" xfId="14798" xr:uid="{53FDA047-1FEB-4F25-AD4F-2C90BEB97131}"/>
    <cellStyle name="Total 18 2 2 2" xfId="9870" xr:uid="{C38394DF-CF30-49FB-92E7-1362EFC833E2}"/>
    <cellStyle name="Total 18 2 2 2 10" xfId="18513" xr:uid="{902AD995-7B85-44DE-A63C-9D68891442B5}"/>
    <cellStyle name="Total 18 2 2 2 2" xfId="11411" xr:uid="{66698E4E-D2A9-4ACE-9E75-39B0D5A2BB42}"/>
    <cellStyle name="Total 18 2 2 2 2 2" xfId="15829" xr:uid="{BC32E625-CE84-4617-A318-C3BF34CB41D1}"/>
    <cellStyle name="Total 18 2 2 2 2 3" xfId="16791" xr:uid="{6FCDEC28-00CB-44A3-B549-69B2AAF5DA13}"/>
    <cellStyle name="Total 18 2 2 2 2 4" xfId="17743" xr:uid="{E225B1CA-153D-488D-9CE0-FD2E540CC614}"/>
    <cellStyle name="Total 18 2 2 2 2 5" xfId="18621" xr:uid="{6DF3DD45-1605-45B8-87BC-B35718C86A1E}"/>
    <cellStyle name="Total 18 2 2 2 2 6" xfId="19486" xr:uid="{608E0961-7993-4BF1-AC82-85C09A50B341}"/>
    <cellStyle name="Total 18 2 2 2 2 7" xfId="20262" xr:uid="{FA2A1A14-02F8-4F88-A77A-DB09211A9BD9}"/>
    <cellStyle name="Total 18 2 2 2 2 8" xfId="21019" xr:uid="{4A57F29F-F41F-4998-8B0D-DA6B7E0B6E99}"/>
    <cellStyle name="Total 18 2 2 2 3" xfId="11846" xr:uid="{C021B436-0996-451C-980C-2789C5DD5199}"/>
    <cellStyle name="Total 18 2 2 2 3 2" xfId="16250" xr:uid="{7BE29266-EA61-45B7-87B6-81BCEF30C75D}"/>
    <cellStyle name="Total 18 2 2 2 3 3" xfId="17210" xr:uid="{95F8D2D3-C821-4B52-84F7-BFBA773E2868}"/>
    <cellStyle name="Total 18 2 2 2 3 4" xfId="18162" xr:uid="{41965D2E-4001-431C-A4F9-CA7613B74C18}"/>
    <cellStyle name="Total 18 2 2 2 3 5" xfId="19036" xr:uid="{7397FBF1-7AE2-4D14-A897-8B04F77F1FE7}"/>
    <cellStyle name="Total 18 2 2 2 3 6" xfId="19901" xr:uid="{B1D5D6E1-4086-465A-967A-0E8F942AFFF0}"/>
    <cellStyle name="Total 18 2 2 2 3 7" xfId="20677" xr:uid="{F8F3A6CA-F084-4B51-B478-7F04A89E90AF}"/>
    <cellStyle name="Total 18 2 2 2 3 8" xfId="21434" xr:uid="{FC18CB34-0F2E-49F2-80C8-41AC55577A7E}"/>
    <cellStyle name="Total 18 2 2 2 4" xfId="14815" xr:uid="{C5B4F716-6D9B-49A2-9728-A843BE2EAF10}"/>
    <cellStyle name="Total 18 2 2 2 5" xfId="14373" xr:uid="{1A9E5049-B6A1-4042-9EA7-22851C5FB55A}"/>
    <cellStyle name="Total 18 2 2 2 6" xfId="12595" xr:uid="{70A7BE0A-6321-4E62-B858-C1433EEA59B6}"/>
    <cellStyle name="Total 18 2 2 2 7" xfId="15683" xr:uid="{CF99F000-09AF-40D5-B702-600CFCE424CB}"/>
    <cellStyle name="Total 18 2 2 2 8" xfId="16661" xr:uid="{C343ED35-4F31-4BBF-8688-257C2995C2AC}"/>
    <cellStyle name="Total 18 2 2 2 9" xfId="17614" xr:uid="{DA722305-7787-4596-8E26-874C14BA3D02}"/>
    <cellStyle name="Total 18 2 2 3" xfId="10652" xr:uid="{85F13E3A-C27F-4CA2-B7F2-4D646241AD03}"/>
    <cellStyle name="Total 18 2 2 3 2" xfId="15348" xr:uid="{B23F431B-4C98-44B4-BBC6-3C2BBC8D65F4}"/>
    <cellStyle name="Total 18 2 2 3 3" xfId="16368" xr:uid="{698350C3-4127-4F8A-8577-90F30B933A79}"/>
    <cellStyle name="Total 18 2 2 3 4" xfId="17328" xr:uid="{0E5917C0-2B96-409D-A7D5-41EFA2A221F4}"/>
    <cellStyle name="Total 18 2 2 3 5" xfId="18277" xr:uid="{3E078DD0-5E97-402F-97AD-E03DE40DA503}"/>
    <cellStyle name="Total 18 2 2 3 6" xfId="19150" xr:uid="{C4239F71-1D3B-4ED5-91E0-B26C7D70C34E}"/>
    <cellStyle name="Total 18 2 2 3 7" xfId="20015" xr:uid="{0EA2A183-B354-4CED-8B5A-DD1251289CA7}"/>
    <cellStyle name="Total 18 2 2 3 8" xfId="20791" xr:uid="{43CA948F-BED6-4C2E-AD7D-2EC7384327A3}"/>
    <cellStyle name="Total 18 2 2 4" xfId="11618" xr:uid="{7D81D65A-D53F-4A75-AB5A-B51F948D0A7C}"/>
    <cellStyle name="Total 18 2 2 4 2" xfId="16022" xr:uid="{275A4CE4-6C27-4CDD-8CA4-E64E83F704F6}"/>
    <cellStyle name="Total 18 2 2 4 3" xfId="16982" xr:uid="{1B924E94-B501-4F03-98B2-F8436697A846}"/>
    <cellStyle name="Total 18 2 2 4 4" xfId="17934" xr:uid="{1B529E5B-D10C-47BE-BE3C-7F0B92D71A8C}"/>
    <cellStyle name="Total 18 2 2 4 5" xfId="18808" xr:uid="{A2129D41-44F9-4370-A9CA-1D52654390F1}"/>
    <cellStyle name="Total 18 2 2 4 6" xfId="19673" xr:uid="{70987418-0B6A-4D2E-8387-34360CC7E16E}"/>
    <cellStyle name="Total 18 2 2 4 7" xfId="20449" xr:uid="{9BFB70F4-5B15-46E6-B234-EA106AC42757}"/>
    <cellStyle name="Total 18 2 2 4 8" xfId="21206" xr:uid="{7D95BE0B-7690-4D1D-9CD7-D8FC5DB592EF}"/>
    <cellStyle name="Total 18 2 2 5" xfId="14319" xr:uid="{E6461290-5D3B-45F8-A994-657FDB746716}"/>
    <cellStyle name="Total 18 2 2 6" xfId="12644" xr:uid="{4F593C50-9086-4C08-86E9-506958167919}"/>
    <cellStyle name="Total 18 2 2 7" xfId="14965" xr:uid="{F0CC5C95-B9A9-449A-99DF-748B4F1C0057}"/>
    <cellStyle name="Total 18 2 2 8" xfId="12117" xr:uid="{146A46FB-7149-41C1-9848-EC3E340AA487}"/>
    <cellStyle name="Total 18 2 2 9" xfId="15225" xr:uid="{1A6EFF61-E222-4247-A68E-FDDC137986B6}"/>
    <cellStyle name="Total 18 2 3" xfId="9378" xr:uid="{4A8BCF43-71E6-4B0E-AB19-FDF2DE285D56}"/>
    <cellStyle name="Total 18 2 3 10" xfId="19393" xr:uid="{B3E39DE9-317C-4744-B1DF-A22022FC641D}"/>
    <cellStyle name="Total 18 2 3 2" xfId="10905" xr:uid="{542B5DCD-10E2-40D4-99F7-1DE0D697BD19}"/>
    <cellStyle name="Total 18 2 3 2 2" xfId="15531" xr:uid="{4F83C82E-C62F-44CD-88FD-A5EABB1CE7EB}"/>
    <cellStyle name="Total 18 2 3 2 3" xfId="16537" xr:uid="{9C649DBF-766E-4103-9336-49A7C43CD3EA}"/>
    <cellStyle name="Total 18 2 3 2 4" xfId="17495" xr:uid="{6B28B61F-0F90-4613-93B4-EB15137CE4DA}"/>
    <cellStyle name="Total 18 2 3 2 5" xfId="18421" xr:uid="{D7AD51E6-0616-4583-B6BD-1BD66751F2B8}"/>
    <cellStyle name="Total 18 2 3 2 6" xfId="19292" xr:uid="{6368F925-A569-443D-BCA2-31BB8596EC4F}"/>
    <cellStyle name="Total 18 2 3 2 7" xfId="20139" xr:uid="{746259B0-9CF7-4C54-B778-845BDD2A2DF7}"/>
    <cellStyle name="Total 18 2 3 2 8" xfId="20906" xr:uid="{1B11D788-4695-41D8-8F8B-1D6858763742}"/>
    <cellStyle name="Total 18 2 3 3" xfId="11733" xr:uid="{087C27EB-5F5C-4905-A2F4-09056F8F62BA}"/>
    <cellStyle name="Total 18 2 3 3 2" xfId="16137" xr:uid="{B55A68A6-B4F4-4017-B80F-C3A30A519C76}"/>
    <cellStyle name="Total 18 2 3 3 3" xfId="17097" xr:uid="{1D30C8AA-794B-410E-ABF6-A6F272676DFC}"/>
    <cellStyle name="Total 18 2 3 3 4" xfId="18049" xr:uid="{8969AD18-5A94-4704-9D80-4669A20A19F9}"/>
    <cellStyle name="Total 18 2 3 3 5" xfId="18923" xr:uid="{08A65254-BE16-4216-8273-FB4B2E95D631}"/>
    <cellStyle name="Total 18 2 3 3 6" xfId="19788" xr:uid="{2E677FA6-BF96-4366-BB06-FFAF8F2A8D0C}"/>
    <cellStyle name="Total 18 2 3 3 7" xfId="20564" xr:uid="{339BA962-7616-4862-B6F3-ABB6505DCD9F}"/>
    <cellStyle name="Total 18 2 3 3 8" xfId="21321" xr:uid="{5F4538C4-C5AD-4247-806D-D49A9DDFAE84}"/>
    <cellStyle name="Total 18 2 3 4" xfId="14502" xr:uid="{A25BED5F-1B52-4405-BE1A-7D3490581955}"/>
    <cellStyle name="Total 18 2 3 5" xfId="12475" xr:uid="{336EC0CE-CF1B-4BA3-B6C5-681F3720F5E1}"/>
    <cellStyle name="Total 18 2 3 6" xfId="15701" xr:uid="{C4EA434E-DB94-4A5C-B7CD-8ABB47041690}"/>
    <cellStyle name="Total 18 2 3 7" xfId="16677" xr:uid="{BC8BB739-B92B-4D65-AFE8-F2F96D221115}"/>
    <cellStyle name="Total 18 2 3 8" xfId="17629" xr:uid="{AC59BF91-637D-450B-B155-4B254CAA8700}"/>
    <cellStyle name="Total 18 2 3 9" xfId="18524" xr:uid="{C3589D9A-C015-4D07-BCFE-3F8B33F5F155}"/>
    <cellStyle name="Total 18 2 4" xfId="10162" xr:uid="{0F21EF50-E809-4816-AA77-7422CBC71F21}"/>
    <cellStyle name="Total 18 2 4 2" xfId="15042" xr:uid="{94CCDEC4-3E1B-44E9-9547-8DB088222A05}"/>
    <cellStyle name="Total 18 2 4 3" xfId="12048" xr:uid="{5AEB8D26-AE96-4D59-8A39-1242AA90E7D8}"/>
    <cellStyle name="Total 18 2 4 4" xfId="14442" xr:uid="{0863C53B-34D2-419B-AC1B-3EE4390D9C13}"/>
    <cellStyle name="Total 18 2 4 5" xfId="12533" xr:uid="{64F9AF38-B548-415C-AF9B-EE6EEFD3818D}"/>
    <cellStyle name="Total 18 2 4 6" xfId="14675" xr:uid="{B302CA8C-EFBF-4CDA-B409-CF79D77D5515}"/>
    <cellStyle name="Total 18 2 4 7" xfId="12332" xr:uid="{81DCB747-4AF7-40CB-BF7C-FF89AAD62FDA}"/>
    <cellStyle name="Total 18 2 4 8" xfId="13815" xr:uid="{1827933A-F5EB-482B-ACBC-701BF038F666}"/>
    <cellStyle name="Total 18 2 5" xfId="11505" xr:uid="{F73AB048-E122-4CF6-AD46-46C180912A19}"/>
    <cellStyle name="Total 18 2 5 2" xfId="15909" xr:uid="{9F1ECF62-41F3-45A6-8887-8E0D4A0B4E31}"/>
    <cellStyle name="Total 18 2 5 3" xfId="16869" xr:uid="{8EC41A5A-6CE6-4811-9E15-67102077727D}"/>
    <cellStyle name="Total 18 2 5 4" xfId="17821" xr:uid="{98DA2908-33E3-4370-9786-92D50ED54DB9}"/>
    <cellStyle name="Total 18 2 5 5" xfId="18695" xr:uid="{3029F3D9-586C-49CE-9941-379A4F2B6961}"/>
    <cellStyle name="Total 18 2 5 6" xfId="19560" xr:uid="{DD5944D6-7C88-4D10-BB86-6ECAC2035B3F}"/>
    <cellStyle name="Total 18 2 5 7" xfId="20336" xr:uid="{92AE479A-7897-4C99-82F9-D36C7423E8B2}"/>
    <cellStyle name="Total 18 2 5 8" xfId="21093" xr:uid="{2BFC3F1C-280E-422A-901C-1F8BAF346EC7}"/>
    <cellStyle name="Total 18 2 6" xfId="13968" xr:uid="{0448C719-0F82-43AE-B60D-C142E9D53C10}"/>
    <cellStyle name="Total 18 2 7" xfId="12947" xr:uid="{64C52FFF-FBEB-4943-813C-71062B70D30B}"/>
    <cellStyle name="Total 18 2 8" xfId="13579" xr:uid="{DBFFF1A9-7C16-4B8F-BB6D-3C6081699607}"/>
    <cellStyle name="Total 18 2 9" xfId="13258" xr:uid="{657B7DE7-93E8-4CF0-97AD-D866BC3D665F}"/>
    <cellStyle name="Total 18 3" xfId="9126" xr:uid="{1E02E7B6-3F80-472A-9B67-A777F514AD7C}"/>
    <cellStyle name="Total 18 3 10" xfId="18352" xr:uid="{E243D800-42F6-4D51-A6CB-D7790E92A44E}"/>
    <cellStyle name="Total 18 3 11" xfId="19224" xr:uid="{D7C980C2-3C2E-47F7-8CFF-6EB6E2BA6DF9}"/>
    <cellStyle name="Total 18 3 2" xfId="9871" xr:uid="{F7E03DD9-9803-49FD-B531-F16ED2913665}"/>
    <cellStyle name="Total 18 3 2 10" xfId="12970" xr:uid="{576529F8-886D-4BE8-92EA-2251A2F0377D}"/>
    <cellStyle name="Total 18 3 2 2" xfId="11412" xr:uid="{5C838180-BBC3-4B9E-B166-69EE057F563A}"/>
    <cellStyle name="Total 18 3 2 2 2" xfId="15830" xr:uid="{89601B03-CC2C-4351-869D-D9E3830BF66B}"/>
    <cellStyle name="Total 18 3 2 2 3" xfId="16792" xr:uid="{6493AC93-3F9B-45BC-A935-D9B84E214D45}"/>
    <cellStyle name="Total 18 3 2 2 4" xfId="17744" xr:uid="{097F1F69-2D2C-4AE8-AC70-B65A0C6C935C}"/>
    <cellStyle name="Total 18 3 2 2 5" xfId="18622" xr:uid="{D2040379-1855-4CB8-8621-C34B72C75B33}"/>
    <cellStyle name="Total 18 3 2 2 6" xfId="19487" xr:uid="{F9E16765-6456-4885-BE85-A3360CDD0EF8}"/>
    <cellStyle name="Total 18 3 2 2 7" xfId="20263" xr:uid="{693F4634-CE0B-4B76-B82D-DDA016D30072}"/>
    <cellStyle name="Total 18 3 2 2 8" xfId="21020" xr:uid="{74FE098D-CDBB-413C-B010-D23F9DF7BEAF}"/>
    <cellStyle name="Total 18 3 2 3" xfId="11847" xr:uid="{770BDB32-D91C-4B92-A1EE-156AD16ED88A}"/>
    <cellStyle name="Total 18 3 2 3 2" xfId="16251" xr:uid="{838E59B4-C38C-4152-B11D-E593DBEF6C6C}"/>
    <cellStyle name="Total 18 3 2 3 3" xfId="17211" xr:uid="{5889CF06-B050-4E12-B7B2-0AE0ABB4F137}"/>
    <cellStyle name="Total 18 3 2 3 4" xfId="18163" xr:uid="{62C8C37D-BD76-4391-8D8D-AD8D930CF3B4}"/>
    <cellStyle name="Total 18 3 2 3 5" xfId="19037" xr:uid="{89E19E3C-852F-4FC2-A94F-754E8640AE26}"/>
    <cellStyle name="Total 18 3 2 3 6" xfId="19902" xr:uid="{973EB8F7-91E8-424D-AFD5-8E582267EF12}"/>
    <cellStyle name="Total 18 3 2 3 7" xfId="20678" xr:uid="{BE89742A-8969-4DD6-893B-BD82804FC340}"/>
    <cellStyle name="Total 18 3 2 3 8" xfId="21435" xr:uid="{84622958-6746-44F2-B58E-9DDC69E9FDA3}"/>
    <cellStyle name="Total 18 3 2 4" xfId="14816" xr:uid="{BAE64285-7A72-4761-9F31-0C3AF0F5398A}"/>
    <cellStyle name="Total 18 3 2 5" xfId="15115" xr:uid="{9D05CAF3-FEA8-40C3-9A7E-0134758A2B7E}"/>
    <cellStyle name="Total 18 3 2 6" xfId="11989" xr:uid="{E2BA5E86-2DB9-4DB5-95F2-A3283887D5B1}"/>
    <cellStyle name="Total 18 3 2 7" xfId="15246" xr:uid="{2EB988A7-F9A6-45D9-BB0B-612ACE6093D9}"/>
    <cellStyle name="Total 18 3 2 8" xfId="11893" xr:uid="{027092BD-79CB-4E72-910F-FB65DDFA7B63}"/>
    <cellStyle name="Total 18 3 2 9" xfId="13943" xr:uid="{CBBE80AE-A050-4783-B77F-E4DEB5C5C35E}"/>
    <cellStyle name="Total 18 3 3" xfId="10651" xr:uid="{402E8670-0B6B-4540-BBB7-04DAAA198524}"/>
    <cellStyle name="Total 18 3 3 2" xfId="15347" xr:uid="{0E77E4D5-6E18-4C42-A33F-A7D8B6B80208}"/>
    <cellStyle name="Total 18 3 3 3" xfId="16367" xr:uid="{314A3606-61E0-4248-AA8D-A3A0FBDF53E7}"/>
    <cellStyle name="Total 18 3 3 4" xfId="17327" xr:uid="{6B618172-6A26-4F60-BBC8-4BF6C2167063}"/>
    <cellStyle name="Total 18 3 3 5" xfId="18276" xr:uid="{71982F98-23C6-4663-B4A1-63FAE62259F4}"/>
    <cellStyle name="Total 18 3 3 6" xfId="19149" xr:uid="{D1843276-89E8-41E7-9D0C-92A99BBF549B}"/>
    <cellStyle name="Total 18 3 3 7" xfId="20014" xr:uid="{210578CC-6C64-4886-8C8E-F97459167531}"/>
    <cellStyle name="Total 18 3 3 8" xfId="20790" xr:uid="{A2ED032B-C640-49DA-BCFD-4774696E8E7B}"/>
    <cellStyle name="Total 18 3 4" xfId="11617" xr:uid="{7671CB5A-3899-4C95-8362-2B74CFB4FD0B}"/>
    <cellStyle name="Total 18 3 4 2" xfId="16021" xr:uid="{BBF126EE-E725-4406-96BB-4CF04E2533C3}"/>
    <cellStyle name="Total 18 3 4 3" xfId="16981" xr:uid="{661D65C1-A4A8-4B25-BC02-68B40AD91E9E}"/>
    <cellStyle name="Total 18 3 4 4" xfId="17933" xr:uid="{4F8F3C73-63A2-41D6-86E5-D74B1A6D6AC3}"/>
    <cellStyle name="Total 18 3 4 5" xfId="18807" xr:uid="{E2D5AD8A-CB59-4B56-A936-4D7CD645065C}"/>
    <cellStyle name="Total 18 3 4 6" xfId="19672" xr:uid="{BC7376EA-3110-40AC-A0DC-88C8E417B582}"/>
    <cellStyle name="Total 18 3 4 7" xfId="20448" xr:uid="{EFEE3122-7C82-437E-955B-2EA7422809C5}"/>
    <cellStyle name="Total 18 3 4 8" xfId="21205" xr:uid="{FFE2730E-31E7-4CEC-9824-F68C399A9BC0}"/>
    <cellStyle name="Total 18 3 5" xfId="14318" xr:uid="{E25DDBE5-00CD-4B43-9024-93E1565DD8F0}"/>
    <cellStyle name="Total 18 3 6" xfId="12645" xr:uid="{5886C641-C43D-4993-A84B-BCE06D729D0F}"/>
    <cellStyle name="Total 18 3 7" xfId="15454" xr:uid="{6868EDC3-5611-4AC7-94CD-A3EC966131CA}"/>
    <cellStyle name="Total 18 3 8" xfId="16463" xr:uid="{05CD985E-2C36-4CA0-BBDC-739156B30877}"/>
    <cellStyle name="Total 18 3 9" xfId="17421" xr:uid="{BA6EB3A5-47EA-45FC-BA42-80C51C624242}"/>
    <cellStyle name="Total 18 4" xfId="9377" xr:uid="{411503FF-CE2F-491D-9587-10444072E2B5}"/>
    <cellStyle name="Total 18 4 10" xfId="17643" xr:uid="{CA401EDB-255A-45E3-8EF9-B1072761ACD4}"/>
    <cellStyle name="Total 18 4 2" xfId="10904" xr:uid="{94F578C7-BDF6-4988-95D7-AC923C4D7DB4}"/>
    <cellStyle name="Total 18 4 2 2" xfId="15530" xr:uid="{6ADF128F-189E-4502-B6C5-6C0A13C46CCE}"/>
    <cellStyle name="Total 18 4 2 3" xfId="16536" xr:uid="{18979DD8-6FBD-4C08-94EE-2D6449C14F26}"/>
    <cellStyle name="Total 18 4 2 4" xfId="17494" xr:uid="{0B63A24A-EC5B-496F-9DD3-1EB416B1D4FE}"/>
    <cellStyle name="Total 18 4 2 5" xfId="18420" xr:uid="{7C890FE9-B282-43DA-9600-077B1E03AC4C}"/>
    <cellStyle name="Total 18 4 2 6" xfId="19291" xr:uid="{763C2B8F-14C0-481D-BC1C-73641DB62692}"/>
    <cellStyle name="Total 18 4 2 7" xfId="20138" xr:uid="{8067C712-7827-4D01-AA74-18E3A219D154}"/>
    <cellStyle name="Total 18 4 2 8" xfId="20905" xr:uid="{A76B7317-AFC4-477F-AD17-1E022AE439D5}"/>
    <cellStyle name="Total 18 4 3" xfId="11732" xr:uid="{23A5A52A-2E8A-4BA0-A2D3-588B1BA3A397}"/>
    <cellStyle name="Total 18 4 3 2" xfId="16136" xr:uid="{BF6E0E62-7192-4A7B-9159-EF5DF9CA5862}"/>
    <cellStyle name="Total 18 4 3 3" xfId="17096" xr:uid="{C58461E2-E899-4E06-BF77-9B2B4171F04D}"/>
    <cellStyle name="Total 18 4 3 4" xfId="18048" xr:uid="{98434B29-A194-4C0D-9040-575D83C0E5B0}"/>
    <cellStyle name="Total 18 4 3 5" xfId="18922" xr:uid="{74D3D8CE-FB0C-46ED-826F-C426E3579B51}"/>
    <cellStyle name="Total 18 4 3 6" xfId="19787" xr:uid="{4D927F75-3EFB-4B58-8D85-14D58D494097}"/>
    <cellStyle name="Total 18 4 3 7" xfId="20563" xr:uid="{6D906BA8-37D4-4E0E-BEF8-488D0EC7A9C5}"/>
    <cellStyle name="Total 18 4 3 8" xfId="21320" xr:uid="{65F3FD46-C9F8-4298-8A2C-C2EFF7150319}"/>
    <cellStyle name="Total 18 4 4" xfId="14501" xr:uid="{855993B8-391A-48E6-83B4-765F75623435}"/>
    <cellStyle name="Total 18 4 5" xfId="12476" xr:uid="{E5CC81F9-83AC-406D-A5E1-BC6558539FFC}"/>
    <cellStyle name="Total 18 4 6" xfId="14682" xr:uid="{E29ED8F3-AF44-45A8-B41F-3CBD9C688CEA}"/>
    <cellStyle name="Total 18 4 7" xfId="12326" xr:uid="{95404B5C-FA20-405E-9659-A876BD421FCD}"/>
    <cellStyle name="Total 18 4 8" xfId="15720" xr:uid="{3C999225-E3A5-4C70-8194-8D86C2EB1DE3}"/>
    <cellStyle name="Total 18 4 9" xfId="16691" xr:uid="{7B9A6350-6DE3-4701-9E6B-AFA189726FF4}"/>
    <cellStyle name="Total 18 5" xfId="10161" xr:uid="{31720154-311A-45B3-90C2-E56B92A41134}"/>
    <cellStyle name="Total 18 5 2" xfId="15041" xr:uid="{95496DE2-5F78-4275-8BD9-B2182FF7F9A3}"/>
    <cellStyle name="Total 18 5 3" xfId="12049" xr:uid="{D7637155-9BAB-46B7-B5CC-4DFF5C4DB281}"/>
    <cellStyle name="Total 18 5 4" xfId="15108" xr:uid="{4DB95535-1DC0-4362-AA43-97AF9EAE4B9F}"/>
    <cellStyle name="Total 18 5 5" xfId="14058" xr:uid="{A9EEDCFE-B246-42CB-8572-05F9ADBC7B1E}"/>
    <cellStyle name="Total 18 5 6" xfId="12873" xr:uid="{CA889042-F5FC-4267-9DED-FB50710A9D83}"/>
    <cellStyle name="Total 18 5 7" xfId="13646" xr:uid="{19631C2C-1AFC-4801-867E-64413EA16200}"/>
    <cellStyle name="Total 18 5 8" xfId="13211" xr:uid="{61E4225F-D37D-454C-AA99-EAF7F63D4441}"/>
    <cellStyle name="Total 18 6" xfId="11504" xr:uid="{7650BFAE-C9D1-442B-931E-0F8D5AA26216}"/>
    <cellStyle name="Total 18 6 2" xfId="15908" xr:uid="{7DB5A749-8128-4700-B25A-7B7804D40C9D}"/>
    <cellStyle name="Total 18 6 3" xfId="16868" xr:uid="{6CD674CF-7EA3-4293-8841-E14D1FDF0A94}"/>
    <cellStyle name="Total 18 6 4" xfId="17820" xr:uid="{F6430A3E-4AF0-49BD-A437-ADE02D23351F}"/>
    <cellStyle name="Total 18 6 5" xfId="18694" xr:uid="{42C8867E-5F67-459D-9673-3CF79EF83F5F}"/>
    <cellStyle name="Total 18 6 6" xfId="19559" xr:uid="{4A1FE971-3AC9-4797-AFD7-106758DB3892}"/>
    <cellStyle name="Total 18 6 7" xfId="20335" xr:uid="{EAB4FBC3-EBDE-447D-BAA3-B65879E1A696}"/>
    <cellStyle name="Total 18 6 8" xfId="21092" xr:uid="{DDE5009F-4073-497E-A7DB-57C6946293A5}"/>
    <cellStyle name="Total 18 7" xfId="13967" xr:uid="{B552E7C1-CC5A-4652-9A6A-31D0D80F7D8E}"/>
    <cellStyle name="Total 18 8" xfId="12948" xr:uid="{C19DA571-FC28-405E-AADF-66E624957D71}"/>
    <cellStyle name="Total 18 9" xfId="13578" xr:uid="{F17FA80B-6B3C-4D14-BC8E-EFC975D1867C}"/>
    <cellStyle name="Total 19" xfId="8557" xr:uid="{C0582A45-4A6E-47B9-B1EF-E0E15EE3F9E0}"/>
    <cellStyle name="Total 19 10" xfId="13257" xr:uid="{E85989F1-CA46-49C8-894B-D565DA3ED41E}"/>
    <cellStyle name="Total 19 11" xfId="15065" xr:uid="{68229A6E-A366-4C45-A565-E919209EF925}"/>
    <cellStyle name="Total 19 12" xfId="12026" xr:uid="{33CAB34D-FB51-4465-8C45-6F4049FE26DE}"/>
    <cellStyle name="Total 19 13" xfId="13877" xr:uid="{F590EF64-D948-49AF-9674-F75CCCBE6E60}"/>
    <cellStyle name="Total 19 2" xfId="8558" xr:uid="{ACFD672A-7A97-45E6-86A0-17037C413CC0}"/>
    <cellStyle name="Total 19 2 10" xfId="13476" xr:uid="{5236A081-4C33-4FD1-B75F-3D039F0FC61C}"/>
    <cellStyle name="Total 19 2 11" xfId="13345" xr:uid="{4257E1B6-9ED3-4ECE-99AF-7982FC3A7BC2}"/>
    <cellStyle name="Total 19 2 12" xfId="13472" xr:uid="{C3804F2F-100F-4849-A7FF-F11961F0BD6F}"/>
    <cellStyle name="Total 19 2 2" xfId="9129" xr:uid="{ED9BE7D6-CB04-4AD9-877C-482D2D137B7A}"/>
    <cellStyle name="Total 19 2 2 10" xfId="13174" xr:uid="{D0F2A67A-CA80-4ED8-BF42-A083490B0657}"/>
    <cellStyle name="Total 19 2 2 11" xfId="14403" xr:uid="{80585535-5A8C-44D6-8F5A-3E0437DF36C2}"/>
    <cellStyle name="Total 19 2 2 2" xfId="9872" xr:uid="{C55AD480-E0C6-4FE2-9E6F-1F070383CC08}"/>
    <cellStyle name="Total 19 2 2 2 10" xfId="20157" xr:uid="{30F7BC1A-CF5D-441D-BEC0-F278D071AEFB}"/>
    <cellStyle name="Total 19 2 2 2 2" xfId="11413" xr:uid="{09A69B41-279B-4EBB-8790-051C796148B1}"/>
    <cellStyle name="Total 19 2 2 2 2 2" xfId="15831" xr:uid="{F7293F84-A2F1-4021-B1DA-BE130E69A4CD}"/>
    <cellStyle name="Total 19 2 2 2 2 3" xfId="16793" xr:uid="{924CCC1E-4837-4335-B58D-87D533C49BE5}"/>
    <cellStyle name="Total 19 2 2 2 2 4" xfId="17745" xr:uid="{64577901-F98D-4043-B3B9-F2A104D692BC}"/>
    <cellStyle name="Total 19 2 2 2 2 5" xfId="18623" xr:uid="{C6D85DC8-3507-44B0-A12F-FED785EDF12D}"/>
    <cellStyle name="Total 19 2 2 2 2 6" xfId="19488" xr:uid="{3E5E186C-2024-4C5C-A678-8FBEE0A32E21}"/>
    <cellStyle name="Total 19 2 2 2 2 7" xfId="20264" xr:uid="{065ADFA7-A7EA-4540-B6AC-CBC48C8C1C9A}"/>
    <cellStyle name="Total 19 2 2 2 2 8" xfId="21021" xr:uid="{E61BEB21-09E8-42C2-87B3-A61D32AB177D}"/>
    <cellStyle name="Total 19 2 2 2 3" xfId="11848" xr:uid="{5923D4C6-9CF3-4090-B0EE-CE7F04B403F0}"/>
    <cellStyle name="Total 19 2 2 2 3 2" xfId="16252" xr:uid="{4E236282-5F3C-4659-BBEC-E00F78A8EA69}"/>
    <cellStyle name="Total 19 2 2 2 3 3" xfId="17212" xr:uid="{C238D18D-526B-4358-8B25-3CAA33662BB9}"/>
    <cellStyle name="Total 19 2 2 2 3 4" xfId="18164" xr:uid="{50832DDE-7807-4F6B-BB20-E4CD90561E5C}"/>
    <cellStyle name="Total 19 2 2 2 3 5" xfId="19038" xr:uid="{3516F16E-43F5-4D8D-B463-376BE7B4779D}"/>
    <cellStyle name="Total 19 2 2 2 3 6" xfId="19903" xr:uid="{286AA740-EEA3-492F-BBC5-187669521961}"/>
    <cellStyle name="Total 19 2 2 2 3 7" xfId="20679" xr:uid="{476FA47A-4C5F-486A-9F70-DA93FB3E1318}"/>
    <cellStyle name="Total 19 2 2 2 3 8" xfId="21436" xr:uid="{BBCFB52F-C918-442E-896B-AA30FFF69FB4}"/>
    <cellStyle name="Total 19 2 2 2 4" xfId="14817" xr:uid="{2CF32D4D-8465-4507-A98E-BC93897BF1CC}"/>
    <cellStyle name="Total 19 2 2 2 5" xfId="15549" xr:uid="{E7572B90-AFE2-4BD0-A321-20AA5D69A294}"/>
    <cellStyle name="Total 19 2 2 2 6" xfId="16555" xr:uid="{CF438EEE-A71C-47DB-B49C-20CD44DF4B44}"/>
    <cellStyle name="Total 19 2 2 2 7" xfId="17513" xr:uid="{A617CAC0-0167-4F54-BC9C-746B25994149}"/>
    <cellStyle name="Total 19 2 2 2 8" xfId="18439" xr:uid="{2DF5AB68-4D13-484E-933F-92AAE2CDDF37}"/>
    <cellStyle name="Total 19 2 2 2 9" xfId="19310" xr:uid="{FA731E54-51F0-4CF3-87D5-E908F052A1D8}"/>
    <cellStyle name="Total 19 2 2 3" xfId="10654" xr:uid="{6C5A311D-E614-4F00-9A83-7F31E9DB92F7}"/>
    <cellStyle name="Total 19 2 2 3 2" xfId="15350" xr:uid="{8F1371DE-1F4E-4FCD-A866-311882E76A51}"/>
    <cellStyle name="Total 19 2 2 3 3" xfId="16370" xr:uid="{AD1B3019-3D3B-4864-A1ED-DD2FC8BC5E33}"/>
    <cellStyle name="Total 19 2 2 3 4" xfId="17330" xr:uid="{1CDECD2E-39EB-40DD-8EA5-626CC4A60EB7}"/>
    <cellStyle name="Total 19 2 2 3 5" xfId="18279" xr:uid="{ED0E9C83-A518-4002-978C-37C5622CD285}"/>
    <cellStyle name="Total 19 2 2 3 6" xfId="19152" xr:uid="{ED87F05B-B155-42CD-85E4-0E33D595D2FA}"/>
    <cellStyle name="Total 19 2 2 3 7" xfId="20017" xr:uid="{85B7AA26-FECA-4C2D-916D-03B9C55B4D03}"/>
    <cellStyle name="Total 19 2 2 3 8" xfId="20793" xr:uid="{39356FD9-58F5-4AB5-838B-2CB525B1F263}"/>
    <cellStyle name="Total 19 2 2 4" xfId="11620" xr:uid="{B278400B-AE28-4CAA-96EE-5624BC59149B}"/>
    <cellStyle name="Total 19 2 2 4 2" xfId="16024" xr:uid="{86C761D6-3992-4B20-AA51-BD0EEAD8227F}"/>
    <cellStyle name="Total 19 2 2 4 3" xfId="16984" xr:uid="{AAD1C243-E55F-46D2-913F-9A52952E8E95}"/>
    <cellStyle name="Total 19 2 2 4 4" xfId="17936" xr:uid="{9B5972C3-0616-4D2E-B33B-A5D59AF05BF4}"/>
    <cellStyle name="Total 19 2 2 4 5" xfId="18810" xr:uid="{70F4EEE0-2CA5-4887-AEC6-7C18DE38BC90}"/>
    <cellStyle name="Total 19 2 2 4 6" xfId="19675" xr:uid="{B1524854-15CC-4681-9CDE-DAAF68F09651}"/>
    <cellStyle name="Total 19 2 2 4 7" xfId="20451" xr:uid="{C300EC46-8CF4-48D6-AA75-8D0F5C0EFDE7}"/>
    <cellStyle name="Total 19 2 2 4 8" xfId="21208" xr:uid="{2C3139B3-08A1-49A8-958B-3E12CE05646A}"/>
    <cellStyle name="Total 19 2 2 5" xfId="14321" xr:uid="{46B20439-2AAB-4D90-A2C5-7BA84895A68D}"/>
    <cellStyle name="Total 19 2 2 6" xfId="12642" xr:uid="{655AEEEA-A00F-423E-93A9-569A6039C9F4}"/>
    <cellStyle name="Total 19 2 2 7" xfId="14137" xr:uid="{ACBDADE9-F125-4FF8-9F32-89F1B8D7A76F}"/>
    <cellStyle name="Total 19 2 2 8" xfId="12811" xr:uid="{1C76486C-5AFA-4821-A639-59FEF941D6CE}"/>
    <cellStyle name="Total 19 2 2 9" xfId="13701" xr:uid="{CF627729-7AAE-4D91-BFE8-8C9CE46B5AAF}"/>
    <cellStyle name="Total 19 2 3" xfId="9380" xr:uid="{4AEC1F16-7C43-4F5D-9A84-DA8144275814}"/>
    <cellStyle name="Total 19 2 3 10" xfId="17588" xr:uid="{3FF373B1-89F4-4D00-9FCB-B77526368966}"/>
    <cellStyle name="Total 19 2 3 2" xfId="10907" xr:uid="{1D54D87C-2518-486C-8C3E-C578A2E43766}"/>
    <cellStyle name="Total 19 2 3 2 2" xfId="15533" xr:uid="{792406AE-1661-427C-BF4A-DD86408B95DB}"/>
    <cellStyle name="Total 19 2 3 2 3" xfId="16539" xr:uid="{E4D52020-4FC7-46CA-BA98-0BC0A8FC7982}"/>
    <cellStyle name="Total 19 2 3 2 4" xfId="17497" xr:uid="{9C2D730B-852C-465B-B757-845B6123D120}"/>
    <cellStyle name="Total 19 2 3 2 5" xfId="18423" xr:uid="{785A5049-A78F-41C7-A41C-1DEDBB5D2A28}"/>
    <cellStyle name="Total 19 2 3 2 6" xfId="19294" xr:uid="{07DA8579-F5F1-4ED3-BDC4-D236D76BB2DF}"/>
    <cellStyle name="Total 19 2 3 2 7" xfId="20141" xr:uid="{75C648C8-91E0-4F82-AC12-655A9FCD9B33}"/>
    <cellStyle name="Total 19 2 3 2 8" xfId="20908" xr:uid="{46A6DC7A-BFCA-410B-B5EC-07194F9C9FBA}"/>
    <cellStyle name="Total 19 2 3 3" xfId="11735" xr:uid="{A717DFC6-3C42-4B50-9504-0D08C4401A63}"/>
    <cellStyle name="Total 19 2 3 3 2" xfId="16139" xr:uid="{16F9A928-FDAA-4003-8020-255185D4E8D6}"/>
    <cellStyle name="Total 19 2 3 3 3" xfId="17099" xr:uid="{3D15D665-BC59-47DC-A004-3C9E8FB3007F}"/>
    <cellStyle name="Total 19 2 3 3 4" xfId="18051" xr:uid="{7B510345-1A78-4D49-A81E-AF1D466E9EA9}"/>
    <cellStyle name="Total 19 2 3 3 5" xfId="18925" xr:uid="{042C437F-F9BC-4A77-B89A-AEECA480D971}"/>
    <cellStyle name="Total 19 2 3 3 6" xfId="19790" xr:uid="{EAFEAC96-98CB-41E7-B583-A1A1815C751D}"/>
    <cellStyle name="Total 19 2 3 3 7" xfId="20566" xr:uid="{64534DAF-DC52-4971-9881-9092643EC4E3}"/>
    <cellStyle name="Total 19 2 3 3 8" xfId="21323" xr:uid="{B058BA78-1955-40A9-86C8-97301EB35932}"/>
    <cellStyle name="Total 19 2 3 4" xfId="14504" xr:uid="{01AF1866-7E05-4193-87D6-D17AF2848997}"/>
    <cellStyle name="Total 19 2 3 5" xfId="12473" xr:uid="{39B2A815-AAC2-401B-8F75-8A8EE64C2677}"/>
    <cellStyle name="Total 19 2 3 6" xfId="14163" xr:uid="{C47388E7-B695-4392-A0D7-BE4D1F7B2896}"/>
    <cellStyle name="Total 19 2 3 7" xfId="12787" xr:uid="{0941BEB7-2D10-4D19-9483-C14A3A2C05FB}"/>
    <cellStyle name="Total 19 2 3 8" xfId="15654" xr:uid="{F663EA21-3C73-4C3B-A368-5C960D4E1E16}"/>
    <cellStyle name="Total 19 2 3 9" xfId="16635" xr:uid="{756D020E-0552-470B-B86D-FCA397D9B26F}"/>
    <cellStyle name="Total 19 2 4" xfId="10164" xr:uid="{C70EB55A-29E9-48D4-943D-F8DF70922F4D}"/>
    <cellStyle name="Total 19 2 4 2" xfId="15044" xr:uid="{355CF49A-25CB-4E69-9001-6D3593F965CF}"/>
    <cellStyle name="Total 19 2 4 3" xfId="12046" xr:uid="{9C1953FD-AF73-4395-86DC-7C138312F87E}"/>
    <cellStyle name="Total 19 2 4 4" xfId="14841" xr:uid="{1E99EE0C-B279-4018-B4CA-3EA3A9266C92}"/>
    <cellStyle name="Total 19 2 4 5" xfId="12227" xr:uid="{F98C262D-D80D-4A78-BD1D-FBF0811E4E0F}"/>
    <cellStyle name="Total 19 2 4 6" xfId="13830" xr:uid="{E86E25DF-E9C5-4FE1-85D5-478713D5D826}"/>
    <cellStyle name="Total 19 2 4 7" xfId="13072" xr:uid="{D18F38C7-A631-4170-B1A3-D8C434218E0D}"/>
    <cellStyle name="Total 19 2 4 8" xfId="15642" xr:uid="{6D5D256A-754D-4E1C-8B8D-2FA95CFC5A3C}"/>
    <cellStyle name="Total 19 2 5" xfId="11507" xr:uid="{5A5CC56B-BE44-4D86-9BBE-4CDEC46A0834}"/>
    <cellStyle name="Total 19 2 5 2" xfId="15911" xr:uid="{407EC4DD-2A86-43AE-90D0-B877F162F8CA}"/>
    <cellStyle name="Total 19 2 5 3" xfId="16871" xr:uid="{48EE8C58-538B-4B36-9BC2-9C8A402475D7}"/>
    <cellStyle name="Total 19 2 5 4" xfId="17823" xr:uid="{3222C46F-E0A6-4BD0-BA36-92B6880630DC}"/>
    <cellStyle name="Total 19 2 5 5" xfId="18697" xr:uid="{974344AB-1A06-4534-9F33-44744E02F446}"/>
    <cellStyle name="Total 19 2 5 6" xfId="19562" xr:uid="{2F021A9D-95B9-4CC4-B106-879B9BB47569}"/>
    <cellStyle name="Total 19 2 5 7" xfId="20338" xr:uid="{C4860D5B-A680-4ED4-AADF-D5E061BDF915}"/>
    <cellStyle name="Total 19 2 5 8" xfId="21095" xr:uid="{1D8447C5-5F8A-4724-A25B-E8EA885C1F79}"/>
    <cellStyle name="Total 19 2 6" xfId="13970" xr:uid="{79D9ABED-DAC0-4DFE-B185-9A41420B745C}"/>
    <cellStyle name="Total 19 2 7" xfId="12945" xr:uid="{2BC7B679-B0D9-460B-9214-A899E7D1603C}"/>
    <cellStyle name="Total 19 2 8" xfId="13581" xr:uid="{13BE6619-F95F-467F-958B-CCC7BA91B9DD}"/>
    <cellStyle name="Total 19 2 9" xfId="13256" xr:uid="{EE6C956C-4C98-403D-B43E-63C9277411CA}"/>
    <cellStyle name="Total 19 3" xfId="9128" xr:uid="{83855E74-5A29-4AB0-92F5-306429144957}"/>
    <cellStyle name="Total 19 3 10" xfId="13327" xr:uid="{418DF248-0042-494C-9E13-983731774617}"/>
    <cellStyle name="Total 19 3 11" xfId="14574" xr:uid="{FCC2BBE6-FCBA-4047-8096-D97D5EFE9885}"/>
    <cellStyle name="Total 19 3 2" xfId="9873" xr:uid="{3D0A644D-2ED3-440D-8F05-E21E2D064A69}"/>
    <cellStyle name="Total 19 3 2 10" xfId="12833" xr:uid="{62BEE468-8D2C-4934-BE9C-DF15C46D2A90}"/>
    <cellStyle name="Total 19 3 2 2" xfId="11414" xr:uid="{98453199-F050-4D70-92BC-628297BCD7A9}"/>
    <cellStyle name="Total 19 3 2 2 2" xfId="15832" xr:uid="{C5A76EA2-9A5B-4E86-AA54-61EA08A961F6}"/>
    <cellStyle name="Total 19 3 2 2 3" xfId="16794" xr:uid="{6573EE8B-F827-48E1-9BFA-D907D2EF3CBD}"/>
    <cellStyle name="Total 19 3 2 2 4" xfId="17746" xr:uid="{C8A9E649-92BB-44B5-9714-8CF81402A081}"/>
    <cellStyle name="Total 19 3 2 2 5" xfId="18624" xr:uid="{F3612357-A811-4235-AF0E-E7EC3EFF4CEE}"/>
    <cellStyle name="Total 19 3 2 2 6" xfId="19489" xr:uid="{CB47D052-20C8-4897-9AA7-71413B5BD284}"/>
    <cellStyle name="Total 19 3 2 2 7" xfId="20265" xr:uid="{77DEAE2E-0A45-41B7-AAE8-FA6D9B933079}"/>
    <cellStyle name="Total 19 3 2 2 8" xfId="21022" xr:uid="{3E6BBD66-B666-4BDB-B284-DFD2E6B51778}"/>
    <cellStyle name="Total 19 3 2 3" xfId="11849" xr:uid="{C9CD29DD-5A90-4062-880C-7C40EB2704B8}"/>
    <cellStyle name="Total 19 3 2 3 2" xfId="16253" xr:uid="{CC0C5B25-6BEC-4B21-A85E-B68537BBB2F2}"/>
    <cellStyle name="Total 19 3 2 3 3" xfId="17213" xr:uid="{0E92B902-6B0B-4E3D-8989-1913AA1DEEC3}"/>
    <cellStyle name="Total 19 3 2 3 4" xfId="18165" xr:uid="{E7006023-D2D6-4028-B6FD-5EB244DC75DB}"/>
    <cellStyle name="Total 19 3 2 3 5" xfId="19039" xr:uid="{B75B245E-662F-4E38-A262-D2ED277902EB}"/>
    <cellStyle name="Total 19 3 2 3 6" xfId="19904" xr:uid="{B41DBC68-3303-49D9-AFBE-AFC7C111C0CE}"/>
    <cellStyle name="Total 19 3 2 3 7" xfId="20680" xr:uid="{9E169A0A-9239-49BA-BA07-28A24CB037C7}"/>
    <cellStyle name="Total 19 3 2 3 8" xfId="21437" xr:uid="{939E4AB5-AAF6-473D-8E35-DF126655FE99}"/>
    <cellStyle name="Total 19 3 2 4" xfId="14818" xr:uid="{BDAFFD45-E9EE-4C0D-9FB4-11D16D5EC61F}"/>
    <cellStyle name="Total 19 3 2 5" xfId="14520" xr:uid="{8FF2F418-D8AF-4236-845D-DD77D6AA83DD}"/>
    <cellStyle name="Total 19 3 2 6" xfId="12457" xr:uid="{A87F7A25-1404-4773-B0A0-2B64642832FE}"/>
    <cellStyle name="Total 19 3 2 7" xfId="13775" xr:uid="{F2AF68E7-6281-4EE9-A7CA-8B361583B40C}"/>
    <cellStyle name="Total 19 3 2 8" xfId="13109" xr:uid="{8553A43E-6E5F-4C0C-8AA9-99DA79D9C92A}"/>
    <cellStyle name="Total 19 3 2 9" xfId="14108" xr:uid="{3D96B69B-43E6-4306-85FF-647BFA3A0F22}"/>
    <cellStyle name="Total 19 3 3" xfId="10653" xr:uid="{B9D8B23C-99B5-4B3D-A186-6C6BBE5526F2}"/>
    <cellStyle name="Total 19 3 3 2" xfId="15349" xr:uid="{65D7CC9D-C874-43E2-BDB5-C19189A4FE0E}"/>
    <cellStyle name="Total 19 3 3 3" xfId="16369" xr:uid="{396E94D5-2A4F-4199-8B04-7CB4A379A615}"/>
    <cellStyle name="Total 19 3 3 4" xfId="17329" xr:uid="{F7CF9849-662D-45AC-A4BB-F88C46FB2F1F}"/>
    <cellStyle name="Total 19 3 3 5" xfId="18278" xr:uid="{71637DBE-5A2F-4801-872E-DD582309EA7A}"/>
    <cellStyle name="Total 19 3 3 6" xfId="19151" xr:uid="{FC5241CA-9651-44FE-A7A4-5F0F200FC565}"/>
    <cellStyle name="Total 19 3 3 7" xfId="20016" xr:uid="{ECC56F61-469A-41EA-BA61-A279ECD7BD5B}"/>
    <cellStyle name="Total 19 3 3 8" xfId="20792" xr:uid="{2BE0D8F5-6DC9-4524-A20E-6A088036DDB7}"/>
    <cellStyle name="Total 19 3 4" xfId="11619" xr:uid="{FF6BE06C-6834-413A-9763-F584667416AE}"/>
    <cellStyle name="Total 19 3 4 2" xfId="16023" xr:uid="{B08FAED5-B969-4636-89E6-719B44887E4C}"/>
    <cellStyle name="Total 19 3 4 3" xfId="16983" xr:uid="{B7D49C6E-51C8-48F1-A3D1-F63969C80B2A}"/>
    <cellStyle name="Total 19 3 4 4" xfId="17935" xr:uid="{4572793A-212F-4A11-831A-B965EEBEFCD7}"/>
    <cellStyle name="Total 19 3 4 5" xfId="18809" xr:uid="{EAD0AAB1-93A4-47EA-BF6D-DB09125F97F4}"/>
    <cellStyle name="Total 19 3 4 6" xfId="19674" xr:uid="{BF498683-EF1A-4AF4-9088-0FDCA2E2286A}"/>
    <cellStyle name="Total 19 3 4 7" xfId="20450" xr:uid="{CA88E4F6-D253-485B-9AA6-9EA019D82907}"/>
    <cellStyle name="Total 19 3 4 8" xfId="21207" xr:uid="{E84BE16D-FE8F-43BA-AF1E-E5ECBEE1EB49}"/>
    <cellStyle name="Total 19 3 5" xfId="14320" xr:uid="{20A4F58C-5CD1-4F69-B1A4-FDEEB7BE5536}"/>
    <cellStyle name="Total 19 3 6" xfId="12643" xr:uid="{EA1C91E0-1B85-47E3-A058-B9906F855203}"/>
    <cellStyle name="Total 19 3 7" xfId="13736" xr:uid="{F74F5394-7BCD-44CE-849D-8C8F0F4B75C5}"/>
    <cellStyle name="Total 19 3 8" xfId="13143" xr:uid="{52893294-895F-4427-9A22-102DDC9A98D8}"/>
    <cellStyle name="Total 19 3 9" xfId="13499" xr:uid="{2AE2EA28-6C64-44F8-AAC3-F5B09415EEAC}"/>
    <cellStyle name="Total 19 4" xfId="9379" xr:uid="{6FB3280F-0C29-4317-87A7-211DB5388F7F}"/>
    <cellStyle name="Total 19 4 10" xfId="13552" xr:uid="{2005DFF9-B59C-452C-B0A2-718A5F7A8BB5}"/>
    <cellStyle name="Total 19 4 2" xfId="10906" xr:uid="{7727C608-581E-4284-BFBF-40276E45380D}"/>
    <cellStyle name="Total 19 4 2 2" xfId="15532" xr:uid="{7C27F06D-9F74-4310-8FC6-D5652F699358}"/>
    <cellStyle name="Total 19 4 2 3" xfId="16538" xr:uid="{ED2A3E64-0A5D-486C-8836-D945BD585BBE}"/>
    <cellStyle name="Total 19 4 2 4" xfId="17496" xr:uid="{84114873-5C1A-488D-BE45-B903BF01C0DC}"/>
    <cellStyle name="Total 19 4 2 5" xfId="18422" xr:uid="{E506BBCC-0162-4FF1-8D06-F8E08005D078}"/>
    <cellStyle name="Total 19 4 2 6" xfId="19293" xr:uid="{0561ADD5-265A-46C0-9C8D-41C2E68AED3B}"/>
    <cellStyle name="Total 19 4 2 7" xfId="20140" xr:uid="{AAD265EC-4952-4840-B213-5FDB7DE11ECD}"/>
    <cellStyle name="Total 19 4 2 8" xfId="20907" xr:uid="{50F6D23F-3AF3-42EE-84CA-0C1259D7E803}"/>
    <cellStyle name="Total 19 4 3" xfId="11734" xr:uid="{FA1765B3-1F61-4C9B-A68D-24D65AC5FFB9}"/>
    <cellStyle name="Total 19 4 3 2" xfId="16138" xr:uid="{8438AD9C-2D0B-4288-9B8F-B7D8B24AB9E5}"/>
    <cellStyle name="Total 19 4 3 3" xfId="17098" xr:uid="{89A83C3A-35FF-40BE-BDA8-DB4E2B98F0CF}"/>
    <cellStyle name="Total 19 4 3 4" xfId="18050" xr:uid="{87FD6D37-739A-4D0B-8911-4E9E09CCF5DD}"/>
    <cellStyle name="Total 19 4 3 5" xfId="18924" xr:uid="{53AD9759-17F7-4D11-9AA6-4B3C0D8DE2BA}"/>
    <cellStyle name="Total 19 4 3 6" xfId="19789" xr:uid="{40DEE3E7-52CA-44E3-9209-77FA440E07B8}"/>
    <cellStyle name="Total 19 4 3 7" xfId="20565" xr:uid="{7735B992-044D-4AAC-833D-02C607133B5D}"/>
    <cellStyle name="Total 19 4 3 8" xfId="21322" xr:uid="{23F57F1A-B516-44A2-A800-D78F22C9B818}"/>
    <cellStyle name="Total 19 4 4" xfId="14503" xr:uid="{0C797B38-F40E-496E-845E-B4434EC5B12D}"/>
    <cellStyle name="Total 19 4 5" xfId="12474" xr:uid="{D03DC2DC-E618-4D69-9D49-67BFD79A99A1}"/>
    <cellStyle name="Total 19 4 6" xfId="15193" xr:uid="{549A88FC-8453-4DF8-B9FB-A4A6F022F195}"/>
    <cellStyle name="Total 19 4 7" xfId="11935" xr:uid="{B936CDC6-2980-4543-B098-C005E4B9D557}"/>
    <cellStyle name="Total 19 4 8" xfId="13933" xr:uid="{8EC09411-CB04-40D7-AA1A-A51028383804}"/>
    <cellStyle name="Total 19 4 9" xfId="12978" xr:uid="{8D2BCC03-E0FC-4101-B831-39693FBFB79E}"/>
    <cellStyle name="Total 19 5" xfId="10163" xr:uid="{B2460A44-5CA7-41E0-9A7A-C4F346B03313}"/>
    <cellStyle name="Total 19 5 2" xfId="15043" xr:uid="{52C31B86-AAC2-48CF-B649-F469290F2C15}"/>
    <cellStyle name="Total 19 5 3" xfId="12047" xr:uid="{7B401A58-E077-4953-8F8B-6B88305BE6F7}"/>
    <cellStyle name="Total 19 5 4" xfId="15473" xr:uid="{03B85531-D8B4-483A-8FAA-C8F0664FB077}"/>
    <cellStyle name="Total 19 5 5" xfId="16480" xr:uid="{ACB17FAC-B6BB-467B-B9A6-A3BA8965A485}"/>
    <cellStyle name="Total 19 5 6" xfId="17438" xr:uid="{7B5E2449-0AD1-4C84-945D-659C0A71A57F}"/>
    <cellStyle name="Total 19 5 7" xfId="18365" xr:uid="{71A530F7-086E-418F-B2E0-24C003758688}"/>
    <cellStyle name="Total 19 5 8" xfId="19236" xr:uid="{29526DE8-B603-4872-9B58-6042F14014D0}"/>
    <cellStyle name="Total 19 6" xfId="11506" xr:uid="{664D30D6-3F6D-4F5E-9D2D-B22D96A0A46B}"/>
    <cellStyle name="Total 19 6 2" xfId="15910" xr:uid="{BE42FC38-88B5-4F12-9323-46CE279981EC}"/>
    <cellStyle name="Total 19 6 3" xfId="16870" xr:uid="{9D583028-934B-4BA7-A2DB-64DCA3F09A43}"/>
    <cellStyle name="Total 19 6 4" xfId="17822" xr:uid="{6771C534-F102-4CD3-AF39-759595BF2153}"/>
    <cellStyle name="Total 19 6 5" xfId="18696" xr:uid="{124F57A3-582F-41CD-89A0-85D3A5593111}"/>
    <cellStyle name="Total 19 6 6" xfId="19561" xr:uid="{4469B2E5-9802-4F9E-9729-9D9B747FDC4C}"/>
    <cellStyle name="Total 19 6 7" xfId="20337" xr:uid="{8282F536-F3D0-4869-9676-D8116508A056}"/>
    <cellStyle name="Total 19 6 8" xfId="21094" xr:uid="{99E2B263-E9C3-49D4-9C40-5D80AFE62457}"/>
    <cellStyle name="Total 19 7" xfId="13969" xr:uid="{A454F55B-C575-45AD-96E8-E2BEB597F4B9}"/>
    <cellStyle name="Total 19 8" xfId="12946" xr:uid="{6B192710-9FF3-4AAC-9731-95100FF6295E}"/>
    <cellStyle name="Total 19 9" xfId="13580" xr:uid="{191F8206-6DEA-469E-A568-0A5DF928E296}"/>
    <cellStyle name="Total 2" xfId="8559" xr:uid="{BF7B80F6-B8B0-41BB-9F7F-3C992FD758B7}"/>
    <cellStyle name="Total 2 10" xfId="13255" xr:uid="{1EDCC74E-0D36-4F5C-8610-D6432C51E39A}"/>
    <cellStyle name="Total 2 11" xfId="11872" xr:uid="{3EEBC3E9-8933-4C98-8EBE-6B7D26829B6E}"/>
    <cellStyle name="Total 2 12" xfId="13993" xr:uid="{E4956CB5-BBB7-40B6-9CF7-675BAF6588B6}"/>
    <cellStyle name="Total 2 13" xfId="12922" xr:uid="{BD850C3D-8239-4172-B7AD-9B143DEB7711}"/>
    <cellStyle name="Total 2 2" xfId="8560" xr:uid="{22A2DA56-CE80-4ED2-A2CF-6D9D15FA71B3}"/>
    <cellStyle name="Total 2 3" xfId="9130" xr:uid="{AC37BE63-58C3-4A0C-AD54-3EE0C3193296}"/>
    <cellStyle name="Total 2 3 10" xfId="13084" xr:uid="{98F225AE-DD40-4117-88F1-D17CC0C86C55}"/>
    <cellStyle name="Total 2 3 11" xfId="14614" xr:uid="{4AAA6D83-8B5E-41EA-A944-8FE3950401FF}"/>
    <cellStyle name="Total 2 3 2" xfId="9874" xr:uid="{6D77772F-E0DE-40D2-B914-92CF050BA1C5}"/>
    <cellStyle name="Total 2 3 2 10" xfId="12838" xr:uid="{9611FA8F-631B-4157-B74E-8EF8D2B99D1E}"/>
    <cellStyle name="Total 2 3 2 2" xfId="11415" xr:uid="{242EE7C5-A23A-43FA-A575-60AB8A3FA5F6}"/>
    <cellStyle name="Total 2 3 2 2 2" xfId="15833" xr:uid="{70AEFB81-8802-4D57-A259-85674C9D9CD8}"/>
    <cellStyle name="Total 2 3 2 2 3" xfId="16795" xr:uid="{55F09D00-CADE-4EAB-BC22-FFCBE0C7F8EA}"/>
    <cellStyle name="Total 2 3 2 2 4" xfId="17747" xr:uid="{17DB4409-90FF-4E6C-BD75-4E235BAF80A1}"/>
    <cellStyle name="Total 2 3 2 2 5" xfId="18625" xr:uid="{E47CF133-F7DA-415E-9D51-3EDEFBCEF8D0}"/>
    <cellStyle name="Total 2 3 2 2 6" xfId="19490" xr:uid="{4DBD49DE-3C47-48B3-BEC0-BCA0C759C6A4}"/>
    <cellStyle name="Total 2 3 2 2 7" xfId="20266" xr:uid="{7DE5A171-6BE7-4CB6-9D77-A7525A293670}"/>
    <cellStyle name="Total 2 3 2 2 8" xfId="21023" xr:uid="{7439B09F-42C5-4C15-890F-8E69AA87C357}"/>
    <cellStyle name="Total 2 3 2 3" xfId="11850" xr:uid="{643DF662-0EC9-400A-8175-022E8C3A1D4D}"/>
    <cellStyle name="Total 2 3 2 3 2" xfId="16254" xr:uid="{B3A3E68F-BBE8-4372-9214-39621ECBE3F2}"/>
    <cellStyle name="Total 2 3 2 3 3" xfId="17214" xr:uid="{04E87FC8-CD38-48B1-ADA3-EB76E8E4E06A}"/>
    <cellStyle name="Total 2 3 2 3 4" xfId="18166" xr:uid="{B7E4B2C4-18F3-4DFC-93F7-532B7A5844A2}"/>
    <cellStyle name="Total 2 3 2 3 5" xfId="19040" xr:uid="{6A1CB5ED-3399-4086-8253-11083260A3FA}"/>
    <cellStyle name="Total 2 3 2 3 6" xfId="19905" xr:uid="{D1CD8946-F4CC-4530-A427-6806605423C8}"/>
    <cellStyle name="Total 2 3 2 3 7" xfId="20681" xr:uid="{2B526CF1-5DF4-48CD-ACDE-38540703ED87}"/>
    <cellStyle name="Total 2 3 2 3 8" xfId="21438" xr:uid="{64E4B7C3-1226-491F-B6B2-C63E179C5C69}"/>
    <cellStyle name="Total 2 3 2 4" xfId="14819" xr:uid="{E6C5A5AD-83D6-4430-A9C1-7ED36837F5C5}"/>
    <cellStyle name="Total 2 3 2 5" xfId="14069" xr:uid="{CFED8908-D892-412B-906E-B90944863171}"/>
    <cellStyle name="Total 2 3 2 6" xfId="12862" xr:uid="{DD902C71-E823-43D7-950C-ECC370EEA852}"/>
    <cellStyle name="Total 2 3 2 7" xfId="13656" xr:uid="{F1CC3348-F73C-4A69-83F9-ECFA3C3C680D}"/>
    <cellStyle name="Total 2 3 2 8" xfId="13201" xr:uid="{CCDAD43A-0B36-485A-BA26-DFB790901F95}"/>
    <cellStyle name="Total 2 3 2 9" xfId="14097" xr:uid="{168C666B-ECF9-4F64-A42B-BE47043D1F46}"/>
    <cellStyle name="Total 2 3 3" xfId="10655" xr:uid="{28C7F162-98FA-4A17-A6F1-CDD202A992A8}"/>
    <cellStyle name="Total 2 3 3 2" xfId="15351" xr:uid="{3F745AEC-0F45-49DF-8410-8C990E7A9776}"/>
    <cellStyle name="Total 2 3 3 3" xfId="16371" xr:uid="{41486708-E0A6-4BCC-8777-E6FE010C8212}"/>
    <cellStyle name="Total 2 3 3 4" xfId="17331" xr:uid="{7F510960-CD57-4FAC-99EF-D60CE44CF744}"/>
    <cellStyle name="Total 2 3 3 5" xfId="18280" xr:uid="{A1A47596-66AB-48B8-B640-81A608B1038F}"/>
    <cellStyle name="Total 2 3 3 6" xfId="19153" xr:uid="{C72AAD83-5203-405B-8445-7DCB18132A01}"/>
    <cellStyle name="Total 2 3 3 7" xfId="20018" xr:uid="{AD9149C1-B669-461D-963C-8F6FD10575EB}"/>
    <cellStyle name="Total 2 3 3 8" xfId="20794" xr:uid="{C71E0A14-4A2B-4F97-A34D-681181A788ED}"/>
    <cellStyle name="Total 2 3 4" xfId="11621" xr:uid="{EBF4436E-81A6-4CFA-AB83-0317A7EBFB11}"/>
    <cellStyle name="Total 2 3 4 2" xfId="16025" xr:uid="{EAC79060-D851-46B8-BE58-328E3037B544}"/>
    <cellStyle name="Total 2 3 4 3" xfId="16985" xr:uid="{71D93955-9652-4E6D-9AAB-8459E2CFC3F3}"/>
    <cellStyle name="Total 2 3 4 4" xfId="17937" xr:uid="{E884ABE7-D781-43D0-919E-65C84D315CD6}"/>
    <cellStyle name="Total 2 3 4 5" xfId="18811" xr:uid="{5C844413-F7CA-4A56-B8AF-B977D094B4FE}"/>
    <cellStyle name="Total 2 3 4 6" xfId="19676" xr:uid="{14D079D9-7FF4-4702-B72D-8E7CFAB97A61}"/>
    <cellStyle name="Total 2 3 4 7" xfId="20452" xr:uid="{0A057FBA-D8B4-4467-A3A1-56829FB34384}"/>
    <cellStyle name="Total 2 3 4 8" xfId="21209" xr:uid="{D9D02E7E-9D4D-4F4B-8950-C14731039859}"/>
    <cellStyle name="Total 2 3 5" xfId="14322" xr:uid="{45E1BED0-1343-4933-B405-8DCB7A128BAB}"/>
    <cellStyle name="Total 2 3 6" xfId="12641" xr:uid="{AE3E4B12-000F-4300-8F37-0BC92225AE9D}"/>
    <cellStyle name="Total 2 3 7" xfId="14653" xr:uid="{B19BE1C8-9DF3-4A5E-B8B4-A1FA25ADDCE4}"/>
    <cellStyle name="Total 2 3 8" xfId="12349" xr:uid="{B4E3D8EE-F1AF-4853-BB2D-A023A5006CF6}"/>
    <cellStyle name="Total 2 3 9" xfId="13811" xr:uid="{6740B9D2-ECA1-499E-B9A8-A2A5D18D3C16}"/>
    <cellStyle name="Total 2 4" xfId="9381" xr:uid="{2D00019A-6C87-4406-8730-772F77D3AADF}"/>
    <cellStyle name="Total 2 4 10" xfId="14220" xr:uid="{61EE3111-6A5D-4B55-B526-790A771C9D8D}"/>
    <cellStyle name="Total 2 4 2" xfId="10908" xr:uid="{C286FCDD-EBE1-4B74-8225-47BCF9AC7323}"/>
    <cellStyle name="Total 2 4 2 2" xfId="15534" xr:uid="{9107700D-B807-432C-B231-2895AA3D5431}"/>
    <cellStyle name="Total 2 4 2 3" xfId="16540" xr:uid="{7FCFB9ED-214D-4428-BDE6-F38048431AF3}"/>
    <cellStyle name="Total 2 4 2 4" xfId="17498" xr:uid="{C3743A21-0BA1-4BDE-96C0-592706E122D6}"/>
    <cellStyle name="Total 2 4 2 5" xfId="18424" xr:uid="{DB39587A-FBFB-4CA0-B646-4A6BB4BD22AF}"/>
    <cellStyle name="Total 2 4 2 6" xfId="19295" xr:uid="{AE3D6122-109B-4D22-BC79-D59F384D9083}"/>
    <cellStyle name="Total 2 4 2 7" xfId="20142" xr:uid="{46E83F93-3D95-4D47-B390-44E528DA60FE}"/>
    <cellStyle name="Total 2 4 2 8" xfId="20909" xr:uid="{D56F48AA-6EEF-4C67-9938-5C2D4B95BC13}"/>
    <cellStyle name="Total 2 4 3" xfId="11736" xr:uid="{0DB11900-26FA-42D3-B08C-1242CB7236F0}"/>
    <cellStyle name="Total 2 4 3 2" xfId="16140" xr:uid="{BBE99C16-0291-4D56-9F2C-C055585B2CCC}"/>
    <cellStyle name="Total 2 4 3 3" xfId="17100" xr:uid="{C674715D-D6DA-4CAC-9E1D-42DA05F823DF}"/>
    <cellStyle name="Total 2 4 3 4" xfId="18052" xr:uid="{F98FB532-68CC-42C5-A403-4BDDAEFBED0D}"/>
    <cellStyle name="Total 2 4 3 5" xfId="18926" xr:uid="{0981DE2D-48D2-4EDA-BCB1-E29C847681A9}"/>
    <cellStyle name="Total 2 4 3 6" xfId="19791" xr:uid="{696B4519-4735-4AEF-B6A7-9B3CBCAAB75D}"/>
    <cellStyle name="Total 2 4 3 7" xfId="20567" xr:uid="{FA38D407-0A35-4071-811C-65627DC4FB48}"/>
    <cellStyle name="Total 2 4 3 8" xfId="21324" xr:uid="{A1D989C5-53C0-4C83-BB94-D3C46F55F01F}"/>
    <cellStyle name="Total 2 4 4" xfId="14505" xr:uid="{E1BF7A5B-085F-45EE-9E1B-A7E65A21620F}"/>
    <cellStyle name="Total 2 4 5" xfId="12472" xr:uid="{827E8FD9-2271-4CA7-9184-9144072B18A3}"/>
    <cellStyle name="Total 2 4 6" xfId="14683" xr:uid="{5A3C9D07-E48D-40C4-B3A0-F631E0AED5EB}"/>
    <cellStyle name="Total 2 4 7" xfId="12325" xr:uid="{C8B8EF7D-F750-434E-B872-E808FAF8A9E0}"/>
    <cellStyle name="Total 2 4 8" xfId="15206" xr:uid="{83349E21-C9FF-4EF4-BE5A-7D7BE0753AB7}"/>
    <cellStyle name="Total 2 4 9" xfId="11926" xr:uid="{65D97108-6E12-4F41-A6F1-68963405A815}"/>
    <cellStyle name="Total 2 5" xfId="10165" xr:uid="{3D264FCC-E52C-489E-A5F9-EBEF4E1C7A0F}"/>
    <cellStyle name="Total 2 5 2" xfId="15045" xr:uid="{BD90FFC1-EC98-405A-B99E-E069F9333FAF}"/>
    <cellStyle name="Total 2 5 3" xfId="12045" xr:uid="{B47E0DD9-B1F3-4C0A-8A00-EB21746C6542}"/>
    <cellStyle name="Total 2 5 4" xfId="13859" xr:uid="{D6133312-24EB-473D-AC7A-8835CA2B66FE}"/>
    <cellStyle name="Total 2 5 5" xfId="13044" xr:uid="{DD78A1C2-353C-4572-9021-31317A9979CE}"/>
    <cellStyle name="Total 2 5 6" xfId="14621" xr:uid="{E3CCE437-F769-4E2C-BE30-816799E3150D}"/>
    <cellStyle name="Total 2 5 7" xfId="12376" xr:uid="{F597E805-6325-460C-9642-5A24F437932E}"/>
    <cellStyle name="Total 2 5 8" xfId="13788" xr:uid="{B07DDCAE-FC1E-442D-8DD8-64687B81FA1E}"/>
    <cellStyle name="Total 2 6" xfId="11508" xr:uid="{BB591C73-4C96-4B5D-927A-50328EDD9F95}"/>
    <cellStyle name="Total 2 6 2" xfId="15912" xr:uid="{857C0162-2FBB-4B78-AC5E-FE4E6393F6AE}"/>
    <cellStyle name="Total 2 6 3" xfId="16872" xr:uid="{6C7ADC51-484A-4BB4-AC4F-53378BEA90C7}"/>
    <cellStyle name="Total 2 6 4" xfId="17824" xr:uid="{BE50F7B8-2FE8-4AAF-999E-EE37C457B7F3}"/>
    <cellStyle name="Total 2 6 5" xfId="18698" xr:uid="{26FA2F74-B97E-47A8-B318-22537DF51F17}"/>
    <cellStyle name="Total 2 6 6" xfId="19563" xr:uid="{6C8687D2-5D1C-433B-B3DF-4883B9133AF6}"/>
    <cellStyle name="Total 2 6 7" xfId="20339" xr:uid="{348481F2-9A6D-4C27-8B7C-3803D2EB921F}"/>
    <cellStyle name="Total 2 6 8" xfId="21096" xr:uid="{41F06CF4-BA94-4FE4-9122-D722538384D9}"/>
    <cellStyle name="Total 2 7" xfId="13971" xr:uid="{C22CA4F3-96F7-4423-BEC0-5483E959F912}"/>
    <cellStyle name="Total 2 8" xfId="12944" xr:uid="{1E7E16FD-6236-4DED-9C38-C66988CBEBA1}"/>
    <cellStyle name="Total 2 9" xfId="13582" xr:uid="{2A4B586B-AB75-49B0-821D-FF0FE2FE7AD7}"/>
    <cellStyle name="Total 3" xfId="8561" xr:uid="{1FAA6679-1BE8-42FD-A49A-27ED0BA9299F}"/>
    <cellStyle name="Total 3 10" xfId="13253" xr:uid="{782A9EF8-3B5A-49F8-B4D7-71EBE6C085EF}"/>
    <cellStyle name="Total 3 11" xfId="14093" xr:uid="{FAF92B55-3353-44B8-BDC7-778757F76BA8}"/>
    <cellStyle name="Total 3 12" xfId="12841" xr:uid="{9169443F-ABFE-4FB0-8008-277A023F7343}"/>
    <cellStyle name="Total 3 13" xfId="13675" xr:uid="{22C7D46E-E586-4877-A3C5-701C6779FFBB}"/>
    <cellStyle name="Total 3 2" xfId="8562" xr:uid="{53AD5F51-16E5-49B1-B084-071A3E10E140}"/>
    <cellStyle name="Total 3 2 10" xfId="13684" xr:uid="{3446772F-4F0F-4861-8F21-0B1A2185C06F}"/>
    <cellStyle name="Total 3 2 11" xfId="13185" xr:uid="{4B2F938D-6E25-4657-996C-2D1A4A56C96C}"/>
    <cellStyle name="Total 3 2 12" xfId="13485" xr:uid="{5ED889A2-12AC-4E5B-A2AB-7B19A5C30C70}"/>
    <cellStyle name="Total 3 2 2" xfId="9132" xr:uid="{1464E028-B1E9-44E1-A0AA-BEA9119A75A5}"/>
    <cellStyle name="Total 3 2 2 10" xfId="12624" xr:uid="{3C5207E5-B46D-4049-AA44-B7820D7F4982}"/>
    <cellStyle name="Total 3 2 2 11" xfId="13739" xr:uid="{21A154D2-33FD-4E4A-8EED-E127FE80ACE9}"/>
    <cellStyle name="Total 3 2 2 2" xfId="9875" xr:uid="{FAF761DF-A880-4B72-A32A-37A5B9127C01}"/>
    <cellStyle name="Total 3 2 2 2 10" xfId="13475" xr:uid="{49B43B44-E3A2-4922-AB40-E65B27CFD381}"/>
    <cellStyle name="Total 3 2 2 2 2" xfId="11416" xr:uid="{2961FAE5-6E9C-4BDB-8690-EBA400B92C65}"/>
    <cellStyle name="Total 3 2 2 2 2 2" xfId="15834" xr:uid="{56AABE4A-794D-4FBB-9954-BEA2B0CF1D5C}"/>
    <cellStyle name="Total 3 2 2 2 2 3" xfId="16796" xr:uid="{E092C27C-9D07-4E5B-B513-EF37168C93D9}"/>
    <cellStyle name="Total 3 2 2 2 2 4" xfId="17748" xr:uid="{FCDEF668-D7EC-4028-973F-6EEEE7936769}"/>
    <cellStyle name="Total 3 2 2 2 2 5" xfId="18626" xr:uid="{356A9926-73EF-4C2D-BD9E-D0077400FC35}"/>
    <cellStyle name="Total 3 2 2 2 2 6" xfId="19491" xr:uid="{A8CCDD0E-94F0-40A1-B792-10FD9F025CCC}"/>
    <cellStyle name="Total 3 2 2 2 2 7" xfId="20267" xr:uid="{1CE8D389-EC9B-4EF9-BC25-3BFDDBF301B3}"/>
    <cellStyle name="Total 3 2 2 2 2 8" xfId="21024" xr:uid="{E00B325B-E5CA-4CE7-BD04-5655F051B367}"/>
    <cellStyle name="Total 3 2 2 2 3" xfId="11851" xr:uid="{7AC976FE-AC96-4AB3-9798-8161E36197CB}"/>
    <cellStyle name="Total 3 2 2 2 3 2" xfId="16255" xr:uid="{23D5F3DC-8864-4E8C-B37E-BB402A6E4BA7}"/>
    <cellStyle name="Total 3 2 2 2 3 3" xfId="17215" xr:uid="{FAB9B79C-2D63-4B26-AB61-93CFC3AC2106}"/>
    <cellStyle name="Total 3 2 2 2 3 4" xfId="18167" xr:uid="{8C00EBF3-E117-4759-95DC-358A2C3187A2}"/>
    <cellStyle name="Total 3 2 2 2 3 5" xfId="19041" xr:uid="{F7E3F68B-F842-4F73-A815-EBA99C1D4541}"/>
    <cellStyle name="Total 3 2 2 2 3 6" xfId="19906" xr:uid="{79368393-8567-46FD-B24D-D5D43EC9B670}"/>
    <cellStyle name="Total 3 2 2 2 3 7" xfId="20682" xr:uid="{ECB37C5C-6B18-4651-9AD2-F374167D601C}"/>
    <cellStyle name="Total 3 2 2 2 3 8" xfId="21439" xr:uid="{4C9357E4-8205-4FEF-BE9E-435F9995F00C}"/>
    <cellStyle name="Total 3 2 2 2 4" xfId="14820" xr:uid="{1B32F5A4-9122-44C3-A1C5-96803E0EF67D}"/>
    <cellStyle name="Total 3 2 2 2 5" xfId="11887" xr:uid="{F0C88352-C1DE-49ED-9B70-F82EA878D887}"/>
    <cellStyle name="Total 3 2 2 2 6" xfId="13947" xr:uid="{5F547D5E-A62E-4E8F-8D8E-D2336D797E80}"/>
    <cellStyle name="Total 3 2 2 2 7" xfId="12968" xr:uid="{AD12E180-2D57-4B39-AE6B-BDEFDA5E46C1}"/>
    <cellStyle name="Total 3 2 2 2 8" xfId="13559" xr:uid="{2A49CB0E-7F9A-475F-8CD4-9F50EB287349}"/>
    <cellStyle name="Total 3 2 2 2 9" xfId="13278" xr:uid="{CE378642-B348-44F0-90DB-551D8886D357}"/>
    <cellStyle name="Total 3 2 2 3" xfId="10657" xr:uid="{B2BD1D1B-73DB-45A9-9703-47507AFE3943}"/>
    <cellStyle name="Total 3 2 2 3 2" xfId="15353" xr:uid="{1073D9BC-CA04-4A4C-888A-F63333F5062F}"/>
    <cellStyle name="Total 3 2 2 3 3" xfId="16373" xr:uid="{B179F13F-DB64-46B9-9E66-652EC52002C8}"/>
    <cellStyle name="Total 3 2 2 3 4" xfId="17333" xr:uid="{DF1FC98C-0047-4DF7-9BFF-801AE6F99051}"/>
    <cellStyle name="Total 3 2 2 3 5" xfId="18282" xr:uid="{FE483152-456E-4307-A8B1-B8A7AB4F7F16}"/>
    <cellStyle name="Total 3 2 2 3 6" xfId="19155" xr:uid="{9869C229-0430-489A-BDF5-C7CB5A77923C}"/>
    <cellStyle name="Total 3 2 2 3 7" xfId="20020" xr:uid="{231AD9F2-DE47-4871-AD56-B9EE5B1924C8}"/>
    <cellStyle name="Total 3 2 2 3 8" xfId="20796" xr:uid="{DBCF6AE7-C0BF-41FA-98E7-57AFC04A4E6D}"/>
    <cellStyle name="Total 3 2 2 4" xfId="11623" xr:uid="{40CFA324-6534-45A5-8C33-05D0A54331CC}"/>
    <cellStyle name="Total 3 2 2 4 2" xfId="16027" xr:uid="{17F05717-89D2-4D6B-B471-9F1EB43C4BD4}"/>
    <cellStyle name="Total 3 2 2 4 3" xfId="16987" xr:uid="{E437D69D-7065-487C-9080-F0DEA2BD50C5}"/>
    <cellStyle name="Total 3 2 2 4 4" xfId="17939" xr:uid="{BF3D838C-6929-4B8C-B1C6-4B92796835BB}"/>
    <cellStyle name="Total 3 2 2 4 5" xfId="18813" xr:uid="{860448E0-B2C0-4103-8B0E-5783A949B9BF}"/>
    <cellStyle name="Total 3 2 2 4 6" xfId="19678" xr:uid="{CF410FF8-C9CD-4DA3-AF4D-2BD29EABC2E5}"/>
    <cellStyle name="Total 3 2 2 4 7" xfId="20454" xr:uid="{FCC09E7C-883A-4762-8CC5-A498BC4D28A1}"/>
    <cellStyle name="Total 3 2 2 4 8" xfId="21211" xr:uid="{99E79A5F-4758-4F52-AFDA-8BF9521CEDFA}"/>
    <cellStyle name="Total 3 2 2 5" xfId="14324" xr:uid="{AD6FAF87-155F-4D3E-9B94-F9CADFB361D6}"/>
    <cellStyle name="Total 3 2 2 6" xfId="12639" xr:uid="{8C707751-9516-4FCA-9E7D-79D84C7AD48E}"/>
    <cellStyle name="Total 3 2 2 7" xfId="15170" xr:uid="{2D00F5AF-9B71-4CB0-ADE6-48299EC45FD0}"/>
    <cellStyle name="Total 3 2 2 8" xfId="11954" xr:uid="{502E41F0-52DF-4B13-B8EC-F3AB16A6AEDF}"/>
    <cellStyle name="Total 3 2 2 9" xfId="14340" xr:uid="{4925ECB3-B720-495C-BBF3-12C3B1C7FE19}"/>
    <cellStyle name="Total 3 2 3" xfId="9383" xr:uid="{77F5B2E7-0564-480F-8B67-FFD37C49F438}"/>
    <cellStyle name="Total 3 2 3 10" xfId="13553" xr:uid="{BBBD0B89-9F1E-446A-9974-3BA94FDE0CD0}"/>
    <cellStyle name="Total 3 2 3 2" xfId="10910" xr:uid="{86BB9871-99B4-48C3-84AC-482F38D12F2B}"/>
    <cellStyle name="Total 3 2 3 2 2" xfId="15536" xr:uid="{7BA398D4-09CC-4B0E-9BFB-50C32A5803D8}"/>
    <cellStyle name="Total 3 2 3 2 3" xfId="16542" xr:uid="{2B3B2716-D59D-4B36-B00F-386276AD1D81}"/>
    <cellStyle name="Total 3 2 3 2 4" xfId="17500" xr:uid="{10EED5C2-5266-4B0A-8953-51BB758D6A0B}"/>
    <cellStyle name="Total 3 2 3 2 5" xfId="18426" xr:uid="{03E31BB6-69E9-4CEB-B4F4-09402C6B01D1}"/>
    <cellStyle name="Total 3 2 3 2 6" xfId="19297" xr:uid="{746E6AC1-AA4D-4EC0-BEF7-37719BD85765}"/>
    <cellStyle name="Total 3 2 3 2 7" xfId="20144" xr:uid="{65201723-BF19-4186-9A63-3135BE578076}"/>
    <cellStyle name="Total 3 2 3 2 8" xfId="20911" xr:uid="{640BA15D-D775-4EB1-B360-00D2539B9165}"/>
    <cellStyle name="Total 3 2 3 3" xfId="11738" xr:uid="{7B3200B2-BC74-4A2C-A955-C19D52987964}"/>
    <cellStyle name="Total 3 2 3 3 2" xfId="16142" xr:uid="{E8ADF3AE-A6FD-4686-8BE3-407258C36BAB}"/>
    <cellStyle name="Total 3 2 3 3 3" xfId="17102" xr:uid="{87569712-A058-4707-A5FA-7A51F2DBB079}"/>
    <cellStyle name="Total 3 2 3 3 4" xfId="18054" xr:uid="{5B8797B6-D2E3-4C00-9730-755A80BB31F6}"/>
    <cellStyle name="Total 3 2 3 3 5" xfId="18928" xr:uid="{15726EA2-84BD-4136-A18C-5461C570DC86}"/>
    <cellStyle name="Total 3 2 3 3 6" xfId="19793" xr:uid="{FDD1EF2E-3DDA-4343-910D-EB346C42577C}"/>
    <cellStyle name="Total 3 2 3 3 7" xfId="20569" xr:uid="{DEE7C238-EFCF-4224-A932-FAB2161C4D41}"/>
    <cellStyle name="Total 3 2 3 3 8" xfId="21326" xr:uid="{A3341FFD-2CF4-4D81-A09B-9F8DD0D191AA}"/>
    <cellStyle name="Total 3 2 3 4" xfId="14507" xr:uid="{8699A228-0775-4FCE-9F5C-83A106433BA7}"/>
    <cellStyle name="Total 3 2 3 5" xfId="12470" xr:uid="{BC9A5A1D-530A-416A-B8F7-5B7C90842667}"/>
    <cellStyle name="Total 3 2 3 6" xfId="15194" xr:uid="{F0EC93C0-A578-4DC1-8A2D-B6BC88312F3F}"/>
    <cellStyle name="Total 3 2 3 7" xfId="11934" xr:uid="{B2135687-BB58-4B6C-B076-B396FB6CC398}"/>
    <cellStyle name="Total 3 2 3 8" xfId="13934" xr:uid="{39690CCA-8483-49A9-A184-543ACCA37085}"/>
    <cellStyle name="Total 3 2 3 9" xfId="12977" xr:uid="{BC4B7248-7467-40EC-A3D7-BE6246912ACC}"/>
    <cellStyle name="Total 3 2 4" xfId="10167" xr:uid="{9A658C0F-DB1C-4C1D-8FD0-63D4418144BC}"/>
    <cellStyle name="Total 3 2 4 2" xfId="15047" xr:uid="{DF53FF4F-507D-410F-ABB4-E4A6A54ED961}"/>
    <cellStyle name="Total 3 2 4 3" xfId="12043" xr:uid="{26BD8B5C-AA06-4412-BBF9-F031D037F6DA}"/>
    <cellStyle name="Total 3 2 4 4" xfId="13861" xr:uid="{D2773C82-4403-4DF1-94A7-219C58725B74}"/>
    <cellStyle name="Total 3 2 4 5" xfId="13042" xr:uid="{D5CDF3B8-6358-4362-9E22-16A830BBF576}"/>
    <cellStyle name="Total 3 2 4 6" xfId="15149" xr:uid="{AA55F273-4CA8-4DFE-92EC-D9623D2B6A37}"/>
    <cellStyle name="Total 3 2 4 7" xfId="11970" xr:uid="{1039A8EE-9C57-42A9-8951-E31454982F19}"/>
    <cellStyle name="Total 3 2 4 8" xfId="14838" xr:uid="{BE4695EC-B1E1-40C2-80D9-01DA69EAE8E8}"/>
    <cellStyle name="Total 3 2 5" xfId="11510" xr:uid="{F67771B8-6284-496A-9043-A618569C7735}"/>
    <cellStyle name="Total 3 2 5 2" xfId="15914" xr:uid="{6AD5C1E9-A076-453F-BC35-5DFA546140C9}"/>
    <cellStyle name="Total 3 2 5 3" xfId="16874" xr:uid="{7D216E46-A24B-4B82-BDE2-A3F958BA0DA3}"/>
    <cellStyle name="Total 3 2 5 4" xfId="17826" xr:uid="{7E3EDF8C-B362-4801-9BED-1A825B636250}"/>
    <cellStyle name="Total 3 2 5 5" xfId="18700" xr:uid="{A34B5642-1DDB-422A-BD2D-219D390D7DB4}"/>
    <cellStyle name="Total 3 2 5 6" xfId="19565" xr:uid="{5C2CD31E-A3FF-4097-8C4F-41BE0E6E33DF}"/>
    <cellStyle name="Total 3 2 5 7" xfId="20341" xr:uid="{E21713A2-93BB-4808-A4B3-F8EEED3785C9}"/>
    <cellStyle name="Total 3 2 5 8" xfId="21098" xr:uid="{22D3F510-179F-4045-A395-9A636FE3976D}"/>
    <cellStyle name="Total 3 2 6" xfId="13974" xr:uid="{BE6440B5-437C-4933-A58E-470D0617F87F}"/>
    <cellStyle name="Total 3 2 7" xfId="12941" xr:uid="{DDF70ABC-03C7-4F55-8C52-2994F8B82C40}"/>
    <cellStyle name="Total 3 2 8" xfId="14118" xr:uid="{BE853402-5D33-44CB-9B73-96E343FD4DEA}"/>
    <cellStyle name="Total 3 2 9" xfId="12828" xr:uid="{EE2F106E-1C43-47C4-8655-604F2DB4CDC8}"/>
    <cellStyle name="Total 3 3" xfId="9131" xr:uid="{F05E5F24-7CC4-4936-B243-03A035B5050B}"/>
    <cellStyle name="Total 3 3 10" xfId="18505" xr:uid="{D573412E-76D1-4C64-882A-A8CAC09E3C70}"/>
    <cellStyle name="Total 3 3 11" xfId="19376" xr:uid="{3328D973-7ABC-42C8-9469-5C8B6ADD9F64}"/>
    <cellStyle name="Total 3 3 2" xfId="9876" xr:uid="{15C09EE7-9A19-454E-8B37-EEA7F2422860}"/>
    <cellStyle name="Total 3 3 2 10" xfId="15431" xr:uid="{F67E5F7D-0977-4D24-9530-F97B15063A56}"/>
    <cellStyle name="Total 3 3 2 2" xfId="11417" xr:uid="{C22B7056-D854-4515-BA66-6402AE5288D6}"/>
    <cellStyle name="Total 3 3 2 2 2" xfId="15835" xr:uid="{86E42EBD-1C22-4C09-8A0E-A38778286650}"/>
    <cellStyle name="Total 3 3 2 2 3" xfId="16797" xr:uid="{6329A65B-7D5B-4B2C-8BBD-0F19801B2044}"/>
    <cellStyle name="Total 3 3 2 2 4" xfId="17749" xr:uid="{8601497A-4EF7-4872-BDD7-AF0AD8FD71FA}"/>
    <cellStyle name="Total 3 3 2 2 5" xfId="18627" xr:uid="{AD2BD07C-3AFB-4805-9878-9B7165A63ECB}"/>
    <cellStyle name="Total 3 3 2 2 6" xfId="19492" xr:uid="{E3F50BEC-3BF3-4C81-BB89-988E06C961C2}"/>
    <cellStyle name="Total 3 3 2 2 7" xfId="20268" xr:uid="{A7890EAA-6995-4F39-A1EA-61840A761F8D}"/>
    <cellStyle name="Total 3 3 2 2 8" xfId="21025" xr:uid="{35B87378-2D42-4328-86A7-4AF2A08B6011}"/>
    <cellStyle name="Total 3 3 2 3" xfId="11852" xr:uid="{B32ADC02-4B51-492C-8849-B8C32942586B}"/>
    <cellStyle name="Total 3 3 2 3 2" xfId="16256" xr:uid="{F33A8E90-0D41-4E36-89E3-8FF8C6AE4872}"/>
    <cellStyle name="Total 3 3 2 3 3" xfId="17216" xr:uid="{1CA6CF89-24DF-4800-83DC-EAACEBE156E3}"/>
    <cellStyle name="Total 3 3 2 3 4" xfId="18168" xr:uid="{E3195F0C-222C-4C33-BA4D-F201E255DD35}"/>
    <cellStyle name="Total 3 3 2 3 5" xfId="19042" xr:uid="{480B541E-910E-49E0-BA4B-2FF6416B6ABC}"/>
    <cellStyle name="Total 3 3 2 3 6" xfId="19907" xr:uid="{35CB6758-7091-487A-89CB-80C330EA91E0}"/>
    <cellStyle name="Total 3 3 2 3 7" xfId="20683" xr:uid="{DEA062D8-878E-4DA3-928A-1781B4C7C3DC}"/>
    <cellStyle name="Total 3 3 2 3 8" xfId="21440" xr:uid="{F411CEAE-6E33-494E-A2D2-7D6A643C3C22}"/>
    <cellStyle name="Total 3 3 2 4" xfId="14821" xr:uid="{9B31D811-648E-4A6B-A633-63D0C03FE3A0}"/>
    <cellStyle name="Total 3 3 2 5" xfId="2433" xr:uid="{B9C81D7D-59E2-4ACF-B55B-C10ECE163E21}"/>
    <cellStyle name="Total 3 3 2 6" xfId="13994" xr:uid="{BF90AAE6-6761-4150-A809-87E25F510101}"/>
    <cellStyle name="Total 3 3 2 7" xfId="12921" xr:uid="{0865C496-AFDE-4025-A747-15E39D16B84B}"/>
    <cellStyle name="Total 3 3 2 8" xfId="13599" xr:uid="{DEDEAF73-2B21-4306-A6A7-3A44DB0EF174}"/>
    <cellStyle name="Total 3 3 2 9" xfId="13238" xr:uid="{54744147-8692-4EDA-B6D2-A4A0F6414E9B}"/>
    <cellStyle name="Total 3 3 3" xfId="10656" xr:uid="{8B1EF277-AF88-4AE7-9307-8316BA588D29}"/>
    <cellStyle name="Total 3 3 3 2" xfId="15352" xr:uid="{54AEE834-7E11-4C82-984E-2B6944D84D80}"/>
    <cellStyle name="Total 3 3 3 3" xfId="16372" xr:uid="{DF815441-80B9-46A3-8B72-A5FA6FDF1ADE}"/>
    <cellStyle name="Total 3 3 3 4" xfId="17332" xr:uid="{D0905F2B-331E-4E36-8C52-15D112D19519}"/>
    <cellStyle name="Total 3 3 3 5" xfId="18281" xr:uid="{45293546-2E5A-45F4-A32E-B849633EFB64}"/>
    <cellStyle name="Total 3 3 3 6" xfId="19154" xr:uid="{4E99B6E8-D5A8-481D-8C61-7C218F34AB72}"/>
    <cellStyle name="Total 3 3 3 7" xfId="20019" xr:uid="{DDE71A26-722C-495F-A059-1D720CC03B63}"/>
    <cellStyle name="Total 3 3 3 8" xfId="20795" xr:uid="{0460FD37-4295-423D-8ABC-132E86AB8600}"/>
    <cellStyle name="Total 3 3 4" xfId="11622" xr:uid="{0F21B2E5-5E2A-472C-98C9-4901447EC9EE}"/>
    <cellStyle name="Total 3 3 4 2" xfId="16026" xr:uid="{C9B9E1DD-DF2A-4C17-AA9A-5F85F2B9FBA8}"/>
    <cellStyle name="Total 3 3 4 3" xfId="16986" xr:uid="{512CEDA5-2BED-4532-945A-1B732D66BF1B}"/>
    <cellStyle name="Total 3 3 4 4" xfId="17938" xr:uid="{D8298D0E-AF6B-43EC-9103-7D0337A69066}"/>
    <cellStyle name="Total 3 3 4 5" xfId="18812" xr:uid="{4066DA0F-99F0-4016-868E-27B80819334C}"/>
    <cellStyle name="Total 3 3 4 6" xfId="19677" xr:uid="{04E929F4-1331-4E39-8223-31B4564A409C}"/>
    <cellStyle name="Total 3 3 4 7" xfId="20453" xr:uid="{53B66419-6AB6-4FD6-9045-2CF39722309D}"/>
    <cellStyle name="Total 3 3 4 8" xfId="21210" xr:uid="{0C837F34-52B2-4D0C-B522-650C38CBD02B}"/>
    <cellStyle name="Total 3 3 5" xfId="14323" xr:uid="{1891CB02-3378-4214-98AF-C06EC8E10FD0}"/>
    <cellStyle name="Total 3 3 6" xfId="12640" xr:uid="{108BF2F3-BC6B-454D-968D-C618807CEC01}"/>
    <cellStyle name="Total 3 3 7" xfId="15675" xr:uid="{AA483369-9297-4D8E-A362-1D0EA703C929}"/>
    <cellStyle name="Total 3 3 8" xfId="16653" xr:uid="{8A2373BA-4527-4748-9085-092585BB4DFA}"/>
    <cellStyle name="Total 3 3 9" xfId="17606" xr:uid="{D2BAB27C-3502-4380-8A50-0271760FE46F}"/>
    <cellStyle name="Total 3 4" xfId="9382" xr:uid="{57CACCB2-1B25-495E-8196-A9350D920A62}"/>
    <cellStyle name="Total 3 4 10" xfId="19394" xr:uid="{68EFAA60-D80D-44CE-8242-E398637ECF2F}"/>
    <cellStyle name="Total 3 4 2" xfId="10909" xr:uid="{5CD31986-37B0-4E8F-9232-1AB676F66995}"/>
    <cellStyle name="Total 3 4 2 2" xfId="15535" xr:uid="{5E1F83A8-CA75-4C73-AA48-DD5BBDFBDCB4}"/>
    <cellStyle name="Total 3 4 2 3" xfId="16541" xr:uid="{90A4F5E8-8D25-42B3-9671-F884EB15A1FC}"/>
    <cellStyle name="Total 3 4 2 4" xfId="17499" xr:uid="{2DA6AC2D-35B3-41AE-A8C3-E6CEB8E30930}"/>
    <cellStyle name="Total 3 4 2 5" xfId="18425" xr:uid="{2DAB9049-4C8E-482C-86D5-71BEFFFEE5C4}"/>
    <cellStyle name="Total 3 4 2 6" xfId="19296" xr:uid="{999A92D7-7BC7-40C8-BAD7-9D9493BF44B7}"/>
    <cellStyle name="Total 3 4 2 7" xfId="20143" xr:uid="{AB835A45-8C46-4611-AFFD-F7E7A25C9D9F}"/>
    <cellStyle name="Total 3 4 2 8" xfId="20910" xr:uid="{FFC8F78A-56B9-4164-8716-647A33939E32}"/>
    <cellStyle name="Total 3 4 3" xfId="11737" xr:uid="{EC58BDE4-D9A5-43B4-9B50-E8250D6F73AD}"/>
    <cellStyle name="Total 3 4 3 2" xfId="16141" xr:uid="{3DBC6F98-AA34-4990-81FC-9E93C6E1F6C7}"/>
    <cellStyle name="Total 3 4 3 3" xfId="17101" xr:uid="{8A7A7E88-1C45-4E31-8BDF-3FE5E277B617}"/>
    <cellStyle name="Total 3 4 3 4" xfId="18053" xr:uid="{B7F91EC6-86BE-48CE-A6D6-EFD3B26600C3}"/>
    <cellStyle name="Total 3 4 3 5" xfId="18927" xr:uid="{55BE9BBE-B82A-4C7D-903C-D04F3BC4F6E9}"/>
    <cellStyle name="Total 3 4 3 6" xfId="19792" xr:uid="{76110458-07CF-4333-BFA2-200104FDEA9B}"/>
    <cellStyle name="Total 3 4 3 7" xfId="20568" xr:uid="{F9831823-B8AD-4D55-A4E9-E827F4FAB723}"/>
    <cellStyle name="Total 3 4 3 8" xfId="21325" xr:uid="{EB5D7449-77B1-43A7-B086-E9C3D270FC77}"/>
    <cellStyle name="Total 3 4 4" xfId="14506" xr:uid="{06028620-B8A2-459B-B6B8-472CFAB9DE49}"/>
    <cellStyle name="Total 3 4 5" xfId="12471" xr:uid="{290AFFF8-9F17-4A53-86E4-5EAACA4AF219}"/>
    <cellStyle name="Total 3 4 6" xfId="15702" xr:uid="{55D58757-07CB-4AA1-9E98-FD3F66F8939C}"/>
    <cellStyle name="Total 3 4 7" xfId="16678" xr:uid="{130A0233-D153-4628-A7CC-BC5561ADCCD0}"/>
    <cellStyle name="Total 3 4 8" xfId="17630" xr:uid="{C4A47E8C-8610-4C8D-9868-637FB11146A3}"/>
    <cellStyle name="Total 3 4 9" xfId="18525" xr:uid="{DB66F9BC-131F-4332-AD0E-E9761C0ECA8F}"/>
    <cellStyle name="Total 3 5" xfId="10166" xr:uid="{793D9143-E223-4F6A-98F1-56237372180E}"/>
    <cellStyle name="Total 3 5 2" xfId="15046" xr:uid="{85E8FA30-4BBA-4126-8F4E-E068112DBBA4}"/>
    <cellStyle name="Total 3 5 3" xfId="12044" xr:uid="{E6EC6209-70D5-4566-A4F0-DAC37E179BDD}"/>
    <cellStyle name="Total 3 5 4" xfId="13860" xr:uid="{8BD2561C-4561-4814-8755-F3126561F42D}"/>
    <cellStyle name="Total 3 5 5" xfId="13043" xr:uid="{2C2E73C4-0EEA-48CD-9464-46E06FFD9FDF}"/>
    <cellStyle name="Total 3 5 6" xfId="15647" xr:uid="{364EF452-15EC-4F4F-AC7D-77848397A241}"/>
    <cellStyle name="Total 3 5 7" xfId="16629" xr:uid="{C92FBB99-AE95-4469-BD88-B353D2BD47B7}"/>
    <cellStyle name="Total 3 5 8" xfId="17582" xr:uid="{199CD2EC-7159-4002-BFD0-55CAE19F55A0}"/>
    <cellStyle name="Total 3 6" xfId="11509" xr:uid="{17989420-2E7B-4013-BBA3-82567037DF11}"/>
    <cellStyle name="Total 3 6 2" xfId="15913" xr:uid="{AB9C1D52-848B-41E3-AA07-4B7891E68567}"/>
    <cellStyle name="Total 3 6 3" xfId="16873" xr:uid="{A9F50F1A-EB4C-4F54-8BD8-5F07378F176E}"/>
    <cellStyle name="Total 3 6 4" xfId="17825" xr:uid="{411C0AC9-2FED-407A-A3C4-4297259B6DE8}"/>
    <cellStyle name="Total 3 6 5" xfId="18699" xr:uid="{5B52AF8B-4656-410D-B61C-04989B479EA9}"/>
    <cellStyle name="Total 3 6 6" xfId="19564" xr:uid="{73287F81-5298-4DDD-BA70-FAF80EBE34DC}"/>
    <cellStyle name="Total 3 6 7" xfId="20340" xr:uid="{86E5F233-4BE2-4C45-B051-8677B86F3562}"/>
    <cellStyle name="Total 3 6 8" xfId="21097" xr:uid="{F5307B13-DC75-484F-A612-E072F4D2A0E4}"/>
    <cellStyle name="Total 3 7" xfId="13973" xr:uid="{50BD14D3-6BF8-4786-A7BE-2C4C3B4F0B98}"/>
    <cellStyle name="Total 3 8" xfId="12942" xr:uid="{6BF22979-B474-4FBE-9000-7B9A3F911593}"/>
    <cellStyle name="Total 3 9" xfId="13584" xr:uid="{C6DF6B31-D4D8-4E7B-8A73-A48150CD5985}"/>
    <cellStyle name="Total 4" xfId="8563" xr:uid="{5F3007E8-3116-47F8-9985-CC72FDCFEFD1}"/>
    <cellStyle name="Total 4 10" xfId="12373" xr:uid="{D3ECB1D1-0692-4546-95D3-C54C75A6EF49}"/>
    <cellStyle name="Total 4 11" xfId="14697" xr:uid="{485131C7-EB6E-45EA-AF85-1C4E55BB977E}"/>
    <cellStyle name="Total 4 12" xfId="12315" xr:uid="{B8DF783D-1351-4EEB-84D6-5453DBB4C008}"/>
    <cellStyle name="Total 4 13" xfId="15207" xr:uid="{20C8B39F-A1B7-46DE-BE7B-5E509B1E746B}"/>
    <cellStyle name="Total 4 2" xfId="8564" xr:uid="{30F75D4B-EA3E-4A38-A710-0231CBF5FCE8}"/>
    <cellStyle name="Total 4 2 10" xfId="17585" xr:uid="{17D881E2-605D-45EC-9081-B130530E580C}"/>
    <cellStyle name="Total 4 2 11" xfId="18488" xr:uid="{5587C149-E007-4CDC-9EF6-9DBEF2269785}"/>
    <cellStyle name="Total 4 2 12" xfId="19359" xr:uid="{2198C05E-240C-4BA0-9A1C-6543103B23E0}"/>
    <cellStyle name="Total 4 2 2" xfId="9134" xr:uid="{FD0B973F-7243-42C2-9EE0-64C455BD0EC0}"/>
    <cellStyle name="Total 4 2 2 10" xfId="13083" xr:uid="{46DACF9A-28EF-44BE-AE46-D9B134206A36}"/>
    <cellStyle name="Total 4 2 2 11" xfId="15640" xr:uid="{3BD737A2-8453-4B94-83F9-0F2395BD5BAC}"/>
    <cellStyle name="Total 4 2 2 2" xfId="9877" xr:uid="{6BBC3554-8467-41D8-8816-344C1E0B03C1}"/>
    <cellStyle name="Total 4 2 2 2 10" xfId="15134" xr:uid="{8EE694F8-B2E6-496C-9633-6402C0B7A118}"/>
    <cellStyle name="Total 4 2 2 2 2" xfId="11418" xr:uid="{9687D9FB-60A0-4CF1-9D01-49E0EA2127C6}"/>
    <cellStyle name="Total 4 2 2 2 2 2" xfId="15836" xr:uid="{2877A8AE-ECC9-4FA7-9E59-DB16D244D16C}"/>
    <cellStyle name="Total 4 2 2 2 2 3" xfId="16798" xr:uid="{E10F7240-8CAC-48E9-9FC8-8F84175B0A71}"/>
    <cellStyle name="Total 4 2 2 2 2 4" xfId="17750" xr:uid="{0D83C532-7375-494B-8EA0-91DD64E19162}"/>
    <cellStyle name="Total 4 2 2 2 2 5" xfId="18628" xr:uid="{F7BEE5E6-D5CB-4A73-958C-8FC112CC35C4}"/>
    <cellStyle name="Total 4 2 2 2 2 6" xfId="19493" xr:uid="{2A72C131-B748-45EF-A668-1707A78EA386}"/>
    <cellStyle name="Total 4 2 2 2 2 7" xfId="20269" xr:uid="{C2FD2B51-69A6-4DDF-A876-5A07719437D4}"/>
    <cellStyle name="Total 4 2 2 2 2 8" xfId="21026" xr:uid="{948EAD22-12B2-438D-81C7-43AE1E6BD7E4}"/>
    <cellStyle name="Total 4 2 2 2 3" xfId="11853" xr:uid="{DC9B8178-8722-4CF8-BDC3-C3A7F274302D}"/>
    <cellStyle name="Total 4 2 2 2 3 2" xfId="16257" xr:uid="{56FF44DC-D26A-45D0-98BD-3099A6C51B04}"/>
    <cellStyle name="Total 4 2 2 2 3 3" xfId="17217" xr:uid="{6D39058B-07A9-4C36-AEF9-0E23B5673B35}"/>
    <cellStyle name="Total 4 2 2 2 3 4" xfId="18169" xr:uid="{AE345563-419E-4954-A2BD-2B8ECBF4DC15}"/>
    <cellStyle name="Total 4 2 2 2 3 5" xfId="19043" xr:uid="{C90973C7-B003-4EEF-A13C-494A350FCACE}"/>
    <cellStyle name="Total 4 2 2 2 3 6" xfId="19908" xr:uid="{A206AC17-B10B-41BA-B540-348BD8C21F02}"/>
    <cellStyle name="Total 4 2 2 2 3 7" xfId="20684" xr:uid="{825AA4A7-656E-4558-9F24-7D5771803DB0}"/>
    <cellStyle name="Total 4 2 2 2 3 8" xfId="21441" xr:uid="{44DB6A49-0D6A-4641-8808-A12545B694C9}"/>
    <cellStyle name="Total 4 2 2 2 4" xfId="14822" xr:uid="{72917B58-9ED6-4110-B5A8-E6131F680CC1}"/>
    <cellStyle name="Total 4 2 2 2 5" xfId="12262" xr:uid="{25254926-F101-43A1-BDAC-B911C71A09D9}"/>
    <cellStyle name="Total 4 2 2 2 6" xfId="14074" xr:uid="{E585033B-9E38-4CDD-83C8-909A1B1E7756}"/>
    <cellStyle name="Total 4 2 2 2 7" xfId="12858" xr:uid="{26EF4C71-5A18-49AD-B2BE-6DA848B3940C}"/>
    <cellStyle name="Total 4 2 2 2 8" xfId="13659" xr:uid="{595209CA-A85D-442C-832C-D00FAF1E53F2}"/>
    <cellStyle name="Total 4 2 2 2 9" xfId="13198" xr:uid="{BEA1D13F-8CED-46A8-A92D-2725B10C92F0}"/>
    <cellStyle name="Total 4 2 2 3" xfId="10659" xr:uid="{B4B56183-C2F4-4E9A-B6C4-7B0EC8F81CF6}"/>
    <cellStyle name="Total 4 2 2 3 2" xfId="15355" xr:uid="{81723F0E-55A7-460D-90A0-77DABD86EAC4}"/>
    <cellStyle name="Total 4 2 2 3 3" xfId="16375" xr:uid="{3D6AE9E6-BED5-498C-B891-F4016DCCC03E}"/>
    <cellStyle name="Total 4 2 2 3 4" xfId="17335" xr:uid="{91F0697D-6F0C-420A-889D-CE5AAF30D379}"/>
    <cellStyle name="Total 4 2 2 3 5" xfId="18284" xr:uid="{BCFE9F27-51BC-4393-9F3F-D454BE19C0BC}"/>
    <cellStyle name="Total 4 2 2 3 6" xfId="19157" xr:uid="{602B8220-3B2F-452D-97A1-325DB06E9EEE}"/>
    <cellStyle name="Total 4 2 2 3 7" xfId="20022" xr:uid="{0AA04CF8-5983-458A-8729-47C4BBBC7C63}"/>
    <cellStyle name="Total 4 2 2 3 8" xfId="20798" xr:uid="{EBFD1BE3-D4BD-43FE-B45C-7881503FEDD8}"/>
    <cellStyle name="Total 4 2 2 4" xfId="11625" xr:uid="{FAECC575-5062-497E-9117-77D97814056B}"/>
    <cellStyle name="Total 4 2 2 4 2" xfId="16029" xr:uid="{04EF53DB-4EC6-4F5C-A698-EE0C7D1FBE68}"/>
    <cellStyle name="Total 4 2 2 4 3" xfId="16989" xr:uid="{1003C569-7581-406E-8425-73DDED0DB6A8}"/>
    <cellStyle name="Total 4 2 2 4 4" xfId="17941" xr:uid="{E349A334-A7AC-4D5C-B994-FAA58B82B118}"/>
    <cellStyle name="Total 4 2 2 4 5" xfId="18815" xr:uid="{5642EBF0-F167-461B-8A3F-70797CC88D5D}"/>
    <cellStyle name="Total 4 2 2 4 6" xfId="19680" xr:uid="{AE5EB1E8-AD67-4E8D-9195-E91DD47F2DBB}"/>
    <cellStyle name="Total 4 2 2 4 7" xfId="20456" xr:uid="{0F3115E2-93FC-4F5B-A7C1-228533E903D6}"/>
    <cellStyle name="Total 4 2 2 4 8" xfId="21213" xr:uid="{7B4A8D6D-3FBF-4E88-872E-A8C611D617E4}"/>
    <cellStyle name="Total 4 2 2 5" xfId="14326" xr:uid="{2B615154-472C-4C67-A5F6-5E53E3AB5521}"/>
    <cellStyle name="Total 4 2 2 6" xfId="12637" xr:uid="{2F5555EC-45BD-4B86-ADF2-E53CA5D1902D}"/>
    <cellStyle name="Total 4 2 2 7" xfId="14654" xr:uid="{055AAD04-4034-4822-B8C0-098EF54E821D}"/>
    <cellStyle name="Total 4 2 2 8" xfId="12348" xr:uid="{A4157BBC-9627-4722-822B-1F0FADB82CB0}"/>
    <cellStyle name="Total 4 2 2 9" xfId="13812" xr:uid="{87EBC1D9-6E20-4D07-ABC1-702EB79BC956}"/>
    <cellStyle name="Total 4 2 3" xfId="9385" xr:uid="{F4E8C41A-D690-479D-9AAE-4C22D5FFB29D}"/>
    <cellStyle name="Total 4 2 3 10" xfId="13632" xr:uid="{5158C445-55C4-4799-A34F-26E79DE387BE}"/>
    <cellStyle name="Total 4 2 3 2" xfId="10912" xr:uid="{897B8F9B-C67E-4694-A309-20B0232C79E9}"/>
    <cellStyle name="Total 4 2 3 2 2" xfId="15538" xr:uid="{96D772BC-7D0A-4695-B9F4-1E2A6BF1D263}"/>
    <cellStyle name="Total 4 2 3 2 3" xfId="16544" xr:uid="{FC359631-583C-400F-9333-90F82ED1E8DF}"/>
    <cellStyle name="Total 4 2 3 2 4" xfId="17502" xr:uid="{0382DA46-090F-4DFA-9C03-D71A0E3667E1}"/>
    <cellStyle name="Total 4 2 3 2 5" xfId="18428" xr:uid="{6BD94744-C82C-4DFB-9593-5C228CDB9AE2}"/>
    <cellStyle name="Total 4 2 3 2 6" xfId="19299" xr:uid="{45BED503-F4B3-44D1-8A61-86DFE41FE2A2}"/>
    <cellStyle name="Total 4 2 3 2 7" xfId="20146" xr:uid="{AAF3F6B1-4A50-4FA2-909A-A30DD8B1FEAC}"/>
    <cellStyle name="Total 4 2 3 2 8" xfId="20913" xr:uid="{5FB577E8-600B-4A8D-8CD5-8512ACBADED3}"/>
    <cellStyle name="Total 4 2 3 3" xfId="11740" xr:uid="{884F1BA3-0156-46FD-86E8-B36CCDC5272A}"/>
    <cellStyle name="Total 4 2 3 3 2" xfId="16144" xr:uid="{995E729F-7CA1-4D9B-A767-60715E9D9C20}"/>
    <cellStyle name="Total 4 2 3 3 3" xfId="17104" xr:uid="{38B53206-1E0A-4CA3-BDC9-75EB25B2B6C5}"/>
    <cellStyle name="Total 4 2 3 3 4" xfId="18056" xr:uid="{1FB8BCF2-B173-477B-9F06-8DFBE8FC3634}"/>
    <cellStyle name="Total 4 2 3 3 5" xfId="18930" xr:uid="{1D0AF6A8-8DE3-44C9-8E25-C9F30ACCBF39}"/>
    <cellStyle name="Total 4 2 3 3 6" xfId="19795" xr:uid="{592FA89E-BF61-4678-BB24-4383BA157117}"/>
    <cellStyle name="Total 4 2 3 3 7" xfId="20571" xr:uid="{CCDB2E56-373E-4EDD-8254-95945F9251B7}"/>
    <cellStyle name="Total 4 2 3 3 8" xfId="21328" xr:uid="{BE960A10-CED2-4BCD-85B0-ED117D0BF713}"/>
    <cellStyle name="Total 4 2 3 4" xfId="14509" xr:uid="{C3B53B31-AFA1-473C-9B73-327DBE442FCE}"/>
    <cellStyle name="Total 4 2 3 5" xfId="12468" xr:uid="{91793133-FE46-4A25-B085-80C00262BE28}"/>
    <cellStyle name="Total 4 2 3 6" xfId="14684" xr:uid="{37BCB598-4363-4F88-9E9A-2EB02EB346C7}"/>
    <cellStyle name="Total 4 2 3 7" xfId="12324" xr:uid="{D9168180-EF2B-4C2A-85B6-71383178F52C}"/>
    <cellStyle name="Total 4 2 3 8" xfId="14039" xr:uid="{A460DCFD-D6BA-4291-8A36-A552D795DE6F}"/>
    <cellStyle name="Total 4 2 3 9" xfId="12888" xr:uid="{B1B5A20D-CE94-45BA-9A39-70C4FE373C46}"/>
    <cellStyle name="Total 4 2 4" xfId="10169" xr:uid="{F5E1127F-708F-4A42-BE51-55B24DEA0774}"/>
    <cellStyle name="Total 4 2 4 2" xfId="15049" xr:uid="{DB4BBC00-A1CE-4F81-B533-62D0DE8AA240}"/>
    <cellStyle name="Total 4 2 4 3" xfId="12041" xr:uid="{F8F29C90-59F1-4ED4-B945-7D203BE5598E}"/>
    <cellStyle name="Total 4 2 4 4" xfId="13863" xr:uid="{37FDABCB-1442-498A-B34C-F22884E44822}"/>
    <cellStyle name="Total 4 2 4 5" xfId="13040" xr:uid="{61247CA6-6D90-43AD-9236-44B23F00873D}"/>
    <cellStyle name="Total 4 2 4 6" xfId="14622" xr:uid="{8232DAC6-CF3E-4AC4-8A5F-894C38426D11}"/>
    <cellStyle name="Total 4 2 4 7" xfId="12375" xr:uid="{FEC53C97-7046-4813-8321-00D647A48FB7}"/>
    <cellStyle name="Total 4 2 4 8" xfId="13789" xr:uid="{26CDED9A-C732-4F68-8F23-BAA1CC996799}"/>
    <cellStyle name="Total 4 2 5" xfId="11512" xr:uid="{0B68ADFC-6411-40AB-8C01-FDF65D5F3B70}"/>
    <cellStyle name="Total 4 2 5 2" xfId="15916" xr:uid="{8CCC6FF6-A6CD-4B6A-B92F-CB95343C9DDC}"/>
    <cellStyle name="Total 4 2 5 3" xfId="16876" xr:uid="{37544B2F-D893-4F49-996A-9160E6A4F50F}"/>
    <cellStyle name="Total 4 2 5 4" xfId="17828" xr:uid="{25D51793-32C6-4E46-8520-6C8CA8350ABD}"/>
    <cellStyle name="Total 4 2 5 5" xfId="18702" xr:uid="{83A4A186-9344-4FF7-B68C-0B1C0EA50B21}"/>
    <cellStyle name="Total 4 2 5 6" xfId="19567" xr:uid="{2A5A1F76-8B64-4BFD-ADBF-8B601586B879}"/>
    <cellStyle name="Total 4 2 5 7" xfId="20343" xr:uid="{6AE0D663-A50A-4163-B4E3-F2E5BABF0807}"/>
    <cellStyle name="Total 4 2 5 8" xfId="21100" xr:uid="{1309C627-8DB3-4F7A-B8EB-FE3B0A7FCEFC}"/>
    <cellStyle name="Total 4 2 6" xfId="13976" xr:uid="{559C9153-BF64-4EE8-9E18-3D3AF3BF1420}"/>
    <cellStyle name="Total 4 2 7" xfId="12939" xr:uid="{F1E1A0B5-47D5-44CA-B832-9BEC0F3C1961}"/>
    <cellStyle name="Total 4 2 8" xfId="15651" xr:uid="{9B1E5FDB-4A6C-446A-90CD-D1E474E9BA0E}"/>
    <cellStyle name="Total 4 2 9" xfId="16632" xr:uid="{589E9E63-CCF2-4E13-9579-C0C9D6E3FC52}"/>
    <cellStyle name="Total 4 3" xfId="9133" xr:uid="{6B4DA23E-2355-4048-8222-8E4A23383535}"/>
    <cellStyle name="Total 4 3 10" xfId="13173" xr:uid="{848ABBC8-11B6-45F8-B1E9-C1087A45D1D4}"/>
    <cellStyle name="Total 4 3 11" xfId="15433" xr:uid="{EED37282-FD3E-4085-944E-BDE5C603A46E}"/>
    <cellStyle name="Total 4 3 2" xfId="9878" xr:uid="{9F62B5C1-4E0E-48C4-9A65-14C6C66D91A6}"/>
    <cellStyle name="Total 4 3 2 10" xfId="13274" xr:uid="{B749F93A-EE62-4093-B171-CBEC734959BD}"/>
    <cellStyle name="Total 4 3 2 2" xfId="11419" xr:uid="{7534DBD2-AF92-445D-B3FF-2EF15994091E}"/>
    <cellStyle name="Total 4 3 2 2 2" xfId="15837" xr:uid="{43C7578F-28AC-4A04-BA4C-8E846A89CEE8}"/>
    <cellStyle name="Total 4 3 2 2 3" xfId="16799" xr:uid="{F409EE10-5155-4BDB-8D9F-77B55A31E1DA}"/>
    <cellStyle name="Total 4 3 2 2 4" xfId="17751" xr:uid="{CA409A0B-D27F-4EBB-9A0B-2C6C43F2442F}"/>
    <cellStyle name="Total 4 3 2 2 5" xfId="18629" xr:uid="{72BB08DA-8F61-46E7-A256-49EAD70FBB2E}"/>
    <cellStyle name="Total 4 3 2 2 6" xfId="19494" xr:uid="{E7050CD0-4EB9-40E5-82F0-507E83103C92}"/>
    <cellStyle name="Total 4 3 2 2 7" xfId="20270" xr:uid="{7A938856-2748-487C-90E1-DB9B02FECB95}"/>
    <cellStyle name="Total 4 3 2 2 8" xfId="21027" xr:uid="{8AAFDBF6-7796-4DF3-9E27-6D65D723EF5D}"/>
    <cellStyle name="Total 4 3 2 3" xfId="11854" xr:uid="{AE1C043D-39A2-41AF-B516-F623EDE0254B}"/>
    <cellStyle name="Total 4 3 2 3 2" xfId="16258" xr:uid="{AC668163-5048-406F-B685-BF51B8C705C7}"/>
    <cellStyle name="Total 4 3 2 3 3" xfId="17218" xr:uid="{CC5A93F5-0357-45E9-AAF6-CB889C52DD9E}"/>
    <cellStyle name="Total 4 3 2 3 4" xfId="18170" xr:uid="{D2FFE2BA-A425-4D14-B5BC-DB56D1CEF8E3}"/>
    <cellStyle name="Total 4 3 2 3 5" xfId="19044" xr:uid="{C7562DE3-5C7F-4C2C-B857-28D2E22F307B}"/>
    <cellStyle name="Total 4 3 2 3 6" xfId="19909" xr:uid="{A85A3906-5728-4016-B786-CDF77AFFCE73}"/>
    <cellStyle name="Total 4 3 2 3 7" xfId="20685" xr:uid="{D93C726B-C64D-43ED-90C4-961E96491548}"/>
    <cellStyle name="Total 4 3 2 3 8" xfId="21442" xr:uid="{1955B385-3BF5-491E-8C5F-5B9280E687C8}"/>
    <cellStyle name="Total 4 3 2 4" xfId="14823" xr:uid="{B5218757-EE34-4215-8BC5-AE776AFE15BA}"/>
    <cellStyle name="Total 4 3 2 5" xfId="12261" xr:uid="{11A7DF61-9852-4108-BF7C-F9A09566152B}"/>
    <cellStyle name="Total 4 3 2 6" xfId="11882" xr:uid="{707A0DC2-FC20-4C3F-9748-780D114533CA}"/>
    <cellStyle name="Total 4 3 2 7" xfId="13952" xr:uid="{B3C5DF6B-7620-430C-84BF-5E759A9C0E5E}"/>
    <cellStyle name="Total 4 3 2 8" xfId="12963" xr:uid="{D35CD6A2-3392-4978-80A8-41D474F8AC1C}"/>
    <cellStyle name="Total 4 3 2 9" xfId="13563" xr:uid="{73BBAA2E-811F-4D26-8724-B24D8E7CB8F0}"/>
    <cellStyle name="Total 4 3 3" xfId="10658" xr:uid="{5BC13F00-942C-4028-A25E-92CBB5B3BAE1}"/>
    <cellStyle name="Total 4 3 3 2" xfId="15354" xr:uid="{86AF43B7-7C52-4AD4-AB85-E6CD5287015E}"/>
    <cellStyle name="Total 4 3 3 3" xfId="16374" xr:uid="{E38386E2-B9F3-4F1A-8DAF-5840DBE5BF6F}"/>
    <cellStyle name="Total 4 3 3 4" xfId="17334" xr:uid="{B002F2A7-4A3F-49A9-81C4-0FF1AC563ED4}"/>
    <cellStyle name="Total 4 3 3 5" xfId="18283" xr:uid="{4B874D5E-B4EF-43D8-AECC-4AEF7BB279C8}"/>
    <cellStyle name="Total 4 3 3 6" xfId="19156" xr:uid="{E823DD4B-D857-4EC6-A375-8496FF7222D6}"/>
    <cellStyle name="Total 4 3 3 7" xfId="20021" xr:uid="{94FC8C7B-077D-4A23-9413-06B095B3A55F}"/>
    <cellStyle name="Total 4 3 3 8" xfId="20797" xr:uid="{3F38FB31-FF79-4793-B881-ED41B3664417}"/>
    <cellStyle name="Total 4 3 4" xfId="11624" xr:uid="{5B2CC63A-B630-43BB-A480-A094669AEAEF}"/>
    <cellStyle name="Total 4 3 4 2" xfId="16028" xr:uid="{FD191477-3EC0-4B83-BC6A-1975CFDB92C4}"/>
    <cellStyle name="Total 4 3 4 3" xfId="16988" xr:uid="{EF2F20A9-7CF6-4F0D-8964-8EEABD52B4C3}"/>
    <cellStyle name="Total 4 3 4 4" xfId="17940" xr:uid="{5FCAB652-180B-41AF-929D-0D011413D620}"/>
    <cellStyle name="Total 4 3 4 5" xfId="18814" xr:uid="{962D7CD5-A04C-4AC0-BA60-EC2F5A69EDA5}"/>
    <cellStyle name="Total 4 3 4 6" xfId="19679" xr:uid="{DBF21C16-39A8-4737-89A6-D16C62789DAA}"/>
    <cellStyle name="Total 4 3 4 7" xfId="20455" xr:uid="{1F996627-802C-4490-931A-FF296A6E0D84}"/>
    <cellStyle name="Total 4 3 4 8" xfId="21212" xr:uid="{1CDE4656-53B3-4E5C-A7D9-F7D54926C395}"/>
    <cellStyle name="Total 4 3 5" xfId="14325" xr:uid="{5482B47C-91B4-448D-9D06-4997040BD1DD}"/>
    <cellStyle name="Total 4 3 6" xfId="12638" xr:uid="{AA2EB62A-1364-4970-A343-C443E972A0B9}"/>
    <cellStyle name="Total 4 3 7" xfId="14138" xr:uid="{1284EC50-FB10-4633-BBCD-AD8C1B622EDF}"/>
    <cellStyle name="Total 4 3 8" xfId="12810" xr:uid="{F06C7B3E-4B82-41DE-BABC-584B44D5B5DF}"/>
    <cellStyle name="Total 4 3 9" xfId="13702" xr:uid="{0F019DB2-0BE1-4BB9-9D61-7582AB4AEC98}"/>
    <cellStyle name="Total 4 4" xfId="9384" xr:uid="{85700B46-ABFC-411A-AA3C-3D0863D8EFF0}"/>
    <cellStyle name="Total 4 4 10" xfId="15132" xr:uid="{A67E2C37-6A38-47EC-AB34-54B16BED1F50}"/>
    <cellStyle name="Total 4 4 2" xfId="10911" xr:uid="{4DEA07A9-F0FE-4CBD-98F9-EAC717DDD8EE}"/>
    <cellStyle name="Total 4 4 2 2" xfId="15537" xr:uid="{A6419E51-FCB1-49DE-A08E-41DCFB6FA6B9}"/>
    <cellStyle name="Total 4 4 2 3" xfId="16543" xr:uid="{C469B953-2F39-4785-B79C-2A10490AFC7B}"/>
    <cellStyle name="Total 4 4 2 4" xfId="17501" xr:uid="{0F38F399-FE27-49EB-9A24-E6F30AB627CC}"/>
    <cellStyle name="Total 4 4 2 5" xfId="18427" xr:uid="{DA1E988F-596A-420B-83D3-2AF3FB267077}"/>
    <cellStyle name="Total 4 4 2 6" xfId="19298" xr:uid="{C9152F19-0D6C-4F85-91A6-737D90B46178}"/>
    <cellStyle name="Total 4 4 2 7" xfId="20145" xr:uid="{4AAFE977-CB21-4921-AE4B-DC1A221A982B}"/>
    <cellStyle name="Total 4 4 2 8" xfId="20912" xr:uid="{F8D25EF3-3943-4551-ADBE-2B1981C90CA9}"/>
    <cellStyle name="Total 4 4 3" xfId="11739" xr:uid="{33678EB6-3495-4C3D-B6D3-48CCC25668CB}"/>
    <cellStyle name="Total 4 4 3 2" xfId="16143" xr:uid="{B7B315D0-B5AA-416C-9FED-F1A930DDBADA}"/>
    <cellStyle name="Total 4 4 3 3" xfId="17103" xr:uid="{62CD3BAF-0D74-4066-A757-749456150AF6}"/>
    <cellStyle name="Total 4 4 3 4" xfId="18055" xr:uid="{09EF912A-26F9-48D1-B7B9-1BC9148042CF}"/>
    <cellStyle name="Total 4 4 3 5" xfId="18929" xr:uid="{0194EF04-1646-4E8D-8E22-F9CA19906E98}"/>
    <cellStyle name="Total 4 4 3 6" xfId="19794" xr:uid="{C02CCF55-B140-466B-BDAA-267FF5FB3DBA}"/>
    <cellStyle name="Total 4 4 3 7" xfId="20570" xr:uid="{16C49BC2-D7CF-443D-9DDB-0AA611876DB3}"/>
    <cellStyle name="Total 4 4 3 8" xfId="21327" xr:uid="{072EA62C-3E26-4B59-A3CE-E27B5102CF4B}"/>
    <cellStyle name="Total 4 4 4" xfId="14508" xr:uid="{ED18C6BA-8CF2-4B8E-B82C-BB9A2CD5CAF8}"/>
    <cellStyle name="Total 4 4 5" xfId="12469" xr:uid="{024DBF7F-E65F-42EF-8202-165639A7F99E}"/>
    <cellStyle name="Total 4 4 6" xfId="14035" xr:uid="{67BEACE7-D032-42F4-907E-19BA10FFA4B7}"/>
    <cellStyle name="Total 4 4 7" xfId="12892" xr:uid="{D257D82D-42CB-4C2E-918D-78F8D4A6A879}"/>
    <cellStyle name="Total 4 4 8" xfId="13628" xr:uid="{2F3635AA-AA02-48B8-8747-33C0DC76ACAF}"/>
    <cellStyle name="Total 4 4 9" xfId="13224" xr:uid="{97BF3AE5-15B9-4294-8644-A0B7289558BE}"/>
    <cellStyle name="Total 4 5" xfId="10168" xr:uid="{77D2F394-914A-4E09-9CA4-86B2D5FC8139}"/>
    <cellStyle name="Total 4 5 2" xfId="15048" xr:uid="{A2B45291-886D-4536-90C5-410136F03466}"/>
    <cellStyle name="Total 4 5 3" xfId="12042" xr:uid="{898F525F-2C80-4646-99B6-3FF070123E08}"/>
    <cellStyle name="Total 4 5 4" xfId="13862" xr:uid="{3631FA2C-BFED-496C-A57B-17D04496F674}"/>
    <cellStyle name="Total 4 5 5" xfId="13041" xr:uid="{342203C5-9880-476C-B292-C4854332487E}"/>
    <cellStyle name="Total 4 5 6" xfId="14115" xr:uid="{CD2E2A44-E147-4010-833A-F5319A09853F}"/>
    <cellStyle name="Total 4 5 7" xfId="12829" xr:uid="{432FC88C-999C-4166-B8A0-D4F8779CFAF5}"/>
    <cellStyle name="Total 4 5 8" xfId="13683" xr:uid="{BE1A75A5-6372-4FBE-96F1-F2875973E7B2}"/>
    <cellStyle name="Total 4 6" xfId="11511" xr:uid="{DE885815-4C70-4E4D-B0FC-92DA915D834E}"/>
    <cellStyle name="Total 4 6 2" xfId="15915" xr:uid="{C3658C06-F9EA-4462-9FE0-D1C0A8185361}"/>
    <cellStyle name="Total 4 6 3" xfId="16875" xr:uid="{87E71FD1-2115-4E89-9F85-BF52B64C6C1C}"/>
    <cellStyle name="Total 4 6 4" xfId="17827" xr:uid="{209F9925-CF4F-4EA3-BA26-91A5FFA0EBE1}"/>
    <cellStyle name="Total 4 6 5" xfId="18701" xr:uid="{16A3FB6B-A3D7-4BBE-8249-B074E0E6450C}"/>
    <cellStyle name="Total 4 6 6" xfId="19566" xr:uid="{25C2ED8C-48F0-455E-A910-A6D16BA44459}"/>
    <cellStyle name="Total 4 6 7" xfId="20342" xr:uid="{88BEFE2B-648E-44BA-A212-59945737D259}"/>
    <cellStyle name="Total 4 6 8" xfId="21099" xr:uid="{CBEA3C63-78D3-44E3-9D8A-82C8CCCA3C5E}"/>
    <cellStyle name="Total 4 7" xfId="13975" xr:uid="{49765697-D4E8-4402-8FCD-BB56C6C5DB59}"/>
    <cellStyle name="Total 4 8" xfId="12940" xr:uid="{A7F0D280-6366-4E78-B751-FAEE4F6DFA56}"/>
    <cellStyle name="Total 4 9" xfId="14626" xr:uid="{0B97D673-882E-4ECF-A258-731D4326EBD4}"/>
    <cellStyle name="Total 5" xfId="8565" xr:uid="{0EF6C4AF-CAD0-459A-B229-44A1641C2921}"/>
    <cellStyle name="Total 5 10" xfId="11968" xr:uid="{87DCE2A6-C42C-488D-9970-B13DCD664650}"/>
    <cellStyle name="Total 5 11" xfId="15848" xr:uid="{4EBE28E3-4798-4DAF-84A1-A3CAFBD45D70}"/>
    <cellStyle name="Total 5 12" xfId="16810" xr:uid="{2398936F-543C-4633-B84B-C861B44905DE}"/>
    <cellStyle name="Total 5 13" xfId="17762" xr:uid="{C5D4841C-3DCF-4619-89D6-7E54925A7891}"/>
    <cellStyle name="Total 5 2" xfId="8566" xr:uid="{7D84D688-4719-416A-91B8-D181C9773496}"/>
    <cellStyle name="Total 5 2 10" xfId="14585" xr:uid="{960B72D7-870A-4514-A9F2-FC3051A59C6C}"/>
    <cellStyle name="Total 5 2 11" xfId="12396" xr:uid="{AE99C5C4-226B-4666-9960-6A82489185E9}"/>
    <cellStyle name="Total 5 2 12" xfId="14695" xr:uid="{692E4FD0-AA59-40AB-BF99-B3CCB9060292}"/>
    <cellStyle name="Total 5 2 2" xfId="9136" xr:uid="{43F506FD-DFC9-40F5-81C2-CB729E012132}"/>
    <cellStyle name="Total 5 2 2 10" xfId="16388" xr:uid="{DB4753E5-AB14-4270-B4B5-1252208B308D}"/>
    <cellStyle name="Total 5 2 2 11" xfId="17348" xr:uid="{D084DC6C-68D1-4BEB-91BC-D186F89936C0}"/>
    <cellStyle name="Total 5 2 2 2" xfId="9879" xr:uid="{2F24F52C-5861-44B8-8569-46D0AACF759D}"/>
    <cellStyle name="Total 5 2 2 2 10" xfId="14098" xr:uid="{B0333F81-823F-46DA-B2FF-96EC9631D9E2}"/>
    <cellStyle name="Total 5 2 2 2 2" xfId="11420" xr:uid="{9514F611-ED51-471A-93AE-A154A4BA9B4E}"/>
    <cellStyle name="Total 5 2 2 2 2 2" xfId="15838" xr:uid="{33099342-726A-4699-8E44-7F65D46D4BF8}"/>
    <cellStyle name="Total 5 2 2 2 2 3" xfId="16800" xr:uid="{4423BC73-3531-405E-A003-CFC7096C6320}"/>
    <cellStyle name="Total 5 2 2 2 2 4" xfId="17752" xr:uid="{FE657EF5-0832-4814-A672-D04C799D0EC5}"/>
    <cellStyle name="Total 5 2 2 2 2 5" xfId="18630" xr:uid="{FCED7F71-77AC-4308-B88D-46D6E4B54BAD}"/>
    <cellStyle name="Total 5 2 2 2 2 6" xfId="19495" xr:uid="{18697D95-5445-4A0C-8AA4-D8943D5D9880}"/>
    <cellStyle name="Total 5 2 2 2 2 7" xfId="20271" xr:uid="{40A4AAF1-8B61-469B-88AE-98F086268756}"/>
    <cellStyle name="Total 5 2 2 2 2 8" xfId="21028" xr:uid="{4B4FD68A-EA74-4936-A71F-FB2CB3EC606A}"/>
    <cellStyle name="Total 5 2 2 2 3" xfId="11855" xr:uid="{895475FB-C1CA-4AFB-A67A-7F4BD52EF623}"/>
    <cellStyle name="Total 5 2 2 2 3 2" xfId="16259" xr:uid="{120C0CF0-4836-41EF-886B-943704D9A99F}"/>
    <cellStyle name="Total 5 2 2 2 3 3" xfId="17219" xr:uid="{9822DA8E-168E-4D7B-BF7D-D255C0F8914A}"/>
    <cellStyle name="Total 5 2 2 2 3 4" xfId="18171" xr:uid="{2431ED5C-CD45-414E-B7AE-9309F641231B}"/>
    <cellStyle name="Total 5 2 2 2 3 5" xfId="19045" xr:uid="{7995E21F-A5B6-421A-AA37-7299AD96558B}"/>
    <cellStyle name="Total 5 2 2 2 3 6" xfId="19910" xr:uid="{FF2BC8AE-A0FA-41E8-9198-2CAD969C922B}"/>
    <cellStyle name="Total 5 2 2 2 3 7" xfId="20686" xr:uid="{37CCE905-5271-46CF-B9A5-6D729261052D}"/>
    <cellStyle name="Total 5 2 2 2 3 8" xfId="21443" xr:uid="{23E04EE6-BC2A-480F-98FA-834D1B7B2CF6}"/>
    <cellStyle name="Total 5 2 2 2 4" xfId="14824" xr:uid="{EF3E8A6C-FD43-4AF3-A116-B6C6D4FDD113}"/>
    <cellStyle name="Total 5 2 2 2 5" xfId="12260" xr:uid="{38E62D2F-6BAA-4A7A-9D47-CE0F8FF83A78}"/>
    <cellStyle name="Total 5 2 2 2 6" xfId="14075" xr:uid="{A5D27739-C674-4D6C-812A-227F23F32F27}"/>
    <cellStyle name="Total 5 2 2 2 7" xfId="12857" xr:uid="{03D640A4-0CD0-496E-815D-2EAF45D5800F}"/>
    <cellStyle name="Total 5 2 2 2 8" xfId="13660" xr:uid="{87B60520-91D1-4700-B886-2DFC5215026D}"/>
    <cellStyle name="Total 5 2 2 2 9" xfId="13197" xr:uid="{39B07567-51D1-4B21-A502-6F31077848B1}"/>
    <cellStyle name="Total 5 2 2 3" xfId="10661" xr:uid="{D9C35D4A-9A70-48BC-92A7-31E84E3F5F2E}"/>
    <cellStyle name="Total 5 2 2 3 2" xfId="15357" xr:uid="{62C132F8-346A-491D-8F15-817C36084C8A}"/>
    <cellStyle name="Total 5 2 2 3 3" xfId="16377" xr:uid="{51A0655F-59A4-41E6-90B8-83A68977D299}"/>
    <cellStyle name="Total 5 2 2 3 4" xfId="17337" xr:uid="{37FE5084-A495-4287-BEF3-B9B6732CB2DA}"/>
    <cellStyle name="Total 5 2 2 3 5" xfId="18286" xr:uid="{42737580-2AAC-4D79-80CF-9AF695FC9399}"/>
    <cellStyle name="Total 5 2 2 3 6" xfId="19159" xr:uid="{7481CC8B-A0DE-4843-8C4E-1F59EF1DC156}"/>
    <cellStyle name="Total 5 2 2 3 7" xfId="20024" xr:uid="{43DF5FDE-17CC-4471-8EE9-E6C73032B78F}"/>
    <cellStyle name="Total 5 2 2 3 8" xfId="20800" xr:uid="{C8C82564-C20D-47A0-A4FF-3A984696F1ED}"/>
    <cellStyle name="Total 5 2 2 4" xfId="11627" xr:uid="{F2C6C1E6-9554-48C9-B471-A5F6EA044176}"/>
    <cellStyle name="Total 5 2 2 4 2" xfId="16031" xr:uid="{88FA4107-E7FE-4AFB-A52D-424202CAED5F}"/>
    <cellStyle name="Total 5 2 2 4 3" xfId="16991" xr:uid="{720FEC70-E269-4984-95C5-C92336DB952F}"/>
    <cellStyle name="Total 5 2 2 4 4" xfId="17943" xr:uid="{1997B94D-6101-4347-A9CE-DF268AC5E17B}"/>
    <cellStyle name="Total 5 2 2 4 5" xfId="18817" xr:uid="{CAF87518-1084-4F83-8128-70E0F4D50C63}"/>
    <cellStyle name="Total 5 2 2 4 6" xfId="19682" xr:uid="{3F15E1EB-E919-412D-9C59-5CFB96543378}"/>
    <cellStyle name="Total 5 2 2 4 7" xfId="20458" xr:uid="{750B4071-8DAD-4BF1-8388-A8A410856D58}"/>
    <cellStyle name="Total 5 2 2 4 8" xfId="21215" xr:uid="{D6C4976C-E5B7-4495-9D90-CC0EFB72FC6E}"/>
    <cellStyle name="Total 5 2 2 5" xfId="14328" xr:uid="{A5772392-120A-490F-A240-2295DD6FF585}"/>
    <cellStyle name="Total 5 2 2 6" xfId="12635" xr:uid="{6CFC1EE9-2D3F-45A8-915F-5CA2686E63F4}"/>
    <cellStyle name="Total 5 2 2 7" xfId="15171" xr:uid="{C0A89B19-A96D-4AE6-9F7D-722A8A70BB21}"/>
    <cellStyle name="Total 5 2 2 8" xfId="11953" xr:uid="{FED69C46-0A02-427A-8511-09619DD25775}"/>
    <cellStyle name="Total 5 2 2 9" xfId="15372" xr:uid="{24AA644A-551F-4B75-A73C-C45E67009561}"/>
    <cellStyle name="Total 5 2 3" xfId="9387" xr:uid="{A55C6EAE-7D0B-49F3-9505-75978CFD0221}"/>
    <cellStyle name="Total 5 2 3 10" xfId="14435" xr:uid="{EEFC19CE-9DDC-407E-9C86-E8106EB4367F}"/>
    <cellStyle name="Total 5 2 3 2" xfId="10914" xr:uid="{339CFF82-2888-42F4-9AAF-FB11C88FDB21}"/>
    <cellStyle name="Total 5 2 3 2 2" xfId="15540" xr:uid="{9B6A127D-2E91-4DB2-92DA-8C946DE7C317}"/>
    <cellStyle name="Total 5 2 3 2 3" xfId="16546" xr:uid="{43BF4A59-4B9C-4A90-89DF-88D78A3E5F66}"/>
    <cellStyle name="Total 5 2 3 2 4" xfId="17504" xr:uid="{C6BB7A88-EE39-4443-AFBE-ADE26CE75662}"/>
    <cellStyle name="Total 5 2 3 2 5" xfId="18430" xr:uid="{2CA51737-3ED7-4929-8F6E-6DA965E4A435}"/>
    <cellStyle name="Total 5 2 3 2 6" xfId="19301" xr:uid="{42802DD6-9BFE-48EF-9C5C-95B59DAB5190}"/>
    <cellStyle name="Total 5 2 3 2 7" xfId="20148" xr:uid="{14A544C9-85B3-4230-9701-8D6DC6D6F7FF}"/>
    <cellStyle name="Total 5 2 3 2 8" xfId="20915" xr:uid="{149D92EF-481A-4FB6-AE67-92A70B428424}"/>
    <cellStyle name="Total 5 2 3 3" xfId="11742" xr:uid="{D11E10F8-E514-400E-AE85-642E4D50A0A6}"/>
    <cellStyle name="Total 5 2 3 3 2" xfId="16146" xr:uid="{6D52E4EE-56AF-4353-870D-A29172D56368}"/>
    <cellStyle name="Total 5 2 3 3 3" xfId="17106" xr:uid="{0BFBD19C-BC19-4596-8711-5943AF011327}"/>
    <cellStyle name="Total 5 2 3 3 4" xfId="18058" xr:uid="{07BEB76C-66C5-4D8F-85B3-4FBF0882AECD}"/>
    <cellStyle name="Total 5 2 3 3 5" xfId="18932" xr:uid="{06988F06-6CBA-4704-89BE-BFA9BE927C6D}"/>
    <cellStyle name="Total 5 2 3 3 6" xfId="19797" xr:uid="{0ABFAD89-2196-4B75-8C3E-DC65DB7035BA}"/>
    <cellStyle name="Total 5 2 3 3 7" xfId="20573" xr:uid="{FA06CC56-8F98-4F22-AB54-F6A414B827CE}"/>
    <cellStyle name="Total 5 2 3 3 8" xfId="21330" xr:uid="{0BE691A5-2886-4ACE-A1FB-AA159E07470E}"/>
    <cellStyle name="Total 5 2 3 4" xfId="14511" xr:uid="{A867E4A1-E5F5-4D1C-A11D-6D454E39E5C7}"/>
    <cellStyle name="Total 5 2 3 5" xfId="12466" xr:uid="{C6BBB5F7-A68B-4B0D-B350-85EB50ABB7A4}"/>
    <cellStyle name="Total 5 2 3 6" xfId="15092" xr:uid="{CB4C23BB-9CA9-4EC1-87B7-A1F254CB5DA0}"/>
    <cellStyle name="Total 5 2 3 7" xfId="12008" xr:uid="{A83C42A6-0B06-4C29-B73B-C9F367AE997A}"/>
    <cellStyle name="Total 5 2 3 8" xfId="14748" xr:uid="{CA8BD457-1AB1-4C72-A6D4-2D37AFD5D64E}"/>
    <cellStyle name="Total 5 2 3 9" xfId="12273" xr:uid="{42D52042-EADD-4FA5-A98E-4344B9AB4E22}"/>
    <cellStyle name="Total 5 2 4" xfId="10171" xr:uid="{78A92767-CEEA-432E-9D61-54C536B4063D}"/>
    <cellStyle name="Total 5 2 4 2" xfId="15051" xr:uid="{B2303C56-B67F-492E-8F26-D7ABB6C7278C}"/>
    <cellStyle name="Total 5 2 4 3" xfId="12039" xr:uid="{34A1A0D7-C239-4665-A810-33BA306E4948}"/>
    <cellStyle name="Total 5 2 4 4" xfId="13865" xr:uid="{3A38E5FB-CEFD-44E6-822F-E5A1EBD418CF}"/>
    <cellStyle name="Total 5 2 4 5" xfId="13038" xr:uid="{63839303-C259-4572-91B1-715A3AAA1F79}"/>
    <cellStyle name="Total 5 2 4 6" xfId="15150" xr:uid="{E4BA4F51-8B6F-4E50-9E9D-539AC1F2ECD9}"/>
    <cellStyle name="Total 5 2 4 7" xfId="11969" xr:uid="{9AF0DEE5-9FD7-43CF-9547-92FB28F7A270}"/>
    <cellStyle name="Total 5 2 4 8" xfId="15852" xr:uid="{3914F6B2-D8BE-408F-B681-221FB081AE8D}"/>
    <cellStyle name="Total 5 2 5" xfId="11514" xr:uid="{37A5D5D0-710C-4C2B-B39C-0A893873CC34}"/>
    <cellStyle name="Total 5 2 5 2" xfId="15918" xr:uid="{9D0D70AF-8575-4F30-99F4-2D78DCA3E401}"/>
    <cellStyle name="Total 5 2 5 3" xfId="16878" xr:uid="{0AEEB338-3AFC-4586-805C-635ABE24BD82}"/>
    <cellStyle name="Total 5 2 5 4" xfId="17830" xr:uid="{3848A4CA-9776-4781-A25F-7C719DD14B9C}"/>
    <cellStyle name="Total 5 2 5 5" xfId="18704" xr:uid="{1B136F7F-B433-4AF2-8F3A-85CF45C38342}"/>
    <cellStyle name="Total 5 2 5 6" xfId="19569" xr:uid="{0911E781-4989-45BC-A630-A18E84413587}"/>
    <cellStyle name="Total 5 2 5 7" xfId="20345" xr:uid="{0317C51A-4E25-4F30-9124-D1CDD59A3657}"/>
    <cellStyle name="Total 5 2 5 8" xfId="21102" xr:uid="{CAE47E63-7658-41D3-8D57-4B253798AF83}"/>
    <cellStyle name="Total 5 2 6" xfId="13978" xr:uid="{5B557A86-6739-4649-B0C5-51D17461CB1C}"/>
    <cellStyle name="Total 5 2 7" xfId="12937" xr:uid="{61B4A3DD-9773-49E9-ABB5-B359D7E14A6E}"/>
    <cellStyle name="Total 5 2 8" xfId="13585" xr:uid="{6641AEA2-2BF9-45C9-9456-C352227371CF}"/>
    <cellStyle name="Total 5 2 9" xfId="13252" xr:uid="{0C1D1216-7FC8-43A9-9153-8DF70A836CBA}"/>
    <cellStyle name="Total 5 3" xfId="9135" xr:uid="{A58B77BC-7060-4ABF-BC6B-A7BC92CFDF33}"/>
    <cellStyle name="Total 5 3 10" xfId="18506" xr:uid="{4004196F-25CD-421D-99D9-1A7106CBEC1A}"/>
    <cellStyle name="Total 5 3 11" xfId="19377" xr:uid="{3899C66F-6A18-4BB3-85B5-0F11610D9B99}"/>
    <cellStyle name="Total 5 3 2" xfId="9880" xr:uid="{86ADBA2D-FEF6-41C7-AB00-D4EE37D6D635}"/>
    <cellStyle name="Total 5 3 2 10" xfId="17580" xr:uid="{E180494F-8C5B-4848-9E9D-CB4B53705BBF}"/>
    <cellStyle name="Total 5 3 2 2" xfId="11421" xr:uid="{197B5F88-30D8-4402-AE33-6197A5FCB6FB}"/>
    <cellStyle name="Total 5 3 2 2 2" xfId="15839" xr:uid="{2C4EC317-D602-4017-8971-F568BCA833AA}"/>
    <cellStyle name="Total 5 3 2 2 3" xfId="16801" xr:uid="{140379C7-1050-463D-AE3C-940F54D1FD04}"/>
    <cellStyle name="Total 5 3 2 2 4" xfId="17753" xr:uid="{841F20C0-ADF4-4F40-8C38-EA444BE46E54}"/>
    <cellStyle name="Total 5 3 2 2 5" xfId="18631" xr:uid="{D36BE251-612E-4124-980B-84C55FF11184}"/>
    <cellStyle name="Total 5 3 2 2 6" xfId="19496" xr:uid="{AEEFDAD5-D068-409B-8957-8BDBB4AC0CCA}"/>
    <cellStyle name="Total 5 3 2 2 7" xfId="20272" xr:uid="{95E0130F-3B35-46E2-812A-224E6BC223E6}"/>
    <cellStyle name="Total 5 3 2 2 8" xfId="21029" xr:uid="{95C6CAC7-8964-43E0-801F-A68BE0700AE5}"/>
    <cellStyle name="Total 5 3 2 3" xfId="11856" xr:uid="{EB61FAC8-6442-4B43-95D8-96BB2055AD61}"/>
    <cellStyle name="Total 5 3 2 3 2" xfId="16260" xr:uid="{4285A5A7-3AA6-4911-8FA4-F757E51C2087}"/>
    <cellStyle name="Total 5 3 2 3 3" xfId="17220" xr:uid="{FA80E8EE-52E0-4AF4-9F03-8C3403869113}"/>
    <cellStyle name="Total 5 3 2 3 4" xfId="18172" xr:uid="{331A3598-2932-4DF1-9135-58A6282011F2}"/>
    <cellStyle name="Total 5 3 2 3 5" xfId="19046" xr:uid="{BAFBFF2A-51FC-4F88-B0AD-5F9172E45718}"/>
    <cellStyle name="Total 5 3 2 3 6" xfId="19911" xr:uid="{3BA70D83-9724-4BDD-AE1C-FF8BBE583CE0}"/>
    <cellStyle name="Total 5 3 2 3 7" xfId="20687" xr:uid="{96C18C29-27B5-435B-A2BF-0F0996213703}"/>
    <cellStyle name="Total 5 3 2 3 8" xfId="21444" xr:uid="{4294AD27-D924-431C-B588-C511315F1D6D}"/>
    <cellStyle name="Total 5 3 2 4" xfId="14825" xr:uid="{68602147-C6E3-4AE4-B946-1007BF65B0F8}"/>
    <cellStyle name="Total 5 3 2 5" xfId="12259" xr:uid="{8D2D4190-3D91-4945-BA94-80373ABE8EE1}"/>
    <cellStyle name="Total 5 3 2 6" xfId="13820" xr:uid="{C8ED57A9-FCA0-4407-B2B3-6D048FF5C172}"/>
    <cellStyle name="Total 5 3 2 7" xfId="13080" xr:uid="{689BC912-CF76-4265-96D2-BC742CAD650F}"/>
    <cellStyle name="Total 5 3 2 8" xfId="15641" xr:uid="{EA57B955-A2C5-4EF6-AC61-CFE3538D8645}"/>
    <cellStyle name="Total 5 3 2 9" xfId="16624" xr:uid="{EB6C4DC2-5967-4469-BCC6-476729565490}"/>
    <cellStyle name="Total 5 3 3" xfId="10660" xr:uid="{1805A0F7-6E60-45F4-8BD4-FF47B1CD6303}"/>
    <cellStyle name="Total 5 3 3 2" xfId="15356" xr:uid="{0EB112B8-4DD7-486F-84B4-02CE67C39063}"/>
    <cellStyle name="Total 5 3 3 3" xfId="16376" xr:uid="{B75F8370-0EA7-4980-B7CD-A184BBC3A8C6}"/>
    <cellStyle name="Total 5 3 3 4" xfId="17336" xr:uid="{299AAC29-F8DF-4052-9165-DDD3A74B8090}"/>
    <cellStyle name="Total 5 3 3 5" xfId="18285" xr:uid="{48A27F7C-34E5-462B-9945-CF8B9FD39CCA}"/>
    <cellStyle name="Total 5 3 3 6" xfId="19158" xr:uid="{FCA7FB8C-17C4-4612-B898-8369F7555225}"/>
    <cellStyle name="Total 5 3 3 7" xfId="20023" xr:uid="{D9796C81-453B-4FDD-82CE-98153914CC4D}"/>
    <cellStyle name="Total 5 3 3 8" xfId="20799" xr:uid="{45D6931B-7179-4EFC-BB01-FEF32E4E301B}"/>
    <cellStyle name="Total 5 3 4" xfId="11626" xr:uid="{30157D9B-349F-4888-A147-ACA8206A151F}"/>
    <cellStyle name="Total 5 3 4 2" xfId="16030" xr:uid="{896494BE-BD2B-4B75-BAA5-06F8EAEA5AB4}"/>
    <cellStyle name="Total 5 3 4 3" xfId="16990" xr:uid="{5F92F8B0-ADFE-42A0-A4DC-DFBC16E14045}"/>
    <cellStyle name="Total 5 3 4 4" xfId="17942" xr:uid="{361E882D-8357-463C-BE0F-C4BF8B4EEFAD}"/>
    <cellStyle name="Total 5 3 4 5" xfId="18816" xr:uid="{1A16DD73-5945-487A-A426-3BD626909C6E}"/>
    <cellStyle name="Total 5 3 4 6" xfId="19681" xr:uid="{E3BDC360-214F-4667-A4D4-F8674D775487}"/>
    <cellStyle name="Total 5 3 4 7" xfId="20457" xr:uid="{5F09510B-57AD-4340-A41D-12DA746F751D}"/>
    <cellStyle name="Total 5 3 4 8" xfId="21214" xr:uid="{1D8FA158-7995-42BE-88DD-A711B3C3FC3A}"/>
    <cellStyle name="Total 5 3 5" xfId="14327" xr:uid="{B70BA4DE-61D8-4AB7-B10B-085A9AD4B22D}"/>
    <cellStyle name="Total 5 3 6" xfId="12636" xr:uid="{AA6BF966-E290-409D-9744-806228CC2876}"/>
    <cellStyle name="Total 5 3 7" xfId="15676" xr:uid="{A30E7BA0-C69C-4909-898C-C93F77D003E7}"/>
    <cellStyle name="Total 5 3 8" xfId="16654" xr:uid="{B00D2899-43E7-4A5D-B32F-779C871E46EA}"/>
    <cellStyle name="Total 5 3 9" xfId="17607" xr:uid="{342569ED-955F-4A7D-8A35-93361DF76D0E}"/>
    <cellStyle name="Total 5 4" xfId="9386" xr:uid="{A9E697B9-A52E-4F26-B867-7D8C92B22056}"/>
    <cellStyle name="Total 5 4 10" xfId="19395" xr:uid="{189A37F9-863E-402D-A0DE-FF7A7D46108C}"/>
    <cellStyle name="Total 5 4 2" xfId="10913" xr:uid="{8FFBD16A-03C6-4614-A642-AB49424ECC2B}"/>
    <cellStyle name="Total 5 4 2 2" xfId="15539" xr:uid="{D1D01C77-5886-47D7-A19D-EEE928B9021A}"/>
    <cellStyle name="Total 5 4 2 3" xfId="16545" xr:uid="{07F49E6C-CF8C-4225-B262-27861C62EAD6}"/>
    <cellStyle name="Total 5 4 2 4" xfId="17503" xr:uid="{92FAF99C-CD07-415F-8A72-BD286E897A7E}"/>
    <cellStyle name="Total 5 4 2 5" xfId="18429" xr:uid="{5DEE5F34-99BC-40C5-ACFF-4F819F38223F}"/>
    <cellStyle name="Total 5 4 2 6" xfId="19300" xr:uid="{047D1E6B-52C0-4E44-8622-CFAE37C7CD6F}"/>
    <cellStyle name="Total 5 4 2 7" xfId="20147" xr:uid="{A3124B95-4E49-49D6-B977-0391197E5EBC}"/>
    <cellStyle name="Total 5 4 2 8" xfId="20914" xr:uid="{2033342C-FE3A-4AE6-9074-731A1CA82B1F}"/>
    <cellStyle name="Total 5 4 3" xfId="11741" xr:uid="{90917567-5489-458B-85A5-7A036FD5AB12}"/>
    <cellStyle name="Total 5 4 3 2" xfId="16145" xr:uid="{B26DA4DC-B56B-424A-BC22-8BD622DBDE9F}"/>
    <cellStyle name="Total 5 4 3 3" xfId="17105" xr:uid="{5328A48A-1E7C-42DE-AD13-1048C6E04742}"/>
    <cellStyle name="Total 5 4 3 4" xfId="18057" xr:uid="{D9ED2DD2-3DD9-4420-94B0-F07D5C4F4C9D}"/>
    <cellStyle name="Total 5 4 3 5" xfId="18931" xr:uid="{E3099A57-AF59-435D-9845-629921C9050E}"/>
    <cellStyle name="Total 5 4 3 6" xfId="19796" xr:uid="{61E16BD3-B681-4688-B05E-3D489DA848B3}"/>
    <cellStyle name="Total 5 4 3 7" xfId="20572" xr:uid="{6DA6278B-F2FF-4C3E-B855-3121B8B85007}"/>
    <cellStyle name="Total 5 4 3 8" xfId="21329" xr:uid="{8EF54CC8-8DD3-4166-9193-12A1AFCE4D85}"/>
    <cellStyle name="Total 5 4 4" xfId="14510" xr:uid="{0A90E2DF-34B6-4699-8544-F72441C39DCE}"/>
    <cellStyle name="Total 5 4 5" xfId="12467" xr:uid="{3C91F8F9-3553-4EF8-AF66-935C1BC5FDFE}"/>
    <cellStyle name="Total 5 4 6" xfId="15703" xr:uid="{10AB6817-3DCE-4DC2-BC9C-189C500B2DB5}"/>
    <cellStyle name="Total 5 4 7" xfId="16679" xr:uid="{377964AF-A052-4AE7-807B-F94F33C0BDEB}"/>
    <cellStyle name="Total 5 4 8" xfId="17631" xr:uid="{6DCADB4D-56C6-4071-82B6-3B1640D525A4}"/>
    <cellStyle name="Total 5 4 9" xfId="18526" xr:uid="{61111C2C-0363-4588-89AF-3CBB8486C38E}"/>
    <cellStyle name="Total 5 5" xfId="10170" xr:uid="{242F4C4A-E1CE-4F0B-A5F4-49837E0AFE86}"/>
    <cellStyle name="Total 5 5 2" xfId="15050" xr:uid="{0C936002-1D06-49DD-88A4-349A7ACAEEA8}"/>
    <cellStyle name="Total 5 5 3" xfId="12040" xr:uid="{13E0E348-CACA-438B-BCA1-DED1C32CA7C5}"/>
    <cellStyle name="Total 5 5 4" xfId="13864" xr:uid="{DA90B90C-36F3-4CCA-BF08-4DBBF843FD52}"/>
    <cellStyle name="Total 5 5 5" xfId="13039" xr:uid="{848527C6-52D5-4D09-8686-A7086AB4B40C}"/>
    <cellStyle name="Total 5 5 6" xfId="15648" xr:uid="{809DA94E-E359-48BE-AB9C-A6B13BA194E9}"/>
    <cellStyle name="Total 5 5 7" xfId="16630" xr:uid="{4ACBD994-8520-4FA2-8C10-97B891027FC8}"/>
    <cellStyle name="Total 5 5 8" xfId="17583" xr:uid="{09579CB0-FCE5-4329-949B-9CC0CDE6DEC0}"/>
    <cellStyle name="Total 5 6" xfId="11513" xr:uid="{91486D76-A9A9-444B-ACA6-2E6ECF5858B4}"/>
    <cellStyle name="Total 5 6 2" xfId="15917" xr:uid="{DFFD0A18-6A53-482F-B73E-19602F613C41}"/>
    <cellStyle name="Total 5 6 3" xfId="16877" xr:uid="{3B8855D1-B34A-4AF2-AC8B-BC9E695EF5D5}"/>
    <cellStyle name="Total 5 6 4" xfId="17829" xr:uid="{26361861-703F-40AD-BB64-37DAEEF9697A}"/>
    <cellStyle name="Total 5 6 5" xfId="18703" xr:uid="{6E4ECACE-A49B-42F0-A927-4BA3487C1762}"/>
    <cellStyle name="Total 5 6 6" xfId="19568" xr:uid="{EF7598E5-082A-4A40-9689-9005D1199DAE}"/>
    <cellStyle name="Total 5 6 7" xfId="20344" xr:uid="{00BE2297-B824-448B-B7F9-17B9971D70E7}"/>
    <cellStyle name="Total 5 6 8" xfId="21101" xr:uid="{C982E529-2095-4CF6-BE68-E222CE5A7530}"/>
    <cellStyle name="Total 5 7" xfId="13977" xr:uid="{36D936FE-474F-4255-AA78-5A4BDFCD4B39}"/>
    <cellStyle name="Total 5 8" xfId="12938" xr:uid="{1C37834D-9FAE-4B99-B87D-1C33FEDE25F7}"/>
    <cellStyle name="Total 5 9" xfId="15153" xr:uid="{2DDCE3EC-EAE2-40D9-9D4B-37D6F8C59E5B}"/>
    <cellStyle name="Total 6" xfId="8567" xr:uid="{1B147711-82C2-4BCA-A8CE-DDA31BB12FF7}"/>
    <cellStyle name="Total 6 10" xfId="13251" xr:uid="{FC97BB03-2D4F-4106-A427-493F87EB336C}"/>
    <cellStyle name="Total 6 11" xfId="15614" xr:uid="{592BDA55-74AC-4827-B3DF-94D338AC645F}"/>
    <cellStyle name="Total 6 12" xfId="16615" xr:uid="{F973466A-58ED-4B7B-8827-9F8102918214}"/>
    <cellStyle name="Total 6 13" xfId="17573" xr:uid="{23E7D453-5684-45D9-B452-8F49F5D68300}"/>
    <cellStyle name="Total 6 2" xfId="8568" xr:uid="{3E00C4CE-F6A9-4B6E-BE1D-315C9701099F}"/>
    <cellStyle name="Total 6 2 10" xfId="15130" xr:uid="{1E76220D-FDC6-46BD-8AE7-F648805E9AFC}"/>
    <cellStyle name="Total 6 2 11" xfId="11977" xr:uid="{BC0B215F-C823-402F-A565-D98C120D12FB}"/>
    <cellStyle name="Total 6 2 12" xfId="15248" xr:uid="{7A3EFDDD-D017-4EF0-AF4F-ED60D9809723}"/>
    <cellStyle name="Total 6 2 2" xfId="9138" xr:uid="{C2B31987-5AD2-4E84-AF12-C1A181C1BAE4}"/>
    <cellStyle name="Total 6 2 2 10" xfId="13082" xr:uid="{019B5784-4962-4397-A4CD-EF0F8E963D62}"/>
    <cellStyle name="Total 6 2 2 11" xfId="15146" xr:uid="{40E8713D-487F-46EF-8970-22CF77894B7A}"/>
    <cellStyle name="Total 6 2 2 2" xfId="9881" xr:uid="{35AD087C-27BD-434F-9F6C-D424E79657B9}"/>
    <cellStyle name="Total 6 2 2 2 10" xfId="17413" xr:uid="{A54924DD-3904-4078-BF31-8A577B58CFA4}"/>
    <cellStyle name="Total 6 2 2 2 2" xfId="11422" xr:uid="{3A8A0684-7290-4B5B-9A19-CFBD4FE9BC3E}"/>
    <cellStyle name="Total 6 2 2 2 2 2" xfId="15840" xr:uid="{80FF75C5-DB33-4480-A1BD-605375CD57AD}"/>
    <cellStyle name="Total 6 2 2 2 2 3" xfId="16802" xr:uid="{E15DD7B4-A7C0-4F10-B05A-D95DDFA99CA0}"/>
    <cellStyle name="Total 6 2 2 2 2 4" xfId="17754" xr:uid="{2287085A-8E22-4290-9B99-78697ACCFA92}"/>
    <cellStyle name="Total 6 2 2 2 2 5" xfId="18632" xr:uid="{2B754B17-A48A-4A26-BF30-C29C9844BD51}"/>
    <cellStyle name="Total 6 2 2 2 2 6" xfId="19497" xr:uid="{8479A6CE-BC9A-486D-8A40-D7EC266C4A22}"/>
    <cellStyle name="Total 6 2 2 2 2 7" xfId="20273" xr:uid="{C1518068-9958-44E7-BB41-B7BD77CE0F5D}"/>
    <cellStyle name="Total 6 2 2 2 2 8" xfId="21030" xr:uid="{8B68150F-E9E4-41CF-8B5F-E653FC9E4FFE}"/>
    <cellStyle name="Total 6 2 2 2 3" xfId="11857" xr:uid="{6F32B286-37C7-47C3-A4A2-FFDD80B1C6EB}"/>
    <cellStyle name="Total 6 2 2 2 3 2" xfId="16261" xr:uid="{068184C3-07E6-47D6-831B-887F0F643413}"/>
    <cellStyle name="Total 6 2 2 2 3 3" xfId="17221" xr:uid="{2494818D-34FF-4A77-8677-98D08B06E596}"/>
    <cellStyle name="Total 6 2 2 2 3 4" xfId="18173" xr:uid="{4472BC9A-CA71-4151-9359-9E3F17867DB1}"/>
    <cellStyle name="Total 6 2 2 2 3 5" xfId="19047" xr:uid="{B043B4F7-3F2D-4114-824F-CD855DB45EC2}"/>
    <cellStyle name="Total 6 2 2 2 3 6" xfId="19912" xr:uid="{3A25640A-6D52-482E-BA0F-6A6AD94FB7FB}"/>
    <cellStyle name="Total 6 2 2 2 3 7" xfId="20688" xr:uid="{184B38C6-7F7C-40BE-AABE-790D86CB18E6}"/>
    <cellStyle name="Total 6 2 2 2 3 8" xfId="21445" xr:uid="{FFCAE77C-DF04-4C10-8498-C26CB0E5E784}"/>
    <cellStyle name="Total 6 2 2 2 4" xfId="14826" xr:uid="{F7FBE0C5-4F32-43E2-910A-66FE821B4E31}"/>
    <cellStyle name="Total 6 2 2 2 5" xfId="12258" xr:uid="{372EDC81-B933-41ED-B86C-5BC6D295AE76}"/>
    <cellStyle name="Total 6 2 2 2 6" xfId="14179" xr:uid="{B895C6B4-D570-4210-932F-0A1446F22D54}"/>
    <cellStyle name="Total 6 2 2 2 7" xfId="12774" xr:uid="{C1CEDBF3-4FAB-445E-9093-F14F00440EBD}"/>
    <cellStyle name="Total 6 2 2 2 8" xfId="15446" xr:uid="{5D14D721-3FB5-4E7C-9B26-25F577067BFF}"/>
    <cellStyle name="Total 6 2 2 2 9" xfId="16455" xr:uid="{F654B2E3-2527-4843-9429-D8FCCFAC4C18}"/>
    <cellStyle name="Total 6 2 2 3" xfId="10663" xr:uid="{074AF850-3798-4E5F-B75A-8E7EEDA07C10}"/>
    <cellStyle name="Total 6 2 2 3 2" xfId="15359" xr:uid="{17A23519-0751-43E5-80B4-C18FE0439A86}"/>
    <cellStyle name="Total 6 2 2 3 3" xfId="16379" xr:uid="{77EC10AC-C493-4AB3-8607-623B712CB1E3}"/>
    <cellStyle name="Total 6 2 2 3 4" xfId="17339" xr:uid="{7C794A83-A640-4DE9-B047-D8B63D25DC22}"/>
    <cellStyle name="Total 6 2 2 3 5" xfId="18288" xr:uid="{9D078B0C-CB5F-4BEE-8CDA-BD43D7A046FD}"/>
    <cellStyle name="Total 6 2 2 3 6" xfId="19161" xr:uid="{CEFE1118-7096-4F63-9A54-AA5DA9EFEA3A}"/>
    <cellStyle name="Total 6 2 2 3 7" xfId="20026" xr:uid="{A99D573D-F0F4-4E53-970B-7AFC4577D354}"/>
    <cellStyle name="Total 6 2 2 3 8" xfId="20802" xr:uid="{362A06F5-43B0-4141-9789-E7A821AD0DAA}"/>
    <cellStyle name="Total 6 2 2 4" xfId="11629" xr:uid="{51440CFA-FADD-4D7A-A01E-F6D966D716C9}"/>
    <cellStyle name="Total 6 2 2 4 2" xfId="16033" xr:uid="{46015EA2-4A9D-4F17-AA46-C4B4890AFB97}"/>
    <cellStyle name="Total 6 2 2 4 3" xfId="16993" xr:uid="{FF95BFE6-3E5E-4955-A320-D3F5D6DFD600}"/>
    <cellStyle name="Total 6 2 2 4 4" xfId="17945" xr:uid="{D874EBFD-3B4B-476B-92A1-29A1C0010463}"/>
    <cellStyle name="Total 6 2 2 4 5" xfId="18819" xr:uid="{697EBFDF-A324-46A1-A990-5A2DA7D06141}"/>
    <cellStyle name="Total 6 2 2 4 6" xfId="19684" xr:uid="{5C58C272-1A93-40AF-A4D2-4CEC2343456D}"/>
    <cellStyle name="Total 6 2 2 4 7" xfId="20460" xr:uid="{0274092D-CD2A-4BF4-8E9F-12B032CE6CDF}"/>
    <cellStyle name="Total 6 2 2 4 8" xfId="21217" xr:uid="{1B62E5E0-02CE-48B9-B4C8-95D95A2715C6}"/>
    <cellStyle name="Total 6 2 2 5" xfId="14330" xr:uid="{FF1B54B4-15DB-4DA6-A66A-5D0755E3B5CA}"/>
    <cellStyle name="Total 6 2 2 6" xfId="12633" xr:uid="{40299836-6403-472B-A57D-B877DEC4E3F2}"/>
    <cellStyle name="Total 6 2 2 7" xfId="14655" xr:uid="{6CBBFAFB-FC17-4869-8CE8-F3EDC422DAF7}"/>
    <cellStyle name="Total 6 2 2 8" xfId="12347" xr:uid="{6335DD6D-ACE9-440B-AE0E-F195EEF11328}"/>
    <cellStyle name="Total 6 2 2 9" xfId="13813" xr:uid="{3CC6D3F7-8E74-4B84-9EC8-690AF78CFA48}"/>
    <cellStyle name="Total 6 2 3" xfId="9389" xr:uid="{DDA197F9-ADF8-4009-9E9E-E6A881B9261E}"/>
    <cellStyle name="Total 6 2 3 10" xfId="19229" xr:uid="{E3FBEC3F-A402-4A22-8BC5-9E121A9D0163}"/>
    <cellStyle name="Total 6 2 3 2" xfId="10916" xr:uid="{4B5E1D91-1635-4B9F-AB60-8ECACCCF61C5}"/>
    <cellStyle name="Total 6 2 3 2 2" xfId="15542" xr:uid="{669E458C-A513-4A0C-99B6-B8CA9D3C7271}"/>
    <cellStyle name="Total 6 2 3 2 3" xfId="16548" xr:uid="{23EA1A3F-6009-4ACE-B735-BF974D715401}"/>
    <cellStyle name="Total 6 2 3 2 4" xfId="17506" xr:uid="{0EF4053D-9813-4EBB-B0F2-6F81EBF753E9}"/>
    <cellStyle name="Total 6 2 3 2 5" xfId="18432" xr:uid="{F2AA4311-BFA0-4405-8BFF-41158774D9B3}"/>
    <cellStyle name="Total 6 2 3 2 6" xfId="19303" xr:uid="{E83A6E8C-E0BA-4E8C-9B60-D62E816A6863}"/>
    <cellStyle name="Total 6 2 3 2 7" xfId="20150" xr:uid="{E179942C-3A54-469F-BD70-794A545922DB}"/>
    <cellStyle name="Total 6 2 3 2 8" xfId="20917" xr:uid="{93745FE9-30A4-4A15-AB9A-659CF92B30DC}"/>
    <cellStyle name="Total 6 2 3 3" xfId="11744" xr:uid="{759F1263-B1A6-4243-B1C1-8F3D210F2FEE}"/>
    <cellStyle name="Total 6 2 3 3 2" xfId="16148" xr:uid="{E5F5275E-B885-4214-B105-DECC3BC0B5FE}"/>
    <cellStyle name="Total 6 2 3 3 3" xfId="17108" xr:uid="{93964DE2-8563-4954-809D-260835302B5C}"/>
    <cellStyle name="Total 6 2 3 3 4" xfId="18060" xr:uid="{0E32BD13-34C7-4219-B157-1368F7B66DA7}"/>
    <cellStyle name="Total 6 2 3 3 5" xfId="18934" xr:uid="{55F06DA7-66CD-47BD-811C-479C93A1515D}"/>
    <cellStyle name="Total 6 2 3 3 6" xfId="19799" xr:uid="{18439130-4D6B-489F-863E-E1E040A488D6}"/>
    <cellStyle name="Total 6 2 3 3 7" xfId="20575" xr:uid="{A9A79CEA-CF40-4BC6-AA89-175A03E64F01}"/>
    <cellStyle name="Total 6 2 3 3 8" xfId="21332" xr:uid="{6BB970A6-E95C-44D8-8E3D-74ACF6EF91C3}"/>
    <cellStyle name="Total 6 2 3 4" xfId="14513" xr:uid="{19CFD2B8-8C9B-4919-8627-7C9E0165418C}"/>
    <cellStyle name="Total 6 2 3 5" xfId="12464" xr:uid="{97D857F1-E0CE-4031-A6E2-17DC044B8FD5}"/>
    <cellStyle name="Total 6 2 3 6" xfId="15459" xr:uid="{FC4676DA-6099-49E2-ABEF-E6136687133B}"/>
    <cellStyle name="Total 6 2 3 7" xfId="16468" xr:uid="{8B90ACAA-CA1A-42F3-BDC4-0376E6CA9229}"/>
    <cellStyle name="Total 6 2 3 8" xfId="17426" xr:uid="{C4432CDA-A6C6-47F9-93B5-1E1C87A44D39}"/>
    <cellStyle name="Total 6 2 3 9" xfId="18357" xr:uid="{C31EA8AF-068E-4A99-AB18-C7A73A0D4C45}"/>
    <cellStyle name="Total 6 2 4" xfId="10173" xr:uid="{7067FE18-B37A-4DB5-9D54-169AD5248170}"/>
    <cellStyle name="Total 6 2 4 2" xfId="15053" xr:uid="{A841C461-37C0-4A6F-B50A-6E7EFAFFE4B3}"/>
    <cellStyle name="Total 6 2 4 3" xfId="12037" xr:uid="{F015DA9C-E7D0-43DB-84AB-63325B1AF9C1}"/>
    <cellStyle name="Total 6 2 4 4" xfId="13867" xr:uid="{049F19E7-BA17-43AC-AA01-E531F6BAF626}"/>
    <cellStyle name="Total 6 2 4 5" xfId="13036" xr:uid="{A8324762-FF74-480E-B7DB-41486B5F625E}"/>
    <cellStyle name="Total 6 2 4 6" xfId="14623" xr:uid="{06FDEF86-2AFA-4A34-BC37-031E465E08D0}"/>
    <cellStyle name="Total 6 2 4 7" xfId="12374" xr:uid="{572675B9-96DD-4DAB-BB4B-B48A5AF17C50}"/>
    <cellStyle name="Total 6 2 4 8" xfId="13790" xr:uid="{103CA854-4E74-46F8-A41E-1E3E195C4633}"/>
    <cellStyle name="Total 6 2 5" xfId="11516" xr:uid="{F7AF30AA-28F9-419C-B669-A5C9D00E10A4}"/>
    <cellStyle name="Total 6 2 5 2" xfId="15920" xr:uid="{5B7BECE2-928B-49D2-8E29-A04F54C26DB1}"/>
    <cellStyle name="Total 6 2 5 3" xfId="16880" xr:uid="{E596B0B0-E069-4DF4-95FB-E7519AD504A0}"/>
    <cellStyle name="Total 6 2 5 4" xfId="17832" xr:uid="{DFA252DA-3C37-44EA-B5A1-7A576441AD28}"/>
    <cellStyle name="Total 6 2 5 5" xfId="18706" xr:uid="{A3BAB5B7-EA97-4AA8-AC6D-69B678F32221}"/>
    <cellStyle name="Total 6 2 5 6" xfId="19571" xr:uid="{69AA9D7B-D437-4A01-AA34-872DEE2EC8A0}"/>
    <cellStyle name="Total 6 2 5 7" xfId="20347" xr:uid="{AD5914D1-904C-41A3-9DEB-3668714DBE4B}"/>
    <cellStyle name="Total 6 2 5 8" xfId="21104" xr:uid="{4E78A50A-5446-44C9-BF59-E727ED70ED72}"/>
    <cellStyle name="Total 6 2 6" xfId="13980" xr:uid="{0297D443-5AE9-4D2E-B6DC-951508F0988C}"/>
    <cellStyle name="Total 6 2 7" xfId="12935" xr:uid="{E27A9EA5-CEC5-403A-B8D2-5A0B26294945}"/>
    <cellStyle name="Total 6 2 8" xfId="13587" xr:uid="{EFCAA8E3-9829-4643-BB62-393EA1CE55BA}"/>
    <cellStyle name="Total 6 2 9" xfId="13250" xr:uid="{7A3C3A96-4029-4272-9CC4-ABE2E0484E4A}"/>
    <cellStyle name="Total 6 3" xfId="9137" xr:uid="{08904D40-7EA1-4CC7-883D-7B3AAD93A8F3}"/>
    <cellStyle name="Total 6 3 10" xfId="13228" xr:uid="{073ABC9F-3426-4801-BEBB-745AB4AFFF27}"/>
    <cellStyle name="Total 6 3 11" xfId="15432" xr:uid="{3833FE87-BBC4-498D-BD9E-AF1B8DF7A3AD}"/>
    <cellStyle name="Total 6 3 2" xfId="9882" xr:uid="{0CE31F88-C0CA-4F7F-91B0-163147C7A529}"/>
    <cellStyle name="Total 6 3 2 10" xfId="17645" xr:uid="{8D1777B1-CF58-452B-BC91-6CBEEDC3DC11}"/>
    <cellStyle name="Total 6 3 2 2" xfId="11423" xr:uid="{FF8C4890-6508-40F1-8786-E1D717F1EAAF}"/>
    <cellStyle name="Total 6 3 2 2 2" xfId="15841" xr:uid="{D08D44B1-09CD-4BC3-99C3-736CD6ECF12D}"/>
    <cellStyle name="Total 6 3 2 2 3" xfId="16803" xr:uid="{FF311DD6-2EB5-4930-BC2C-A7D267A360DD}"/>
    <cellStyle name="Total 6 3 2 2 4" xfId="17755" xr:uid="{6D7EB9A7-FEFC-4E5E-AFD2-9438B562C129}"/>
    <cellStyle name="Total 6 3 2 2 5" xfId="18633" xr:uid="{E782DAC4-BB6A-44EE-9DB0-645261EE0CB1}"/>
    <cellStyle name="Total 6 3 2 2 6" xfId="19498" xr:uid="{374413FA-2E59-4E85-8D5E-5C9F372F9324}"/>
    <cellStyle name="Total 6 3 2 2 7" xfId="20274" xr:uid="{846582BB-9B06-498F-B994-A263013AFDEE}"/>
    <cellStyle name="Total 6 3 2 2 8" xfId="21031" xr:uid="{F3497F16-A587-4198-9C21-555C175B5241}"/>
    <cellStyle name="Total 6 3 2 3" xfId="11858" xr:uid="{ACCD6F5F-C4D1-43F0-BA3D-03339095DA96}"/>
    <cellStyle name="Total 6 3 2 3 2" xfId="16262" xr:uid="{B79267AD-FBD7-4C03-8478-432FB21608B7}"/>
    <cellStyle name="Total 6 3 2 3 3" xfId="17222" xr:uid="{2AADAF74-F6FB-4C14-8A6B-966611FFE79B}"/>
    <cellStyle name="Total 6 3 2 3 4" xfId="18174" xr:uid="{358343F3-AF31-42F1-9BB3-5C03E1E44404}"/>
    <cellStyle name="Total 6 3 2 3 5" xfId="19048" xr:uid="{8087AE96-8DF1-4452-97AF-4FFE9096B867}"/>
    <cellStyle name="Total 6 3 2 3 6" xfId="19913" xr:uid="{360794D8-4A0D-47F3-8483-431D2D32F921}"/>
    <cellStyle name="Total 6 3 2 3 7" xfId="20689" xr:uid="{247043BA-50D4-4DD3-B304-871A72529AED}"/>
    <cellStyle name="Total 6 3 2 3 8" xfId="21446" xr:uid="{80203A41-6FA6-40C9-A987-534D4FAE1413}"/>
    <cellStyle name="Total 6 3 2 4" xfId="14827" xr:uid="{329549C4-28E5-404A-9B42-310368913633}"/>
    <cellStyle name="Total 6 3 2 5" xfId="12257" xr:uid="{80CC4E6B-1114-412D-96F0-9C54363FADDE}"/>
    <cellStyle name="Total 6 3 2 6" xfId="14712" xr:uid="{2A63C5EA-D782-4DC1-8EF5-7332A5B4592C}"/>
    <cellStyle name="Total 6 3 2 7" xfId="12303" xr:uid="{221A6C4D-202E-4FAC-98B8-E01569A2593B}"/>
    <cellStyle name="Total 6 3 2 8" xfId="15724" xr:uid="{2FBCDB63-5ABD-4CB5-9ED1-21364E964354}"/>
    <cellStyle name="Total 6 3 2 9" xfId="16693" xr:uid="{7BE828F4-0D31-4A29-97FF-67F3258B6E1C}"/>
    <cellStyle name="Total 6 3 3" xfId="10662" xr:uid="{6C6DF3DE-6725-4517-92AE-DFAC35313E5C}"/>
    <cellStyle name="Total 6 3 3 2" xfId="15358" xr:uid="{2F6CFCBE-59D7-49FA-BA22-29AC4BED5839}"/>
    <cellStyle name="Total 6 3 3 3" xfId="16378" xr:uid="{2AB650D4-3FF4-42CC-8FDB-0C3BE73D6765}"/>
    <cellStyle name="Total 6 3 3 4" xfId="17338" xr:uid="{23DA5605-3780-40F7-BB0B-D2F34D651186}"/>
    <cellStyle name="Total 6 3 3 5" xfId="18287" xr:uid="{F63D02AA-753E-4E7B-8855-DB432828C123}"/>
    <cellStyle name="Total 6 3 3 6" xfId="19160" xr:uid="{1CAE97D2-06E3-4C82-9918-939D010A61FF}"/>
    <cellStyle name="Total 6 3 3 7" xfId="20025" xr:uid="{235E53F4-05BD-4759-9C9F-B090212F8A97}"/>
    <cellStyle name="Total 6 3 3 8" xfId="20801" xr:uid="{59CD72F7-99F2-4BC5-9196-0B47FA8FBAA2}"/>
    <cellStyle name="Total 6 3 4" xfId="11628" xr:uid="{FC4C5B60-817C-4162-BDB4-D545223F909C}"/>
    <cellStyle name="Total 6 3 4 2" xfId="16032" xr:uid="{50A44CA8-B52C-4C52-A5B9-6E3462A9867E}"/>
    <cellStyle name="Total 6 3 4 3" xfId="16992" xr:uid="{C9A13AA1-8570-46E1-BB5B-1FB300A7575A}"/>
    <cellStyle name="Total 6 3 4 4" xfId="17944" xr:uid="{B6AD00DD-ED2F-4A09-AC11-EDA3A9506067}"/>
    <cellStyle name="Total 6 3 4 5" xfId="18818" xr:uid="{66DF6771-AAE2-402B-9CED-B12F1CCFF91F}"/>
    <cellStyle name="Total 6 3 4 6" xfId="19683" xr:uid="{F3D01098-B8D9-448A-BDE7-841664522B53}"/>
    <cellStyle name="Total 6 3 4 7" xfId="20459" xr:uid="{00022001-2389-4502-B8C7-CE34229C27E4}"/>
    <cellStyle name="Total 6 3 4 8" xfId="21216" xr:uid="{F2BE5F2F-5C8E-48C3-B90A-EE54486CE121}"/>
    <cellStyle name="Total 6 3 5" xfId="14329" xr:uid="{242BC533-87E7-421A-A09B-771820552C8F}"/>
    <cellStyle name="Total 6 3 6" xfId="12634" xr:uid="{CD6BC8E8-7783-4CFE-924F-84E385758D43}"/>
    <cellStyle name="Total 6 3 7" xfId="14030" xr:uid="{CE39F3B6-A404-45B9-A31A-E21CBE006553}"/>
    <cellStyle name="Total 6 3 8" xfId="12896" xr:uid="{F358CE00-0C03-472D-94EA-228E2EEF3029}"/>
    <cellStyle name="Total 6 3 9" xfId="13624" xr:uid="{F63BAFBE-BC2B-4D56-957E-4A2768E158BA}"/>
    <cellStyle name="Total 6 4" xfId="9388" xr:uid="{BACE48F5-49D0-40A6-BC04-4045D5B83B63}"/>
    <cellStyle name="Total 6 4 10" xfId="14104" xr:uid="{DFBEAA81-BC81-4FB4-80DF-A6FDEE964CE2}"/>
    <cellStyle name="Total 6 4 2" xfId="10915" xr:uid="{F9C92BF6-D80D-4F32-A6C5-D0A66A460461}"/>
    <cellStyle name="Total 6 4 2 2" xfId="15541" xr:uid="{DE527573-649F-4B4A-AD84-F80C4F3CF04A}"/>
    <cellStyle name="Total 6 4 2 3" xfId="16547" xr:uid="{34DDDC70-488F-4B1D-853A-0D98B7B2326D}"/>
    <cellStyle name="Total 6 4 2 4" xfId="17505" xr:uid="{E9EE7996-3B47-46D4-B9F7-75F6E12AE7F9}"/>
    <cellStyle name="Total 6 4 2 5" xfId="18431" xr:uid="{C98A3EF8-9DC3-480A-AE4C-28ABE9C94BEB}"/>
    <cellStyle name="Total 6 4 2 6" xfId="19302" xr:uid="{174F48A6-5FEB-465E-94E2-6D188F3848FD}"/>
    <cellStyle name="Total 6 4 2 7" xfId="20149" xr:uid="{3AB5CB5A-F5F9-4DB9-B8CD-5A8999647CA4}"/>
    <cellStyle name="Total 6 4 2 8" xfId="20916" xr:uid="{3DD5640A-33D8-476E-A2FB-1175FCC5A7AA}"/>
    <cellStyle name="Total 6 4 3" xfId="11743" xr:uid="{601C65EF-A08C-4C99-A064-4EB08B5E9A80}"/>
    <cellStyle name="Total 6 4 3 2" xfId="16147" xr:uid="{1DD0E1A6-63DE-4424-A756-1ED011F65597}"/>
    <cellStyle name="Total 6 4 3 3" xfId="17107" xr:uid="{4A27DBC9-7658-48A8-8764-3C2CC2825AD3}"/>
    <cellStyle name="Total 6 4 3 4" xfId="18059" xr:uid="{B30C2126-113A-428C-8B2E-6A09CD113710}"/>
    <cellStyle name="Total 6 4 3 5" xfId="18933" xr:uid="{F7C6DA7E-42F0-4D17-AC5A-519D0FF7B769}"/>
    <cellStyle name="Total 6 4 3 6" xfId="19798" xr:uid="{EA4A44BC-89C4-4AEB-8F1F-F1C3B3BCE918}"/>
    <cellStyle name="Total 6 4 3 7" xfId="20574" xr:uid="{95D7E57E-1B82-431A-963F-F0B96C1DA3F0}"/>
    <cellStyle name="Total 6 4 3 8" xfId="21331" xr:uid="{F21A90F6-5CF5-44BE-A0FA-3D57D865B956}"/>
    <cellStyle name="Total 6 4 4" xfId="14512" xr:uid="{BEB33208-1FC0-4D64-8FFD-7287BA26C434}"/>
    <cellStyle name="Total 6 4 5" xfId="12465" xr:uid="{B397F19A-80D9-4376-99A5-28A811F952F4}"/>
    <cellStyle name="Total 6 4 6" xfId="14428" xr:uid="{801AFCF2-B1D3-4905-8956-A4978EA359F7}"/>
    <cellStyle name="Total 6 4 7" xfId="12545" xr:uid="{C08454CA-9225-4623-A9DB-CEAAA73E1437}"/>
    <cellStyle name="Total 6 4 8" xfId="13745" xr:uid="{9D51FD23-5238-4AF9-BDFC-1E0745BD0137}"/>
    <cellStyle name="Total 6 4 9" xfId="13138" xr:uid="{F124972E-8C3A-4C38-B47F-7477B81AC2B4}"/>
    <cellStyle name="Total 6 5" xfId="10172" xr:uid="{EC6D284D-3B0C-4877-B6CF-040B84478705}"/>
    <cellStyle name="Total 6 5 2" xfId="15052" xr:uid="{EEA36D48-29A1-4629-B5F9-DBB152546669}"/>
    <cellStyle name="Total 6 5 3" xfId="12038" xr:uid="{29FD3D3F-BB67-4BE3-B00D-1AF2F1867044}"/>
    <cellStyle name="Total 6 5 4" xfId="13866" xr:uid="{E9603D39-A9D8-49F5-B5D1-467F1567A01D}"/>
    <cellStyle name="Total 6 5 5" xfId="13037" xr:uid="{E360B176-EEF3-4C0A-8A01-847F84A834E0}"/>
    <cellStyle name="Total 6 5 6" xfId="14019" xr:uid="{CB42FB02-6919-4F79-804E-BF4F565528B3}"/>
    <cellStyle name="Total 6 5 7" xfId="12905" xr:uid="{5B7AD2C0-12FF-4818-8C7F-1B3B941D0D62}"/>
    <cellStyle name="Total 6 5 8" xfId="13615" xr:uid="{B2C561FF-1EC2-4E5F-9192-C6868CAA9FDB}"/>
    <cellStyle name="Total 6 6" xfId="11515" xr:uid="{4DFE00E1-86E1-4E30-8F50-D246DC5C97D2}"/>
    <cellStyle name="Total 6 6 2" xfId="15919" xr:uid="{5DFFB8D0-3DE3-4298-9BD7-530B7604E84F}"/>
    <cellStyle name="Total 6 6 3" xfId="16879" xr:uid="{6E87F78B-4F5F-48AE-90EE-F7877555D6E0}"/>
    <cellStyle name="Total 6 6 4" xfId="17831" xr:uid="{13D29133-62EC-42DF-A271-97BF5D9215C3}"/>
    <cellStyle name="Total 6 6 5" xfId="18705" xr:uid="{08A6309B-13B8-4ADA-BEF6-C6CBB9269E9D}"/>
    <cellStyle name="Total 6 6 6" xfId="19570" xr:uid="{7D3EBFFD-6C76-4C93-A5B6-05C8EB12B6EF}"/>
    <cellStyle name="Total 6 6 7" xfId="20346" xr:uid="{FB9B3EBC-B1B3-49D0-BE56-4D590944AA16}"/>
    <cellStyle name="Total 6 6 8" xfId="21103" xr:uid="{C990CC46-8F42-46DA-85F4-B7CF29368C60}"/>
    <cellStyle name="Total 6 7" xfId="13979" xr:uid="{D39E22C3-B43C-469F-9476-4A1622A6D218}"/>
    <cellStyle name="Total 6 8" xfId="12936" xr:uid="{BB627D6A-393E-4359-8646-0C869D855C5E}"/>
    <cellStyle name="Total 6 9" xfId="13586" xr:uid="{27794EBC-C974-4D4D-ABC4-68D75980807F}"/>
    <cellStyle name="Total 7" xfId="8569" xr:uid="{3A3B0F0F-3E94-4B51-AFFF-7B9167DBABA9}"/>
    <cellStyle name="Total 7 10" xfId="13249" xr:uid="{73715FB3-3E11-429E-8C35-340ECFE80825}"/>
    <cellStyle name="Total 7 11" xfId="14094" xr:uid="{1BEED1F3-1E9A-49EE-86CB-F44D34A4E1C2}"/>
    <cellStyle name="Total 7 12" xfId="12840" xr:uid="{02993C2D-78A3-4C77-8DAB-054BBFEA6414}"/>
    <cellStyle name="Total 7 13" xfId="13676" xr:uid="{26E23E86-4325-4C09-9C47-64872D8988B9}"/>
    <cellStyle name="Total 7 2" xfId="8570" xr:uid="{92F665DC-0661-4603-BD07-74A6D31F07D8}"/>
    <cellStyle name="Total 7 2 10" xfId="14586" xr:uid="{327A5B5F-8FE8-414C-BA28-187094AC8BFD}"/>
    <cellStyle name="Total 7 2 11" xfId="12395" xr:uid="{B7CC6CAF-0C72-426A-90D3-DC053D387EE2}"/>
    <cellStyle name="Total 7 2 12" xfId="15714" xr:uid="{A40AF822-28B5-476B-BC23-3DC40DFA15EC}"/>
    <cellStyle name="Total 7 2 2" xfId="9140" xr:uid="{760F1500-3442-47A9-B532-FE8314C09415}"/>
    <cellStyle name="Total 7 2 2 10" xfId="11993" xr:uid="{6B6315AF-F6BC-4512-B5EB-4690A98A557A}"/>
    <cellStyle name="Total 7 2 2 11" xfId="14214" xr:uid="{C464B16D-D19B-4AD7-A520-47C9A30163D5}"/>
    <cellStyle name="Total 7 2 2 2" xfId="9883" xr:uid="{BAF60524-C7F3-4F85-B0B4-0AFB7CA11042}"/>
    <cellStyle name="Total 7 2 2 2 10" xfId="19405" xr:uid="{BDAC9F38-357A-44EA-BAE6-09A2CF16D6E5}"/>
    <cellStyle name="Total 7 2 2 2 2" xfId="11424" xr:uid="{572B7A6A-58D0-498C-859A-321EE73FBED6}"/>
    <cellStyle name="Total 7 2 2 2 2 2" xfId="15842" xr:uid="{30AD2E98-7835-40C0-87F9-30EAB2F82555}"/>
    <cellStyle name="Total 7 2 2 2 2 3" xfId="16804" xr:uid="{32A75A9D-BA04-40A7-9C6F-372B3C36D016}"/>
    <cellStyle name="Total 7 2 2 2 2 4" xfId="17756" xr:uid="{F985BABF-3929-42FF-973C-8741FFB51C43}"/>
    <cellStyle name="Total 7 2 2 2 2 5" xfId="18634" xr:uid="{1E4AFB0E-B791-47B3-9653-49370630A041}"/>
    <cellStyle name="Total 7 2 2 2 2 6" xfId="19499" xr:uid="{90D4EAD3-E99E-4210-9051-543C1C871F5D}"/>
    <cellStyle name="Total 7 2 2 2 2 7" xfId="20275" xr:uid="{13D2E8FD-35C8-4404-AB79-3CF882A13B5C}"/>
    <cellStyle name="Total 7 2 2 2 2 8" xfId="21032" xr:uid="{6F159433-FBF1-4419-A380-906C749848E5}"/>
    <cellStyle name="Total 7 2 2 2 3" xfId="11859" xr:uid="{E0507711-155D-4219-844A-7F963127747D}"/>
    <cellStyle name="Total 7 2 2 2 3 2" xfId="16263" xr:uid="{30D44A89-DB9E-477E-B4D2-844DCC75691E}"/>
    <cellStyle name="Total 7 2 2 2 3 3" xfId="17223" xr:uid="{5548DDF3-7E9E-44C6-9201-16007F1E8A0C}"/>
    <cellStyle name="Total 7 2 2 2 3 4" xfId="18175" xr:uid="{6C3747BB-953E-4031-9A41-D9D0059E7628}"/>
    <cellStyle name="Total 7 2 2 2 3 5" xfId="19049" xr:uid="{5ACFEE33-1FF2-408C-90AC-8E244B0B1155}"/>
    <cellStyle name="Total 7 2 2 2 3 6" xfId="19914" xr:uid="{E13A515A-B464-4E66-A817-FF12BD68A671}"/>
    <cellStyle name="Total 7 2 2 2 3 7" xfId="20690" xr:uid="{A101B148-F7FA-4F43-9F71-C11BC56D33FC}"/>
    <cellStyle name="Total 7 2 2 2 3 8" xfId="21447" xr:uid="{601D269F-04EF-4226-A11D-ACF338F188E5}"/>
    <cellStyle name="Total 7 2 2 2 4" xfId="14828" xr:uid="{DBB5D247-210D-45DC-9A92-8884F539D3C1}"/>
    <cellStyle name="Total 7 2 2 2 5" xfId="12256" xr:uid="{771A9004-1E90-4B25-AB58-37FF821BA0CF}"/>
    <cellStyle name="Total 7 2 2 2 6" xfId="15732" xr:uid="{53E3FE2D-22AE-41E7-AD8A-F5740AA25E44}"/>
    <cellStyle name="Total 7 2 2 2 7" xfId="16700" xr:uid="{F3BFB4CF-FC82-456D-9307-40F4217C73E6}"/>
    <cellStyle name="Total 7 2 2 2 8" xfId="17652" xr:uid="{70026D6C-CD37-4BE1-A921-761632F5EB78}"/>
    <cellStyle name="Total 7 2 2 2 9" xfId="18537" xr:uid="{60D98618-B423-42D3-9A2A-918AACBA5E2C}"/>
    <cellStyle name="Total 7 2 2 3" xfId="10665" xr:uid="{CCCE4BAE-C119-48D7-8DCE-3BC15B0AE440}"/>
    <cellStyle name="Total 7 2 2 3 2" xfId="15361" xr:uid="{83BED5A0-FFF1-4C2D-8D16-74325A3F0F9E}"/>
    <cellStyle name="Total 7 2 2 3 3" xfId="16381" xr:uid="{8619D9C3-EFBF-4902-B62E-E110F257876E}"/>
    <cellStyle name="Total 7 2 2 3 4" xfId="17341" xr:uid="{4EC2C75A-4C6D-493A-91E1-A43209D40E5A}"/>
    <cellStyle name="Total 7 2 2 3 5" xfId="18290" xr:uid="{4D6AC4F5-1E5A-4747-BF27-62E606F30A3A}"/>
    <cellStyle name="Total 7 2 2 3 6" xfId="19163" xr:uid="{3E23F98D-131C-40DF-AB53-11FA772FD7E3}"/>
    <cellStyle name="Total 7 2 2 3 7" xfId="20028" xr:uid="{31C1B289-302B-4FFA-8AD9-5134F8235D24}"/>
    <cellStyle name="Total 7 2 2 3 8" xfId="20804" xr:uid="{ED8233C1-7A69-445E-A92B-CDF8998B8B11}"/>
    <cellStyle name="Total 7 2 2 4" xfId="11631" xr:uid="{CECB21B9-2E51-42D8-A19E-E63AF1FAE296}"/>
    <cellStyle name="Total 7 2 2 4 2" xfId="16035" xr:uid="{5734BB71-A0AA-415B-A785-F8F9101FD7BE}"/>
    <cellStyle name="Total 7 2 2 4 3" xfId="16995" xr:uid="{508FC2AA-8203-40DF-A5ED-0BBB85CF0ABD}"/>
    <cellStyle name="Total 7 2 2 4 4" xfId="17947" xr:uid="{E1E351B0-3AF9-4568-9E57-9204EB233C60}"/>
    <cellStyle name="Total 7 2 2 4 5" xfId="18821" xr:uid="{CFE871F3-FC3A-44B1-9CF6-90645F7CC29B}"/>
    <cellStyle name="Total 7 2 2 4 6" xfId="19686" xr:uid="{59202744-B0D2-4024-8BD5-05514CEE0A43}"/>
    <cellStyle name="Total 7 2 2 4 7" xfId="20462" xr:uid="{1E2D65B8-8B57-4B79-B467-AD42031D0D35}"/>
    <cellStyle name="Total 7 2 2 4 8" xfId="21219" xr:uid="{1E02BC98-8BD5-46F7-B1FC-CEC3A06E5A28}"/>
    <cellStyle name="Total 7 2 2 5" xfId="14332" xr:uid="{F98A4FE6-9E7B-4C4E-9F24-4F71CBA69F1E}"/>
    <cellStyle name="Total 7 2 2 6" xfId="12631" xr:uid="{996E726E-555C-409E-A747-246C0B53BEC1}"/>
    <cellStyle name="Total 7 2 2 7" xfId="15087" xr:uid="{467B85A1-DE96-4BF6-B1C2-62ED70A1090C}"/>
    <cellStyle name="Total 7 2 2 8" xfId="12012" xr:uid="{43B1FA66-7F61-4C80-9F82-41D502EC18DE}"/>
    <cellStyle name="Total 7 2 2 9" xfId="15110" xr:uid="{75AA76C4-0827-4FB2-A21B-12736E53FAE3}"/>
    <cellStyle name="Total 7 2 3" xfId="9391" xr:uid="{5B348114-02A6-4FE6-9368-F768E2D7521F}"/>
    <cellStyle name="Total 7 2 3 10" xfId="13998" xr:uid="{C523AE94-BA3D-49D0-80D4-CF998F0A3C5B}"/>
    <cellStyle name="Total 7 2 3 2" xfId="10918" xr:uid="{9A6830D1-3FEC-4CF5-81BD-B46A0E617D8D}"/>
    <cellStyle name="Total 7 2 3 2 2" xfId="15544" xr:uid="{FC8B3F40-6F92-443C-A2F2-908FCAAAA72D}"/>
    <cellStyle name="Total 7 2 3 2 3" xfId="16550" xr:uid="{564B6BEE-8CB4-47FD-82D4-9ADEB8332456}"/>
    <cellStyle name="Total 7 2 3 2 4" xfId="17508" xr:uid="{1EEFCD95-6D05-4B97-B10D-33CE7FBE8163}"/>
    <cellStyle name="Total 7 2 3 2 5" xfId="18434" xr:uid="{BCB99453-CB9F-4A19-AAF4-83F6F8855B7F}"/>
    <cellStyle name="Total 7 2 3 2 6" xfId="19305" xr:uid="{AA1AACDD-947E-412F-8A76-2693BDB93A62}"/>
    <cellStyle name="Total 7 2 3 2 7" xfId="20152" xr:uid="{C0F74698-D907-4A05-B1C6-BBB2FCAE5DF7}"/>
    <cellStyle name="Total 7 2 3 2 8" xfId="20919" xr:uid="{28219350-CC4D-44EB-9E55-0F752878540E}"/>
    <cellStyle name="Total 7 2 3 3" xfId="11746" xr:uid="{F015807E-AFF4-489C-94A7-B5098ABD934F}"/>
    <cellStyle name="Total 7 2 3 3 2" xfId="16150" xr:uid="{73538491-DA84-403F-A998-617C449B8C56}"/>
    <cellStyle name="Total 7 2 3 3 3" xfId="17110" xr:uid="{72CB14FC-524B-424A-A131-17E8CAC38C17}"/>
    <cellStyle name="Total 7 2 3 3 4" xfId="18062" xr:uid="{7259A2A2-B262-4574-BF9F-557E2ED48803}"/>
    <cellStyle name="Total 7 2 3 3 5" xfId="18936" xr:uid="{E2C7DFF1-9A73-478A-AA83-6706274A1A75}"/>
    <cellStyle name="Total 7 2 3 3 6" xfId="19801" xr:uid="{00051C84-B348-4E1E-BABD-C2A49617D7BE}"/>
    <cellStyle name="Total 7 2 3 3 7" xfId="20577" xr:uid="{694BD06D-A11F-41FD-87CF-271464048666}"/>
    <cellStyle name="Total 7 2 3 3 8" xfId="21334" xr:uid="{0419DB1B-00FC-44DA-8FEB-80FB77E6C665}"/>
    <cellStyle name="Total 7 2 3 4" xfId="14515" xr:uid="{0831A25D-3B51-418A-8FB0-686710F50A35}"/>
    <cellStyle name="Total 7 2 3 5" xfId="12462" xr:uid="{0FC96F8D-6B03-468D-95E5-C9EB7784A3C3}"/>
    <cellStyle name="Total 7 2 3 6" xfId="13770" xr:uid="{61E788B8-0962-4382-95E7-FC2DC711095C}"/>
    <cellStyle name="Total 7 2 3 7" xfId="13114" xr:uid="{BC4AC36F-57E7-4A18-B710-B35EFD696DBD}"/>
    <cellStyle name="Total 7 2 3 8" xfId="13501" xr:uid="{9B54628D-7F88-463C-9B0A-1F65B2BB03E5}"/>
    <cellStyle name="Total 7 2 3 9" xfId="13325" xr:uid="{546601B7-4F0C-49AC-B589-E8881BC7FBAF}"/>
    <cellStyle name="Total 7 2 4" xfId="10175" xr:uid="{AF82AF46-D222-4CA7-AE5C-4BA99E0B9468}"/>
    <cellStyle name="Total 7 2 4 2" xfId="15055" xr:uid="{8D986B08-B61E-4806-9FCE-02507FA2BF27}"/>
    <cellStyle name="Total 7 2 4 3" xfId="12035" xr:uid="{19812599-CEA5-43E9-AA29-AA94A97533E4}"/>
    <cellStyle name="Total 7 2 4 4" xfId="13869" xr:uid="{EC659875-FC1F-4CFB-8761-1D75AAD984F2}"/>
    <cellStyle name="Total 7 2 4 5" xfId="13034" xr:uid="{6E07AC9E-0A05-4CBE-BDCB-3F266DB98EFC}"/>
    <cellStyle name="Total 7 2 4 6" xfId="15078" xr:uid="{97B7D5D9-FD63-424B-9740-AB78BB723C5E}"/>
    <cellStyle name="Total 7 2 4 7" xfId="12018" xr:uid="{C4575871-B63E-4002-AFA3-53BC38AB6AAB}"/>
    <cellStyle name="Total 7 2 4 8" xfId="15240" xr:uid="{50C13BDB-8198-4893-BF4C-A72ABF9E89FF}"/>
    <cellStyle name="Total 7 2 5" xfId="11518" xr:uid="{82569501-B598-4225-B9DF-818E097ADB77}"/>
    <cellStyle name="Total 7 2 5 2" xfId="15922" xr:uid="{1679D656-88E2-4039-AC2D-1CDB0509AACD}"/>
    <cellStyle name="Total 7 2 5 3" xfId="16882" xr:uid="{425F11FE-2DB0-4BEC-8BAE-84DBAAF5BA2D}"/>
    <cellStyle name="Total 7 2 5 4" xfId="17834" xr:uid="{561B2FA1-4F11-4D48-8E82-92D1E8878FC3}"/>
    <cellStyle name="Total 7 2 5 5" xfId="18708" xr:uid="{11B7B52B-13DD-46D7-B972-0BF116105DB7}"/>
    <cellStyle name="Total 7 2 5 6" xfId="19573" xr:uid="{0552027C-4A9E-4789-A32F-B0EB58B1FC10}"/>
    <cellStyle name="Total 7 2 5 7" xfId="20349" xr:uid="{68E6793C-956A-47F3-860C-BB9FFCB83E71}"/>
    <cellStyle name="Total 7 2 5 8" xfId="21106" xr:uid="{D019A64B-8D14-418D-B1E2-EC0B0F815F9F}"/>
    <cellStyle name="Total 7 2 6" xfId="13982" xr:uid="{857DAC62-AB0D-4D71-A7E5-723AA7EEE1C9}"/>
    <cellStyle name="Total 7 2 7" xfId="12933" xr:uid="{2A008097-8A7A-443C-85B1-CA2328A97FB5}"/>
    <cellStyle name="Total 7 2 8" xfId="13589" xr:uid="{6ABC6803-673B-46D7-9916-4F6DEC85A239}"/>
    <cellStyle name="Total 7 2 9" xfId="13248" xr:uid="{138C1778-B01D-4251-9463-F123441421DF}"/>
    <cellStyle name="Total 7 3" xfId="9139" xr:uid="{0234972F-CF85-45EF-BFFF-829A2CCE4163}"/>
    <cellStyle name="Total 7 3 10" xfId="18507" xr:uid="{99076F3B-B727-42E8-961D-AE4E549378F3}"/>
    <cellStyle name="Total 7 3 11" xfId="19378" xr:uid="{EA705AED-8539-4066-9C2D-A581D7F24244}"/>
    <cellStyle name="Total 7 3 2" xfId="9884" xr:uid="{76087D7E-3A26-4281-806F-AC38F3984064}"/>
    <cellStyle name="Total 7 3 2 10" xfId="12156" xr:uid="{3A6CA9BB-507D-43D2-AA2B-B5CA17262623}"/>
    <cellStyle name="Total 7 3 2 2" xfId="11425" xr:uid="{636DC77E-2DAB-4765-9B88-08D78348C3E9}"/>
    <cellStyle name="Total 7 3 2 2 2" xfId="15843" xr:uid="{0C60E346-F8B8-4E17-B942-7B5B9D37D111}"/>
    <cellStyle name="Total 7 3 2 2 3" xfId="16805" xr:uid="{C25A46B2-EB1D-4E3B-8266-C5278616EE64}"/>
    <cellStyle name="Total 7 3 2 2 4" xfId="17757" xr:uid="{FF957D23-F2B1-49A7-ADEB-B715529689E8}"/>
    <cellStyle name="Total 7 3 2 2 5" xfId="18635" xr:uid="{0946D1A1-571C-4812-BD74-2455CBC8E366}"/>
    <cellStyle name="Total 7 3 2 2 6" xfId="19500" xr:uid="{EADCDB44-38EF-4A69-8C00-4FDBCB5E4BA1}"/>
    <cellStyle name="Total 7 3 2 2 7" xfId="20276" xr:uid="{47BF5FD2-823B-41CC-8DCE-3F8BF1464314}"/>
    <cellStyle name="Total 7 3 2 2 8" xfId="21033" xr:uid="{930993AF-549B-437C-AF27-7F4429EC5CFB}"/>
    <cellStyle name="Total 7 3 2 3" xfId="11860" xr:uid="{4669127A-881E-485D-856A-050FAD1856A0}"/>
    <cellStyle name="Total 7 3 2 3 2" xfId="16264" xr:uid="{1D4600FF-CB45-4807-AA15-395484EE703E}"/>
    <cellStyle name="Total 7 3 2 3 3" xfId="17224" xr:uid="{849C7652-5FE6-4BBB-9064-7C3DA3F9B85E}"/>
    <cellStyle name="Total 7 3 2 3 4" xfId="18176" xr:uid="{FD5ED478-25FA-4F7B-B54C-A9781025368A}"/>
    <cellStyle name="Total 7 3 2 3 5" xfId="19050" xr:uid="{BC5880C1-0381-4563-8A86-E0CDAF246EE2}"/>
    <cellStyle name="Total 7 3 2 3 6" xfId="19915" xr:uid="{FE54452D-3695-43BC-B642-6A844708812D}"/>
    <cellStyle name="Total 7 3 2 3 7" xfId="20691" xr:uid="{0B951FEB-FE67-4BD9-BFE3-D3A323F838C2}"/>
    <cellStyle name="Total 7 3 2 3 8" xfId="21448" xr:uid="{7C004C24-31BC-4B66-9A37-9A778A01FD56}"/>
    <cellStyle name="Total 7 3 2 4" xfId="14829" xr:uid="{03D8A571-50FE-459D-8ED2-F559C47D3F20}"/>
    <cellStyle name="Total 7 3 2 5" xfId="14067" xr:uid="{AC7D4B63-3F26-4893-B9F0-9607C059C603}"/>
    <cellStyle name="Total 7 3 2 6" xfId="12864" xr:uid="{255D77F6-E346-4007-8C38-FAEC227096FB}"/>
    <cellStyle name="Total 7 3 2 7" xfId="13654" xr:uid="{F66F59B6-F279-45A7-A392-649D7AE5E806}"/>
    <cellStyle name="Total 7 3 2 8" xfId="13203" xr:uid="{0862537C-88AF-4B1E-A507-024B38410C70}"/>
    <cellStyle name="Total 7 3 2 9" xfId="14919" xr:uid="{721D965C-C234-45E6-A37C-FE3C06B31A3D}"/>
    <cellStyle name="Total 7 3 3" xfId="10664" xr:uid="{7331EF24-1D87-4AE1-AE57-46C1A9CD2D49}"/>
    <cellStyle name="Total 7 3 3 2" xfId="15360" xr:uid="{5E42B72E-3B30-4988-A561-5D5D5C8B7D0E}"/>
    <cellStyle name="Total 7 3 3 3" xfId="16380" xr:uid="{B11CB4B4-67CF-4F53-A7E3-175C7EBB0265}"/>
    <cellStyle name="Total 7 3 3 4" xfId="17340" xr:uid="{50659750-C29E-4DF5-9059-6597B7B845F5}"/>
    <cellStyle name="Total 7 3 3 5" xfId="18289" xr:uid="{634634CE-F0E8-434E-B370-AFA3ED4BC327}"/>
    <cellStyle name="Total 7 3 3 6" xfId="19162" xr:uid="{64966736-0FB5-47F2-8593-B3D89277C2FA}"/>
    <cellStyle name="Total 7 3 3 7" xfId="20027" xr:uid="{38DB7A39-C0E3-4B91-942F-C06B87B1CE22}"/>
    <cellStyle name="Total 7 3 3 8" xfId="20803" xr:uid="{34FD0811-06D6-44C6-B0C7-4C8665380B26}"/>
    <cellStyle name="Total 7 3 4" xfId="11630" xr:uid="{67809C35-5CC1-40A1-B434-205F8E852950}"/>
    <cellStyle name="Total 7 3 4 2" xfId="16034" xr:uid="{EE0EEE6A-2991-47E8-B3FC-60FA42F43996}"/>
    <cellStyle name="Total 7 3 4 3" xfId="16994" xr:uid="{EAF8D94F-448E-4C68-B0EC-FA5B9B212251}"/>
    <cellStyle name="Total 7 3 4 4" xfId="17946" xr:uid="{19F28BF9-567E-4BD6-A07F-E5A300303D3C}"/>
    <cellStyle name="Total 7 3 4 5" xfId="18820" xr:uid="{552B2501-4974-4613-845D-2C44DBFA564E}"/>
    <cellStyle name="Total 7 3 4 6" xfId="19685" xr:uid="{C5C43BCB-614D-4713-8BC7-B343AF7C2228}"/>
    <cellStyle name="Total 7 3 4 7" xfId="20461" xr:uid="{26BCCC8C-D8E1-4D98-AA3C-3E29BD542438}"/>
    <cellStyle name="Total 7 3 4 8" xfId="21218" xr:uid="{21DFE9FE-5AD7-4A0B-A22A-CA77FEAC596F}"/>
    <cellStyle name="Total 7 3 5" xfId="14331" xr:uid="{CC236D87-0E1F-4051-A11A-20C656251537}"/>
    <cellStyle name="Total 7 3 6" xfId="12632" xr:uid="{0AC536D3-3B14-477F-A804-E2F0FF618288}"/>
    <cellStyle name="Total 7 3 7" xfId="15677" xr:uid="{E06CF9B0-7B3C-4B10-AC5D-C4DA5FBD1EE4}"/>
    <cellStyle name="Total 7 3 8" xfId="16655" xr:uid="{BD8FEA13-B4EE-4704-9BC1-2E7DB1A4E4B9}"/>
    <cellStyle name="Total 7 3 9" xfId="17608" xr:uid="{9632893E-2615-4293-AAC3-8FC077CFA5DA}"/>
    <cellStyle name="Total 7 4" xfId="9390" xr:uid="{C0012CA0-87F6-4109-B628-8752EEB4E84E}"/>
    <cellStyle name="Total 7 4 10" xfId="15252" xr:uid="{46454EAF-AA68-4748-BD99-7A05CB793236}"/>
    <cellStyle name="Total 7 4 2" xfId="10917" xr:uid="{F2F6E3C9-31E4-46D6-B6CF-E7D2BF43ED77}"/>
    <cellStyle name="Total 7 4 2 2" xfId="15543" xr:uid="{C9979B98-261E-497A-B687-AAE15A5F66B2}"/>
    <cellStyle name="Total 7 4 2 3" xfId="16549" xr:uid="{27DA1AAF-B113-4D32-9CC7-E55C67235AE1}"/>
    <cellStyle name="Total 7 4 2 4" xfId="17507" xr:uid="{72B1B067-6FE4-4171-918E-BCC07C381989}"/>
    <cellStyle name="Total 7 4 2 5" xfId="18433" xr:uid="{1976E71F-173A-44B7-B30B-3F561A148A63}"/>
    <cellStyle name="Total 7 4 2 6" xfId="19304" xr:uid="{EA349C87-5B91-4C08-8AB7-CAA30098F2DF}"/>
    <cellStyle name="Total 7 4 2 7" xfId="20151" xr:uid="{3DA6B6BE-38BE-4A1E-AD95-3F99E8A8D6DE}"/>
    <cellStyle name="Total 7 4 2 8" xfId="20918" xr:uid="{26BB3693-1B8B-433B-BC32-873A4C3749A6}"/>
    <cellStyle name="Total 7 4 3" xfId="11745" xr:uid="{6B82917C-35EC-443B-8AA2-265F1D09D35D}"/>
    <cellStyle name="Total 7 4 3 2" xfId="16149" xr:uid="{862A299D-8012-4EB1-A84A-36E3032E8A50}"/>
    <cellStyle name="Total 7 4 3 3" xfId="17109" xr:uid="{AB171B24-124F-4B18-B37C-A213CD4F9BAA}"/>
    <cellStyle name="Total 7 4 3 4" xfId="18061" xr:uid="{F3C52F64-988E-4F59-BF17-A79795BCE267}"/>
    <cellStyle name="Total 7 4 3 5" xfId="18935" xr:uid="{DC3A8697-80B4-4B80-B267-539E1422AD19}"/>
    <cellStyle name="Total 7 4 3 6" xfId="19800" xr:uid="{E10C8368-19C4-4A3F-A2CA-1542F86D1479}"/>
    <cellStyle name="Total 7 4 3 7" xfId="20576" xr:uid="{24E1DD5D-8C10-4611-A3CC-D12905527DAB}"/>
    <cellStyle name="Total 7 4 3 8" xfId="21333" xr:uid="{55E6F1B4-8B54-4F32-B1F1-D3297D7B9085}"/>
    <cellStyle name="Total 7 4 4" xfId="14514" xr:uid="{8EF08C4A-7BB9-425B-85BA-41333D8654CD}"/>
    <cellStyle name="Total 7 4 5" xfId="12463" xr:uid="{B289273A-0504-4691-895D-906550617E2B}"/>
    <cellStyle name="Total 7 4 6" xfId="14970" xr:uid="{00B71C53-FA49-4FBF-8A4D-FAF2E0863CE8}"/>
    <cellStyle name="Total 7 4 7" xfId="12112" xr:uid="{EE346D11-F73E-45E7-927C-38FA07E3A6C1}"/>
    <cellStyle name="Total 7 4 8" xfId="15227" xr:uid="{F2A3AFD5-C7EE-4DA5-BBC0-BDA4D678F584}"/>
    <cellStyle name="Total 7 4 9" xfId="11908" xr:uid="{48B7BFE6-6CFE-4905-969F-56A7B2B274C0}"/>
    <cellStyle name="Total 7 5" xfId="10174" xr:uid="{1D3A62C7-288F-4B37-8B19-9ADF4B55C5F1}"/>
    <cellStyle name="Total 7 5 2" xfId="15054" xr:uid="{3C3CD231-8C18-4918-BD58-C1399D7462AD}"/>
    <cellStyle name="Total 7 5 3" xfId="12036" xr:uid="{A4050539-2685-4C50-BC04-9CBCFF74BF2B}"/>
    <cellStyle name="Total 7 5 4" xfId="13868" xr:uid="{2C6AAF42-157F-464F-81E6-15CFE3D9EDE8}"/>
    <cellStyle name="Total 7 5 5" xfId="13035" xr:uid="{B3551344-4F70-411B-A30A-93F1DB74A508}"/>
    <cellStyle name="Total 7 5 6" xfId="15649" xr:uid="{AF7CD871-1D16-4230-9B16-F82555BF5828}"/>
    <cellStyle name="Total 7 5 7" xfId="16631" xr:uid="{A9496760-411D-4773-A8A1-D17EDCCF40FD}"/>
    <cellStyle name="Total 7 5 8" xfId="17584" xr:uid="{FB2BEF10-2EC3-498F-A3F3-34EA88505B92}"/>
    <cellStyle name="Total 7 6" xfId="11517" xr:uid="{26C1198A-159D-441F-BA10-E2641ABAD0B0}"/>
    <cellStyle name="Total 7 6 2" xfId="15921" xr:uid="{655109AC-ECC8-4850-91E7-5462B63C96E4}"/>
    <cellStyle name="Total 7 6 3" xfId="16881" xr:uid="{7F4195A4-8773-402D-AA2C-CD1E6A321310}"/>
    <cellStyle name="Total 7 6 4" xfId="17833" xr:uid="{2580AF82-C9F2-472B-9077-1988351E0D62}"/>
    <cellStyle name="Total 7 6 5" xfId="18707" xr:uid="{F0B265E1-81A5-404C-BDE9-D4A5FFA29719}"/>
    <cellStyle name="Total 7 6 6" xfId="19572" xr:uid="{70A247E7-CE1E-49FE-9E80-314D042D91E6}"/>
    <cellStyle name="Total 7 6 7" xfId="20348" xr:uid="{6AB326BC-3B8C-4D22-9CE2-6E16559FBE76}"/>
    <cellStyle name="Total 7 6 8" xfId="21105" xr:uid="{AF034BDA-377C-495D-8B6A-00B3B018F068}"/>
    <cellStyle name="Total 7 7" xfId="13981" xr:uid="{1E678EB2-2BE8-40CA-AD4B-DF13B1B5231D}"/>
    <cellStyle name="Total 7 8" xfId="12934" xr:uid="{DFDB45DC-46A3-4EF3-AE1C-931F1F9365B7}"/>
    <cellStyle name="Total 7 9" xfId="13588" xr:uid="{248DC509-1F40-49BB-B618-4BF388A9E638}"/>
    <cellStyle name="Total 8" xfId="8571" xr:uid="{F55E68E2-CEB3-48EB-AEF5-D964FFF3AB97}"/>
    <cellStyle name="Total 8 10" xfId="13247" xr:uid="{BA115ECE-27AD-4C79-8695-F5A9A643429F}"/>
    <cellStyle name="Total 8 11" xfId="15615" xr:uid="{ACF7AC69-0039-4F4A-B869-ABFAA04D4CEA}"/>
    <cellStyle name="Total 8 12" xfId="16616" xr:uid="{13A6B603-CD0D-4E11-B117-26E511ED5CF0}"/>
    <cellStyle name="Total 8 13" xfId="17574" xr:uid="{28D1F73D-B2AD-430C-9E74-DA022341BBAB}"/>
    <cellStyle name="Total 8 2" xfId="8572" xr:uid="{74538495-837E-4849-9D05-EF05022E29DB}"/>
    <cellStyle name="Total 8 2 10" xfId="15131" xr:uid="{264227B6-769B-4877-A1B0-8AD126E6F4B2}"/>
    <cellStyle name="Total 8 2 11" xfId="11976" xr:uid="{55782D76-743E-4E04-99BD-A7749B514BB6}"/>
    <cellStyle name="Total 8 2 12" xfId="14215" xr:uid="{96FD7B70-15E3-4267-B194-F86C02D5E214}"/>
    <cellStyle name="Total 8 2 2" xfId="9142" xr:uid="{3376A09A-0BF4-4642-83AC-4FE7FE4EDB9D}"/>
    <cellStyle name="Total 8 2 2 10" xfId="18353" xr:uid="{62D6B0E7-DED0-465C-A9D3-C838EA422D74}"/>
    <cellStyle name="Total 8 2 2 11" xfId="19225" xr:uid="{EB2C5914-F71C-4083-B489-BECC8277B759}"/>
    <cellStyle name="Total 8 2 2 2" xfId="9885" xr:uid="{A5F90CC1-05FE-4C66-9112-89B6A520D20C}"/>
    <cellStyle name="Total 8 2 2 2 10" xfId="14961" xr:uid="{0FD8C19A-E2A1-4F2F-AB5E-9D8955A0AACF}"/>
    <cellStyle name="Total 8 2 2 2 2" xfId="11426" xr:uid="{84EAD9A3-23C1-452C-A45B-E486E14BDD68}"/>
    <cellStyle name="Total 8 2 2 2 2 2" xfId="15844" xr:uid="{639D454F-1551-4183-8C09-6B2671CA9F79}"/>
    <cellStyle name="Total 8 2 2 2 2 3" xfId="16806" xr:uid="{47CDB3BB-446E-42E7-A66E-E529D8FDA325}"/>
    <cellStyle name="Total 8 2 2 2 2 4" xfId="17758" xr:uid="{5C7D04DD-0890-433D-8B85-74F8668910F7}"/>
    <cellStyle name="Total 8 2 2 2 2 5" xfId="18636" xr:uid="{F33D9502-3369-4F78-B7F5-6355243B5639}"/>
    <cellStyle name="Total 8 2 2 2 2 6" xfId="19501" xr:uid="{C1C58FBB-3168-4BD2-85D2-0A2E99E5C868}"/>
    <cellStyle name="Total 8 2 2 2 2 7" xfId="20277" xr:uid="{8CC6A14F-79D6-4C7D-BBAD-7F38FCE54927}"/>
    <cellStyle name="Total 8 2 2 2 2 8" xfId="21034" xr:uid="{A15A16BE-3B49-401D-8883-2E568C0D7973}"/>
    <cellStyle name="Total 8 2 2 2 3" xfId="11861" xr:uid="{D6933D88-5265-4FFB-9EB2-C8A1781F33A5}"/>
    <cellStyle name="Total 8 2 2 2 3 2" xfId="16265" xr:uid="{584DCB12-5B16-45A2-A5BB-D947CAA8B8BA}"/>
    <cellStyle name="Total 8 2 2 2 3 3" xfId="17225" xr:uid="{D553ADE6-FC7C-45AF-BB1A-473C3116204C}"/>
    <cellStyle name="Total 8 2 2 2 3 4" xfId="18177" xr:uid="{DC6E2C4E-0DB9-4162-8110-F79EA9D05F12}"/>
    <cellStyle name="Total 8 2 2 2 3 5" xfId="19051" xr:uid="{F5F13F0B-0556-4DCA-A626-2E36B6D1C0DD}"/>
    <cellStyle name="Total 8 2 2 2 3 6" xfId="19916" xr:uid="{55E5C7C5-40B0-4359-AACF-8B09E044EF06}"/>
    <cellStyle name="Total 8 2 2 2 3 7" xfId="20692" xr:uid="{3D27A9E3-8120-4208-908A-CEB213714093}"/>
    <cellStyle name="Total 8 2 2 2 3 8" xfId="21449" xr:uid="{9C0CC8F4-D5DD-45FF-B15A-A91D87ABF974}"/>
    <cellStyle name="Total 8 2 2 2 4" xfId="14830" xr:uid="{09FA34A1-4CC6-494A-BBEC-22810856C3E8}"/>
    <cellStyle name="Total 8 2 2 2 5" xfId="12255" xr:uid="{5CCADDFD-008A-4167-B219-5D39D677E8D5}"/>
    <cellStyle name="Total 8 2 2 2 6" xfId="15212" xr:uid="{FC5F77D1-1CA8-4DB0-BF14-B47AE626AEB2}"/>
    <cellStyle name="Total 8 2 2 2 7" xfId="11921" xr:uid="{ABABC794-C9F4-4E5D-B614-8728072A5C6A}"/>
    <cellStyle name="Total 8 2 2 2 8" xfId="14221" xr:uid="{5DB95F66-2E16-4A75-AB61-DB583BDADC33}"/>
    <cellStyle name="Total 8 2 2 2 9" xfId="12742" xr:uid="{39E2D397-E819-4308-BED6-50D8F3B18BF9}"/>
    <cellStyle name="Total 8 2 2 3" xfId="10667" xr:uid="{E5771726-298D-407B-997C-CC16028C3055}"/>
    <cellStyle name="Total 8 2 2 3 2" xfId="15363" xr:uid="{663D245A-C7C1-4B6A-A21F-43742D3F4C7D}"/>
    <cellStyle name="Total 8 2 2 3 3" xfId="16383" xr:uid="{E02588AB-40F2-4861-AC7E-1CBA231EA40C}"/>
    <cellStyle name="Total 8 2 2 3 4" xfId="17343" xr:uid="{EC5CD4FE-2778-424F-926A-C5965A3D1F58}"/>
    <cellStyle name="Total 8 2 2 3 5" xfId="18292" xr:uid="{75B569D0-2574-41DE-95D5-0C8D4AB43E54}"/>
    <cellStyle name="Total 8 2 2 3 6" xfId="19165" xr:uid="{D07FD30C-16F7-447A-BBBD-7173C0A318CC}"/>
    <cellStyle name="Total 8 2 2 3 7" xfId="20030" xr:uid="{D265C831-F35F-4387-AFBD-48EDDF7AC428}"/>
    <cellStyle name="Total 8 2 2 3 8" xfId="20806" xr:uid="{F3644694-78E8-4B01-AE27-DD4F918FB301}"/>
    <cellStyle name="Total 8 2 2 4" xfId="11633" xr:uid="{59C44DC9-2274-40C6-A45C-3503A8BAB331}"/>
    <cellStyle name="Total 8 2 2 4 2" xfId="16037" xr:uid="{B8D5D9A4-A819-4F2C-A59D-DF86BC331F04}"/>
    <cellStyle name="Total 8 2 2 4 3" xfId="16997" xr:uid="{B149CCD6-82A5-47BC-BCB7-3E2F6DDE8DDE}"/>
    <cellStyle name="Total 8 2 2 4 4" xfId="17949" xr:uid="{CB3A4457-622A-4FC2-A978-8DDBABEE0D8C}"/>
    <cellStyle name="Total 8 2 2 4 5" xfId="18823" xr:uid="{406D1957-FCF9-4F88-ADBE-1318EB2A73BC}"/>
    <cellStyle name="Total 8 2 2 4 6" xfId="19688" xr:uid="{8F3859C9-1FB3-4D58-BE48-C492E2AF4C51}"/>
    <cellStyle name="Total 8 2 2 4 7" xfId="20464" xr:uid="{CE5B29BB-6EA7-4764-B5DF-F87108D9A846}"/>
    <cellStyle name="Total 8 2 2 4 8" xfId="21221" xr:uid="{4130DE9F-32EF-420B-9860-70FA4F796FE3}"/>
    <cellStyle name="Total 8 2 2 5" xfId="14334" xr:uid="{1DE166D7-572F-4418-8946-E33DC41BD8DA}"/>
    <cellStyle name="Total 8 2 2 6" xfId="12629" xr:uid="{4A2FA481-D0D3-4F57-9F52-4123652D0891}"/>
    <cellStyle name="Total 8 2 2 7" xfId="15455" xr:uid="{6B47AAE0-89FB-4B18-BF5E-253CC0FFAF2D}"/>
    <cellStyle name="Total 8 2 2 8" xfId="16464" xr:uid="{3D7AC607-F8C6-4C6B-ACA3-C55FECF91A47}"/>
    <cellStyle name="Total 8 2 2 9" xfId="17422" xr:uid="{B0BB426E-C45C-4B18-B377-416B402BEB2A}"/>
    <cellStyle name="Total 8 2 3" xfId="9393" xr:uid="{4B4F4C26-225F-4099-907F-C12D6CFC84F2}"/>
    <cellStyle name="Total 8 2 3 10" xfId="15716" xr:uid="{230858D1-71FD-4297-A1FD-CA45FCAA769D}"/>
    <cellStyle name="Total 8 2 3 2" xfId="10920" xr:uid="{49370464-4B66-44C6-88D1-8777DAAE61B0}"/>
    <cellStyle name="Total 8 2 3 2 2" xfId="15546" xr:uid="{C7E9706C-96C3-4A25-8B54-BDAB701AC5D8}"/>
    <cellStyle name="Total 8 2 3 2 3" xfId="16552" xr:uid="{E06CA8D0-30CD-4491-9D8A-A4FCD27B7BD0}"/>
    <cellStyle name="Total 8 2 3 2 4" xfId="17510" xr:uid="{62C0461A-02C2-41A3-876F-C22744940DB5}"/>
    <cellStyle name="Total 8 2 3 2 5" xfId="18436" xr:uid="{E661C999-98AD-43EF-A908-080F07078C65}"/>
    <cellStyle name="Total 8 2 3 2 6" xfId="19307" xr:uid="{C9F86163-DABC-4F0B-8ED6-3BF90D501658}"/>
    <cellStyle name="Total 8 2 3 2 7" xfId="20154" xr:uid="{CB261CD0-4DFC-4379-A9AD-C7D41134DDA4}"/>
    <cellStyle name="Total 8 2 3 2 8" xfId="20921" xr:uid="{736C7789-95EE-4029-BAC3-9FA9D12E79CD}"/>
    <cellStyle name="Total 8 2 3 3" xfId="11748" xr:uid="{378453BB-CDCF-44CC-9CE2-10FFD9CE20C4}"/>
    <cellStyle name="Total 8 2 3 3 2" xfId="16152" xr:uid="{7ABA83A3-68AE-4CAA-A0E5-160D931C3851}"/>
    <cellStyle name="Total 8 2 3 3 3" xfId="17112" xr:uid="{B8081943-6160-42ED-BFC9-A29FBC6E8C5D}"/>
    <cellStyle name="Total 8 2 3 3 4" xfId="18064" xr:uid="{9566E711-7D6B-41D6-ADBE-BF2A452A252C}"/>
    <cellStyle name="Total 8 2 3 3 5" xfId="18938" xr:uid="{9E50180B-C9DB-4504-8E9B-71D90525C858}"/>
    <cellStyle name="Total 8 2 3 3 6" xfId="19803" xr:uid="{B6659297-9854-44E0-B09E-0E118B1B298E}"/>
    <cellStyle name="Total 8 2 3 3 7" xfId="20579" xr:uid="{ED97F136-0AE0-420D-BF97-C69FCB8490A3}"/>
    <cellStyle name="Total 8 2 3 3 8" xfId="21336" xr:uid="{9514CF7F-9E41-46A1-B773-7CB73EC880E5}"/>
    <cellStyle name="Total 8 2 3 4" xfId="14517" xr:uid="{6769E41B-0526-4078-A2B4-FFA0D782E5BF}"/>
    <cellStyle name="Total 8 2 3 5" xfId="12460" xr:uid="{168C01BF-8516-4BA6-A5BC-DDBFA649E082}"/>
    <cellStyle name="Total 8 2 3 6" xfId="13772" xr:uid="{5EE301E7-49DE-4618-BBAC-2E9617B1F5CD}"/>
    <cellStyle name="Total 8 2 3 7" xfId="13112" xr:uid="{95DA2123-C4FD-4D73-AAB5-A50AB77505DB}"/>
    <cellStyle name="Total 8 2 3 8" xfId="14609" xr:uid="{D9CD529A-D7F6-406B-A6B4-57CA31B5A7EC}"/>
    <cellStyle name="Total 8 2 3 9" xfId="12384" xr:uid="{2395E320-AC89-48B1-A6E7-7CE0AB3B493E}"/>
    <cellStyle name="Total 8 2 4" xfId="10177" xr:uid="{D4033B20-47C4-437F-82FC-2685DD3AEDE5}"/>
    <cellStyle name="Total 8 2 4 2" xfId="15057" xr:uid="{72C62670-A57E-4AED-9131-70E5C7DF40CB}"/>
    <cellStyle name="Total 8 2 4 3" xfId="12033" xr:uid="{3A4C020D-4854-472E-A69A-BD5C85DB0CFB}"/>
    <cellStyle name="Total 8 2 4 4" xfId="13871" xr:uid="{A3AC4000-E438-4FB0-AB2C-3284E7038069}"/>
    <cellStyle name="Total 8 2 4 5" xfId="13032" xr:uid="{0B09B9B6-A2BE-4719-8854-B2EDAE95C5AB}"/>
    <cellStyle name="Total 8 2 4 6" xfId="15443" xr:uid="{7427B3D1-0845-4F22-AE40-6B24C48E4DB8}"/>
    <cellStyle name="Total 8 2 4 7" xfId="16452" xr:uid="{C1390311-1543-42B1-92C3-B46C2DA3E614}"/>
    <cellStyle name="Total 8 2 4 8" xfId="17410" xr:uid="{160920AC-3F08-424F-951F-E7BB2053FF4A}"/>
    <cellStyle name="Total 8 2 5" xfId="11520" xr:uid="{0559D143-BA57-418C-AE48-5166E97006A1}"/>
    <cellStyle name="Total 8 2 5 2" xfId="15924" xr:uid="{0A448107-A9D6-4B49-B299-FA8611326566}"/>
    <cellStyle name="Total 8 2 5 3" xfId="16884" xr:uid="{02027456-17E1-4E73-B76E-1E1C5262A029}"/>
    <cellStyle name="Total 8 2 5 4" xfId="17836" xr:uid="{61FF7BF3-ADB0-4CE2-84CF-EF63204A22AB}"/>
    <cellStyle name="Total 8 2 5 5" xfId="18710" xr:uid="{3C042726-C6AC-4AE1-996F-108F1C913F99}"/>
    <cellStyle name="Total 8 2 5 6" xfId="19575" xr:uid="{7D467048-DF4C-4FBC-80BA-EF0FF2E33C4E}"/>
    <cellStyle name="Total 8 2 5 7" xfId="20351" xr:uid="{9F42763C-F288-4CF8-BA57-13D9E02CF184}"/>
    <cellStyle name="Total 8 2 5 8" xfId="21108" xr:uid="{8EAAEAB0-974C-45B3-BA94-D25DF2F7CB19}"/>
    <cellStyle name="Total 8 2 6" xfId="13984" xr:uid="{FFB8F000-6D0A-4210-997C-104265CD0A2D}"/>
    <cellStyle name="Total 8 2 7" xfId="12931" xr:uid="{57158916-26C2-4A84-B900-96EF6DBD4E30}"/>
    <cellStyle name="Total 8 2 8" xfId="13591" xr:uid="{F4F88BAE-1FC6-4000-959D-04291DB2711F}"/>
    <cellStyle name="Total 8 2 9" xfId="13246" xr:uid="{4B48FA9E-D258-42DB-9590-801FBB25AED7}"/>
    <cellStyle name="Total 8 3" xfId="9141" xr:uid="{43DB361D-323C-4A30-B446-381189F20A77}"/>
    <cellStyle name="Total 8 3 10" xfId="12014" xr:uid="{4222710A-7414-4A14-A8E3-AF8CFE37AD08}"/>
    <cellStyle name="Total 8 3 11" xfId="15242" xr:uid="{46BED678-CCD7-4FAB-9550-B95416ED926C}"/>
    <cellStyle name="Total 8 3 2" xfId="9886" xr:uid="{66870323-52CA-4F35-A218-F93F1FA5A803}"/>
    <cellStyle name="Total 8 3 2 10" xfId="14728" xr:uid="{A7EBC7AA-FDC7-4FB0-8685-558D39B915D1}"/>
    <cellStyle name="Total 8 3 2 2" xfId="11427" xr:uid="{3980974F-5283-45C1-A1C3-81288F827198}"/>
    <cellStyle name="Total 8 3 2 2 2" xfId="15845" xr:uid="{EA7589B9-5C7F-47EB-A1A6-1BCB2B0045FC}"/>
    <cellStyle name="Total 8 3 2 2 3" xfId="16807" xr:uid="{D4CE4115-BE9E-482F-95CC-669C2C4CD96D}"/>
    <cellStyle name="Total 8 3 2 2 4" xfId="17759" xr:uid="{2856FF8B-2973-4A01-B91F-8D640C373F87}"/>
    <cellStyle name="Total 8 3 2 2 5" xfId="18637" xr:uid="{8946A9B8-D7D3-40EC-9C45-316F6FCE7DF5}"/>
    <cellStyle name="Total 8 3 2 2 6" xfId="19502" xr:uid="{5226AFF1-D6D2-4472-B09A-8B39D3D961BA}"/>
    <cellStyle name="Total 8 3 2 2 7" xfId="20278" xr:uid="{B6C087A1-2963-413C-8AF1-A72F05608256}"/>
    <cellStyle name="Total 8 3 2 2 8" xfId="21035" xr:uid="{45DA2CE9-F453-47C3-A81D-5B4AAFC2D8A0}"/>
    <cellStyle name="Total 8 3 2 3" xfId="11862" xr:uid="{E8DBCC8D-DAED-40E0-8559-E521C4C87460}"/>
    <cellStyle name="Total 8 3 2 3 2" xfId="16266" xr:uid="{A08632A0-185E-4B16-8D20-D272001CE89F}"/>
    <cellStyle name="Total 8 3 2 3 3" xfId="17226" xr:uid="{6FAE4D6A-CFBF-4096-8956-AF50A54028A5}"/>
    <cellStyle name="Total 8 3 2 3 4" xfId="18178" xr:uid="{21496FAE-2FDC-4C2D-99EC-B5F504A694D5}"/>
    <cellStyle name="Total 8 3 2 3 5" xfId="19052" xr:uid="{7C0B25C2-7B75-4653-ADBA-F343DAA584E9}"/>
    <cellStyle name="Total 8 3 2 3 6" xfId="19917" xr:uid="{1BD098DE-E763-436D-A3AF-D16F045AE4DF}"/>
    <cellStyle name="Total 8 3 2 3 7" xfId="20693" xr:uid="{2DD963BE-53B4-4A15-AA0A-90FC2D4542AF}"/>
    <cellStyle name="Total 8 3 2 3 8" xfId="21450" xr:uid="{096B6300-7314-48C6-8844-16F32735D307}"/>
    <cellStyle name="Total 8 3 2 4" xfId="14831" xr:uid="{6A6B070B-5476-45FB-A10C-F15A07590081}"/>
    <cellStyle name="Total 8 3 2 5" xfId="12254" xr:uid="{BC53DA64-5B99-42C2-BD23-0CC15928F45A}"/>
    <cellStyle name="Total 8 3 2 6" xfId="14180" xr:uid="{C4C33AEE-5178-4242-BA96-DF36E85D41F3}"/>
    <cellStyle name="Total 8 3 2 7" xfId="12773" xr:uid="{1BABF1C5-A123-4B2C-9EA6-5F8D2986DCF0}"/>
    <cellStyle name="Total 8 3 2 8" xfId="14956" xr:uid="{0672D164-273F-49CF-A190-4193ECD91DD4}"/>
    <cellStyle name="Total 8 3 2 9" xfId="12125" xr:uid="{B5746046-0D30-43A1-B4AA-D11D22758E30}"/>
    <cellStyle name="Total 8 3 3" xfId="10666" xr:uid="{CD208189-20D6-46EE-9CDD-144C05AEA003}"/>
    <cellStyle name="Total 8 3 3 2" xfId="15362" xr:uid="{4AA0E03C-9475-4170-9E0B-A648A1FD13DD}"/>
    <cellStyle name="Total 8 3 3 3" xfId="16382" xr:uid="{5CE4C03C-97D0-4AEF-AA3D-ABA09E7D2903}"/>
    <cellStyle name="Total 8 3 3 4" xfId="17342" xr:uid="{742AE32A-9465-478D-AC84-B292CBCA5652}"/>
    <cellStyle name="Total 8 3 3 5" xfId="18291" xr:uid="{752B2738-0A01-4D15-AB73-5034FAAF35FD}"/>
    <cellStyle name="Total 8 3 3 6" xfId="19164" xr:uid="{97C9018A-72EE-4644-AEFE-1E8444D6E932}"/>
    <cellStyle name="Total 8 3 3 7" xfId="20029" xr:uid="{FA711F5F-5EAE-4F3F-9886-379983C43561}"/>
    <cellStyle name="Total 8 3 3 8" xfId="20805" xr:uid="{280C8A7E-017B-4D7C-B0DD-A13B60F7DC84}"/>
    <cellStyle name="Total 8 3 4" xfId="11632" xr:uid="{B9CD72BF-CA77-405D-9A5D-07C410BA4404}"/>
    <cellStyle name="Total 8 3 4 2" xfId="16036" xr:uid="{CA44E217-EFD7-4A07-9F9F-D017AACFE8D0}"/>
    <cellStyle name="Total 8 3 4 3" xfId="16996" xr:uid="{0B9D9C0E-2FC5-4AC8-9324-B5C7E271C4DD}"/>
    <cellStyle name="Total 8 3 4 4" xfId="17948" xr:uid="{2FEAD1AE-2BA6-4FAC-97B3-C85DB392CFD4}"/>
    <cellStyle name="Total 8 3 4 5" xfId="18822" xr:uid="{8EDF7AD5-991F-45F1-A1F8-C24AAFA55E41}"/>
    <cellStyle name="Total 8 3 4 6" xfId="19687" xr:uid="{F6F50673-851C-4E8A-93AE-8C57196145BB}"/>
    <cellStyle name="Total 8 3 4 7" xfId="20463" xr:uid="{32C9D443-E4CE-4E57-A08C-131013478E88}"/>
    <cellStyle name="Total 8 3 4 8" xfId="21220" xr:uid="{9FBBC716-4672-4B3A-BF95-AC4D798817E0}"/>
    <cellStyle name="Total 8 3 5" xfId="14333" xr:uid="{11855520-DC7D-45F7-9180-5AF7348DC54E}"/>
    <cellStyle name="Total 8 3 6" xfId="12630" xr:uid="{8582C5B4-6E30-4A6C-BE3D-54577F0655F1}"/>
    <cellStyle name="Total 8 3 7" xfId="14424" xr:uid="{793B16DB-9B8C-45D9-9112-BF5694EF92D0}"/>
    <cellStyle name="Total 8 3 8" xfId="12549" xr:uid="{7C416A4C-8897-4D50-A169-B45F6D91D7B2}"/>
    <cellStyle name="Total 8 3 9" xfId="15084" xr:uid="{08B5C3B6-4AB7-4EE7-B73E-961274428207}"/>
    <cellStyle name="Total 8 4" xfId="9392" xr:uid="{B7BA403D-6F47-4DA7-AFA0-3E2F641EA975}"/>
    <cellStyle name="Total 8 4 10" xfId="13680" xr:uid="{15BB489C-ED07-4447-9FE6-AE0DF7EA0E2B}"/>
    <cellStyle name="Total 8 4 2" xfId="10919" xr:uid="{F255F315-9265-4984-B99B-84AC9EBC8DDC}"/>
    <cellStyle name="Total 8 4 2 2" xfId="15545" xr:uid="{8519B3BD-A583-4DDF-BFBA-4B49BF70DC49}"/>
    <cellStyle name="Total 8 4 2 3" xfId="16551" xr:uid="{3C92B427-C295-4DE0-A66A-C466815CC905}"/>
    <cellStyle name="Total 8 4 2 4" xfId="17509" xr:uid="{A13A3E5A-76C9-42C8-8930-34451A52AB61}"/>
    <cellStyle name="Total 8 4 2 5" xfId="18435" xr:uid="{16F0E8B5-4BF5-44C3-8025-9FBB47030058}"/>
    <cellStyle name="Total 8 4 2 6" xfId="19306" xr:uid="{6E4C1055-FE6A-4475-9FE2-1C023E8CBB24}"/>
    <cellStyle name="Total 8 4 2 7" xfId="20153" xr:uid="{A8300A49-C68F-464B-B539-42114380A52E}"/>
    <cellStyle name="Total 8 4 2 8" xfId="20920" xr:uid="{6AD055F6-0293-40E9-B340-02D5845C25CB}"/>
    <cellStyle name="Total 8 4 3" xfId="11747" xr:uid="{F872434B-7370-4D54-8FE4-A347710CA61D}"/>
    <cellStyle name="Total 8 4 3 2" xfId="16151" xr:uid="{9B4D6161-5037-46D2-9ABA-6F387EDAB38C}"/>
    <cellStyle name="Total 8 4 3 3" xfId="17111" xr:uid="{24E810D7-D6A9-4669-8062-9B9FBF8944C7}"/>
    <cellStyle name="Total 8 4 3 4" xfId="18063" xr:uid="{D256D1F8-57BB-400B-A0A2-D3045A002255}"/>
    <cellStyle name="Total 8 4 3 5" xfId="18937" xr:uid="{C56267D8-E171-46D9-AD12-1FC6ECD4D130}"/>
    <cellStyle name="Total 8 4 3 6" xfId="19802" xr:uid="{14E70CE0-343A-4D74-B6A8-ABA6AFF52B8A}"/>
    <cellStyle name="Total 8 4 3 7" xfId="20578" xr:uid="{B9A66669-2349-4CDB-A955-E32BB3EB0C2E}"/>
    <cellStyle name="Total 8 4 3 8" xfId="21335" xr:uid="{D6E43AE6-4378-4E9D-BE59-C0D7DD2840F5}"/>
    <cellStyle name="Total 8 4 4" xfId="14516" xr:uid="{E1847A79-21E5-452C-BEB8-483BEC2830C2}"/>
    <cellStyle name="Total 8 4 5" xfId="12461" xr:uid="{062989E5-94F9-40E1-AD07-D9F894FF7DD4}"/>
    <cellStyle name="Total 8 4 6" xfId="13771" xr:uid="{591B69D6-A6DC-437F-93C5-A0F6872DA567}"/>
    <cellStyle name="Total 8 4 7" xfId="13113" xr:uid="{54880C9E-3244-4571-822E-EFC0EDDCAC61}"/>
    <cellStyle name="Total 8 4 8" xfId="14107" xr:uid="{7F481473-990B-4C24-8C82-125E93D0DCFB}"/>
    <cellStyle name="Total 8 4 9" xfId="12834" xr:uid="{1921FBB4-7202-45E2-A1DC-634F1C52008C}"/>
    <cellStyle name="Total 8 5" xfId="10176" xr:uid="{5164026C-42CA-4C3B-81F0-4FDF6A3DC7AB}"/>
    <cellStyle name="Total 8 5 2" xfId="15056" xr:uid="{EADBD264-4588-4EBB-A034-A51D0DB47FD3}"/>
    <cellStyle name="Total 8 5 3" xfId="12034" xr:uid="{8487600D-A009-4FF3-B7EB-0B60548476B3}"/>
    <cellStyle name="Total 8 5 4" xfId="13870" xr:uid="{2D117709-6B34-4A2C-8292-7BA504EAC96E}"/>
    <cellStyle name="Total 8 5 5" xfId="13033" xr:uid="{CE3E05CE-F91C-4B5D-B37D-C6C3E50D5DC3}"/>
    <cellStyle name="Total 8 5 6" xfId="14411" xr:uid="{656D3B26-89D8-4942-8AEC-DA6B8F8ED9E0}"/>
    <cellStyle name="Total 8 5 7" xfId="12560" xr:uid="{F65B36EF-DCB0-4BC6-8A9E-2DC1524A6049}"/>
    <cellStyle name="Total 8 5 8" xfId="15186" xr:uid="{54654F61-B5D2-4522-B177-6A5ABE9A5D7D}"/>
    <cellStyle name="Total 8 6" xfId="11519" xr:uid="{7B9B3D18-4891-44B6-8AFC-91BFF3035966}"/>
    <cellStyle name="Total 8 6 2" xfId="15923" xr:uid="{67A2DDAA-A022-48BC-BBAD-77A0D98B049F}"/>
    <cellStyle name="Total 8 6 3" xfId="16883" xr:uid="{6D630CBF-BDC3-42DE-B26D-8C2CF3419D9F}"/>
    <cellStyle name="Total 8 6 4" xfId="17835" xr:uid="{39F5287E-984B-46B7-8338-43A0DD8F2538}"/>
    <cellStyle name="Total 8 6 5" xfId="18709" xr:uid="{821ADCB4-3F89-4981-992C-32E5C0304863}"/>
    <cellStyle name="Total 8 6 6" xfId="19574" xr:uid="{9EE1C0BF-0C3E-4748-88D7-68D56C51C1E2}"/>
    <cellStyle name="Total 8 6 7" xfId="20350" xr:uid="{78A13994-1AFC-4634-BA25-6B620B5E857B}"/>
    <cellStyle name="Total 8 6 8" xfId="21107" xr:uid="{74193604-156D-4353-A5EC-32D2478CB1C9}"/>
    <cellStyle name="Total 8 7" xfId="13983" xr:uid="{C98664FD-BEF3-4D9D-8BCB-114518939FA8}"/>
    <cellStyle name="Total 8 8" xfId="12932" xr:uid="{4C6697F5-C754-45D4-AA38-B4661564C724}"/>
    <cellStyle name="Total 8 9" xfId="13590" xr:uid="{9E4A501C-A582-4E32-BB05-9794C87800A0}"/>
    <cellStyle name="Total 9" xfId="8573" xr:uid="{16A68892-613B-4498-8A00-9CF840BC0582}"/>
    <cellStyle name="Total 9 10" xfId="13245" xr:uid="{CD09D010-65C5-41A6-89D4-8B3B33C2E032}"/>
    <cellStyle name="Total 9 11" xfId="14010" xr:uid="{E7207503-1309-49B0-B0F4-CC24624CD398}"/>
    <cellStyle name="Total 9 12" xfId="12910" xr:uid="{0DDDC798-F2E1-46C7-87F9-98D15E3B9918}"/>
    <cellStyle name="Total 9 13" xfId="13610" xr:uid="{86B55EEC-ADA4-46E6-8D61-81A552528EA8}"/>
    <cellStyle name="Total 9 2" xfId="8574" xr:uid="{15915E71-A552-4855-9D73-8ADD6D7F2D79}"/>
    <cellStyle name="Total 9 2 10" xfId="14587" xr:uid="{31E28ED1-767A-48AA-89CB-3270D0A6E8BF}"/>
    <cellStyle name="Total 9 2 11" xfId="12394" xr:uid="{594D2C1C-736F-47C2-8A9B-F4F8F9C602E7}"/>
    <cellStyle name="Total 9 2 12" xfId="15202" xr:uid="{48560688-7442-443D-8132-0B59C171797A}"/>
    <cellStyle name="Total 9 2 2" xfId="9144" xr:uid="{5E87F458-5DA4-4953-998E-2BE4821FBA23}"/>
    <cellStyle name="Total 9 2 2 10" xfId="12837" xr:uid="{07578552-B4AA-4A51-A0F9-6DF55630504B}"/>
    <cellStyle name="Total 9 2 2 11" xfId="13677" xr:uid="{0C63C741-714C-4797-A45D-9229EEEC47EC}"/>
    <cellStyle name="Total 9 2 2 2" xfId="9887" xr:uid="{6B867AF5-3437-41C6-BC65-39B07B3398F0}"/>
    <cellStyle name="Total 9 2 2 2 10" xfId="14834" xr:uid="{E04BE6AD-46D8-49B3-9B91-EB8525ACB57D}"/>
    <cellStyle name="Total 9 2 2 2 2" xfId="11428" xr:uid="{98D8CD20-FA51-4AE3-8447-E9DE4D2A78A4}"/>
    <cellStyle name="Total 9 2 2 2 2 2" xfId="15846" xr:uid="{F094DAA5-E612-432F-A1BF-22A0F05B3165}"/>
    <cellStyle name="Total 9 2 2 2 2 3" xfId="16808" xr:uid="{267F3A19-0B83-465B-83BB-509A6D4A3586}"/>
    <cellStyle name="Total 9 2 2 2 2 4" xfId="17760" xr:uid="{52346FBE-6F3C-4990-AA14-7548165C668F}"/>
    <cellStyle name="Total 9 2 2 2 2 5" xfId="18638" xr:uid="{1ABC7B37-9CDD-4AD4-BB68-867C32FEFC92}"/>
    <cellStyle name="Total 9 2 2 2 2 6" xfId="19503" xr:uid="{30A845A3-2360-43E7-9C25-8F9FBA4B94ED}"/>
    <cellStyle name="Total 9 2 2 2 2 7" xfId="20279" xr:uid="{CEA07929-DC03-42BE-A13E-8D3D6A82BC9A}"/>
    <cellStyle name="Total 9 2 2 2 2 8" xfId="21036" xr:uid="{D27741A8-450B-48FB-83A0-A984F8596908}"/>
    <cellStyle name="Total 9 2 2 2 3" xfId="11863" xr:uid="{A84081CA-A70D-4EBF-AF34-5AA65F73DA7D}"/>
    <cellStyle name="Total 9 2 2 2 3 2" xfId="16267" xr:uid="{587F1390-086F-47D8-8C2B-6C97B273912E}"/>
    <cellStyle name="Total 9 2 2 2 3 3" xfId="17227" xr:uid="{5ADC92CC-088C-4BAE-A0A6-30D0AE7EF941}"/>
    <cellStyle name="Total 9 2 2 2 3 4" xfId="18179" xr:uid="{5F03D646-D53C-4647-A60E-0AF5621A9DE6}"/>
    <cellStyle name="Total 9 2 2 2 3 5" xfId="19053" xr:uid="{2E29DE49-CEF2-4AB7-AD03-6D9A4589C5E3}"/>
    <cellStyle name="Total 9 2 2 2 3 6" xfId="19918" xr:uid="{6EAD3D18-EE45-4E29-9828-9F8D827354AE}"/>
    <cellStyle name="Total 9 2 2 2 3 7" xfId="20694" xr:uid="{D708B544-0FF0-4383-8C62-60C6BB2CF798}"/>
    <cellStyle name="Total 9 2 2 2 3 8" xfId="21451" xr:uid="{85839725-1906-4B8E-B89E-C2AB22A30E99}"/>
    <cellStyle name="Total 9 2 2 2 4" xfId="14832" xr:uid="{A9D93483-CFF0-4B01-949F-183AD88FC3DE}"/>
    <cellStyle name="Total 9 2 2 2 5" xfId="12253" xr:uid="{E2782C5C-25CB-4D02-821E-C74FE9A82673}"/>
    <cellStyle name="Total 9 2 2 2 6" xfId="14713" xr:uid="{3064BC74-0317-4FDB-BE52-9F868BEEA522}"/>
    <cellStyle name="Total 9 2 2 2 7" xfId="12302" xr:uid="{363D013E-B637-4B7D-B13A-93DFF47CB560}"/>
    <cellStyle name="Total 9 2 2 2 8" xfId="15208" xr:uid="{B1468455-23CF-41E9-AEC8-BE9236F66804}"/>
    <cellStyle name="Total 9 2 2 2 9" xfId="11925" xr:uid="{FF88B5BF-D362-4674-8FBE-80487B24D916}"/>
    <cellStyle name="Total 9 2 2 3" xfId="10669" xr:uid="{C526F379-1C4A-4605-8577-CA62F1351EAE}"/>
    <cellStyle name="Total 9 2 2 3 2" xfId="15365" xr:uid="{8BFF501F-669E-456D-8CBE-456D53267CC8}"/>
    <cellStyle name="Total 9 2 2 3 3" xfId="16385" xr:uid="{D272DC70-B74D-421C-A341-92DE4AEB5EAD}"/>
    <cellStyle name="Total 9 2 2 3 4" xfId="17345" xr:uid="{4A4DF572-427D-41EF-AB66-68947D39B28D}"/>
    <cellStyle name="Total 9 2 2 3 5" xfId="18294" xr:uid="{7CAA40C2-ADDF-469F-8D50-160BBAF84CB5}"/>
    <cellStyle name="Total 9 2 2 3 6" xfId="19167" xr:uid="{BD5408A7-2667-4FEB-9DB0-BF8D1D742C73}"/>
    <cellStyle name="Total 9 2 2 3 7" xfId="20032" xr:uid="{ADD3FE62-8B9C-43EE-8B6F-6ED6C02C9681}"/>
    <cellStyle name="Total 9 2 2 3 8" xfId="20808" xr:uid="{613B8F96-DDFC-48E6-8C8F-5DD645AA64E9}"/>
    <cellStyle name="Total 9 2 2 4" xfId="11635" xr:uid="{06AA5AF4-C571-4667-BE85-22E83876B895}"/>
    <cellStyle name="Total 9 2 2 4 2" xfId="16039" xr:uid="{53FB1F76-9D0C-42C1-87C1-196A96D23BF8}"/>
    <cellStyle name="Total 9 2 2 4 3" xfId="16999" xr:uid="{6A73B90E-41C8-46DE-88EB-5DD43F52C3DA}"/>
    <cellStyle name="Total 9 2 2 4 4" xfId="17951" xr:uid="{49964CD6-95FB-4625-BB89-27913BD26031}"/>
    <cellStyle name="Total 9 2 2 4 5" xfId="18825" xr:uid="{D0BF5FFD-E4BD-4414-813D-361DF3A2CAD1}"/>
    <cellStyle name="Total 9 2 2 4 6" xfId="19690" xr:uid="{F91BA4BB-DA7C-43FC-A882-5F5B024B9767}"/>
    <cellStyle name="Total 9 2 2 4 7" xfId="20466" xr:uid="{A2A2A8B0-C17D-4F5F-9E1F-570114B70B91}"/>
    <cellStyle name="Total 9 2 2 4 8" xfId="21223" xr:uid="{025CC4D1-DC93-4FFB-A33A-670C1B8D88BD}"/>
    <cellStyle name="Total 9 2 2 5" xfId="14336" xr:uid="{8DC44011-0517-408F-A04B-C87A312B2C6B}"/>
    <cellStyle name="Total 9 2 2 6" xfId="12627" xr:uid="{1BEBE9FE-C4CA-435E-B673-7EC61AB1E01D}"/>
    <cellStyle name="Total 9 2 2 7" xfId="13737" xr:uid="{4DD04DF2-DEA1-46A7-BC09-83DD712EDED2}"/>
    <cellStyle name="Total 9 2 2 8" xfId="13142" xr:uid="{1AD56E86-B6FF-462E-932B-94B99100F99D}"/>
    <cellStyle name="Total 9 2 2 9" xfId="14103" xr:uid="{63C101F3-D5B1-4FBD-A85D-2C37E6999A6B}"/>
    <cellStyle name="Total 9 2 3" xfId="9395" xr:uid="{97C4232E-32DB-4EA4-B351-5959C0B52809}"/>
    <cellStyle name="Total 9 2 3 10" xfId="15851" xr:uid="{1052B12B-996B-48DC-A4F8-9840D3A567A1}"/>
    <cellStyle name="Total 9 2 3 2" xfId="10922" xr:uid="{704D8DCE-0221-4E24-8C44-83920CBD5665}"/>
    <cellStyle name="Total 9 2 3 2 2" xfId="15548" xr:uid="{63051889-DBB3-43C9-ABB0-424F73BBD61E}"/>
    <cellStyle name="Total 9 2 3 2 3" xfId="16554" xr:uid="{D4CD4EE5-9339-43EF-8CF0-6629CCD881A4}"/>
    <cellStyle name="Total 9 2 3 2 4" xfId="17512" xr:uid="{90436A71-EE07-4FF3-8FEF-FE3B55C85669}"/>
    <cellStyle name="Total 9 2 3 2 5" xfId="18438" xr:uid="{D2BAF1A7-791F-4F0F-BA7E-A76EFDDFFB70}"/>
    <cellStyle name="Total 9 2 3 2 6" xfId="19309" xr:uid="{1912F2B7-4986-4EAB-98DA-7710CA65F32B}"/>
    <cellStyle name="Total 9 2 3 2 7" xfId="20156" xr:uid="{03FB47ED-4C7F-46B8-BAE8-314E2E845902}"/>
    <cellStyle name="Total 9 2 3 2 8" xfId="20923" xr:uid="{A4DEE55B-50E4-43EE-A014-685F74BCB24D}"/>
    <cellStyle name="Total 9 2 3 3" xfId="11750" xr:uid="{C2D65BCE-89FF-45DD-85BA-29F0B27BC613}"/>
    <cellStyle name="Total 9 2 3 3 2" xfId="16154" xr:uid="{08D67057-DE95-41B9-90DF-79BAA221D7AE}"/>
    <cellStyle name="Total 9 2 3 3 3" xfId="17114" xr:uid="{796C3B7C-BC74-4953-A737-43759B8AAC61}"/>
    <cellStyle name="Total 9 2 3 3 4" xfId="18066" xr:uid="{3FB2DCAA-F001-431F-89A0-84346FF8F6A1}"/>
    <cellStyle name="Total 9 2 3 3 5" xfId="18940" xr:uid="{0CEE191D-5654-45C3-ABA1-A9497B524AFB}"/>
    <cellStyle name="Total 9 2 3 3 6" xfId="19805" xr:uid="{FFF6557B-3C22-473B-82F1-9B6AD20FDA79}"/>
    <cellStyle name="Total 9 2 3 3 7" xfId="20581" xr:uid="{E4C949E7-583A-45C9-9C3C-E3D80454EB15}"/>
    <cellStyle name="Total 9 2 3 3 8" xfId="21338" xr:uid="{FDF04BF8-9985-4B54-B9CA-E482897FD757}"/>
    <cellStyle name="Total 9 2 3 4" xfId="14519" xr:uid="{D66D8CE6-2C47-494D-A685-618679D08918}"/>
    <cellStyle name="Total 9 2 3 5" xfId="12458" xr:uid="{85A665F8-2C10-436D-A59D-9EE656BBDE99}"/>
    <cellStyle name="Total 9 2 3 6" xfId="13774" xr:uid="{D93821A5-7420-4678-B5D8-F055D18ACDF6}"/>
    <cellStyle name="Total 9 2 3 7" xfId="13110" xr:uid="{05141E72-0729-4CE0-B2B2-2739207BF1EB}"/>
    <cellStyle name="Total 9 2 3 8" xfId="15143" xr:uid="{EBA1BB37-65B8-4D08-B3BA-EFEFE93A1D36}"/>
    <cellStyle name="Total 9 2 3 9" xfId="11973" xr:uid="{B93F415B-7088-4C59-8E6F-0CECA2D39054}"/>
    <cellStyle name="Total 9 2 4" xfId="10179" xr:uid="{AB97E3FE-10A4-4DCD-AFA0-4A715619806F}"/>
    <cellStyle name="Total 9 2 4 2" xfId="15059" xr:uid="{A6AFE6B2-F8DB-4CBC-8AB6-46F24DA5CF64}"/>
    <cellStyle name="Total 9 2 4 3" xfId="12031" xr:uid="{A36D3712-E924-4C92-9B8F-B51E09E88A8D}"/>
    <cellStyle name="Total 9 2 4 4" xfId="13873" xr:uid="{AF69B62C-5457-4E81-AFE1-E5854C7980F6}"/>
    <cellStyle name="Total 9 2 4 5" xfId="13030" xr:uid="{66279DB6-A518-4365-BA9C-99A228ACB38F}"/>
    <cellStyle name="Total 9 2 4 6" xfId="13511" xr:uid="{EB22E709-FB64-4DAD-A6D5-A4C25BC2E843}"/>
    <cellStyle name="Total 9 2 4 7" xfId="13316" xr:uid="{E9C4C96F-FD48-48A4-A4F5-627F2FA1727E}"/>
    <cellStyle name="Total 9 2 4 8" xfId="15603" xr:uid="{0B9D8533-ADF1-4E69-AEF5-CFF9B729F73C}"/>
    <cellStyle name="Total 9 2 5" xfId="11522" xr:uid="{D9B1543F-B603-4AFF-A43C-C9EFF150EBDF}"/>
    <cellStyle name="Total 9 2 5 2" xfId="15926" xr:uid="{C5473EE4-F416-4A74-A336-276E197C5A7D}"/>
    <cellStyle name="Total 9 2 5 3" xfId="16886" xr:uid="{72ACD940-F921-478E-A385-6A0A33D52642}"/>
    <cellStyle name="Total 9 2 5 4" xfId="17838" xr:uid="{5E292BBB-4E4C-4BEB-93F3-5FB597CA3E7C}"/>
    <cellStyle name="Total 9 2 5 5" xfId="18712" xr:uid="{6F71E949-8546-445D-B9BF-66DD4CC0D671}"/>
    <cellStyle name="Total 9 2 5 6" xfId="19577" xr:uid="{598A56E0-5D48-4245-BDB7-BF8A3B7D6954}"/>
    <cellStyle name="Total 9 2 5 7" xfId="20353" xr:uid="{DBC60CB0-691A-4F3D-B4A5-D53DED8BB120}"/>
    <cellStyle name="Total 9 2 5 8" xfId="21110" xr:uid="{E7B52E77-7A3E-44B7-B740-4CDE575E53B1}"/>
    <cellStyle name="Total 9 2 6" xfId="13986" xr:uid="{346E7308-DC7E-4761-8C73-8F97A9414A62}"/>
    <cellStyle name="Total 9 2 7" xfId="12929" xr:uid="{8B0E5C83-F350-4780-A194-CA1056C0DFA5}"/>
    <cellStyle name="Total 9 2 8" xfId="13593" xr:uid="{8E4E6035-D205-40BC-A5FF-BF7D42230AEC}"/>
    <cellStyle name="Total 9 2 9" xfId="13244" xr:uid="{B5BD8397-6915-4653-948A-9BA90ECE60B4}"/>
    <cellStyle name="Total 9 3" xfId="9143" xr:uid="{A095789B-4DAE-4F85-9D49-3C50253D6438}"/>
    <cellStyle name="Total 9 3 10" xfId="12759" xr:uid="{12E4516B-5747-44D1-8B04-4059711598F1}"/>
    <cellStyle name="Total 9 3 11" xfId="14634" xr:uid="{54E84751-1F1F-4722-9E40-895B6DE05693}"/>
    <cellStyle name="Total 9 3 2" xfId="9888" xr:uid="{9397702E-2180-40E0-A67D-7A92FA78C912}"/>
    <cellStyle name="Total 9 3 2 10" xfId="19406" xr:uid="{016415A1-05BF-4180-BBBD-D5AFBC91DC2F}"/>
    <cellStyle name="Total 9 3 2 2" xfId="11429" xr:uid="{04346446-5263-4D80-B0A6-D58BC98CBE8D}"/>
    <cellStyle name="Total 9 3 2 2 2" xfId="15847" xr:uid="{A4F25C49-D27E-47DA-B61C-14FD3C30AF6C}"/>
    <cellStyle name="Total 9 3 2 2 3" xfId="16809" xr:uid="{DE25FC14-21A8-4546-976B-9F85C925AE03}"/>
    <cellStyle name="Total 9 3 2 2 4" xfId="17761" xr:uid="{157D4124-7B3B-45C7-9C55-0AFB69C670BB}"/>
    <cellStyle name="Total 9 3 2 2 5" xfId="18639" xr:uid="{04C55B90-F7A1-4103-9BD3-BCF24D473539}"/>
    <cellStyle name="Total 9 3 2 2 6" xfId="19504" xr:uid="{8F582377-514C-4CD3-8BC7-591FA0451D1F}"/>
    <cellStyle name="Total 9 3 2 2 7" xfId="20280" xr:uid="{DB7A6E97-B436-4363-9831-2080D3053BEC}"/>
    <cellStyle name="Total 9 3 2 2 8" xfId="21037" xr:uid="{E8056432-A93F-40EB-95A8-F05395B414C2}"/>
    <cellStyle name="Total 9 3 2 3" xfId="11864" xr:uid="{DDC76622-7E24-44DB-BB67-DB10DE3115A6}"/>
    <cellStyle name="Total 9 3 2 3 2" xfId="16268" xr:uid="{A158757D-18C1-4D13-9FEF-B3A9BDDAE8B5}"/>
    <cellStyle name="Total 9 3 2 3 3" xfId="17228" xr:uid="{254CCA43-1840-4A3E-9CC0-0D2A9D16713B}"/>
    <cellStyle name="Total 9 3 2 3 4" xfId="18180" xr:uid="{AF780B1B-06D5-40E2-B888-54219E63D266}"/>
    <cellStyle name="Total 9 3 2 3 5" xfId="19054" xr:uid="{3649FE50-E4DD-4BDD-93B2-8C3DEF132CDB}"/>
    <cellStyle name="Total 9 3 2 3 6" xfId="19919" xr:uid="{196DD3FF-839C-478F-AE5A-078BC255A984}"/>
    <cellStyle name="Total 9 3 2 3 7" xfId="20695" xr:uid="{3271CA05-DECD-495B-AE23-57B3F6D7BC23}"/>
    <cellStyle name="Total 9 3 2 3 8" xfId="21452" xr:uid="{49F5F191-805E-4387-B27B-EF0E64A6DC14}"/>
    <cellStyle name="Total 9 3 2 4" xfId="14833" xr:uid="{B3CEE3BC-CB1B-4AC6-BE6A-8C6012441DA9}"/>
    <cellStyle name="Total 9 3 2 5" xfId="12252" xr:uid="{055AB548-3F56-46EA-B5DC-4C4A6BA10DFD}"/>
    <cellStyle name="Total 9 3 2 6" xfId="15733" xr:uid="{35296570-FD79-4C87-B494-BB96CBEF9D26}"/>
    <cellStyle name="Total 9 3 2 7" xfId="16701" xr:uid="{38C2484F-FFA5-4F55-AF8C-744081196E2D}"/>
    <cellStyle name="Total 9 3 2 8" xfId="17653" xr:uid="{F68F2BC3-E78A-47B7-AAF2-2A718F373FFE}"/>
    <cellStyle name="Total 9 3 2 9" xfId="18538" xr:uid="{65BAAF80-FCA8-46A5-956F-3D0C55C67B07}"/>
    <cellStyle name="Total 9 3 3" xfId="10668" xr:uid="{5B1D6A19-A876-4237-80FA-00A7170CEA35}"/>
    <cellStyle name="Total 9 3 3 2" xfId="15364" xr:uid="{337D25EB-DB5A-4247-9DA3-9305565FB2FC}"/>
    <cellStyle name="Total 9 3 3 3" xfId="16384" xr:uid="{E5532C4D-4D7D-4CCF-8759-EFEB4081D044}"/>
    <cellStyle name="Total 9 3 3 4" xfId="17344" xr:uid="{6DE4E4DD-7B8A-4439-98CB-A6279968DFDD}"/>
    <cellStyle name="Total 9 3 3 5" xfId="18293" xr:uid="{372BCF3C-6875-408D-8CBD-54F2B2913450}"/>
    <cellStyle name="Total 9 3 3 6" xfId="19166" xr:uid="{632136DD-C4FC-4321-BAC3-87B0285E674A}"/>
    <cellStyle name="Total 9 3 3 7" xfId="20031" xr:uid="{13BD5420-870E-48D0-B415-E51E015EF13D}"/>
    <cellStyle name="Total 9 3 3 8" xfId="20807" xr:uid="{4FB26152-761B-49AE-9ABB-B24EBF5E375A}"/>
    <cellStyle name="Total 9 3 4" xfId="11634" xr:uid="{A8B6C57D-6418-416C-985F-DEB909689F3D}"/>
    <cellStyle name="Total 9 3 4 2" xfId="16038" xr:uid="{53472F64-90AB-4D70-AA00-6802C0B447FE}"/>
    <cellStyle name="Total 9 3 4 3" xfId="16998" xr:uid="{51A01012-BC27-4E3F-B555-00EE518FEE39}"/>
    <cellStyle name="Total 9 3 4 4" xfId="17950" xr:uid="{60C34A9B-42C4-4660-A3F0-D8DEC7B40635}"/>
    <cellStyle name="Total 9 3 4 5" xfId="18824" xr:uid="{ED11DADE-22DB-4BAA-B446-9C54A372D70A}"/>
    <cellStyle name="Total 9 3 4 6" xfId="19689" xr:uid="{055EC1E4-1CE4-4D02-89B1-4E46CDDFE98F}"/>
    <cellStyle name="Total 9 3 4 7" xfId="20465" xr:uid="{B4CFC409-18CC-4EAC-82CA-65D14F1572F3}"/>
    <cellStyle name="Total 9 3 4 8" xfId="21222" xr:uid="{81FA6F71-E574-44E9-BFA3-A943AC6B4BB2}"/>
    <cellStyle name="Total 9 3 5" xfId="14335" xr:uid="{4025204B-973E-4B1C-BA4F-E96D38D6B635}"/>
    <cellStyle name="Total 9 3 6" xfId="12628" xr:uid="{106F24EC-81DE-4D48-8B54-4E53458524CE}"/>
    <cellStyle name="Total 9 3 7" xfId="14966" xr:uid="{E0A49DC7-84D8-4FDA-BAB5-691B371F4A8E}"/>
    <cellStyle name="Total 9 3 8" xfId="12116" xr:uid="{D7FE285C-45AE-47EA-A20C-4C44D88E2237}"/>
    <cellStyle name="Total 9 3 9" xfId="14198" xr:uid="{0100A294-DA3D-4095-BD38-469E1DA6E90C}"/>
    <cellStyle name="Total 9 4" xfId="9394" xr:uid="{A02834C1-7462-4E9E-B6A7-6EC6DD23BE22}"/>
    <cellStyle name="Total 9 4 10" xfId="17579" xr:uid="{0D13BB97-CA7B-4A94-B502-2817152FC2ED}"/>
    <cellStyle name="Total 9 4 2" xfId="10921" xr:uid="{E6CFFB18-FD90-4EA4-840E-C706A19DB5A0}"/>
    <cellStyle name="Total 9 4 2 2" xfId="15547" xr:uid="{AF977933-321C-419C-8938-07929083B66E}"/>
    <cellStyle name="Total 9 4 2 3" xfId="16553" xr:uid="{B6B04576-8F81-414A-A6BD-0D5924B6C18B}"/>
    <cellStyle name="Total 9 4 2 4" xfId="17511" xr:uid="{42AFF61D-40E9-44A7-9925-A322DA63B798}"/>
    <cellStyle name="Total 9 4 2 5" xfId="18437" xr:uid="{EA712A66-9805-47D0-8CCD-F75AD6BD8B2F}"/>
    <cellStyle name="Total 9 4 2 6" xfId="19308" xr:uid="{FE3C4829-7F40-4D3D-A4E3-C16FC2E7B246}"/>
    <cellStyle name="Total 9 4 2 7" xfId="20155" xr:uid="{E227E213-938E-41FF-B322-C8BF5B58F805}"/>
    <cellStyle name="Total 9 4 2 8" xfId="20922" xr:uid="{8EF13086-14A4-4804-B3E7-14F81866E72C}"/>
    <cellStyle name="Total 9 4 3" xfId="11749" xr:uid="{6C0C6C11-91EC-490F-8EDF-32338450E0EB}"/>
    <cellStyle name="Total 9 4 3 2" xfId="16153" xr:uid="{283C341B-963C-4715-A1DE-801E13D9455C}"/>
    <cellStyle name="Total 9 4 3 3" xfId="17113" xr:uid="{A93B28C7-79A8-4159-9688-621F112F2C92}"/>
    <cellStyle name="Total 9 4 3 4" xfId="18065" xr:uid="{3A16D96C-888A-4BD6-8917-3D0AAC42F331}"/>
    <cellStyle name="Total 9 4 3 5" xfId="18939" xr:uid="{16A98A5F-ADA6-4665-BA92-3E91F9DA659E}"/>
    <cellStyle name="Total 9 4 3 6" xfId="19804" xr:uid="{01DF08AC-F285-4689-9C93-CB3135E5C011}"/>
    <cellStyle name="Total 9 4 3 7" xfId="20580" xr:uid="{A8F75CE0-BCF7-4137-B6FF-1B0CFB373EB0}"/>
    <cellStyle name="Total 9 4 3 8" xfId="21337" xr:uid="{1F465982-024B-461E-9417-E68D6FBAA443}"/>
    <cellStyle name="Total 9 4 4" xfId="14518" xr:uid="{51456E2A-FC55-4009-B877-D9FB7177E6B1}"/>
    <cellStyle name="Total 9 4 5" xfId="12459" xr:uid="{79DDBA53-8AF7-422C-9340-FAA79F497908}"/>
    <cellStyle name="Total 9 4 6" xfId="13773" xr:uid="{83A2AF95-595D-4DCE-91A3-333684FB6674}"/>
    <cellStyle name="Total 9 4 7" xfId="13111" xr:uid="{1A9D25B3-2FAF-4A10-B0AF-2A40C5F9E00F}"/>
    <cellStyle name="Total 9 4 8" xfId="15634" xr:uid="{75E2A339-60E4-4DDF-BBD0-4390282A6EF3}"/>
    <cellStyle name="Total 9 4 9" xfId="16622" xr:uid="{101AC0B5-B3D9-4D9C-9813-F26D5900A650}"/>
    <cellStyle name="Total 9 5" xfId="10178" xr:uid="{8517C99D-9BEC-4B5F-A6F3-06739478AC41}"/>
    <cellStyle name="Total 9 5 2" xfId="15058" xr:uid="{0918FFA8-B703-47B4-810B-9F9EED9FD013}"/>
    <cellStyle name="Total 9 5 3" xfId="12032" xr:uid="{0428D359-5195-400B-A491-660FAA85D7DE}"/>
    <cellStyle name="Total 9 5 4" xfId="13872" xr:uid="{1BDECBCB-0F83-4979-ABA1-60587F4D36C5}"/>
    <cellStyle name="Total 9 5 5" xfId="13031" xr:uid="{C17CD0A2-0206-4EF9-AFD2-743E20FB78DB}"/>
    <cellStyle name="Total 9 5 6" xfId="14930" xr:uid="{E6C46331-80A1-43CB-A74A-3D57B39F365F}"/>
    <cellStyle name="Total 9 5 7" xfId="12148" xr:uid="{31A5092B-4284-4E3C-93E7-4701BAC4E741}"/>
    <cellStyle name="Total 9 5 8" xfId="15745" xr:uid="{E2A07E1E-C288-40EA-9407-8C3F95297C51}"/>
    <cellStyle name="Total 9 6" xfId="11521" xr:uid="{4B4A4C47-CC88-4690-8F23-6A62A4B43C27}"/>
    <cellStyle name="Total 9 6 2" xfId="15925" xr:uid="{358FC258-B666-421D-91F9-B998E4915B85}"/>
    <cellStyle name="Total 9 6 3" xfId="16885" xr:uid="{BF75799A-017F-4825-9039-FF453C05AD22}"/>
    <cellStyle name="Total 9 6 4" xfId="17837" xr:uid="{9148B32C-A919-4545-B2DE-15E4A6F05113}"/>
    <cellStyle name="Total 9 6 5" xfId="18711" xr:uid="{8E350F4E-0D08-479D-8E3E-654D452BDF44}"/>
    <cellStyle name="Total 9 6 6" xfId="19576" xr:uid="{A09D971F-CFE4-49D1-995B-7BD506CA2D45}"/>
    <cellStyle name="Total 9 6 7" xfId="20352" xr:uid="{3F84632C-ADED-43EF-9B86-5F629A9D58A6}"/>
    <cellStyle name="Total 9 6 8" xfId="21109" xr:uid="{6943E2F2-0992-48A6-9895-A5C609D17FDC}"/>
    <cellStyle name="Total 9 7" xfId="13985" xr:uid="{15599C66-02BF-4A96-B585-1F6E6E88E13F}"/>
    <cellStyle name="Total 9 8" xfId="12930" xr:uid="{F4638757-3911-4179-BA85-7D6991165D30}"/>
    <cellStyle name="Total 9 9" xfId="13592" xr:uid="{A9174587-0566-4AA5-9881-778586FD725F}"/>
    <cellStyle name="V?st." xfId="9031" xr:uid="{AC667298-9F7A-40C5-BFED-2880DE85449A}"/>
    <cellStyle name="Warning Text 10" xfId="8575" xr:uid="{04142DD0-A117-4530-BA13-07926FF9535F}"/>
    <cellStyle name="Warning Text 11" xfId="8576" xr:uid="{666C7AE4-A795-460A-BEEC-58E2A99D7CD5}"/>
    <cellStyle name="Warning Text 12" xfId="8577" xr:uid="{04544091-FF43-4441-A206-9420EC6F36DA}"/>
    <cellStyle name="Warning Text 13" xfId="8578" xr:uid="{CF1E3CDD-C9A2-4F43-B276-9AD0EF1BC548}"/>
    <cellStyle name="Warning Text 14" xfId="8579" xr:uid="{907531C6-5DB6-4D45-8C49-49F368A6CC7A}"/>
    <cellStyle name="Warning Text 15" xfId="8580" xr:uid="{A61A7847-953B-46B1-AF62-EC59F6A85855}"/>
    <cellStyle name="Warning Text 16" xfId="8581" xr:uid="{2E645D4D-F335-43A2-B274-FF0CA37CACCA}"/>
    <cellStyle name="Warning Text 17" xfId="8582" xr:uid="{6BA82B31-8F1A-42B2-841E-31A208652D5F}"/>
    <cellStyle name="Warning Text 18" xfId="8583" xr:uid="{83BC68EE-2985-4832-94BC-C132DB73F429}"/>
    <cellStyle name="Warning Text 18 2" xfId="8584" xr:uid="{73603DE5-940C-4446-9335-D995BD19F66F}"/>
    <cellStyle name="Warning Text 19" xfId="8585" xr:uid="{68A2A72E-9FD5-4FD1-9312-8E0C7C859B4F}"/>
    <cellStyle name="Warning Text 19 2" xfId="8586" xr:uid="{8D6AB15C-F3E7-430D-9E11-C4422813CA7E}"/>
    <cellStyle name="Warning Text 2" xfId="8587" xr:uid="{43DD3191-3B9F-492A-9BB4-81C3463E3D74}"/>
    <cellStyle name="Warning Text 2 2" xfId="8588" xr:uid="{8AC365D6-33FE-4786-A6EB-079C051FACFB}"/>
    <cellStyle name="Warning Text 3" xfId="8589" xr:uid="{7B6F29BD-653B-4143-B271-D744ECE12398}"/>
    <cellStyle name="Warning Text 4" xfId="8590" xr:uid="{06DBEA05-27DF-4C08-8348-090E5B7B6ECE}"/>
    <cellStyle name="Warning Text 5" xfId="8591" xr:uid="{F90D4234-4D49-4667-BE52-6A4FDE7B666D}"/>
    <cellStyle name="Warning Text 6" xfId="8592" xr:uid="{64DDCDF8-A8BA-4827-A9C5-9E9C65772776}"/>
    <cellStyle name="Warning Text 7" xfId="8593" xr:uid="{7008D37D-B829-4A52-ABEB-12DE9DC7429A}"/>
    <cellStyle name="Warning Text 8" xfId="8594" xr:uid="{2DADC496-2F0E-4007-9729-F7E5815C2E29}"/>
    <cellStyle name="Warning Text 9" xfId="8595" xr:uid="{84B39242-70A0-47F3-8785-A0108A0B47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Finansu_planosanas_nodala\BUD&#381;ETS\2022_b&#257;ze\2022-papildus\uz_VM\VM_pp_kopsavilkums_2022_2024g.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M_Ivita_Lazdina\Downloads\VMinfp_081021_PV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M_Ivita_Lazdina\Downloads\ak&#363;t&#257;%20rehab%20II,%20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_sukņi"/>
      <sheetName val="sūkņi"/>
      <sheetName val="33.12_RS"/>
      <sheetName val="P1_01"/>
      <sheetName val="1"/>
      <sheetName val="6.7."/>
      <sheetName val="Radio_amb"/>
      <sheetName val="Radio_Stac"/>
      <sheetName val="V_IMS"/>
      <sheetName val="Tarifi_IMS"/>
      <sheetName val="IMS"/>
      <sheetName val="Roboti"/>
      <sheetName val="P_boliz"/>
      <sheetName val="bolizac"/>
      <sheetName val="V_kol"/>
      <sheetName val="kolonoskop"/>
      <sheetName val="P1_16"/>
      <sheetName val="P16 "/>
      <sheetName val="P1_11"/>
      <sheetName val="11"/>
      <sheetName val="P6.6"/>
      <sheetName val="6.6."/>
      <sheetName val="V_6.4."/>
      <sheetName val="6.4."/>
      <sheetName val="P7_veidlapa"/>
      <sheetName val="P7_09"/>
      <sheetName val="P7_10"/>
      <sheetName val="P9"/>
      <sheetName val="P9_1"/>
      <sheetName val="PP_pa_pasāk"/>
      <sheetName val="PP saraksts_pa_Pr"/>
      <sheetName val="P15_veidlapas"/>
      <sheetName val="sarakstsP15"/>
      <sheetName val="P15_01"/>
      <sheetName val="P15_ 02"/>
      <sheetName val="P15_03"/>
      <sheetName val="P15_ 04"/>
      <sheetName val="P15_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5">
          <cell r="D5" t="str">
            <v>Papildu finansējuma nodrošinājums krūts rekonstruktīvajai ķirurģijai</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savilkums"/>
      <sheetName val="NMPD"/>
      <sheetName val="LAB"/>
      <sheetName val="VTMEC"/>
      <sheetName val="VADC"/>
      <sheetName val="PVN palielinājuma aprēķins"/>
      <sheetName val="Izejas dati PSKUS"/>
    </sheetNames>
    <sheetDataSet>
      <sheetData sheetId="0"/>
      <sheetData sheetId="1">
        <row r="2757">
          <cell r="P2757">
            <v>96851.616428452544</v>
          </cell>
        </row>
      </sheetData>
      <sheetData sheetId="2">
        <row r="12">
          <cell r="L12">
            <v>76.94</v>
          </cell>
        </row>
      </sheetData>
      <sheetData sheetId="3">
        <row r="52">
          <cell r="G52">
            <v>2305.9700000000003</v>
          </cell>
        </row>
      </sheetData>
      <sheetData sheetId="4">
        <row r="112">
          <cell r="R112">
            <v>231284.34000000005</v>
          </cell>
        </row>
      </sheetData>
      <sheetData sheetId="5">
        <row r="16">
          <cell r="D16">
            <v>10070712.699999999</v>
          </cell>
        </row>
      </sheetData>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cionāro pak pieejam uzlaboš"/>
      <sheetName val="P_06.2"/>
      <sheetName val="rehab"/>
      <sheetName val="% akūtā"/>
      <sheetName val="plānotie pacienti"/>
      <sheetName val="vid ilgums"/>
      <sheetName val="akūtā 2021"/>
      <sheetName val="Sheet6"/>
      <sheetName val="Šabloni"/>
    </sheetNames>
    <sheetDataSet>
      <sheetData sheetId="0"/>
      <sheetData sheetId="1"/>
      <sheetData sheetId="2"/>
      <sheetData sheetId="3"/>
      <sheetData sheetId="4"/>
      <sheetData sheetId="5"/>
      <sheetData sheetId="6">
        <row r="26275">
          <cell r="D26275">
            <v>69.623336759165056</v>
          </cell>
        </row>
      </sheetData>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D237E-7E86-4744-98CD-E88F0C17076D}">
  <dimension ref="A1:K28"/>
  <sheetViews>
    <sheetView tabSelected="1" zoomScale="82" zoomScaleNormal="82" workbookViewId="0">
      <selection activeCell="G31" sqref="G31"/>
    </sheetView>
  </sheetViews>
  <sheetFormatPr defaultColWidth="9.28515625" defaultRowHeight="12.75"/>
  <cols>
    <col min="1" max="1" width="40.28515625" style="43" customWidth="1"/>
    <col min="2" max="2" width="34.42578125" style="43" customWidth="1"/>
    <col min="3" max="3" width="12.5703125" style="43" customWidth="1"/>
    <col min="4" max="4" width="14.7109375" style="43" customWidth="1"/>
    <col min="5" max="5" width="12.7109375" style="43" customWidth="1"/>
    <col min="6" max="6" width="17.7109375" style="43" customWidth="1"/>
    <col min="7" max="7" width="12.7109375" style="43" customWidth="1"/>
    <col min="8" max="8" width="15" style="43" customWidth="1"/>
    <col min="9" max="9" width="13.28515625" style="43" customWidth="1"/>
    <col min="10" max="10" width="12" style="43" customWidth="1"/>
    <col min="11" max="16384" width="9.28515625" style="43"/>
  </cols>
  <sheetData>
    <row r="1" spans="1:11" ht="48.75" customHeight="1">
      <c r="E1" s="693" t="s">
        <v>177</v>
      </c>
      <c r="F1" s="693"/>
      <c r="G1" s="693"/>
    </row>
    <row r="2" spans="1:11">
      <c r="A2" s="704" t="s">
        <v>0</v>
      </c>
      <c r="B2" s="704"/>
      <c r="C2" s="704"/>
      <c r="D2" s="704"/>
      <c r="E2" s="704"/>
      <c r="F2" s="704"/>
      <c r="G2" s="704"/>
    </row>
    <row r="3" spans="1:11" ht="45" customHeight="1">
      <c r="A3" s="705" t="s">
        <v>1</v>
      </c>
      <c r="B3" s="705"/>
      <c r="C3" s="705"/>
      <c r="D3" s="705"/>
      <c r="E3" s="705"/>
      <c r="F3" s="705"/>
      <c r="G3" s="44"/>
    </row>
    <row r="4" spans="1:11" ht="76.5">
      <c r="A4" s="264" t="s">
        <v>2</v>
      </c>
      <c r="B4" s="263" t="s">
        <v>178</v>
      </c>
      <c r="C4" s="263" t="s">
        <v>3</v>
      </c>
      <c r="D4" s="263" t="s">
        <v>4</v>
      </c>
      <c r="E4" s="263" t="s">
        <v>5</v>
      </c>
      <c r="F4" s="263" t="s">
        <v>6</v>
      </c>
      <c r="G4" s="45"/>
    </row>
    <row r="5" spans="1:11" ht="25.5">
      <c r="A5" s="46" t="s">
        <v>7</v>
      </c>
      <c r="B5" s="47">
        <v>99</v>
      </c>
      <c r="C5" s="47">
        <v>0.3</v>
      </c>
      <c r="D5" s="48"/>
      <c r="E5" s="48">
        <v>624.29999999999995</v>
      </c>
      <c r="F5" s="48">
        <f>B5*E5</f>
        <v>61805.7</v>
      </c>
      <c r="G5" s="49"/>
      <c r="H5" s="50"/>
      <c r="K5" s="51"/>
    </row>
    <row r="6" spans="1:11" ht="25.5">
      <c r="A6" s="46" t="s">
        <v>8</v>
      </c>
      <c r="B6" s="47">
        <v>970</v>
      </c>
      <c r="C6" s="47">
        <v>0.3</v>
      </c>
      <c r="D6" s="48"/>
      <c r="E6" s="48">
        <v>624.29999999999995</v>
      </c>
      <c r="F6" s="48">
        <f>B6*E6</f>
        <v>605571</v>
      </c>
      <c r="G6" s="52"/>
      <c r="H6" s="50"/>
    </row>
    <row r="7" spans="1:11">
      <c r="A7" s="46" t="s">
        <v>9</v>
      </c>
      <c r="B7" s="47">
        <v>2558.08</v>
      </c>
      <c r="C7" s="47">
        <v>0.4</v>
      </c>
      <c r="D7" s="48"/>
      <c r="E7" s="48">
        <f>D9*C7</f>
        <v>832.40000000000009</v>
      </c>
      <c r="F7" s="48">
        <f>E7*B7</f>
        <v>2129345.7920000004</v>
      </c>
      <c r="G7" s="53"/>
      <c r="H7" s="691"/>
      <c r="I7" s="54"/>
    </row>
    <row r="8" spans="1:11">
      <c r="A8" s="46" t="s">
        <v>10</v>
      </c>
      <c r="B8" s="47">
        <f>2.9*14.29</f>
        <v>41.440999999999995</v>
      </c>
      <c r="C8" s="47"/>
      <c r="D8" s="48"/>
      <c r="E8" s="48"/>
      <c r="F8" s="48">
        <f>E7*B8</f>
        <v>34495.488400000002</v>
      </c>
      <c r="G8" s="52"/>
      <c r="H8" s="691"/>
      <c r="I8" s="55"/>
    </row>
    <row r="9" spans="1:11">
      <c r="A9" s="56" t="s">
        <v>11</v>
      </c>
      <c r="B9" s="57">
        <f>AVERAGE(B5:B8)</f>
        <v>917.13024999999993</v>
      </c>
      <c r="C9" s="57">
        <f>SUM(C5:C7)</f>
        <v>1</v>
      </c>
      <c r="D9" s="58">
        <f>ROUND((K16+J16)*10.14%*6,0)</f>
        <v>2081</v>
      </c>
      <c r="E9" s="58">
        <f>SUM(E5:E7)</f>
        <v>2081</v>
      </c>
      <c r="F9" s="58">
        <f>SUM(F5:F8)</f>
        <v>2831217.9804000007</v>
      </c>
      <c r="G9" s="50"/>
      <c r="H9" s="691"/>
      <c r="I9" s="50"/>
    </row>
    <row r="10" spans="1:11">
      <c r="A10" s="692" t="s">
        <v>12</v>
      </c>
      <c r="B10" s="692"/>
      <c r="C10" s="692"/>
      <c r="D10" s="692"/>
      <c r="E10" s="692"/>
      <c r="F10" s="692"/>
      <c r="G10" s="59"/>
    </row>
    <row r="11" spans="1:11">
      <c r="A11" s="693" t="s">
        <v>13</v>
      </c>
      <c r="B11" s="693"/>
      <c r="C11" s="693"/>
      <c r="D11" s="693"/>
      <c r="E11" s="693"/>
      <c r="F11" s="693"/>
      <c r="I11" s="60"/>
    </row>
    <row r="12" spans="1:11">
      <c r="A12" s="61"/>
      <c r="B12" s="61"/>
      <c r="C12" s="61"/>
      <c r="D12" s="61"/>
      <c r="E12" s="61"/>
      <c r="F12" s="61"/>
    </row>
    <row r="13" spans="1:11">
      <c r="A13" s="64" t="s">
        <v>14</v>
      </c>
      <c r="B13" s="65"/>
      <c r="C13" s="65"/>
      <c r="D13" s="65"/>
      <c r="E13" s="61"/>
      <c r="F13" s="61"/>
      <c r="G13" s="63"/>
      <c r="J13" s="51"/>
    </row>
    <row r="14" spans="1:11">
      <c r="A14" s="694" t="s">
        <v>15</v>
      </c>
      <c r="B14" s="696">
        <v>2021</v>
      </c>
      <c r="C14" s="697"/>
      <c r="D14" s="698"/>
      <c r="E14" s="66"/>
      <c r="F14" s="66"/>
      <c r="G14" s="67"/>
      <c r="H14" s="68"/>
      <c r="I14" s="68"/>
      <c r="J14" s="69"/>
      <c r="K14" s="68"/>
    </row>
    <row r="15" spans="1:11">
      <c r="A15" s="695"/>
      <c r="B15" s="78" t="s">
        <v>16</v>
      </c>
      <c r="C15" s="78" t="s">
        <v>17</v>
      </c>
      <c r="D15" s="78" t="s">
        <v>18</v>
      </c>
      <c r="E15" s="79" t="s">
        <v>19</v>
      </c>
      <c r="F15" s="79" t="s">
        <v>20</v>
      </c>
      <c r="G15" s="80" t="s">
        <v>21</v>
      </c>
      <c r="H15" s="81" t="s">
        <v>22</v>
      </c>
      <c r="I15" s="81" t="s">
        <v>23</v>
      </c>
      <c r="J15" s="267" t="s">
        <v>24</v>
      </c>
      <c r="K15" s="83" t="s">
        <v>25</v>
      </c>
    </row>
    <row r="16" spans="1:11">
      <c r="A16" s="70" t="s">
        <v>26</v>
      </c>
      <c r="B16" s="78">
        <v>2609</v>
      </c>
      <c r="C16" s="78">
        <v>2045</v>
      </c>
      <c r="D16" s="78">
        <v>1891</v>
      </c>
      <c r="E16" s="79">
        <v>1840</v>
      </c>
      <c r="F16" s="79">
        <v>1786</v>
      </c>
      <c r="G16" s="80">
        <v>858</v>
      </c>
      <c r="H16" s="81">
        <v>216</v>
      </c>
      <c r="I16" s="81">
        <v>223</v>
      </c>
      <c r="J16" s="82">
        <v>759</v>
      </c>
      <c r="K16" s="83">
        <v>2662</v>
      </c>
    </row>
    <row r="17" spans="1:10">
      <c r="A17" s="61"/>
      <c r="B17" s="61"/>
      <c r="C17" s="62"/>
      <c r="D17" s="61"/>
      <c r="E17" s="61"/>
      <c r="F17" s="61"/>
      <c r="G17" s="63"/>
      <c r="J17" s="51"/>
    </row>
    <row r="18" spans="1:10">
      <c r="A18" s="71" t="s">
        <v>27</v>
      </c>
      <c r="C18" s="50"/>
      <c r="D18" s="50"/>
      <c r="E18" s="50"/>
    </row>
    <row r="19" spans="1:10">
      <c r="A19" s="699" t="s">
        <v>392</v>
      </c>
      <c r="B19" s="700"/>
      <c r="C19" s="701"/>
      <c r="D19" s="702"/>
      <c r="E19" s="703"/>
      <c r="F19" s="703"/>
    </row>
    <row r="20" spans="1:10">
      <c r="A20" s="79" t="s">
        <v>28</v>
      </c>
      <c r="B20" s="266" t="s">
        <v>29</v>
      </c>
      <c r="C20" s="266" t="s">
        <v>30</v>
      </c>
      <c r="D20" s="45"/>
      <c r="E20" s="59"/>
      <c r="F20" s="59"/>
    </row>
    <row r="21" spans="1:10">
      <c r="A21" s="68" t="s">
        <v>31</v>
      </c>
      <c r="B21" s="68" t="s">
        <v>32</v>
      </c>
      <c r="C21" s="265">
        <v>2.9</v>
      </c>
    </row>
    <row r="23" spans="1:10">
      <c r="A23" s="71" t="s">
        <v>33</v>
      </c>
      <c r="B23" s="72"/>
      <c r="F23" s="73"/>
      <c r="G23" s="73"/>
      <c r="H23" s="73"/>
    </row>
    <row r="24" spans="1:10">
      <c r="A24" s="68" t="s">
        <v>34</v>
      </c>
      <c r="B24" s="74"/>
      <c r="E24" s="73"/>
      <c r="F24" s="73"/>
      <c r="G24" s="73"/>
    </row>
    <row r="25" spans="1:10">
      <c r="A25" s="68" t="s">
        <v>35</v>
      </c>
      <c r="B25" s="75">
        <v>38974</v>
      </c>
      <c r="E25" s="73"/>
      <c r="F25" s="73"/>
      <c r="G25" s="73"/>
    </row>
    <row r="26" spans="1:10">
      <c r="A26" s="68" t="s">
        <v>36</v>
      </c>
      <c r="B26" s="75">
        <v>2728</v>
      </c>
      <c r="E26" s="76"/>
      <c r="F26" s="73"/>
      <c r="G26" s="73"/>
    </row>
    <row r="27" spans="1:10">
      <c r="A27" s="68" t="s">
        <v>37</v>
      </c>
      <c r="B27" s="77">
        <f>B25/B26</f>
        <v>14.286656891495602</v>
      </c>
      <c r="E27" s="76"/>
      <c r="F27" s="73"/>
      <c r="G27" s="73"/>
    </row>
    <row r="28" spans="1:10">
      <c r="F28" s="72"/>
    </row>
  </sheetData>
  <mergeCells count="10">
    <mergeCell ref="E1:G1"/>
    <mergeCell ref="A19:C19"/>
    <mergeCell ref="D19:F19"/>
    <mergeCell ref="A2:G2"/>
    <mergeCell ref="A3:F3"/>
    <mergeCell ref="H7:H9"/>
    <mergeCell ref="A10:F10"/>
    <mergeCell ref="A11:F11"/>
    <mergeCell ref="A14:A15"/>
    <mergeCell ref="B14:D1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9FF1C-742E-4F3B-874C-7E6A655A6317}">
  <dimension ref="A1:I28"/>
  <sheetViews>
    <sheetView zoomScale="77" zoomScaleNormal="77" workbookViewId="0">
      <selection activeCell="I23" sqref="I23"/>
    </sheetView>
  </sheetViews>
  <sheetFormatPr defaultColWidth="8.85546875" defaultRowHeight="15"/>
  <cols>
    <col min="1" max="1" width="34.28515625" style="4" customWidth="1"/>
    <col min="2" max="2" width="18" style="2" customWidth="1"/>
    <col min="3" max="3" width="15.7109375" style="2" customWidth="1"/>
    <col min="4" max="4" width="15.42578125" style="2" customWidth="1"/>
    <col min="5" max="5" width="17.42578125" style="3" customWidth="1"/>
    <col min="6" max="8" width="8.85546875" style="4"/>
    <col min="9" max="9" width="15.28515625" style="4" bestFit="1" customWidth="1"/>
    <col min="10" max="16384" width="8.85546875" style="4"/>
  </cols>
  <sheetData>
    <row r="1" spans="1:6" ht="41.25" customHeight="1">
      <c r="D1" s="709" t="s">
        <v>401</v>
      </c>
      <c r="E1" s="709"/>
      <c r="F1" s="709"/>
    </row>
    <row r="2" spans="1:6">
      <c r="A2" s="710" t="s">
        <v>38</v>
      </c>
      <c r="B2" s="710"/>
      <c r="C2" s="710"/>
      <c r="D2" s="710"/>
      <c r="E2" s="710"/>
    </row>
    <row r="3" spans="1:6" ht="30">
      <c r="A3" s="706" t="s">
        <v>39</v>
      </c>
      <c r="B3" s="286" t="s">
        <v>403</v>
      </c>
      <c r="C3" s="286" t="s">
        <v>404</v>
      </c>
      <c r="D3" s="707" t="s">
        <v>402</v>
      </c>
      <c r="E3" s="708" t="s">
        <v>40</v>
      </c>
    </row>
    <row r="4" spans="1:6" ht="45">
      <c r="A4" s="706"/>
      <c r="B4" s="287" t="s">
        <v>405</v>
      </c>
      <c r="C4" s="286" t="s">
        <v>406</v>
      </c>
      <c r="D4" s="707"/>
      <c r="E4" s="708"/>
    </row>
    <row r="5" spans="1:6">
      <c r="A5" s="5" t="s">
        <v>41</v>
      </c>
      <c r="B5" s="6">
        <v>12466.684862</v>
      </c>
      <c r="C5" s="6">
        <v>37849.5</v>
      </c>
      <c r="D5" s="6">
        <f>C5/7</f>
        <v>5407.0714285714284</v>
      </c>
      <c r="E5" s="268">
        <f>D5*6</f>
        <v>32442.428571428572</v>
      </c>
    </row>
    <row r="6" spans="1:6">
      <c r="A6" s="5" t="s">
        <v>42</v>
      </c>
      <c r="B6" s="6">
        <v>245013.27100000012</v>
      </c>
      <c r="C6" s="6">
        <v>385264.81000000011</v>
      </c>
      <c r="D6" s="6">
        <f t="shared" ref="D6:D25" si="0">C6/7</f>
        <v>55037.830000000016</v>
      </c>
      <c r="E6" s="268">
        <f t="shared" ref="E6:E25" si="1">D6*6</f>
        <v>330226.9800000001</v>
      </c>
    </row>
    <row r="7" spans="1:6">
      <c r="A7" s="5" t="s">
        <v>43</v>
      </c>
      <c r="B7" s="6">
        <v>80698.091365079366</v>
      </c>
      <c r="C7" s="6">
        <v>219891.31</v>
      </c>
      <c r="D7" s="6">
        <f t="shared" si="0"/>
        <v>31413.044285714284</v>
      </c>
      <c r="E7" s="268">
        <f t="shared" si="1"/>
        <v>188478.26571428572</v>
      </c>
    </row>
    <row r="8" spans="1:6">
      <c r="A8" s="5" t="s">
        <v>44</v>
      </c>
      <c r="B8" s="6">
        <v>65785.928318941384</v>
      </c>
      <c r="C8" s="6">
        <v>51371.14</v>
      </c>
      <c r="D8" s="6">
        <f t="shared" si="0"/>
        <v>7338.7342857142858</v>
      </c>
      <c r="E8" s="268">
        <f t="shared" si="1"/>
        <v>44032.405714285713</v>
      </c>
    </row>
    <row r="9" spans="1:6">
      <c r="A9" s="5" t="s">
        <v>45</v>
      </c>
      <c r="B9" s="6">
        <v>1316392.8300000026</v>
      </c>
      <c r="C9" s="6">
        <v>1874311.1700000055</v>
      </c>
      <c r="D9" s="6">
        <f t="shared" si="0"/>
        <v>267758.73857142933</v>
      </c>
      <c r="E9" s="268">
        <f t="shared" si="1"/>
        <v>1606552.4314285759</v>
      </c>
    </row>
    <row r="10" spans="1:6">
      <c r="A10" s="5" t="s">
        <v>46</v>
      </c>
      <c r="B10" s="6">
        <v>145159.62</v>
      </c>
      <c r="C10" s="6">
        <v>242951.99999999994</v>
      </c>
      <c r="D10" s="6">
        <f t="shared" si="0"/>
        <v>34707.428571428565</v>
      </c>
      <c r="E10" s="268">
        <f t="shared" si="1"/>
        <v>208244.57142857139</v>
      </c>
    </row>
    <row r="11" spans="1:6">
      <c r="A11" s="5" t="s">
        <v>47</v>
      </c>
      <c r="B11" s="6">
        <v>627333.33519049955</v>
      </c>
      <c r="C11" s="6">
        <v>804236.47999999963</v>
      </c>
      <c r="D11" s="6">
        <f t="shared" si="0"/>
        <v>114890.92571428567</v>
      </c>
      <c r="E11" s="268">
        <f t="shared" si="1"/>
        <v>689345.55428571394</v>
      </c>
    </row>
    <row r="12" spans="1:6">
      <c r="A12" s="5" t="s">
        <v>48</v>
      </c>
      <c r="B12" s="6">
        <v>612387.34672457934</v>
      </c>
      <c r="C12" s="6">
        <v>780133.28000000131</v>
      </c>
      <c r="D12" s="6">
        <f t="shared" si="0"/>
        <v>111447.61142857162</v>
      </c>
      <c r="E12" s="268">
        <f t="shared" si="1"/>
        <v>668685.66857142968</v>
      </c>
    </row>
    <row r="13" spans="1:6">
      <c r="A13" s="5" t="s">
        <v>49</v>
      </c>
      <c r="B13" s="6">
        <v>56828.665439012853</v>
      </c>
      <c r="C13" s="6">
        <v>88856.57</v>
      </c>
      <c r="D13" s="6">
        <f t="shared" si="0"/>
        <v>12693.795714285716</v>
      </c>
      <c r="E13" s="268">
        <f t="shared" si="1"/>
        <v>76162.774285714288</v>
      </c>
    </row>
    <row r="14" spans="1:6">
      <c r="A14" s="5" t="s">
        <v>50</v>
      </c>
      <c r="B14" s="6">
        <v>351573.1000369995</v>
      </c>
      <c r="C14" s="6">
        <v>495974.14000000019</v>
      </c>
      <c r="D14" s="6">
        <f t="shared" si="0"/>
        <v>70853.448571428598</v>
      </c>
      <c r="E14" s="268">
        <f t="shared" si="1"/>
        <v>425120.69142857159</v>
      </c>
    </row>
    <row r="15" spans="1:6">
      <c r="A15" s="5" t="s">
        <v>51</v>
      </c>
      <c r="B15" s="6">
        <v>15904.392999999998</v>
      </c>
      <c r="C15" s="6">
        <v>52256.66</v>
      </c>
      <c r="D15" s="6">
        <f t="shared" si="0"/>
        <v>7465.2371428571432</v>
      </c>
      <c r="E15" s="268">
        <f t="shared" si="1"/>
        <v>44791.422857142861</v>
      </c>
    </row>
    <row r="16" spans="1:6">
      <c r="A16" s="5" t="s">
        <v>52</v>
      </c>
      <c r="B16" s="6">
        <v>162745.6511104762</v>
      </c>
      <c r="C16" s="6">
        <v>426009.90999999928</v>
      </c>
      <c r="D16" s="6">
        <f t="shared" si="0"/>
        <v>60858.558571428468</v>
      </c>
      <c r="E16" s="268">
        <f t="shared" si="1"/>
        <v>365151.35142857081</v>
      </c>
    </row>
    <row r="17" spans="1:9">
      <c r="A17" s="5" t="s">
        <v>53</v>
      </c>
      <c r="B17" s="6">
        <v>2277158.3306843103</v>
      </c>
      <c r="C17" s="6">
        <v>2306340.0999999973</v>
      </c>
      <c r="D17" s="6">
        <f t="shared" si="0"/>
        <v>329477.15714285674</v>
      </c>
      <c r="E17" s="268">
        <f t="shared" si="1"/>
        <v>1976862.9428571404</v>
      </c>
      <c r="I17" s="7"/>
    </row>
    <row r="18" spans="1:9">
      <c r="A18" s="5" t="s">
        <v>54</v>
      </c>
      <c r="B18" s="6">
        <v>940865.39000000095</v>
      </c>
      <c r="C18" s="6">
        <v>1253076.8700000003</v>
      </c>
      <c r="D18" s="6">
        <f t="shared" si="0"/>
        <v>179010.98142857148</v>
      </c>
      <c r="E18" s="268">
        <f t="shared" si="1"/>
        <v>1074065.8885714288</v>
      </c>
    </row>
    <row r="19" spans="1:9">
      <c r="A19" s="5" t="s">
        <v>55</v>
      </c>
      <c r="B19" s="6">
        <v>50075.698497599995</v>
      </c>
      <c r="C19" s="6">
        <v>93768.450000000012</v>
      </c>
      <c r="D19" s="6">
        <f t="shared" si="0"/>
        <v>13395.492857142859</v>
      </c>
      <c r="E19" s="268">
        <f t="shared" si="1"/>
        <v>80372.957142857151</v>
      </c>
    </row>
    <row r="20" spans="1:9">
      <c r="A20" s="5" t="s">
        <v>56</v>
      </c>
      <c r="B20" s="6">
        <v>10991.59</v>
      </c>
      <c r="C20" s="6">
        <v>17394.75</v>
      </c>
      <c r="D20" s="6">
        <f t="shared" si="0"/>
        <v>2484.9642857142858</v>
      </c>
      <c r="E20" s="268">
        <f t="shared" si="1"/>
        <v>14909.785714285714</v>
      </c>
    </row>
    <row r="21" spans="1:9">
      <c r="A21" s="5" t="s">
        <v>57</v>
      </c>
      <c r="B21" s="6">
        <v>5821899.6753929099</v>
      </c>
      <c r="C21" s="6">
        <v>5122100.3699999386</v>
      </c>
      <c r="D21" s="6">
        <f t="shared" si="0"/>
        <v>731728.6242857055</v>
      </c>
      <c r="E21" s="268">
        <f t="shared" si="1"/>
        <v>4390371.7457142333</v>
      </c>
    </row>
    <row r="22" spans="1:9">
      <c r="A22" s="5" t="s">
        <v>58</v>
      </c>
      <c r="B22" s="6">
        <v>82496.809999999983</v>
      </c>
      <c r="C22" s="6">
        <v>174997.19</v>
      </c>
      <c r="D22" s="6">
        <f t="shared" si="0"/>
        <v>24999.598571428571</v>
      </c>
      <c r="E22" s="268">
        <f t="shared" si="1"/>
        <v>149997.59142857144</v>
      </c>
    </row>
    <row r="23" spans="1:9">
      <c r="A23" s="5" t="s">
        <v>59</v>
      </c>
      <c r="B23" s="6">
        <v>137869.90000000002</v>
      </c>
      <c r="C23" s="6">
        <v>208824.87999999983</v>
      </c>
      <c r="D23" s="6">
        <f t="shared" si="0"/>
        <v>29832.125714285688</v>
      </c>
      <c r="E23" s="268">
        <f t="shared" si="1"/>
        <v>178992.75428571412</v>
      </c>
    </row>
    <row r="24" spans="1:9">
      <c r="A24" s="5" t="s">
        <v>60</v>
      </c>
      <c r="B24" s="6">
        <v>602312.77634463203</v>
      </c>
      <c r="C24" s="6">
        <v>757966.01000000117</v>
      </c>
      <c r="D24" s="6">
        <f t="shared" si="0"/>
        <v>108280.85857142873</v>
      </c>
      <c r="E24" s="268">
        <f>D24*6</f>
        <v>649685.15142857237</v>
      </c>
    </row>
    <row r="25" spans="1:9">
      <c r="A25" s="5" t="s">
        <v>61</v>
      </c>
      <c r="B25" s="6">
        <v>392836.49859999993</v>
      </c>
      <c r="C25" s="6">
        <v>508034.1500000013</v>
      </c>
      <c r="D25" s="6">
        <f t="shared" si="0"/>
        <v>72576.307142857331</v>
      </c>
      <c r="E25" s="268">
        <f t="shared" si="1"/>
        <v>435457.84285714396</v>
      </c>
    </row>
    <row r="26" spans="1:9" s="1" customFormat="1" ht="14.25">
      <c r="A26" s="8" t="s">
        <v>62</v>
      </c>
      <c r="B26" s="9">
        <f>SUM(B5:B25)</f>
        <v>14008795.586567046</v>
      </c>
      <c r="C26" s="9">
        <f>SUM(C5:C25)</f>
        <v>15901609.739999942</v>
      </c>
      <c r="D26" s="9">
        <f>SUM(D5:D25)</f>
        <v>2271658.5342857069</v>
      </c>
      <c r="E26" s="288">
        <f>ROUNDUP(SUM(E5:E25),0)</f>
        <v>13629952</v>
      </c>
    </row>
    <row r="28" spans="1:9">
      <c r="A28" s="4" t="s">
        <v>63</v>
      </c>
    </row>
  </sheetData>
  <mergeCells count="5">
    <mergeCell ref="A3:A4"/>
    <mergeCell ref="D3:D4"/>
    <mergeCell ref="E3:E4"/>
    <mergeCell ref="D1:F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D032B-EB69-46C5-8045-64D06F7C823D}">
  <dimension ref="A1:C22"/>
  <sheetViews>
    <sheetView zoomScale="71" zoomScaleNormal="71" workbookViewId="0">
      <selection activeCell="C20" sqref="C20"/>
    </sheetView>
  </sheetViews>
  <sheetFormatPr defaultColWidth="59.85546875" defaultRowHeight="15"/>
  <cols>
    <col min="1" max="1" width="59.85546875" style="425"/>
    <col min="2" max="2" width="62.7109375" style="425" customWidth="1"/>
    <col min="3" max="3" width="59.85546875" style="444"/>
    <col min="4" max="16384" width="59.85546875" style="425"/>
  </cols>
  <sheetData>
    <row r="1" spans="1:3" ht="36">
      <c r="B1" s="466" t="s">
        <v>551</v>
      </c>
    </row>
    <row r="2" spans="1:3">
      <c r="A2" s="445" t="s">
        <v>523</v>
      </c>
    </row>
    <row r="3" spans="1:3">
      <c r="A3" s="462" t="s">
        <v>524</v>
      </c>
      <c r="B3" s="465" t="s">
        <v>525</v>
      </c>
    </row>
    <row r="4" spans="1:3">
      <c r="A4" s="463" t="s">
        <v>526</v>
      </c>
      <c r="B4" s="464"/>
    </row>
    <row r="5" spans="1:3">
      <c r="A5" s="446" t="s">
        <v>527</v>
      </c>
      <c r="B5" s="447" t="s">
        <v>528</v>
      </c>
      <c r="C5" s="426" t="s">
        <v>529</v>
      </c>
    </row>
    <row r="6" spans="1:3">
      <c r="A6" s="448" t="s">
        <v>530</v>
      </c>
      <c r="B6" s="449" t="s">
        <v>531</v>
      </c>
    </row>
    <row r="7" spans="1:3" ht="26.25">
      <c r="A7" s="448" t="s">
        <v>532</v>
      </c>
      <c r="B7" s="449">
        <v>210</v>
      </c>
      <c r="C7" s="426" t="s">
        <v>533</v>
      </c>
    </row>
    <row r="8" spans="1:3" ht="39">
      <c r="A8" s="448" t="s">
        <v>534</v>
      </c>
      <c r="B8" s="450">
        <f>(1963+540)/168</f>
        <v>14.898809523809524</v>
      </c>
      <c r="C8" s="426" t="s">
        <v>535</v>
      </c>
    </row>
    <row r="9" spans="1:3">
      <c r="A9" s="448" t="s">
        <v>536</v>
      </c>
      <c r="B9" s="451">
        <v>0.875</v>
      </c>
      <c r="C9" s="426"/>
    </row>
    <row r="10" spans="1:3" ht="64.5">
      <c r="A10" s="448" t="s">
        <v>537</v>
      </c>
      <c r="B10" s="452">
        <f>ROUND(B8*147,0)</f>
        <v>2190</v>
      </c>
      <c r="C10" s="426" t="s">
        <v>538</v>
      </c>
    </row>
    <row r="11" spans="1:3">
      <c r="A11" s="448" t="s">
        <v>539</v>
      </c>
      <c r="B11" s="452">
        <f>ROUND(B10*0.2359,0)</f>
        <v>517</v>
      </c>
    </row>
    <row r="12" spans="1:3" ht="89.25">
      <c r="A12" s="448" t="s">
        <v>540</v>
      </c>
      <c r="B12" s="452">
        <v>789</v>
      </c>
      <c r="C12" s="427" t="s">
        <v>541</v>
      </c>
    </row>
    <row r="13" spans="1:3" ht="89.25">
      <c r="A13" s="453" t="s">
        <v>542</v>
      </c>
      <c r="B13" s="454">
        <v>75</v>
      </c>
      <c r="C13" s="427" t="s">
        <v>550</v>
      </c>
    </row>
    <row r="14" spans="1:3" ht="89.25">
      <c r="A14" s="453" t="s">
        <v>543</v>
      </c>
      <c r="B14" s="455">
        <f>35.89*1.05</f>
        <v>37.6845</v>
      </c>
      <c r="C14" s="427" t="s">
        <v>544</v>
      </c>
    </row>
    <row r="15" spans="1:3" ht="38.25">
      <c r="A15" s="453" t="s">
        <v>545</v>
      </c>
      <c r="B15" s="456">
        <v>53</v>
      </c>
      <c r="C15" s="427" t="s">
        <v>546</v>
      </c>
    </row>
    <row r="16" spans="1:3">
      <c r="A16" s="453" t="s">
        <v>547</v>
      </c>
      <c r="B16" s="454">
        <f>ROUND(B14*B15,0)</f>
        <v>1997</v>
      </c>
      <c r="C16" s="427"/>
    </row>
    <row r="17" spans="1:3">
      <c r="A17" s="457" t="s">
        <v>548</v>
      </c>
      <c r="B17" s="454">
        <f>B10+B11+B12+B13+B16</f>
        <v>5568</v>
      </c>
      <c r="C17" s="458"/>
    </row>
    <row r="18" spans="1:3">
      <c r="A18" s="459" t="s">
        <v>549</v>
      </c>
      <c r="B18" s="452">
        <f>B17*12</f>
        <v>66816</v>
      </c>
    </row>
    <row r="19" spans="1:3">
      <c r="A19" s="460" t="s">
        <v>576</v>
      </c>
      <c r="B19" s="452">
        <f>ROUNDUP(B18*0.21,0)</f>
        <v>14032</v>
      </c>
    </row>
    <row r="20" spans="1:3">
      <c r="A20" s="460" t="s">
        <v>577</v>
      </c>
      <c r="B20" s="452">
        <f>B18+B19</f>
        <v>80848</v>
      </c>
    </row>
    <row r="21" spans="1:3">
      <c r="A21" s="460" t="s">
        <v>578</v>
      </c>
      <c r="B21" s="467">
        <f>B20/2</f>
        <v>40424</v>
      </c>
    </row>
    <row r="22" spans="1:3">
      <c r="A22" s="461"/>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E78CB-2B21-468D-A8A9-006AA076389D}">
  <dimension ref="A1:E33"/>
  <sheetViews>
    <sheetView zoomScale="82" zoomScaleNormal="82" workbookViewId="0">
      <selection activeCell="B3" sqref="B3"/>
    </sheetView>
  </sheetViews>
  <sheetFormatPr defaultColWidth="8.85546875" defaultRowHeight="12"/>
  <cols>
    <col min="1" max="1" width="41" style="273" customWidth="1"/>
    <col min="2" max="2" width="18.5703125" style="274" customWidth="1"/>
    <col min="3" max="3" width="19.140625" style="274" customWidth="1"/>
    <col min="4" max="4" width="14" style="273" bestFit="1" customWidth="1"/>
    <col min="5" max="5" width="15" style="276" customWidth="1"/>
    <col min="6" max="16384" width="8.85546875" style="273"/>
  </cols>
  <sheetData>
    <row r="1" spans="1:5" ht="44.25" customHeight="1">
      <c r="C1" s="712" t="s">
        <v>397</v>
      </c>
      <c r="D1" s="712"/>
      <c r="E1" s="712"/>
    </row>
    <row r="2" spans="1:5">
      <c r="A2" s="711" t="s">
        <v>73</v>
      </c>
      <c r="B2" s="711"/>
      <c r="C2" s="711"/>
      <c r="D2" s="711"/>
      <c r="E2" s="711"/>
    </row>
    <row r="3" spans="1:5" ht="42.75" customHeight="1">
      <c r="A3" s="282" t="s">
        <v>39</v>
      </c>
      <c r="B3" s="283" t="s">
        <v>399</v>
      </c>
      <c r="C3" s="283" t="s">
        <v>400</v>
      </c>
      <c r="D3" s="284" t="s">
        <v>398</v>
      </c>
      <c r="E3" s="283" t="s">
        <v>40</v>
      </c>
    </row>
    <row r="4" spans="1:5">
      <c r="A4" s="277" t="s">
        <v>41</v>
      </c>
      <c r="B4" s="278">
        <v>2950.92</v>
      </c>
      <c r="C4" s="278">
        <v>2953.2400000000002</v>
      </c>
      <c r="D4" s="279">
        <f>C4/8</f>
        <v>369.15500000000003</v>
      </c>
      <c r="E4" s="278">
        <f>D4*6</f>
        <v>2214.9300000000003</v>
      </c>
    </row>
    <row r="5" spans="1:5">
      <c r="A5" s="277" t="s">
        <v>65</v>
      </c>
      <c r="B5" s="278">
        <v>108421.27999999974</v>
      </c>
      <c r="C5" s="278">
        <v>111120.6200000001</v>
      </c>
      <c r="D5" s="278">
        <f t="shared" ref="D5:D31" si="0">C5/8</f>
        <v>13890.077500000012</v>
      </c>
      <c r="E5" s="278">
        <f t="shared" ref="E5:E31" si="1">D5*6</f>
        <v>83340.465000000069</v>
      </c>
    </row>
    <row r="6" spans="1:5">
      <c r="A6" s="277" t="s">
        <v>42</v>
      </c>
      <c r="B6" s="278">
        <v>284154.1199999997</v>
      </c>
      <c r="C6" s="278">
        <v>289673.62</v>
      </c>
      <c r="D6" s="278">
        <f t="shared" si="0"/>
        <v>36209.202499999999</v>
      </c>
      <c r="E6" s="278">
        <f t="shared" si="1"/>
        <v>217255.215</v>
      </c>
    </row>
    <row r="7" spans="1:5">
      <c r="A7" s="277" t="s">
        <v>43</v>
      </c>
      <c r="B7" s="278">
        <v>69368.320000000051</v>
      </c>
      <c r="C7" s="278">
        <v>58188.480000000003</v>
      </c>
      <c r="D7" s="278">
        <f t="shared" si="0"/>
        <v>7273.56</v>
      </c>
      <c r="E7" s="278">
        <f t="shared" si="1"/>
        <v>43641.36</v>
      </c>
    </row>
    <row r="8" spans="1:5">
      <c r="A8" s="277" t="s">
        <v>44</v>
      </c>
      <c r="B8" s="278">
        <v>599827.22999999754</v>
      </c>
      <c r="C8" s="278">
        <v>663694.83000000834</v>
      </c>
      <c r="D8" s="278">
        <f t="shared" si="0"/>
        <v>82961.853750001042</v>
      </c>
      <c r="E8" s="278">
        <f t="shared" si="1"/>
        <v>497771.12250000623</v>
      </c>
    </row>
    <row r="9" spans="1:5">
      <c r="A9" s="277" t="s">
        <v>66</v>
      </c>
      <c r="B9" s="278">
        <v>173822.92</v>
      </c>
      <c r="C9" s="278">
        <v>177720.34999999989</v>
      </c>
      <c r="D9" s="278">
        <f t="shared" si="0"/>
        <v>22215.043749999986</v>
      </c>
      <c r="E9" s="278">
        <f t="shared" si="1"/>
        <v>133290.26249999992</v>
      </c>
    </row>
    <row r="10" spans="1:5">
      <c r="A10" s="277" t="s">
        <v>45</v>
      </c>
      <c r="B10" s="278">
        <v>1143447.1299999868</v>
      </c>
      <c r="C10" s="278">
        <v>1131912.5199999914</v>
      </c>
      <c r="D10" s="278">
        <f t="shared" si="0"/>
        <v>141489.06499999893</v>
      </c>
      <c r="E10" s="278">
        <f t="shared" si="1"/>
        <v>848934.38999999361</v>
      </c>
    </row>
    <row r="11" spans="1:5">
      <c r="A11" s="277" t="s">
        <v>46</v>
      </c>
      <c r="B11" s="278">
        <v>139638.40000000011</v>
      </c>
      <c r="C11" s="278">
        <v>139045.24000000002</v>
      </c>
      <c r="D11" s="278">
        <f t="shared" si="0"/>
        <v>17380.655000000002</v>
      </c>
      <c r="E11" s="278">
        <f t="shared" si="1"/>
        <v>104283.93000000002</v>
      </c>
    </row>
    <row r="12" spans="1:5">
      <c r="A12" s="277" t="s">
        <v>47</v>
      </c>
      <c r="B12" s="278">
        <v>425464.82999999356</v>
      </c>
      <c r="C12" s="278">
        <v>405877.4499999907</v>
      </c>
      <c r="D12" s="278">
        <f t="shared" si="0"/>
        <v>50734.681249998837</v>
      </c>
      <c r="E12" s="278">
        <f t="shared" si="1"/>
        <v>304408.08749999304</v>
      </c>
    </row>
    <row r="13" spans="1:5">
      <c r="A13" s="277" t="s">
        <v>48</v>
      </c>
      <c r="B13" s="278">
        <v>529981.8599999994</v>
      </c>
      <c r="C13" s="278">
        <v>543524.42000000086</v>
      </c>
      <c r="D13" s="278">
        <f t="shared" si="0"/>
        <v>67940.552500000107</v>
      </c>
      <c r="E13" s="278">
        <f t="shared" si="1"/>
        <v>407643.31500000064</v>
      </c>
    </row>
    <row r="14" spans="1:5">
      <c r="A14" s="277" t="s">
        <v>49</v>
      </c>
      <c r="B14" s="278">
        <v>34374.479999999996</v>
      </c>
      <c r="C14" s="278">
        <v>28834.47000000003</v>
      </c>
      <c r="D14" s="278">
        <f t="shared" si="0"/>
        <v>3604.3087500000038</v>
      </c>
      <c r="E14" s="278">
        <f t="shared" si="1"/>
        <v>21625.852500000023</v>
      </c>
    </row>
    <row r="15" spans="1:5">
      <c r="A15" s="277" t="s">
        <v>74</v>
      </c>
      <c r="B15" s="278">
        <v>131692.05999999997</v>
      </c>
      <c r="C15" s="278">
        <v>134990.77999999994</v>
      </c>
      <c r="D15" s="278">
        <f t="shared" si="0"/>
        <v>16873.847499999993</v>
      </c>
      <c r="E15" s="278">
        <f t="shared" si="1"/>
        <v>101243.08499999996</v>
      </c>
    </row>
    <row r="16" spans="1:5">
      <c r="A16" s="277" t="s">
        <v>75</v>
      </c>
      <c r="B16" s="278">
        <v>97649.519999999946</v>
      </c>
      <c r="C16" s="278">
        <v>99815.420000000027</v>
      </c>
      <c r="D16" s="278">
        <f t="shared" si="0"/>
        <v>12476.927500000003</v>
      </c>
      <c r="E16" s="278">
        <f t="shared" si="1"/>
        <v>74861.565000000017</v>
      </c>
    </row>
    <row r="17" spans="1:5">
      <c r="A17" s="277" t="s">
        <v>50</v>
      </c>
      <c r="B17" s="278">
        <v>669102.41999999876</v>
      </c>
      <c r="C17" s="278">
        <v>684661.27000000095</v>
      </c>
      <c r="D17" s="278">
        <f t="shared" si="0"/>
        <v>85582.658750000119</v>
      </c>
      <c r="E17" s="278">
        <f t="shared" si="1"/>
        <v>513495.95250000071</v>
      </c>
    </row>
    <row r="18" spans="1:5">
      <c r="A18" s="277" t="s">
        <v>52</v>
      </c>
      <c r="B18" s="278">
        <v>22252.71999999999</v>
      </c>
      <c r="C18" s="278">
        <v>18666.329999999994</v>
      </c>
      <c r="D18" s="278">
        <f t="shared" si="0"/>
        <v>2333.2912499999993</v>
      </c>
      <c r="E18" s="278">
        <f t="shared" si="1"/>
        <v>13999.747499999996</v>
      </c>
    </row>
    <row r="19" spans="1:5">
      <c r="A19" s="277" t="s">
        <v>68</v>
      </c>
      <c r="B19" s="278">
        <v>245052.85999999969</v>
      </c>
      <c r="C19" s="278">
        <v>251200.86000000002</v>
      </c>
      <c r="D19" s="278">
        <f t="shared" si="0"/>
        <v>31400.107500000002</v>
      </c>
      <c r="E19" s="278">
        <f t="shared" si="1"/>
        <v>188400.64500000002</v>
      </c>
    </row>
    <row r="20" spans="1:5">
      <c r="A20" s="277" t="s">
        <v>69</v>
      </c>
      <c r="B20" s="278">
        <v>224752.69999999984</v>
      </c>
      <c r="C20" s="278">
        <v>230383.41999999998</v>
      </c>
      <c r="D20" s="278">
        <f t="shared" si="0"/>
        <v>28797.927499999998</v>
      </c>
      <c r="E20" s="278">
        <f t="shared" si="1"/>
        <v>172787.565</v>
      </c>
    </row>
    <row r="21" spans="1:5">
      <c r="A21" s="277" t="s">
        <v>53</v>
      </c>
      <c r="B21" s="278">
        <v>4596014.320000113</v>
      </c>
      <c r="C21" s="278">
        <v>4773106.4799998626</v>
      </c>
      <c r="D21" s="278">
        <f t="shared" si="0"/>
        <v>596638.30999998283</v>
      </c>
      <c r="E21" s="278">
        <f t="shared" si="1"/>
        <v>3579829.859999897</v>
      </c>
    </row>
    <row r="22" spans="1:5">
      <c r="A22" s="277" t="s">
        <v>70</v>
      </c>
      <c r="B22" s="278">
        <v>3096.8</v>
      </c>
      <c r="C22" s="278">
        <v>2597.6999999999989</v>
      </c>
      <c r="D22" s="278">
        <f t="shared" si="0"/>
        <v>324.71249999999986</v>
      </c>
      <c r="E22" s="278">
        <f t="shared" si="1"/>
        <v>1948.2749999999992</v>
      </c>
    </row>
    <row r="23" spans="1:5">
      <c r="A23" s="277" t="s">
        <v>54</v>
      </c>
      <c r="B23" s="278">
        <v>584745.86999999348</v>
      </c>
      <c r="C23" s="278">
        <v>574826.81999999064</v>
      </c>
      <c r="D23" s="278">
        <f t="shared" si="0"/>
        <v>71853.352499998829</v>
      </c>
      <c r="E23" s="278">
        <f t="shared" si="1"/>
        <v>431120.11499999301</v>
      </c>
    </row>
    <row r="24" spans="1:5">
      <c r="A24" s="277" t="s">
        <v>55</v>
      </c>
      <c r="B24" s="278">
        <v>44.24</v>
      </c>
      <c r="C24" s="278">
        <v>37.11</v>
      </c>
      <c r="D24" s="278">
        <f t="shared" si="0"/>
        <v>4.6387499999999999</v>
      </c>
      <c r="E24" s="278">
        <f t="shared" si="1"/>
        <v>27.8325</v>
      </c>
    </row>
    <row r="25" spans="1:5">
      <c r="A25" s="277" t="s">
        <v>56</v>
      </c>
      <c r="B25" s="278">
        <v>360255.19999999879</v>
      </c>
      <c r="C25" s="278">
        <v>369735.84000000183</v>
      </c>
      <c r="D25" s="278">
        <f t="shared" si="0"/>
        <v>46216.980000000229</v>
      </c>
      <c r="E25" s="278">
        <f t="shared" si="1"/>
        <v>277301.8800000014</v>
      </c>
    </row>
    <row r="26" spans="1:5">
      <c r="A26" s="277" t="s">
        <v>57</v>
      </c>
      <c r="B26" s="278">
        <v>7157333.160000586</v>
      </c>
      <c r="C26" s="278">
        <v>7488943.9899995532</v>
      </c>
      <c r="D26" s="278">
        <f t="shared" si="0"/>
        <v>936117.99874994415</v>
      </c>
      <c r="E26" s="278">
        <f t="shared" si="1"/>
        <v>5616707.9924996644</v>
      </c>
    </row>
    <row r="27" spans="1:5">
      <c r="A27" s="277" t="s">
        <v>71</v>
      </c>
      <c r="B27" s="278">
        <v>9600.08</v>
      </c>
      <c r="C27" s="278">
        <v>8052.869999999999</v>
      </c>
      <c r="D27" s="278">
        <f t="shared" si="0"/>
        <v>1006.6087499999999</v>
      </c>
      <c r="E27" s="278">
        <f t="shared" si="1"/>
        <v>6039.6524999999992</v>
      </c>
    </row>
    <row r="28" spans="1:5">
      <c r="A28" s="277" t="s">
        <v>76</v>
      </c>
      <c r="B28" s="278">
        <v>321995.68999999884</v>
      </c>
      <c r="C28" s="278">
        <v>356075.61000000645</v>
      </c>
      <c r="D28" s="278">
        <f t="shared" si="0"/>
        <v>44509.451250000806</v>
      </c>
      <c r="E28" s="278">
        <f t="shared" si="1"/>
        <v>267056.70750000485</v>
      </c>
    </row>
    <row r="29" spans="1:5">
      <c r="A29" s="277" t="s">
        <v>59</v>
      </c>
      <c r="B29" s="278">
        <v>234288.67000000033</v>
      </c>
      <c r="C29" s="278">
        <v>232301.93999999925</v>
      </c>
      <c r="D29" s="278">
        <f t="shared" si="0"/>
        <v>29037.742499999906</v>
      </c>
      <c r="E29" s="278">
        <f t="shared" si="1"/>
        <v>174226.45499999943</v>
      </c>
    </row>
    <row r="30" spans="1:5">
      <c r="A30" s="277" t="s">
        <v>60</v>
      </c>
      <c r="B30" s="278">
        <v>384784.98999999923</v>
      </c>
      <c r="C30" s="278">
        <v>380226.45999999641</v>
      </c>
      <c r="D30" s="278">
        <f t="shared" si="0"/>
        <v>47528.307499999552</v>
      </c>
      <c r="E30" s="278">
        <f t="shared" si="1"/>
        <v>285169.84499999729</v>
      </c>
    </row>
    <row r="31" spans="1:5">
      <c r="A31" s="277" t="s">
        <v>61</v>
      </c>
      <c r="B31" s="278">
        <v>412249.90999999957</v>
      </c>
      <c r="C31" s="278">
        <v>421535.83999999915</v>
      </c>
      <c r="D31" s="278">
        <f t="shared" si="0"/>
        <v>52691.979999999894</v>
      </c>
      <c r="E31" s="278">
        <f t="shared" si="1"/>
        <v>316151.87999999936</v>
      </c>
    </row>
    <row r="32" spans="1:5" s="275" customFormat="1">
      <c r="A32" s="280" t="s">
        <v>62</v>
      </c>
      <c r="B32" s="281">
        <v>18966362.700000666</v>
      </c>
      <c r="C32" s="281">
        <v>19579703.979999404</v>
      </c>
      <c r="D32" s="281">
        <f>SUM(D4:D31)</f>
        <v>2447462.9974999256</v>
      </c>
      <c r="E32" s="285">
        <f>SUM(E4:E31)</f>
        <v>14684777.984999551</v>
      </c>
    </row>
    <row r="33" spans="1:1">
      <c r="A33" s="11" t="s">
        <v>77</v>
      </c>
    </row>
  </sheetData>
  <mergeCells count="2">
    <mergeCell ref="A2:E2"/>
    <mergeCell ref="C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43E33-EC37-4634-A8CE-588893B86CAD}">
  <dimension ref="A1:S53"/>
  <sheetViews>
    <sheetView zoomScale="80" zoomScaleNormal="80" workbookViewId="0">
      <selection activeCell="O1" sqref="O1:Q1"/>
    </sheetView>
  </sheetViews>
  <sheetFormatPr defaultColWidth="8.85546875" defaultRowHeight="11.25"/>
  <cols>
    <col min="1" max="1" width="4.7109375" style="86" customWidth="1"/>
    <col min="2" max="2" width="17.42578125" style="86" customWidth="1"/>
    <col min="3" max="3" width="41.7109375" style="86" customWidth="1"/>
    <col min="4" max="4" width="14.28515625" style="86" customWidth="1"/>
    <col min="5" max="5" width="14.7109375" style="86" customWidth="1"/>
    <col min="6" max="6" width="10.85546875" style="86" customWidth="1"/>
    <col min="7" max="8" width="13" style="86" customWidth="1"/>
    <col min="9" max="9" width="10.140625" style="86" customWidth="1"/>
    <col min="10" max="10" width="13" style="86" customWidth="1"/>
    <col min="11" max="11" width="17.140625" style="86" customWidth="1"/>
    <col min="12" max="12" width="17.5703125" style="86" customWidth="1"/>
    <col min="13" max="14" width="8.85546875" style="86"/>
    <col min="15" max="15" width="14.28515625" style="89" customWidth="1"/>
    <col min="16" max="16" width="17" style="89" customWidth="1"/>
    <col min="17" max="17" width="16.5703125" style="90" customWidth="1"/>
    <col min="18" max="18" width="50.7109375" style="86" customWidth="1"/>
    <col min="19" max="19" width="9.7109375" style="87" bestFit="1" customWidth="1"/>
    <col min="20" max="255" width="8.85546875" style="86"/>
    <col min="256" max="256" width="4.7109375" style="86" customWidth="1"/>
    <col min="257" max="257" width="8.85546875" style="86"/>
    <col min="258" max="258" width="8.7109375" style="86" customWidth="1"/>
    <col min="259" max="259" width="33.85546875" style="86" customWidth="1"/>
    <col min="260" max="260" width="14.28515625" style="86" customWidth="1"/>
    <col min="261" max="261" width="14.7109375" style="86" customWidth="1"/>
    <col min="262" max="262" width="10.85546875" style="86" customWidth="1"/>
    <col min="263" max="264" width="13" style="86" customWidth="1"/>
    <col min="265" max="265" width="10.140625" style="86" customWidth="1"/>
    <col min="266" max="266" width="8.85546875" style="86"/>
    <col min="267" max="267" width="15.140625" style="86" customWidth="1"/>
    <col min="268" max="270" width="8.85546875" style="86"/>
    <col min="271" max="271" width="14.28515625" style="86" customWidth="1"/>
    <col min="272" max="272" width="17" style="86" customWidth="1"/>
    <col min="273" max="273" width="16.5703125" style="86" customWidth="1"/>
    <col min="274" max="274" width="50.7109375" style="86" customWidth="1"/>
    <col min="275" max="275" width="9.7109375" style="86" bestFit="1" customWidth="1"/>
    <col min="276" max="511" width="8.85546875" style="86"/>
    <col min="512" max="512" width="4.7109375" style="86" customWidth="1"/>
    <col min="513" max="513" width="8.85546875" style="86"/>
    <col min="514" max="514" width="8.7109375" style="86" customWidth="1"/>
    <col min="515" max="515" width="33.85546875" style="86" customWidth="1"/>
    <col min="516" max="516" width="14.28515625" style="86" customWidth="1"/>
    <col min="517" max="517" width="14.7109375" style="86" customWidth="1"/>
    <col min="518" max="518" width="10.85546875" style="86" customWidth="1"/>
    <col min="519" max="520" width="13" style="86" customWidth="1"/>
    <col min="521" max="521" width="10.140625" style="86" customWidth="1"/>
    <col min="522" max="522" width="8.85546875" style="86"/>
    <col min="523" max="523" width="15.140625" style="86" customWidth="1"/>
    <col min="524" max="526" width="8.85546875" style="86"/>
    <col min="527" max="527" width="14.28515625" style="86" customWidth="1"/>
    <col min="528" max="528" width="17" style="86" customWidth="1"/>
    <col min="529" max="529" width="16.5703125" style="86" customWidth="1"/>
    <col min="530" max="530" width="50.7109375" style="86" customWidth="1"/>
    <col min="531" max="531" width="9.7109375" style="86" bestFit="1" customWidth="1"/>
    <col min="532" max="767" width="8.85546875" style="86"/>
    <col min="768" max="768" width="4.7109375" style="86" customWidth="1"/>
    <col min="769" max="769" width="8.85546875" style="86"/>
    <col min="770" max="770" width="8.7109375" style="86" customWidth="1"/>
    <col min="771" max="771" width="33.85546875" style="86" customWidth="1"/>
    <col min="772" max="772" width="14.28515625" style="86" customWidth="1"/>
    <col min="773" max="773" width="14.7109375" style="86" customWidth="1"/>
    <col min="774" max="774" width="10.85546875" style="86" customWidth="1"/>
    <col min="775" max="776" width="13" style="86" customWidth="1"/>
    <col min="777" max="777" width="10.140625" style="86" customWidth="1"/>
    <col min="778" max="778" width="8.85546875" style="86"/>
    <col min="779" max="779" width="15.140625" style="86" customWidth="1"/>
    <col min="780" max="782" width="8.85546875" style="86"/>
    <col min="783" max="783" width="14.28515625" style="86" customWidth="1"/>
    <col min="784" max="784" width="17" style="86" customWidth="1"/>
    <col min="785" max="785" width="16.5703125" style="86" customWidth="1"/>
    <col min="786" max="786" width="50.7109375" style="86" customWidth="1"/>
    <col min="787" max="787" width="9.7109375" style="86" bestFit="1" customWidth="1"/>
    <col min="788" max="1023" width="8.85546875" style="86"/>
    <col min="1024" max="1024" width="4.7109375" style="86" customWidth="1"/>
    <col min="1025" max="1025" width="8.85546875" style="86"/>
    <col min="1026" max="1026" width="8.7109375" style="86" customWidth="1"/>
    <col min="1027" max="1027" width="33.85546875" style="86" customWidth="1"/>
    <col min="1028" max="1028" width="14.28515625" style="86" customWidth="1"/>
    <col min="1029" max="1029" width="14.7109375" style="86" customWidth="1"/>
    <col min="1030" max="1030" width="10.85546875" style="86" customWidth="1"/>
    <col min="1031" max="1032" width="13" style="86" customWidth="1"/>
    <col min="1033" max="1033" width="10.140625" style="86" customWidth="1"/>
    <col min="1034" max="1034" width="8.85546875" style="86"/>
    <col min="1035" max="1035" width="15.140625" style="86" customWidth="1"/>
    <col min="1036" max="1038" width="8.85546875" style="86"/>
    <col min="1039" max="1039" width="14.28515625" style="86" customWidth="1"/>
    <col min="1040" max="1040" width="17" style="86" customWidth="1"/>
    <col min="1041" max="1041" width="16.5703125" style="86" customWidth="1"/>
    <col min="1042" max="1042" width="50.7109375" style="86" customWidth="1"/>
    <col min="1043" max="1043" width="9.7109375" style="86" bestFit="1" customWidth="1"/>
    <col min="1044" max="1279" width="8.85546875" style="86"/>
    <col min="1280" max="1280" width="4.7109375" style="86" customWidth="1"/>
    <col min="1281" max="1281" width="8.85546875" style="86"/>
    <col min="1282" max="1282" width="8.7109375" style="86" customWidth="1"/>
    <col min="1283" max="1283" width="33.85546875" style="86" customWidth="1"/>
    <col min="1284" max="1284" width="14.28515625" style="86" customWidth="1"/>
    <col min="1285" max="1285" width="14.7109375" style="86" customWidth="1"/>
    <col min="1286" max="1286" width="10.85546875" style="86" customWidth="1"/>
    <col min="1287" max="1288" width="13" style="86" customWidth="1"/>
    <col min="1289" max="1289" width="10.140625" style="86" customWidth="1"/>
    <col min="1290" max="1290" width="8.85546875" style="86"/>
    <col min="1291" max="1291" width="15.140625" style="86" customWidth="1"/>
    <col min="1292" max="1294" width="8.85546875" style="86"/>
    <col min="1295" max="1295" width="14.28515625" style="86" customWidth="1"/>
    <col min="1296" max="1296" width="17" style="86" customWidth="1"/>
    <col min="1297" max="1297" width="16.5703125" style="86" customWidth="1"/>
    <col min="1298" max="1298" width="50.7109375" style="86" customWidth="1"/>
    <col min="1299" max="1299" width="9.7109375" style="86" bestFit="1" customWidth="1"/>
    <col min="1300" max="1535" width="8.85546875" style="86"/>
    <col min="1536" max="1536" width="4.7109375" style="86" customWidth="1"/>
    <col min="1537" max="1537" width="8.85546875" style="86"/>
    <col min="1538" max="1538" width="8.7109375" style="86" customWidth="1"/>
    <col min="1539" max="1539" width="33.85546875" style="86" customWidth="1"/>
    <col min="1540" max="1540" width="14.28515625" style="86" customWidth="1"/>
    <col min="1541" max="1541" width="14.7109375" style="86" customWidth="1"/>
    <col min="1542" max="1542" width="10.85546875" style="86" customWidth="1"/>
    <col min="1543" max="1544" width="13" style="86" customWidth="1"/>
    <col min="1545" max="1545" width="10.140625" style="86" customWidth="1"/>
    <col min="1546" max="1546" width="8.85546875" style="86"/>
    <col min="1547" max="1547" width="15.140625" style="86" customWidth="1"/>
    <col min="1548" max="1550" width="8.85546875" style="86"/>
    <col min="1551" max="1551" width="14.28515625" style="86" customWidth="1"/>
    <col min="1552" max="1552" width="17" style="86" customWidth="1"/>
    <col min="1553" max="1553" width="16.5703125" style="86" customWidth="1"/>
    <col min="1554" max="1554" width="50.7109375" style="86" customWidth="1"/>
    <col min="1555" max="1555" width="9.7109375" style="86" bestFit="1" customWidth="1"/>
    <col min="1556" max="1791" width="8.85546875" style="86"/>
    <col min="1792" max="1792" width="4.7109375" style="86" customWidth="1"/>
    <col min="1793" max="1793" width="8.85546875" style="86"/>
    <col min="1794" max="1794" width="8.7109375" style="86" customWidth="1"/>
    <col min="1795" max="1795" width="33.85546875" style="86" customWidth="1"/>
    <col min="1796" max="1796" width="14.28515625" style="86" customWidth="1"/>
    <col min="1797" max="1797" width="14.7109375" style="86" customWidth="1"/>
    <col min="1798" max="1798" width="10.85546875" style="86" customWidth="1"/>
    <col min="1799" max="1800" width="13" style="86" customWidth="1"/>
    <col min="1801" max="1801" width="10.140625" style="86" customWidth="1"/>
    <col min="1802" max="1802" width="8.85546875" style="86"/>
    <col min="1803" max="1803" width="15.140625" style="86" customWidth="1"/>
    <col min="1804" max="1806" width="8.85546875" style="86"/>
    <col min="1807" max="1807" width="14.28515625" style="86" customWidth="1"/>
    <col min="1808" max="1808" width="17" style="86" customWidth="1"/>
    <col min="1809" max="1809" width="16.5703125" style="86" customWidth="1"/>
    <col min="1810" max="1810" width="50.7109375" style="86" customWidth="1"/>
    <col min="1811" max="1811" width="9.7109375" style="86" bestFit="1" customWidth="1"/>
    <col min="1812" max="2047" width="8.85546875" style="86"/>
    <col min="2048" max="2048" width="4.7109375" style="86" customWidth="1"/>
    <col min="2049" max="2049" width="8.85546875" style="86"/>
    <col min="2050" max="2050" width="8.7109375" style="86" customWidth="1"/>
    <col min="2051" max="2051" width="33.85546875" style="86" customWidth="1"/>
    <col min="2052" max="2052" width="14.28515625" style="86" customWidth="1"/>
    <col min="2053" max="2053" width="14.7109375" style="86" customWidth="1"/>
    <col min="2054" max="2054" width="10.85546875" style="86" customWidth="1"/>
    <col min="2055" max="2056" width="13" style="86" customWidth="1"/>
    <col min="2057" max="2057" width="10.140625" style="86" customWidth="1"/>
    <col min="2058" max="2058" width="8.85546875" style="86"/>
    <col min="2059" max="2059" width="15.140625" style="86" customWidth="1"/>
    <col min="2060" max="2062" width="8.85546875" style="86"/>
    <col min="2063" max="2063" width="14.28515625" style="86" customWidth="1"/>
    <col min="2064" max="2064" width="17" style="86" customWidth="1"/>
    <col min="2065" max="2065" width="16.5703125" style="86" customWidth="1"/>
    <col min="2066" max="2066" width="50.7109375" style="86" customWidth="1"/>
    <col min="2067" max="2067" width="9.7109375" style="86" bestFit="1" customWidth="1"/>
    <col min="2068" max="2303" width="8.85546875" style="86"/>
    <col min="2304" max="2304" width="4.7109375" style="86" customWidth="1"/>
    <col min="2305" max="2305" width="8.85546875" style="86"/>
    <col min="2306" max="2306" width="8.7109375" style="86" customWidth="1"/>
    <col min="2307" max="2307" width="33.85546875" style="86" customWidth="1"/>
    <col min="2308" max="2308" width="14.28515625" style="86" customWidth="1"/>
    <col min="2309" max="2309" width="14.7109375" style="86" customWidth="1"/>
    <col min="2310" max="2310" width="10.85546875" style="86" customWidth="1"/>
    <col min="2311" max="2312" width="13" style="86" customWidth="1"/>
    <col min="2313" max="2313" width="10.140625" style="86" customWidth="1"/>
    <col min="2314" max="2314" width="8.85546875" style="86"/>
    <col min="2315" max="2315" width="15.140625" style="86" customWidth="1"/>
    <col min="2316" max="2318" width="8.85546875" style="86"/>
    <col min="2319" max="2319" width="14.28515625" style="86" customWidth="1"/>
    <col min="2320" max="2320" width="17" style="86" customWidth="1"/>
    <col min="2321" max="2321" width="16.5703125" style="86" customWidth="1"/>
    <col min="2322" max="2322" width="50.7109375" style="86" customWidth="1"/>
    <col min="2323" max="2323" width="9.7109375" style="86" bestFit="1" customWidth="1"/>
    <col min="2324" max="2559" width="8.85546875" style="86"/>
    <col min="2560" max="2560" width="4.7109375" style="86" customWidth="1"/>
    <col min="2561" max="2561" width="8.85546875" style="86"/>
    <col min="2562" max="2562" width="8.7109375" style="86" customWidth="1"/>
    <col min="2563" max="2563" width="33.85546875" style="86" customWidth="1"/>
    <col min="2564" max="2564" width="14.28515625" style="86" customWidth="1"/>
    <col min="2565" max="2565" width="14.7109375" style="86" customWidth="1"/>
    <col min="2566" max="2566" width="10.85546875" style="86" customWidth="1"/>
    <col min="2567" max="2568" width="13" style="86" customWidth="1"/>
    <col min="2569" max="2569" width="10.140625" style="86" customWidth="1"/>
    <col min="2570" max="2570" width="8.85546875" style="86"/>
    <col min="2571" max="2571" width="15.140625" style="86" customWidth="1"/>
    <col min="2572" max="2574" width="8.85546875" style="86"/>
    <col min="2575" max="2575" width="14.28515625" style="86" customWidth="1"/>
    <col min="2576" max="2576" width="17" style="86" customWidth="1"/>
    <col min="2577" max="2577" width="16.5703125" style="86" customWidth="1"/>
    <col min="2578" max="2578" width="50.7109375" style="86" customWidth="1"/>
    <col min="2579" max="2579" width="9.7109375" style="86" bestFit="1" customWidth="1"/>
    <col min="2580" max="2815" width="8.85546875" style="86"/>
    <col min="2816" max="2816" width="4.7109375" style="86" customWidth="1"/>
    <col min="2817" max="2817" width="8.85546875" style="86"/>
    <col min="2818" max="2818" width="8.7109375" style="86" customWidth="1"/>
    <col min="2819" max="2819" width="33.85546875" style="86" customWidth="1"/>
    <col min="2820" max="2820" width="14.28515625" style="86" customWidth="1"/>
    <col min="2821" max="2821" width="14.7109375" style="86" customWidth="1"/>
    <col min="2822" max="2822" width="10.85546875" style="86" customWidth="1"/>
    <col min="2823" max="2824" width="13" style="86" customWidth="1"/>
    <col min="2825" max="2825" width="10.140625" style="86" customWidth="1"/>
    <col min="2826" max="2826" width="8.85546875" style="86"/>
    <col min="2827" max="2827" width="15.140625" style="86" customWidth="1"/>
    <col min="2828" max="2830" width="8.85546875" style="86"/>
    <col min="2831" max="2831" width="14.28515625" style="86" customWidth="1"/>
    <col min="2832" max="2832" width="17" style="86" customWidth="1"/>
    <col min="2833" max="2833" width="16.5703125" style="86" customWidth="1"/>
    <col min="2834" max="2834" width="50.7109375" style="86" customWidth="1"/>
    <col min="2835" max="2835" width="9.7109375" style="86" bestFit="1" customWidth="1"/>
    <col min="2836" max="3071" width="8.85546875" style="86"/>
    <col min="3072" max="3072" width="4.7109375" style="86" customWidth="1"/>
    <col min="3073" max="3073" width="8.85546875" style="86"/>
    <col min="3074" max="3074" width="8.7109375" style="86" customWidth="1"/>
    <col min="3075" max="3075" width="33.85546875" style="86" customWidth="1"/>
    <col min="3076" max="3076" width="14.28515625" style="86" customWidth="1"/>
    <col min="3077" max="3077" width="14.7109375" style="86" customWidth="1"/>
    <col min="3078" max="3078" width="10.85546875" style="86" customWidth="1"/>
    <col min="3079" max="3080" width="13" style="86" customWidth="1"/>
    <col min="3081" max="3081" width="10.140625" style="86" customWidth="1"/>
    <col min="3082" max="3082" width="8.85546875" style="86"/>
    <col min="3083" max="3083" width="15.140625" style="86" customWidth="1"/>
    <col min="3084" max="3086" width="8.85546875" style="86"/>
    <col min="3087" max="3087" width="14.28515625" style="86" customWidth="1"/>
    <col min="3088" max="3088" width="17" style="86" customWidth="1"/>
    <col min="3089" max="3089" width="16.5703125" style="86" customWidth="1"/>
    <col min="3090" max="3090" width="50.7109375" style="86" customWidth="1"/>
    <col min="3091" max="3091" width="9.7109375" style="86" bestFit="1" customWidth="1"/>
    <col min="3092" max="3327" width="8.85546875" style="86"/>
    <col min="3328" max="3328" width="4.7109375" style="86" customWidth="1"/>
    <col min="3329" max="3329" width="8.85546875" style="86"/>
    <col min="3330" max="3330" width="8.7109375" style="86" customWidth="1"/>
    <col min="3331" max="3331" width="33.85546875" style="86" customWidth="1"/>
    <col min="3332" max="3332" width="14.28515625" style="86" customWidth="1"/>
    <col min="3333" max="3333" width="14.7109375" style="86" customWidth="1"/>
    <col min="3334" max="3334" width="10.85546875" style="86" customWidth="1"/>
    <col min="3335" max="3336" width="13" style="86" customWidth="1"/>
    <col min="3337" max="3337" width="10.140625" style="86" customWidth="1"/>
    <col min="3338" max="3338" width="8.85546875" style="86"/>
    <col min="3339" max="3339" width="15.140625" style="86" customWidth="1"/>
    <col min="3340" max="3342" width="8.85546875" style="86"/>
    <col min="3343" max="3343" width="14.28515625" style="86" customWidth="1"/>
    <col min="3344" max="3344" width="17" style="86" customWidth="1"/>
    <col min="3345" max="3345" width="16.5703125" style="86" customWidth="1"/>
    <col min="3346" max="3346" width="50.7109375" style="86" customWidth="1"/>
    <col min="3347" max="3347" width="9.7109375" style="86" bestFit="1" customWidth="1"/>
    <col min="3348" max="3583" width="8.85546875" style="86"/>
    <col min="3584" max="3584" width="4.7109375" style="86" customWidth="1"/>
    <col min="3585" max="3585" width="8.85546875" style="86"/>
    <col min="3586" max="3586" width="8.7109375" style="86" customWidth="1"/>
    <col min="3587" max="3587" width="33.85546875" style="86" customWidth="1"/>
    <col min="3588" max="3588" width="14.28515625" style="86" customWidth="1"/>
    <col min="3589" max="3589" width="14.7109375" style="86" customWidth="1"/>
    <col min="3590" max="3590" width="10.85546875" style="86" customWidth="1"/>
    <col min="3591" max="3592" width="13" style="86" customWidth="1"/>
    <col min="3593" max="3593" width="10.140625" style="86" customWidth="1"/>
    <col min="3594" max="3594" width="8.85546875" style="86"/>
    <col min="3595" max="3595" width="15.140625" style="86" customWidth="1"/>
    <col min="3596" max="3598" width="8.85546875" style="86"/>
    <col min="3599" max="3599" width="14.28515625" style="86" customWidth="1"/>
    <col min="3600" max="3600" width="17" style="86" customWidth="1"/>
    <col min="3601" max="3601" width="16.5703125" style="86" customWidth="1"/>
    <col min="3602" max="3602" width="50.7109375" style="86" customWidth="1"/>
    <col min="3603" max="3603" width="9.7109375" style="86" bestFit="1" customWidth="1"/>
    <col min="3604" max="3839" width="8.85546875" style="86"/>
    <col min="3840" max="3840" width="4.7109375" style="86" customWidth="1"/>
    <col min="3841" max="3841" width="8.85546875" style="86"/>
    <col min="3842" max="3842" width="8.7109375" style="86" customWidth="1"/>
    <col min="3843" max="3843" width="33.85546875" style="86" customWidth="1"/>
    <col min="3844" max="3844" width="14.28515625" style="86" customWidth="1"/>
    <col min="3845" max="3845" width="14.7109375" style="86" customWidth="1"/>
    <col min="3846" max="3846" width="10.85546875" style="86" customWidth="1"/>
    <col min="3847" max="3848" width="13" style="86" customWidth="1"/>
    <col min="3849" max="3849" width="10.140625" style="86" customWidth="1"/>
    <col min="3850" max="3850" width="8.85546875" style="86"/>
    <col min="3851" max="3851" width="15.140625" style="86" customWidth="1"/>
    <col min="3852" max="3854" width="8.85546875" style="86"/>
    <col min="3855" max="3855" width="14.28515625" style="86" customWidth="1"/>
    <col min="3856" max="3856" width="17" style="86" customWidth="1"/>
    <col min="3857" max="3857" width="16.5703125" style="86" customWidth="1"/>
    <col min="3858" max="3858" width="50.7109375" style="86" customWidth="1"/>
    <col min="3859" max="3859" width="9.7109375" style="86" bestFit="1" customWidth="1"/>
    <col min="3860" max="4095" width="8.85546875" style="86"/>
    <col min="4096" max="4096" width="4.7109375" style="86" customWidth="1"/>
    <col min="4097" max="4097" width="8.85546875" style="86"/>
    <col min="4098" max="4098" width="8.7109375" style="86" customWidth="1"/>
    <col min="4099" max="4099" width="33.85546875" style="86" customWidth="1"/>
    <col min="4100" max="4100" width="14.28515625" style="86" customWidth="1"/>
    <col min="4101" max="4101" width="14.7109375" style="86" customWidth="1"/>
    <col min="4102" max="4102" width="10.85546875" style="86" customWidth="1"/>
    <col min="4103" max="4104" width="13" style="86" customWidth="1"/>
    <col min="4105" max="4105" width="10.140625" style="86" customWidth="1"/>
    <col min="4106" max="4106" width="8.85546875" style="86"/>
    <col min="4107" max="4107" width="15.140625" style="86" customWidth="1"/>
    <col min="4108" max="4110" width="8.85546875" style="86"/>
    <col min="4111" max="4111" width="14.28515625" style="86" customWidth="1"/>
    <col min="4112" max="4112" width="17" style="86" customWidth="1"/>
    <col min="4113" max="4113" width="16.5703125" style="86" customWidth="1"/>
    <col min="4114" max="4114" width="50.7109375" style="86" customWidth="1"/>
    <col min="4115" max="4115" width="9.7109375" style="86" bestFit="1" customWidth="1"/>
    <col min="4116" max="4351" width="8.85546875" style="86"/>
    <col min="4352" max="4352" width="4.7109375" style="86" customWidth="1"/>
    <col min="4353" max="4353" width="8.85546875" style="86"/>
    <col min="4354" max="4354" width="8.7109375" style="86" customWidth="1"/>
    <col min="4355" max="4355" width="33.85546875" style="86" customWidth="1"/>
    <col min="4356" max="4356" width="14.28515625" style="86" customWidth="1"/>
    <col min="4357" max="4357" width="14.7109375" style="86" customWidth="1"/>
    <col min="4358" max="4358" width="10.85546875" style="86" customWidth="1"/>
    <col min="4359" max="4360" width="13" style="86" customWidth="1"/>
    <col min="4361" max="4361" width="10.140625" style="86" customWidth="1"/>
    <col min="4362" max="4362" width="8.85546875" style="86"/>
    <col min="4363" max="4363" width="15.140625" style="86" customWidth="1"/>
    <col min="4364" max="4366" width="8.85546875" style="86"/>
    <col min="4367" max="4367" width="14.28515625" style="86" customWidth="1"/>
    <col min="4368" max="4368" width="17" style="86" customWidth="1"/>
    <col min="4369" max="4369" width="16.5703125" style="86" customWidth="1"/>
    <col min="4370" max="4370" width="50.7109375" style="86" customWidth="1"/>
    <col min="4371" max="4371" width="9.7109375" style="86" bestFit="1" customWidth="1"/>
    <col min="4372" max="4607" width="8.85546875" style="86"/>
    <col min="4608" max="4608" width="4.7109375" style="86" customWidth="1"/>
    <col min="4609" max="4609" width="8.85546875" style="86"/>
    <col min="4610" max="4610" width="8.7109375" style="86" customWidth="1"/>
    <col min="4611" max="4611" width="33.85546875" style="86" customWidth="1"/>
    <col min="4612" max="4612" width="14.28515625" style="86" customWidth="1"/>
    <col min="4613" max="4613" width="14.7109375" style="86" customWidth="1"/>
    <col min="4614" max="4614" width="10.85546875" style="86" customWidth="1"/>
    <col min="4615" max="4616" width="13" style="86" customWidth="1"/>
    <col min="4617" max="4617" width="10.140625" style="86" customWidth="1"/>
    <col min="4618" max="4618" width="8.85546875" style="86"/>
    <col min="4619" max="4619" width="15.140625" style="86" customWidth="1"/>
    <col min="4620" max="4622" width="8.85546875" style="86"/>
    <col min="4623" max="4623" width="14.28515625" style="86" customWidth="1"/>
    <col min="4624" max="4624" width="17" style="86" customWidth="1"/>
    <col min="4625" max="4625" width="16.5703125" style="86" customWidth="1"/>
    <col min="4626" max="4626" width="50.7109375" style="86" customWidth="1"/>
    <col min="4627" max="4627" width="9.7109375" style="86" bestFit="1" customWidth="1"/>
    <col min="4628" max="4863" width="8.85546875" style="86"/>
    <col min="4864" max="4864" width="4.7109375" style="86" customWidth="1"/>
    <col min="4865" max="4865" width="8.85546875" style="86"/>
    <col min="4866" max="4866" width="8.7109375" style="86" customWidth="1"/>
    <col min="4867" max="4867" width="33.85546875" style="86" customWidth="1"/>
    <col min="4868" max="4868" width="14.28515625" style="86" customWidth="1"/>
    <col min="4869" max="4869" width="14.7109375" style="86" customWidth="1"/>
    <col min="4870" max="4870" width="10.85546875" style="86" customWidth="1"/>
    <col min="4871" max="4872" width="13" style="86" customWidth="1"/>
    <col min="4873" max="4873" width="10.140625" style="86" customWidth="1"/>
    <col min="4874" max="4874" width="8.85546875" style="86"/>
    <col min="4875" max="4875" width="15.140625" style="86" customWidth="1"/>
    <col min="4876" max="4878" width="8.85546875" style="86"/>
    <col min="4879" max="4879" width="14.28515625" style="86" customWidth="1"/>
    <col min="4880" max="4880" width="17" style="86" customWidth="1"/>
    <col min="4881" max="4881" width="16.5703125" style="86" customWidth="1"/>
    <col min="4882" max="4882" width="50.7109375" style="86" customWidth="1"/>
    <col min="4883" max="4883" width="9.7109375" style="86" bestFit="1" customWidth="1"/>
    <col min="4884" max="5119" width="8.85546875" style="86"/>
    <col min="5120" max="5120" width="4.7109375" style="86" customWidth="1"/>
    <col min="5121" max="5121" width="8.85546875" style="86"/>
    <col min="5122" max="5122" width="8.7109375" style="86" customWidth="1"/>
    <col min="5123" max="5123" width="33.85546875" style="86" customWidth="1"/>
    <col min="5124" max="5124" width="14.28515625" style="86" customWidth="1"/>
    <col min="5125" max="5125" width="14.7109375" style="86" customWidth="1"/>
    <col min="5126" max="5126" width="10.85546875" style="86" customWidth="1"/>
    <col min="5127" max="5128" width="13" style="86" customWidth="1"/>
    <col min="5129" max="5129" width="10.140625" style="86" customWidth="1"/>
    <col min="5130" max="5130" width="8.85546875" style="86"/>
    <col min="5131" max="5131" width="15.140625" style="86" customWidth="1"/>
    <col min="5132" max="5134" width="8.85546875" style="86"/>
    <col min="5135" max="5135" width="14.28515625" style="86" customWidth="1"/>
    <col min="5136" max="5136" width="17" style="86" customWidth="1"/>
    <col min="5137" max="5137" width="16.5703125" style="86" customWidth="1"/>
    <col min="5138" max="5138" width="50.7109375" style="86" customWidth="1"/>
    <col min="5139" max="5139" width="9.7109375" style="86" bestFit="1" customWidth="1"/>
    <col min="5140" max="5375" width="8.85546875" style="86"/>
    <col min="5376" max="5376" width="4.7109375" style="86" customWidth="1"/>
    <col min="5377" max="5377" width="8.85546875" style="86"/>
    <col min="5378" max="5378" width="8.7109375" style="86" customWidth="1"/>
    <col min="5379" max="5379" width="33.85546875" style="86" customWidth="1"/>
    <col min="5380" max="5380" width="14.28515625" style="86" customWidth="1"/>
    <col min="5381" max="5381" width="14.7109375" style="86" customWidth="1"/>
    <col min="5382" max="5382" width="10.85546875" style="86" customWidth="1"/>
    <col min="5383" max="5384" width="13" style="86" customWidth="1"/>
    <col min="5385" max="5385" width="10.140625" style="86" customWidth="1"/>
    <col min="5386" max="5386" width="8.85546875" style="86"/>
    <col min="5387" max="5387" width="15.140625" style="86" customWidth="1"/>
    <col min="5388" max="5390" width="8.85546875" style="86"/>
    <col min="5391" max="5391" width="14.28515625" style="86" customWidth="1"/>
    <col min="5392" max="5392" width="17" style="86" customWidth="1"/>
    <col min="5393" max="5393" width="16.5703125" style="86" customWidth="1"/>
    <col min="5394" max="5394" width="50.7109375" style="86" customWidth="1"/>
    <col min="5395" max="5395" width="9.7109375" style="86" bestFit="1" customWidth="1"/>
    <col min="5396" max="5631" width="8.85546875" style="86"/>
    <col min="5632" max="5632" width="4.7109375" style="86" customWidth="1"/>
    <col min="5633" max="5633" width="8.85546875" style="86"/>
    <col min="5634" max="5634" width="8.7109375" style="86" customWidth="1"/>
    <col min="5635" max="5635" width="33.85546875" style="86" customWidth="1"/>
    <col min="5636" max="5636" width="14.28515625" style="86" customWidth="1"/>
    <col min="5637" max="5637" width="14.7109375" style="86" customWidth="1"/>
    <col min="5638" max="5638" width="10.85546875" style="86" customWidth="1"/>
    <col min="5639" max="5640" width="13" style="86" customWidth="1"/>
    <col min="5641" max="5641" width="10.140625" style="86" customWidth="1"/>
    <col min="5642" max="5642" width="8.85546875" style="86"/>
    <col min="5643" max="5643" width="15.140625" style="86" customWidth="1"/>
    <col min="5644" max="5646" width="8.85546875" style="86"/>
    <col min="5647" max="5647" width="14.28515625" style="86" customWidth="1"/>
    <col min="5648" max="5648" width="17" style="86" customWidth="1"/>
    <col min="5649" max="5649" width="16.5703125" style="86" customWidth="1"/>
    <col min="5650" max="5650" width="50.7109375" style="86" customWidth="1"/>
    <col min="5651" max="5651" width="9.7109375" style="86" bestFit="1" customWidth="1"/>
    <col min="5652" max="5887" width="8.85546875" style="86"/>
    <col min="5888" max="5888" width="4.7109375" style="86" customWidth="1"/>
    <col min="5889" max="5889" width="8.85546875" style="86"/>
    <col min="5890" max="5890" width="8.7109375" style="86" customWidth="1"/>
    <col min="5891" max="5891" width="33.85546875" style="86" customWidth="1"/>
    <col min="5892" max="5892" width="14.28515625" style="86" customWidth="1"/>
    <col min="5893" max="5893" width="14.7109375" style="86" customWidth="1"/>
    <col min="5894" max="5894" width="10.85546875" style="86" customWidth="1"/>
    <col min="5895" max="5896" width="13" style="86" customWidth="1"/>
    <col min="5897" max="5897" width="10.140625" style="86" customWidth="1"/>
    <col min="5898" max="5898" width="8.85546875" style="86"/>
    <col min="5899" max="5899" width="15.140625" style="86" customWidth="1"/>
    <col min="5900" max="5902" width="8.85546875" style="86"/>
    <col min="5903" max="5903" width="14.28515625" style="86" customWidth="1"/>
    <col min="5904" max="5904" width="17" style="86" customWidth="1"/>
    <col min="5905" max="5905" width="16.5703125" style="86" customWidth="1"/>
    <col min="5906" max="5906" width="50.7109375" style="86" customWidth="1"/>
    <col min="5907" max="5907" width="9.7109375" style="86" bestFit="1" customWidth="1"/>
    <col min="5908" max="6143" width="8.85546875" style="86"/>
    <col min="6144" max="6144" width="4.7109375" style="86" customWidth="1"/>
    <col min="6145" max="6145" width="8.85546875" style="86"/>
    <col min="6146" max="6146" width="8.7109375" style="86" customWidth="1"/>
    <col min="6147" max="6147" width="33.85546875" style="86" customWidth="1"/>
    <col min="6148" max="6148" width="14.28515625" style="86" customWidth="1"/>
    <col min="6149" max="6149" width="14.7109375" style="86" customWidth="1"/>
    <col min="6150" max="6150" width="10.85546875" style="86" customWidth="1"/>
    <col min="6151" max="6152" width="13" style="86" customWidth="1"/>
    <col min="6153" max="6153" width="10.140625" style="86" customWidth="1"/>
    <col min="6154" max="6154" width="8.85546875" style="86"/>
    <col min="6155" max="6155" width="15.140625" style="86" customWidth="1"/>
    <col min="6156" max="6158" width="8.85546875" style="86"/>
    <col min="6159" max="6159" width="14.28515625" style="86" customWidth="1"/>
    <col min="6160" max="6160" width="17" style="86" customWidth="1"/>
    <col min="6161" max="6161" width="16.5703125" style="86" customWidth="1"/>
    <col min="6162" max="6162" width="50.7109375" style="86" customWidth="1"/>
    <col min="6163" max="6163" width="9.7109375" style="86" bestFit="1" customWidth="1"/>
    <col min="6164" max="6399" width="8.85546875" style="86"/>
    <col min="6400" max="6400" width="4.7109375" style="86" customWidth="1"/>
    <col min="6401" max="6401" width="8.85546875" style="86"/>
    <col min="6402" max="6402" width="8.7109375" style="86" customWidth="1"/>
    <col min="6403" max="6403" width="33.85546875" style="86" customWidth="1"/>
    <col min="6404" max="6404" width="14.28515625" style="86" customWidth="1"/>
    <col min="6405" max="6405" width="14.7109375" style="86" customWidth="1"/>
    <col min="6406" max="6406" width="10.85546875" style="86" customWidth="1"/>
    <col min="6407" max="6408" width="13" style="86" customWidth="1"/>
    <col min="6409" max="6409" width="10.140625" style="86" customWidth="1"/>
    <col min="6410" max="6410" width="8.85546875" style="86"/>
    <col min="6411" max="6411" width="15.140625" style="86" customWidth="1"/>
    <col min="6412" max="6414" width="8.85546875" style="86"/>
    <col min="6415" max="6415" width="14.28515625" style="86" customWidth="1"/>
    <col min="6416" max="6416" width="17" style="86" customWidth="1"/>
    <col min="6417" max="6417" width="16.5703125" style="86" customWidth="1"/>
    <col min="6418" max="6418" width="50.7109375" style="86" customWidth="1"/>
    <col min="6419" max="6419" width="9.7109375" style="86" bestFit="1" customWidth="1"/>
    <col min="6420" max="6655" width="8.85546875" style="86"/>
    <col min="6656" max="6656" width="4.7109375" style="86" customWidth="1"/>
    <col min="6657" max="6657" width="8.85546875" style="86"/>
    <col min="6658" max="6658" width="8.7109375" style="86" customWidth="1"/>
    <col min="6659" max="6659" width="33.85546875" style="86" customWidth="1"/>
    <col min="6660" max="6660" width="14.28515625" style="86" customWidth="1"/>
    <col min="6661" max="6661" width="14.7109375" style="86" customWidth="1"/>
    <col min="6662" max="6662" width="10.85546875" style="86" customWidth="1"/>
    <col min="6663" max="6664" width="13" style="86" customWidth="1"/>
    <col min="6665" max="6665" width="10.140625" style="86" customWidth="1"/>
    <col min="6666" max="6666" width="8.85546875" style="86"/>
    <col min="6667" max="6667" width="15.140625" style="86" customWidth="1"/>
    <col min="6668" max="6670" width="8.85546875" style="86"/>
    <col min="6671" max="6671" width="14.28515625" style="86" customWidth="1"/>
    <col min="6672" max="6672" width="17" style="86" customWidth="1"/>
    <col min="6673" max="6673" width="16.5703125" style="86" customWidth="1"/>
    <col min="6674" max="6674" width="50.7109375" style="86" customWidth="1"/>
    <col min="6675" max="6675" width="9.7109375" style="86" bestFit="1" customWidth="1"/>
    <col min="6676" max="6911" width="8.85546875" style="86"/>
    <col min="6912" max="6912" width="4.7109375" style="86" customWidth="1"/>
    <col min="6913" max="6913" width="8.85546875" style="86"/>
    <col min="6914" max="6914" width="8.7109375" style="86" customWidth="1"/>
    <col min="6915" max="6915" width="33.85546875" style="86" customWidth="1"/>
    <col min="6916" max="6916" width="14.28515625" style="86" customWidth="1"/>
    <col min="6917" max="6917" width="14.7109375" style="86" customWidth="1"/>
    <col min="6918" max="6918" width="10.85546875" style="86" customWidth="1"/>
    <col min="6919" max="6920" width="13" style="86" customWidth="1"/>
    <col min="6921" max="6921" width="10.140625" style="86" customWidth="1"/>
    <col min="6922" max="6922" width="8.85546875" style="86"/>
    <col min="6923" max="6923" width="15.140625" style="86" customWidth="1"/>
    <col min="6924" max="6926" width="8.85546875" style="86"/>
    <col min="6927" max="6927" width="14.28515625" style="86" customWidth="1"/>
    <col min="6928" max="6928" width="17" style="86" customWidth="1"/>
    <col min="6929" max="6929" width="16.5703125" style="86" customWidth="1"/>
    <col min="6930" max="6930" width="50.7109375" style="86" customWidth="1"/>
    <col min="6931" max="6931" width="9.7109375" style="86" bestFit="1" customWidth="1"/>
    <col min="6932" max="7167" width="8.85546875" style="86"/>
    <col min="7168" max="7168" width="4.7109375" style="86" customWidth="1"/>
    <col min="7169" max="7169" width="8.85546875" style="86"/>
    <col min="7170" max="7170" width="8.7109375" style="86" customWidth="1"/>
    <col min="7171" max="7171" width="33.85546875" style="86" customWidth="1"/>
    <col min="7172" max="7172" width="14.28515625" style="86" customWidth="1"/>
    <col min="7173" max="7173" width="14.7109375" style="86" customWidth="1"/>
    <col min="7174" max="7174" width="10.85546875" style="86" customWidth="1"/>
    <col min="7175" max="7176" width="13" style="86" customWidth="1"/>
    <col min="7177" max="7177" width="10.140625" style="86" customWidth="1"/>
    <col min="7178" max="7178" width="8.85546875" style="86"/>
    <col min="7179" max="7179" width="15.140625" style="86" customWidth="1"/>
    <col min="7180" max="7182" width="8.85546875" style="86"/>
    <col min="7183" max="7183" width="14.28515625" style="86" customWidth="1"/>
    <col min="7184" max="7184" width="17" style="86" customWidth="1"/>
    <col min="7185" max="7185" width="16.5703125" style="86" customWidth="1"/>
    <col min="7186" max="7186" width="50.7109375" style="86" customWidth="1"/>
    <col min="7187" max="7187" width="9.7109375" style="86" bestFit="1" customWidth="1"/>
    <col min="7188" max="7423" width="8.85546875" style="86"/>
    <col min="7424" max="7424" width="4.7109375" style="86" customWidth="1"/>
    <col min="7425" max="7425" width="8.85546875" style="86"/>
    <col min="7426" max="7426" width="8.7109375" style="86" customWidth="1"/>
    <col min="7427" max="7427" width="33.85546875" style="86" customWidth="1"/>
    <col min="7428" max="7428" width="14.28515625" style="86" customWidth="1"/>
    <col min="7429" max="7429" width="14.7109375" style="86" customWidth="1"/>
    <col min="7430" max="7430" width="10.85546875" style="86" customWidth="1"/>
    <col min="7431" max="7432" width="13" style="86" customWidth="1"/>
    <col min="7433" max="7433" width="10.140625" style="86" customWidth="1"/>
    <col min="7434" max="7434" width="8.85546875" style="86"/>
    <col min="7435" max="7435" width="15.140625" style="86" customWidth="1"/>
    <col min="7436" max="7438" width="8.85546875" style="86"/>
    <col min="7439" max="7439" width="14.28515625" style="86" customWidth="1"/>
    <col min="7440" max="7440" width="17" style="86" customWidth="1"/>
    <col min="7441" max="7441" width="16.5703125" style="86" customWidth="1"/>
    <col min="7442" max="7442" width="50.7109375" style="86" customWidth="1"/>
    <col min="7443" max="7443" width="9.7109375" style="86" bestFit="1" customWidth="1"/>
    <col min="7444" max="7679" width="8.85546875" style="86"/>
    <col min="7680" max="7680" width="4.7109375" style="86" customWidth="1"/>
    <col min="7681" max="7681" width="8.85546875" style="86"/>
    <col min="7682" max="7682" width="8.7109375" style="86" customWidth="1"/>
    <col min="7683" max="7683" width="33.85546875" style="86" customWidth="1"/>
    <col min="7684" max="7684" width="14.28515625" style="86" customWidth="1"/>
    <col min="7685" max="7685" width="14.7109375" style="86" customWidth="1"/>
    <col min="7686" max="7686" width="10.85546875" style="86" customWidth="1"/>
    <col min="7687" max="7688" width="13" style="86" customWidth="1"/>
    <col min="7689" max="7689" width="10.140625" style="86" customWidth="1"/>
    <col min="7690" max="7690" width="8.85546875" style="86"/>
    <col min="7691" max="7691" width="15.140625" style="86" customWidth="1"/>
    <col min="7692" max="7694" width="8.85546875" style="86"/>
    <col min="7695" max="7695" width="14.28515625" style="86" customWidth="1"/>
    <col min="7696" max="7696" width="17" style="86" customWidth="1"/>
    <col min="7697" max="7697" width="16.5703125" style="86" customWidth="1"/>
    <col min="7698" max="7698" width="50.7109375" style="86" customWidth="1"/>
    <col min="7699" max="7699" width="9.7109375" style="86" bestFit="1" customWidth="1"/>
    <col min="7700" max="7935" width="8.85546875" style="86"/>
    <col min="7936" max="7936" width="4.7109375" style="86" customWidth="1"/>
    <col min="7937" max="7937" width="8.85546875" style="86"/>
    <col min="7938" max="7938" width="8.7109375" style="86" customWidth="1"/>
    <col min="7939" max="7939" width="33.85546875" style="86" customWidth="1"/>
    <col min="7940" max="7940" width="14.28515625" style="86" customWidth="1"/>
    <col min="7941" max="7941" width="14.7109375" style="86" customWidth="1"/>
    <col min="7942" max="7942" width="10.85546875" style="86" customWidth="1"/>
    <col min="7943" max="7944" width="13" style="86" customWidth="1"/>
    <col min="7945" max="7945" width="10.140625" style="86" customWidth="1"/>
    <col min="7946" max="7946" width="8.85546875" style="86"/>
    <col min="7947" max="7947" width="15.140625" style="86" customWidth="1"/>
    <col min="7948" max="7950" width="8.85546875" style="86"/>
    <col min="7951" max="7951" width="14.28515625" style="86" customWidth="1"/>
    <col min="7952" max="7952" width="17" style="86" customWidth="1"/>
    <col min="7953" max="7953" width="16.5703125" style="86" customWidth="1"/>
    <col min="7954" max="7954" width="50.7109375" style="86" customWidth="1"/>
    <col min="7955" max="7955" width="9.7109375" style="86" bestFit="1" customWidth="1"/>
    <col min="7956" max="8191" width="8.85546875" style="86"/>
    <col min="8192" max="8192" width="4.7109375" style="86" customWidth="1"/>
    <col min="8193" max="8193" width="8.85546875" style="86"/>
    <col min="8194" max="8194" width="8.7109375" style="86" customWidth="1"/>
    <col min="8195" max="8195" width="33.85546875" style="86" customWidth="1"/>
    <col min="8196" max="8196" width="14.28515625" style="86" customWidth="1"/>
    <col min="8197" max="8197" width="14.7109375" style="86" customWidth="1"/>
    <col min="8198" max="8198" width="10.85546875" style="86" customWidth="1"/>
    <col min="8199" max="8200" width="13" style="86" customWidth="1"/>
    <col min="8201" max="8201" width="10.140625" style="86" customWidth="1"/>
    <col min="8202" max="8202" width="8.85546875" style="86"/>
    <col min="8203" max="8203" width="15.140625" style="86" customWidth="1"/>
    <col min="8204" max="8206" width="8.85546875" style="86"/>
    <col min="8207" max="8207" width="14.28515625" style="86" customWidth="1"/>
    <col min="8208" max="8208" width="17" style="86" customWidth="1"/>
    <col min="8209" max="8209" width="16.5703125" style="86" customWidth="1"/>
    <col min="8210" max="8210" width="50.7109375" style="86" customWidth="1"/>
    <col min="8211" max="8211" width="9.7109375" style="86" bestFit="1" customWidth="1"/>
    <col min="8212" max="8447" width="8.85546875" style="86"/>
    <col min="8448" max="8448" width="4.7109375" style="86" customWidth="1"/>
    <col min="8449" max="8449" width="8.85546875" style="86"/>
    <col min="8450" max="8450" width="8.7109375" style="86" customWidth="1"/>
    <col min="8451" max="8451" width="33.85546875" style="86" customWidth="1"/>
    <col min="8452" max="8452" width="14.28515625" style="86" customWidth="1"/>
    <col min="8453" max="8453" width="14.7109375" style="86" customWidth="1"/>
    <col min="8454" max="8454" width="10.85546875" style="86" customWidth="1"/>
    <col min="8455" max="8456" width="13" style="86" customWidth="1"/>
    <col min="8457" max="8457" width="10.140625" style="86" customWidth="1"/>
    <col min="8458" max="8458" width="8.85546875" style="86"/>
    <col min="8459" max="8459" width="15.140625" style="86" customWidth="1"/>
    <col min="8460" max="8462" width="8.85546875" style="86"/>
    <col min="8463" max="8463" width="14.28515625" style="86" customWidth="1"/>
    <col min="8464" max="8464" width="17" style="86" customWidth="1"/>
    <col min="8465" max="8465" width="16.5703125" style="86" customWidth="1"/>
    <col min="8466" max="8466" width="50.7109375" style="86" customWidth="1"/>
    <col min="8467" max="8467" width="9.7109375" style="86" bestFit="1" customWidth="1"/>
    <col min="8468" max="8703" width="8.85546875" style="86"/>
    <col min="8704" max="8704" width="4.7109375" style="86" customWidth="1"/>
    <col min="8705" max="8705" width="8.85546875" style="86"/>
    <col min="8706" max="8706" width="8.7109375" style="86" customWidth="1"/>
    <col min="8707" max="8707" width="33.85546875" style="86" customWidth="1"/>
    <col min="8708" max="8708" width="14.28515625" style="86" customWidth="1"/>
    <col min="8709" max="8709" width="14.7109375" style="86" customWidth="1"/>
    <col min="8710" max="8710" width="10.85546875" style="86" customWidth="1"/>
    <col min="8711" max="8712" width="13" style="86" customWidth="1"/>
    <col min="8713" max="8713" width="10.140625" style="86" customWidth="1"/>
    <col min="8714" max="8714" width="8.85546875" style="86"/>
    <col min="8715" max="8715" width="15.140625" style="86" customWidth="1"/>
    <col min="8716" max="8718" width="8.85546875" style="86"/>
    <col min="8719" max="8719" width="14.28515625" style="86" customWidth="1"/>
    <col min="8720" max="8720" width="17" style="86" customWidth="1"/>
    <col min="8721" max="8721" width="16.5703125" style="86" customWidth="1"/>
    <col min="8722" max="8722" width="50.7109375" style="86" customWidth="1"/>
    <col min="8723" max="8723" width="9.7109375" style="86" bestFit="1" customWidth="1"/>
    <col min="8724" max="8959" width="8.85546875" style="86"/>
    <col min="8960" max="8960" width="4.7109375" style="86" customWidth="1"/>
    <col min="8961" max="8961" width="8.85546875" style="86"/>
    <col min="8962" max="8962" width="8.7109375" style="86" customWidth="1"/>
    <col min="8963" max="8963" width="33.85546875" style="86" customWidth="1"/>
    <col min="8964" max="8964" width="14.28515625" style="86" customWidth="1"/>
    <col min="8965" max="8965" width="14.7109375" style="86" customWidth="1"/>
    <col min="8966" max="8966" width="10.85546875" style="86" customWidth="1"/>
    <col min="8967" max="8968" width="13" style="86" customWidth="1"/>
    <col min="8969" max="8969" width="10.140625" style="86" customWidth="1"/>
    <col min="8970" max="8970" width="8.85546875" style="86"/>
    <col min="8971" max="8971" width="15.140625" style="86" customWidth="1"/>
    <col min="8972" max="8974" width="8.85546875" style="86"/>
    <col min="8975" max="8975" width="14.28515625" style="86" customWidth="1"/>
    <col min="8976" max="8976" width="17" style="86" customWidth="1"/>
    <col min="8977" max="8977" width="16.5703125" style="86" customWidth="1"/>
    <col min="8978" max="8978" width="50.7109375" style="86" customWidth="1"/>
    <col min="8979" max="8979" width="9.7109375" style="86" bestFit="1" customWidth="1"/>
    <col min="8980" max="9215" width="8.85546875" style="86"/>
    <col min="9216" max="9216" width="4.7109375" style="86" customWidth="1"/>
    <col min="9217" max="9217" width="8.85546875" style="86"/>
    <col min="9218" max="9218" width="8.7109375" style="86" customWidth="1"/>
    <col min="9219" max="9219" width="33.85546875" style="86" customWidth="1"/>
    <col min="9220" max="9220" width="14.28515625" style="86" customWidth="1"/>
    <col min="9221" max="9221" width="14.7109375" style="86" customWidth="1"/>
    <col min="9222" max="9222" width="10.85546875" style="86" customWidth="1"/>
    <col min="9223" max="9224" width="13" style="86" customWidth="1"/>
    <col min="9225" max="9225" width="10.140625" style="86" customWidth="1"/>
    <col min="9226" max="9226" width="8.85546875" style="86"/>
    <col min="9227" max="9227" width="15.140625" style="86" customWidth="1"/>
    <col min="9228" max="9230" width="8.85546875" style="86"/>
    <col min="9231" max="9231" width="14.28515625" style="86" customWidth="1"/>
    <col min="9232" max="9232" width="17" style="86" customWidth="1"/>
    <col min="9233" max="9233" width="16.5703125" style="86" customWidth="1"/>
    <col min="9234" max="9234" width="50.7109375" style="86" customWidth="1"/>
    <col min="9235" max="9235" width="9.7109375" style="86" bestFit="1" customWidth="1"/>
    <col min="9236" max="9471" width="8.85546875" style="86"/>
    <col min="9472" max="9472" width="4.7109375" style="86" customWidth="1"/>
    <col min="9473" max="9473" width="8.85546875" style="86"/>
    <col min="9474" max="9474" width="8.7109375" style="86" customWidth="1"/>
    <col min="9475" max="9475" width="33.85546875" style="86" customWidth="1"/>
    <col min="9476" max="9476" width="14.28515625" style="86" customWidth="1"/>
    <col min="9477" max="9477" width="14.7109375" style="86" customWidth="1"/>
    <col min="9478" max="9478" width="10.85546875" style="86" customWidth="1"/>
    <col min="9479" max="9480" width="13" style="86" customWidth="1"/>
    <col min="9481" max="9481" width="10.140625" style="86" customWidth="1"/>
    <col min="9482" max="9482" width="8.85546875" style="86"/>
    <col min="9483" max="9483" width="15.140625" style="86" customWidth="1"/>
    <col min="9484" max="9486" width="8.85546875" style="86"/>
    <col min="9487" max="9487" width="14.28515625" style="86" customWidth="1"/>
    <col min="9488" max="9488" width="17" style="86" customWidth="1"/>
    <col min="9489" max="9489" width="16.5703125" style="86" customWidth="1"/>
    <col min="9490" max="9490" width="50.7109375" style="86" customWidth="1"/>
    <col min="9491" max="9491" width="9.7109375" style="86" bestFit="1" customWidth="1"/>
    <col min="9492" max="9727" width="8.85546875" style="86"/>
    <col min="9728" max="9728" width="4.7109375" style="86" customWidth="1"/>
    <col min="9729" max="9729" width="8.85546875" style="86"/>
    <col min="9730" max="9730" width="8.7109375" style="86" customWidth="1"/>
    <col min="9731" max="9731" width="33.85546875" style="86" customWidth="1"/>
    <col min="9732" max="9732" width="14.28515625" style="86" customWidth="1"/>
    <col min="9733" max="9733" width="14.7109375" style="86" customWidth="1"/>
    <col min="9734" max="9734" width="10.85546875" style="86" customWidth="1"/>
    <col min="9735" max="9736" width="13" style="86" customWidth="1"/>
    <col min="9737" max="9737" width="10.140625" style="86" customWidth="1"/>
    <col min="9738" max="9738" width="8.85546875" style="86"/>
    <col min="9739" max="9739" width="15.140625" style="86" customWidth="1"/>
    <col min="9740" max="9742" width="8.85546875" style="86"/>
    <col min="9743" max="9743" width="14.28515625" style="86" customWidth="1"/>
    <col min="9744" max="9744" width="17" style="86" customWidth="1"/>
    <col min="9745" max="9745" width="16.5703125" style="86" customWidth="1"/>
    <col min="9746" max="9746" width="50.7109375" style="86" customWidth="1"/>
    <col min="9747" max="9747" width="9.7109375" style="86" bestFit="1" customWidth="1"/>
    <col min="9748" max="9983" width="8.85546875" style="86"/>
    <col min="9984" max="9984" width="4.7109375" style="86" customWidth="1"/>
    <col min="9985" max="9985" width="8.85546875" style="86"/>
    <col min="9986" max="9986" width="8.7109375" style="86" customWidth="1"/>
    <col min="9987" max="9987" width="33.85546875" style="86" customWidth="1"/>
    <col min="9988" max="9988" width="14.28515625" style="86" customWidth="1"/>
    <col min="9989" max="9989" width="14.7109375" style="86" customWidth="1"/>
    <col min="9990" max="9990" width="10.85546875" style="86" customWidth="1"/>
    <col min="9991" max="9992" width="13" style="86" customWidth="1"/>
    <col min="9993" max="9993" width="10.140625" style="86" customWidth="1"/>
    <col min="9994" max="9994" width="8.85546875" style="86"/>
    <col min="9995" max="9995" width="15.140625" style="86" customWidth="1"/>
    <col min="9996" max="9998" width="8.85546875" style="86"/>
    <col min="9999" max="9999" width="14.28515625" style="86" customWidth="1"/>
    <col min="10000" max="10000" width="17" style="86" customWidth="1"/>
    <col min="10001" max="10001" width="16.5703125" style="86" customWidth="1"/>
    <col min="10002" max="10002" width="50.7109375" style="86" customWidth="1"/>
    <col min="10003" max="10003" width="9.7109375" style="86" bestFit="1" customWidth="1"/>
    <col min="10004" max="10239" width="8.85546875" style="86"/>
    <col min="10240" max="10240" width="4.7109375" style="86" customWidth="1"/>
    <col min="10241" max="10241" width="8.85546875" style="86"/>
    <col min="10242" max="10242" width="8.7109375" style="86" customWidth="1"/>
    <col min="10243" max="10243" width="33.85546875" style="86" customWidth="1"/>
    <col min="10244" max="10244" width="14.28515625" style="86" customWidth="1"/>
    <col min="10245" max="10245" width="14.7109375" style="86" customWidth="1"/>
    <col min="10246" max="10246" width="10.85546875" style="86" customWidth="1"/>
    <col min="10247" max="10248" width="13" style="86" customWidth="1"/>
    <col min="10249" max="10249" width="10.140625" style="86" customWidth="1"/>
    <col min="10250" max="10250" width="8.85546875" style="86"/>
    <col min="10251" max="10251" width="15.140625" style="86" customWidth="1"/>
    <col min="10252" max="10254" width="8.85546875" style="86"/>
    <col min="10255" max="10255" width="14.28515625" style="86" customWidth="1"/>
    <col min="10256" max="10256" width="17" style="86" customWidth="1"/>
    <col min="10257" max="10257" width="16.5703125" style="86" customWidth="1"/>
    <col min="10258" max="10258" width="50.7109375" style="86" customWidth="1"/>
    <col min="10259" max="10259" width="9.7109375" style="86" bestFit="1" customWidth="1"/>
    <col min="10260" max="10495" width="8.85546875" style="86"/>
    <col min="10496" max="10496" width="4.7109375" style="86" customWidth="1"/>
    <col min="10497" max="10497" width="8.85546875" style="86"/>
    <col min="10498" max="10498" width="8.7109375" style="86" customWidth="1"/>
    <col min="10499" max="10499" width="33.85546875" style="86" customWidth="1"/>
    <col min="10500" max="10500" width="14.28515625" style="86" customWidth="1"/>
    <col min="10501" max="10501" width="14.7109375" style="86" customWidth="1"/>
    <col min="10502" max="10502" width="10.85546875" style="86" customWidth="1"/>
    <col min="10503" max="10504" width="13" style="86" customWidth="1"/>
    <col min="10505" max="10505" width="10.140625" style="86" customWidth="1"/>
    <col min="10506" max="10506" width="8.85546875" style="86"/>
    <col min="10507" max="10507" width="15.140625" style="86" customWidth="1"/>
    <col min="10508" max="10510" width="8.85546875" style="86"/>
    <col min="10511" max="10511" width="14.28515625" style="86" customWidth="1"/>
    <col min="10512" max="10512" width="17" style="86" customWidth="1"/>
    <col min="10513" max="10513" width="16.5703125" style="86" customWidth="1"/>
    <col min="10514" max="10514" width="50.7109375" style="86" customWidth="1"/>
    <col min="10515" max="10515" width="9.7109375" style="86" bestFit="1" customWidth="1"/>
    <col min="10516" max="10751" width="8.85546875" style="86"/>
    <col min="10752" max="10752" width="4.7109375" style="86" customWidth="1"/>
    <col min="10753" max="10753" width="8.85546875" style="86"/>
    <col min="10754" max="10754" width="8.7109375" style="86" customWidth="1"/>
    <col min="10755" max="10755" width="33.85546875" style="86" customWidth="1"/>
    <col min="10756" max="10756" width="14.28515625" style="86" customWidth="1"/>
    <col min="10757" max="10757" width="14.7109375" style="86" customWidth="1"/>
    <col min="10758" max="10758" width="10.85546875" style="86" customWidth="1"/>
    <col min="10759" max="10760" width="13" style="86" customWidth="1"/>
    <col min="10761" max="10761" width="10.140625" style="86" customWidth="1"/>
    <col min="10762" max="10762" width="8.85546875" style="86"/>
    <col min="10763" max="10763" width="15.140625" style="86" customWidth="1"/>
    <col min="10764" max="10766" width="8.85546875" style="86"/>
    <col min="10767" max="10767" width="14.28515625" style="86" customWidth="1"/>
    <col min="10768" max="10768" width="17" style="86" customWidth="1"/>
    <col min="10769" max="10769" width="16.5703125" style="86" customWidth="1"/>
    <col min="10770" max="10770" width="50.7109375" style="86" customWidth="1"/>
    <col min="10771" max="10771" width="9.7109375" style="86" bestFit="1" customWidth="1"/>
    <col min="10772" max="11007" width="8.85546875" style="86"/>
    <col min="11008" max="11008" width="4.7109375" style="86" customWidth="1"/>
    <col min="11009" max="11009" width="8.85546875" style="86"/>
    <col min="11010" max="11010" width="8.7109375" style="86" customWidth="1"/>
    <col min="11011" max="11011" width="33.85546875" style="86" customWidth="1"/>
    <col min="11012" max="11012" width="14.28515625" style="86" customWidth="1"/>
    <col min="11013" max="11013" width="14.7109375" style="86" customWidth="1"/>
    <col min="11014" max="11014" width="10.85546875" style="86" customWidth="1"/>
    <col min="11015" max="11016" width="13" style="86" customWidth="1"/>
    <col min="11017" max="11017" width="10.140625" style="86" customWidth="1"/>
    <col min="11018" max="11018" width="8.85546875" style="86"/>
    <col min="11019" max="11019" width="15.140625" style="86" customWidth="1"/>
    <col min="11020" max="11022" width="8.85546875" style="86"/>
    <col min="11023" max="11023" width="14.28515625" style="86" customWidth="1"/>
    <col min="11024" max="11024" width="17" style="86" customWidth="1"/>
    <col min="11025" max="11025" width="16.5703125" style="86" customWidth="1"/>
    <col min="11026" max="11026" width="50.7109375" style="86" customWidth="1"/>
    <col min="11027" max="11027" width="9.7109375" style="86" bestFit="1" customWidth="1"/>
    <col min="11028" max="11263" width="8.85546875" style="86"/>
    <col min="11264" max="11264" width="4.7109375" style="86" customWidth="1"/>
    <col min="11265" max="11265" width="8.85546875" style="86"/>
    <col min="11266" max="11266" width="8.7109375" style="86" customWidth="1"/>
    <col min="11267" max="11267" width="33.85546875" style="86" customWidth="1"/>
    <col min="11268" max="11268" width="14.28515625" style="86" customWidth="1"/>
    <col min="11269" max="11269" width="14.7109375" style="86" customWidth="1"/>
    <col min="11270" max="11270" width="10.85546875" style="86" customWidth="1"/>
    <col min="11271" max="11272" width="13" style="86" customWidth="1"/>
    <col min="11273" max="11273" width="10.140625" style="86" customWidth="1"/>
    <col min="11274" max="11274" width="8.85546875" style="86"/>
    <col min="11275" max="11275" width="15.140625" style="86" customWidth="1"/>
    <col min="11276" max="11278" width="8.85546875" style="86"/>
    <col min="11279" max="11279" width="14.28515625" style="86" customWidth="1"/>
    <col min="11280" max="11280" width="17" style="86" customWidth="1"/>
    <col min="11281" max="11281" width="16.5703125" style="86" customWidth="1"/>
    <col min="11282" max="11282" width="50.7109375" style="86" customWidth="1"/>
    <col min="11283" max="11283" width="9.7109375" style="86" bestFit="1" customWidth="1"/>
    <col min="11284" max="11519" width="8.85546875" style="86"/>
    <col min="11520" max="11520" width="4.7109375" style="86" customWidth="1"/>
    <col min="11521" max="11521" width="8.85546875" style="86"/>
    <col min="11522" max="11522" width="8.7109375" style="86" customWidth="1"/>
    <col min="11523" max="11523" width="33.85546875" style="86" customWidth="1"/>
    <col min="11524" max="11524" width="14.28515625" style="86" customWidth="1"/>
    <col min="11525" max="11525" width="14.7109375" style="86" customWidth="1"/>
    <col min="11526" max="11526" width="10.85546875" style="86" customWidth="1"/>
    <col min="11527" max="11528" width="13" style="86" customWidth="1"/>
    <col min="11529" max="11529" width="10.140625" style="86" customWidth="1"/>
    <col min="11530" max="11530" width="8.85546875" style="86"/>
    <col min="11531" max="11531" width="15.140625" style="86" customWidth="1"/>
    <col min="11532" max="11534" width="8.85546875" style="86"/>
    <col min="11535" max="11535" width="14.28515625" style="86" customWidth="1"/>
    <col min="11536" max="11536" width="17" style="86" customWidth="1"/>
    <col min="11537" max="11537" width="16.5703125" style="86" customWidth="1"/>
    <col min="11538" max="11538" width="50.7109375" style="86" customWidth="1"/>
    <col min="11539" max="11539" width="9.7109375" style="86" bestFit="1" customWidth="1"/>
    <col min="11540" max="11775" width="8.85546875" style="86"/>
    <col min="11776" max="11776" width="4.7109375" style="86" customWidth="1"/>
    <col min="11777" max="11777" width="8.85546875" style="86"/>
    <col min="11778" max="11778" width="8.7109375" style="86" customWidth="1"/>
    <col min="11779" max="11779" width="33.85546875" style="86" customWidth="1"/>
    <col min="11780" max="11780" width="14.28515625" style="86" customWidth="1"/>
    <col min="11781" max="11781" width="14.7109375" style="86" customWidth="1"/>
    <col min="11782" max="11782" width="10.85546875" style="86" customWidth="1"/>
    <col min="11783" max="11784" width="13" style="86" customWidth="1"/>
    <col min="11785" max="11785" width="10.140625" style="86" customWidth="1"/>
    <col min="11786" max="11786" width="8.85546875" style="86"/>
    <col min="11787" max="11787" width="15.140625" style="86" customWidth="1"/>
    <col min="11788" max="11790" width="8.85546875" style="86"/>
    <col min="11791" max="11791" width="14.28515625" style="86" customWidth="1"/>
    <col min="11792" max="11792" width="17" style="86" customWidth="1"/>
    <col min="11793" max="11793" width="16.5703125" style="86" customWidth="1"/>
    <col min="11794" max="11794" width="50.7109375" style="86" customWidth="1"/>
    <col min="11795" max="11795" width="9.7109375" style="86" bestFit="1" customWidth="1"/>
    <col min="11796" max="12031" width="8.85546875" style="86"/>
    <col min="12032" max="12032" width="4.7109375" style="86" customWidth="1"/>
    <col min="12033" max="12033" width="8.85546875" style="86"/>
    <col min="12034" max="12034" width="8.7109375" style="86" customWidth="1"/>
    <col min="12035" max="12035" width="33.85546875" style="86" customWidth="1"/>
    <col min="12036" max="12036" width="14.28515625" style="86" customWidth="1"/>
    <col min="12037" max="12037" width="14.7109375" style="86" customWidth="1"/>
    <col min="12038" max="12038" width="10.85546875" style="86" customWidth="1"/>
    <col min="12039" max="12040" width="13" style="86" customWidth="1"/>
    <col min="12041" max="12041" width="10.140625" style="86" customWidth="1"/>
    <col min="12042" max="12042" width="8.85546875" style="86"/>
    <col min="12043" max="12043" width="15.140625" style="86" customWidth="1"/>
    <col min="12044" max="12046" width="8.85546875" style="86"/>
    <col min="12047" max="12047" width="14.28515625" style="86" customWidth="1"/>
    <col min="12048" max="12048" width="17" style="86" customWidth="1"/>
    <col min="12049" max="12049" width="16.5703125" style="86" customWidth="1"/>
    <col min="12050" max="12050" width="50.7109375" style="86" customWidth="1"/>
    <col min="12051" max="12051" width="9.7109375" style="86" bestFit="1" customWidth="1"/>
    <col min="12052" max="12287" width="8.85546875" style="86"/>
    <col min="12288" max="12288" width="4.7109375" style="86" customWidth="1"/>
    <col min="12289" max="12289" width="8.85546875" style="86"/>
    <col min="12290" max="12290" width="8.7109375" style="86" customWidth="1"/>
    <col min="12291" max="12291" width="33.85546875" style="86" customWidth="1"/>
    <col min="12292" max="12292" width="14.28515625" style="86" customWidth="1"/>
    <col min="12293" max="12293" width="14.7109375" style="86" customWidth="1"/>
    <col min="12294" max="12294" width="10.85546875" style="86" customWidth="1"/>
    <col min="12295" max="12296" width="13" style="86" customWidth="1"/>
    <col min="12297" max="12297" width="10.140625" style="86" customWidth="1"/>
    <col min="12298" max="12298" width="8.85546875" style="86"/>
    <col min="12299" max="12299" width="15.140625" style="86" customWidth="1"/>
    <col min="12300" max="12302" width="8.85546875" style="86"/>
    <col min="12303" max="12303" width="14.28515625" style="86" customWidth="1"/>
    <col min="12304" max="12304" width="17" style="86" customWidth="1"/>
    <col min="12305" max="12305" width="16.5703125" style="86" customWidth="1"/>
    <col min="12306" max="12306" width="50.7109375" style="86" customWidth="1"/>
    <col min="12307" max="12307" width="9.7109375" style="86" bestFit="1" customWidth="1"/>
    <col min="12308" max="12543" width="8.85546875" style="86"/>
    <col min="12544" max="12544" width="4.7109375" style="86" customWidth="1"/>
    <col min="12545" max="12545" width="8.85546875" style="86"/>
    <col min="12546" max="12546" width="8.7109375" style="86" customWidth="1"/>
    <col min="12547" max="12547" width="33.85546875" style="86" customWidth="1"/>
    <col min="12548" max="12548" width="14.28515625" style="86" customWidth="1"/>
    <col min="12549" max="12549" width="14.7109375" style="86" customWidth="1"/>
    <col min="12550" max="12550" width="10.85546875" style="86" customWidth="1"/>
    <col min="12551" max="12552" width="13" style="86" customWidth="1"/>
    <col min="12553" max="12553" width="10.140625" style="86" customWidth="1"/>
    <col min="12554" max="12554" width="8.85546875" style="86"/>
    <col min="12555" max="12555" width="15.140625" style="86" customWidth="1"/>
    <col min="12556" max="12558" width="8.85546875" style="86"/>
    <col min="12559" max="12559" width="14.28515625" style="86" customWidth="1"/>
    <col min="12560" max="12560" width="17" style="86" customWidth="1"/>
    <col min="12561" max="12561" width="16.5703125" style="86" customWidth="1"/>
    <col min="12562" max="12562" width="50.7109375" style="86" customWidth="1"/>
    <col min="12563" max="12563" width="9.7109375" style="86" bestFit="1" customWidth="1"/>
    <col min="12564" max="12799" width="8.85546875" style="86"/>
    <col min="12800" max="12800" width="4.7109375" style="86" customWidth="1"/>
    <col min="12801" max="12801" width="8.85546875" style="86"/>
    <col min="12802" max="12802" width="8.7109375" style="86" customWidth="1"/>
    <col min="12803" max="12803" width="33.85546875" style="86" customWidth="1"/>
    <col min="12804" max="12804" width="14.28515625" style="86" customWidth="1"/>
    <col min="12805" max="12805" width="14.7109375" style="86" customWidth="1"/>
    <col min="12806" max="12806" width="10.85546875" style="86" customWidth="1"/>
    <col min="12807" max="12808" width="13" style="86" customWidth="1"/>
    <col min="12809" max="12809" width="10.140625" style="86" customWidth="1"/>
    <col min="12810" max="12810" width="8.85546875" style="86"/>
    <col min="12811" max="12811" width="15.140625" style="86" customWidth="1"/>
    <col min="12812" max="12814" width="8.85546875" style="86"/>
    <col min="12815" max="12815" width="14.28515625" style="86" customWidth="1"/>
    <col min="12816" max="12816" width="17" style="86" customWidth="1"/>
    <col min="12817" max="12817" width="16.5703125" style="86" customWidth="1"/>
    <col min="12818" max="12818" width="50.7109375" style="86" customWidth="1"/>
    <col min="12819" max="12819" width="9.7109375" style="86" bestFit="1" customWidth="1"/>
    <col min="12820" max="13055" width="8.85546875" style="86"/>
    <col min="13056" max="13056" width="4.7109375" style="86" customWidth="1"/>
    <col min="13057" max="13057" width="8.85546875" style="86"/>
    <col min="13058" max="13058" width="8.7109375" style="86" customWidth="1"/>
    <col min="13059" max="13059" width="33.85546875" style="86" customWidth="1"/>
    <col min="13060" max="13060" width="14.28515625" style="86" customWidth="1"/>
    <col min="13061" max="13061" width="14.7109375" style="86" customWidth="1"/>
    <col min="13062" max="13062" width="10.85546875" style="86" customWidth="1"/>
    <col min="13063" max="13064" width="13" style="86" customWidth="1"/>
    <col min="13065" max="13065" width="10.140625" style="86" customWidth="1"/>
    <col min="13066" max="13066" width="8.85546875" style="86"/>
    <col min="13067" max="13067" width="15.140625" style="86" customWidth="1"/>
    <col min="13068" max="13070" width="8.85546875" style="86"/>
    <col min="13071" max="13071" width="14.28515625" style="86" customWidth="1"/>
    <col min="13072" max="13072" width="17" style="86" customWidth="1"/>
    <col min="13073" max="13073" width="16.5703125" style="86" customWidth="1"/>
    <col min="13074" max="13074" width="50.7109375" style="86" customWidth="1"/>
    <col min="13075" max="13075" width="9.7109375" style="86" bestFit="1" customWidth="1"/>
    <col min="13076" max="13311" width="8.85546875" style="86"/>
    <col min="13312" max="13312" width="4.7109375" style="86" customWidth="1"/>
    <col min="13313" max="13313" width="8.85546875" style="86"/>
    <col min="13314" max="13314" width="8.7109375" style="86" customWidth="1"/>
    <col min="13315" max="13315" width="33.85546875" style="86" customWidth="1"/>
    <col min="13316" max="13316" width="14.28515625" style="86" customWidth="1"/>
    <col min="13317" max="13317" width="14.7109375" style="86" customWidth="1"/>
    <col min="13318" max="13318" width="10.85546875" style="86" customWidth="1"/>
    <col min="13319" max="13320" width="13" style="86" customWidth="1"/>
    <col min="13321" max="13321" width="10.140625" style="86" customWidth="1"/>
    <col min="13322" max="13322" width="8.85546875" style="86"/>
    <col min="13323" max="13323" width="15.140625" style="86" customWidth="1"/>
    <col min="13324" max="13326" width="8.85546875" style="86"/>
    <col min="13327" max="13327" width="14.28515625" style="86" customWidth="1"/>
    <col min="13328" max="13328" width="17" style="86" customWidth="1"/>
    <col min="13329" max="13329" width="16.5703125" style="86" customWidth="1"/>
    <col min="13330" max="13330" width="50.7109375" style="86" customWidth="1"/>
    <col min="13331" max="13331" width="9.7109375" style="86" bestFit="1" customWidth="1"/>
    <col min="13332" max="13567" width="8.85546875" style="86"/>
    <col min="13568" max="13568" width="4.7109375" style="86" customWidth="1"/>
    <col min="13569" max="13569" width="8.85546875" style="86"/>
    <col min="13570" max="13570" width="8.7109375" style="86" customWidth="1"/>
    <col min="13571" max="13571" width="33.85546875" style="86" customWidth="1"/>
    <col min="13572" max="13572" width="14.28515625" style="86" customWidth="1"/>
    <col min="13573" max="13573" width="14.7109375" style="86" customWidth="1"/>
    <col min="13574" max="13574" width="10.85546875" style="86" customWidth="1"/>
    <col min="13575" max="13576" width="13" style="86" customWidth="1"/>
    <col min="13577" max="13577" width="10.140625" style="86" customWidth="1"/>
    <col min="13578" max="13578" width="8.85546875" style="86"/>
    <col min="13579" max="13579" width="15.140625" style="86" customWidth="1"/>
    <col min="13580" max="13582" width="8.85546875" style="86"/>
    <col min="13583" max="13583" width="14.28515625" style="86" customWidth="1"/>
    <col min="13584" max="13584" width="17" style="86" customWidth="1"/>
    <col min="13585" max="13585" width="16.5703125" style="86" customWidth="1"/>
    <col min="13586" max="13586" width="50.7109375" style="86" customWidth="1"/>
    <col min="13587" max="13587" width="9.7109375" style="86" bestFit="1" customWidth="1"/>
    <col min="13588" max="13823" width="8.85546875" style="86"/>
    <col min="13824" max="13824" width="4.7109375" style="86" customWidth="1"/>
    <col min="13825" max="13825" width="8.85546875" style="86"/>
    <col min="13826" max="13826" width="8.7109375" style="86" customWidth="1"/>
    <col min="13827" max="13827" width="33.85546875" style="86" customWidth="1"/>
    <col min="13828" max="13828" width="14.28515625" style="86" customWidth="1"/>
    <col min="13829" max="13829" width="14.7109375" style="86" customWidth="1"/>
    <col min="13830" max="13830" width="10.85546875" style="86" customWidth="1"/>
    <col min="13831" max="13832" width="13" style="86" customWidth="1"/>
    <col min="13833" max="13833" width="10.140625" style="86" customWidth="1"/>
    <col min="13834" max="13834" width="8.85546875" style="86"/>
    <col min="13835" max="13835" width="15.140625" style="86" customWidth="1"/>
    <col min="13836" max="13838" width="8.85546875" style="86"/>
    <col min="13839" max="13839" width="14.28515625" style="86" customWidth="1"/>
    <col min="13840" max="13840" width="17" style="86" customWidth="1"/>
    <col min="13841" max="13841" width="16.5703125" style="86" customWidth="1"/>
    <col min="13842" max="13842" width="50.7109375" style="86" customWidth="1"/>
    <col min="13843" max="13843" width="9.7109375" style="86" bestFit="1" customWidth="1"/>
    <col min="13844" max="14079" width="8.85546875" style="86"/>
    <col min="14080" max="14080" width="4.7109375" style="86" customWidth="1"/>
    <col min="14081" max="14081" width="8.85546875" style="86"/>
    <col min="14082" max="14082" width="8.7109375" style="86" customWidth="1"/>
    <col min="14083" max="14083" width="33.85546875" style="86" customWidth="1"/>
    <col min="14084" max="14084" width="14.28515625" style="86" customWidth="1"/>
    <col min="14085" max="14085" width="14.7109375" style="86" customWidth="1"/>
    <col min="14086" max="14086" width="10.85546875" style="86" customWidth="1"/>
    <col min="14087" max="14088" width="13" style="86" customWidth="1"/>
    <col min="14089" max="14089" width="10.140625" style="86" customWidth="1"/>
    <col min="14090" max="14090" width="8.85546875" style="86"/>
    <col min="14091" max="14091" width="15.140625" style="86" customWidth="1"/>
    <col min="14092" max="14094" width="8.85546875" style="86"/>
    <col min="14095" max="14095" width="14.28515625" style="86" customWidth="1"/>
    <col min="14096" max="14096" width="17" style="86" customWidth="1"/>
    <col min="14097" max="14097" width="16.5703125" style="86" customWidth="1"/>
    <col min="14098" max="14098" width="50.7109375" style="86" customWidth="1"/>
    <col min="14099" max="14099" width="9.7109375" style="86" bestFit="1" customWidth="1"/>
    <col min="14100" max="14335" width="8.85546875" style="86"/>
    <col min="14336" max="14336" width="4.7109375" style="86" customWidth="1"/>
    <col min="14337" max="14337" width="8.85546875" style="86"/>
    <col min="14338" max="14338" width="8.7109375" style="86" customWidth="1"/>
    <col min="14339" max="14339" width="33.85546875" style="86" customWidth="1"/>
    <col min="14340" max="14340" width="14.28515625" style="86" customWidth="1"/>
    <col min="14341" max="14341" width="14.7109375" style="86" customWidth="1"/>
    <col min="14342" max="14342" width="10.85546875" style="86" customWidth="1"/>
    <col min="14343" max="14344" width="13" style="86" customWidth="1"/>
    <col min="14345" max="14345" width="10.140625" style="86" customWidth="1"/>
    <col min="14346" max="14346" width="8.85546875" style="86"/>
    <col min="14347" max="14347" width="15.140625" style="86" customWidth="1"/>
    <col min="14348" max="14350" width="8.85546875" style="86"/>
    <col min="14351" max="14351" width="14.28515625" style="86" customWidth="1"/>
    <col min="14352" max="14352" width="17" style="86" customWidth="1"/>
    <col min="14353" max="14353" width="16.5703125" style="86" customWidth="1"/>
    <col min="14354" max="14354" width="50.7109375" style="86" customWidth="1"/>
    <col min="14355" max="14355" width="9.7109375" style="86" bestFit="1" customWidth="1"/>
    <col min="14356" max="14591" width="8.85546875" style="86"/>
    <col min="14592" max="14592" width="4.7109375" style="86" customWidth="1"/>
    <col min="14593" max="14593" width="8.85546875" style="86"/>
    <col min="14594" max="14594" width="8.7109375" style="86" customWidth="1"/>
    <col min="14595" max="14595" width="33.85546875" style="86" customWidth="1"/>
    <col min="14596" max="14596" width="14.28515625" style="86" customWidth="1"/>
    <col min="14597" max="14597" width="14.7109375" style="86" customWidth="1"/>
    <col min="14598" max="14598" width="10.85546875" style="86" customWidth="1"/>
    <col min="14599" max="14600" width="13" style="86" customWidth="1"/>
    <col min="14601" max="14601" width="10.140625" style="86" customWidth="1"/>
    <col min="14602" max="14602" width="8.85546875" style="86"/>
    <col min="14603" max="14603" width="15.140625" style="86" customWidth="1"/>
    <col min="14604" max="14606" width="8.85546875" style="86"/>
    <col min="14607" max="14607" width="14.28515625" style="86" customWidth="1"/>
    <col min="14608" max="14608" width="17" style="86" customWidth="1"/>
    <col min="14609" max="14609" width="16.5703125" style="86" customWidth="1"/>
    <col min="14610" max="14610" width="50.7109375" style="86" customWidth="1"/>
    <col min="14611" max="14611" width="9.7109375" style="86" bestFit="1" customWidth="1"/>
    <col min="14612" max="14847" width="8.85546875" style="86"/>
    <col min="14848" max="14848" width="4.7109375" style="86" customWidth="1"/>
    <col min="14849" max="14849" width="8.85546875" style="86"/>
    <col min="14850" max="14850" width="8.7109375" style="86" customWidth="1"/>
    <col min="14851" max="14851" width="33.85546875" style="86" customWidth="1"/>
    <col min="14852" max="14852" width="14.28515625" style="86" customWidth="1"/>
    <col min="14853" max="14853" width="14.7109375" style="86" customWidth="1"/>
    <col min="14854" max="14854" width="10.85546875" style="86" customWidth="1"/>
    <col min="14855" max="14856" width="13" style="86" customWidth="1"/>
    <col min="14857" max="14857" width="10.140625" style="86" customWidth="1"/>
    <col min="14858" max="14858" width="8.85546875" style="86"/>
    <col min="14859" max="14859" width="15.140625" style="86" customWidth="1"/>
    <col min="14860" max="14862" width="8.85546875" style="86"/>
    <col min="14863" max="14863" width="14.28515625" style="86" customWidth="1"/>
    <col min="14864" max="14864" width="17" style="86" customWidth="1"/>
    <col min="14865" max="14865" width="16.5703125" style="86" customWidth="1"/>
    <col min="14866" max="14866" width="50.7109375" style="86" customWidth="1"/>
    <col min="14867" max="14867" width="9.7109375" style="86" bestFit="1" customWidth="1"/>
    <col min="14868" max="15103" width="8.85546875" style="86"/>
    <col min="15104" max="15104" width="4.7109375" style="86" customWidth="1"/>
    <col min="15105" max="15105" width="8.85546875" style="86"/>
    <col min="15106" max="15106" width="8.7109375" style="86" customWidth="1"/>
    <col min="15107" max="15107" width="33.85546875" style="86" customWidth="1"/>
    <col min="15108" max="15108" width="14.28515625" style="86" customWidth="1"/>
    <col min="15109" max="15109" width="14.7109375" style="86" customWidth="1"/>
    <col min="15110" max="15110" width="10.85546875" style="86" customWidth="1"/>
    <col min="15111" max="15112" width="13" style="86" customWidth="1"/>
    <col min="15113" max="15113" width="10.140625" style="86" customWidth="1"/>
    <col min="15114" max="15114" width="8.85546875" style="86"/>
    <col min="15115" max="15115" width="15.140625" style="86" customWidth="1"/>
    <col min="15116" max="15118" width="8.85546875" style="86"/>
    <col min="15119" max="15119" width="14.28515625" style="86" customWidth="1"/>
    <col min="15120" max="15120" width="17" style="86" customWidth="1"/>
    <col min="15121" max="15121" width="16.5703125" style="86" customWidth="1"/>
    <col min="15122" max="15122" width="50.7109375" style="86" customWidth="1"/>
    <col min="15123" max="15123" width="9.7109375" style="86" bestFit="1" customWidth="1"/>
    <col min="15124" max="15359" width="8.85546875" style="86"/>
    <col min="15360" max="15360" width="4.7109375" style="86" customWidth="1"/>
    <col min="15361" max="15361" width="8.85546875" style="86"/>
    <col min="15362" max="15362" width="8.7109375" style="86" customWidth="1"/>
    <col min="15363" max="15363" width="33.85546875" style="86" customWidth="1"/>
    <col min="15364" max="15364" width="14.28515625" style="86" customWidth="1"/>
    <col min="15365" max="15365" width="14.7109375" style="86" customWidth="1"/>
    <col min="15366" max="15366" width="10.85546875" style="86" customWidth="1"/>
    <col min="15367" max="15368" width="13" style="86" customWidth="1"/>
    <col min="15369" max="15369" width="10.140625" style="86" customWidth="1"/>
    <col min="15370" max="15370" width="8.85546875" style="86"/>
    <col min="15371" max="15371" width="15.140625" style="86" customWidth="1"/>
    <col min="15372" max="15374" width="8.85546875" style="86"/>
    <col min="15375" max="15375" width="14.28515625" style="86" customWidth="1"/>
    <col min="15376" max="15376" width="17" style="86" customWidth="1"/>
    <col min="15377" max="15377" width="16.5703125" style="86" customWidth="1"/>
    <col min="15378" max="15378" width="50.7109375" style="86" customWidth="1"/>
    <col min="15379" max="15379" width="9.7109375" style="86" bestFit="1" customWidth="1"/>
    <col min="15380" max="15615" width="8.85546875" style="86"/>
    <col min="15616" max="15616" width="4.7109375" style="86" customWidth="1"/>
    <col min="15617" max="15617" width="8.85546875" style="86"/>
    <col min="15618" max="15618" width="8.7109375" style="86" customWidth="1"/>
    <col min="15619" max="15619" width="33.85546875" style="86" customWidth="1"/>
    <col min="15620" max="15620" width="14.28515625" style="86" customWidth="1"/>
    <col min="15621" max="15621" width="14.7109375" style="86" customWidth="1"/>
    <col min="15622" max="15622" width="10.85546875" style="86" customWidth="1"/>
    <col min="15623" max="15624" width="13" style="86" customWidth="1"/>
    <col min="15625" max="15625" width="10.140625" style="86" customWidth="1"/>
    <col min="15626" max="15626" width="8.85546875" style="86"/>
    <col min="15627" max="15627" width="15.140625" style="86" customWidth="1"/>
    <col min="15628" max="15630" width="8.85546875" style="86"/>
    <col min="15631" max="15631" width="14.28515625" style="86" customWidth="1"/>
    <col min="15632" max="15632" width="17" style="86" customWidth="1"/>
    <col min="15633" max="15633" width="16.5703125" style="86" customWidth="1"/>
    <col min="15634" max="15634" width="50.7109375" style="86" customWidth="1"/>
    <col min="15635" max="15635" width="9.7109375" style="86" bestFit="1" customWidth="1"/>
    <col min="15636" max="15871" width="8.85546875" style="86"/>
    <col min="15872" max="15872" width="4.7109375" style="86" customWidth="1"/>
    <col min="15873" max="15873" width="8.85546875" style="86"/>
    <col min="15874" max="15874" width="8.7109375" style="86" customWidth="1"/>
    <col min="15875" max="15875" width="33.85546875" style="86" customWidth="1"/>
    <col min="15876" max="15876" width="14.28515625" style="86" customWidth="1"/>
    <col min="15877" max="15877" width="14.7109375" style="86" customWidth="1"/>
    <col min="15878" max="15878" width="10.85546875" style="86" customWidth="1"/>
    <col min="15879" max="15880" width="13" style="86" customWidth="1"/>
    <col min="15881" max="15881" width="10.140625" style="86" customWidth="1"/>
    <col min="15882" max="15882" width="8.85546875" style="86"/>
    <col min="15883" max="15883" width="15.140625" style="86" customWidth="1"/>
    <col min="15884" max="15886" width="8.85546875" style="86"/>
    <col min="15887" max="15887" width="14.28515625" style="86" customWidth="1"/>
    <col min="15888" max="15888" width="17" style="86" customWidth="1"/>
    <col min="15889" max="15889" width="16.5703125" style="86" customWidth="1"/>
    <col min="15890" max="15890" width="50.7109375" style="86" customWidth="1"/>
    <col min="15891" max="15891" width="9.7109375" style="86" bestFit="1" customWidth="1"/>
    <col min="15892" max="16127" width="8.85546875" style="86"/>
    <col min="16128" max="16128" width="4.7109375" style="86" customWidth="1"/>
    <col min="16129" max="16129" width="8.85546875" style="86"/>
    <col min="16130" max="16130" width="8.7109375" style="86" customWidth="1"/>
    <col min="16131" max="16131" width="33.85546875" style="86" customWidth="1"/>
    <col min="16132" max="16132" width="14.28515625" style="86" customWidth="1"/>
    <col min="16133" max="16133" width="14.7109375" style="86" customWidth="1"/>
    <col min="16134" max="16134" width="10.85546875" style="86" customWidth="1"/>
    <col min="16135" max="16136" width="13" style="86" customWidth="1"/>
    <col min="16137" max="16137" width="10.140625" style="86" customWidth="1"/>
    <col min="16138" max="16138" width="8.85546875" style="86"/>
    <col min="16139" max="16139" width="15.140625" style="86" customWidth="1"/>
    <col min="16140" max="16142" width="8.85546875" style="86"/>
    <col min="16143" max="16143" width="14.28515625" style="86" customWidth="1"/>
    <col min="16144" max="16144" width="17" style="86" customWidth="1"/>
    <col min="16145" max="16145" width="16.5703125" style="86" customWidth="1"/>
    <col min="16146" max="16146" width="50.7109375" style="86" customWidth="1"/>
    <col min="16147" max="16147" width="9.7109375" style="86" bestFit="1" customWidth="1"/>
    <col min="16148" max="16384" width="8.85546875" style="86"/>
  </cols>
  <sheetData>
    <row r="1" spans="1:18" ht="39.75" customHeight="1">
      <c r="O1" s="716" t="s">
        <v>396</v>
      </c>
      <c r="P1" s="716"/>
      <c r="Q1" s="716"/>
    </row>
    <row r="2" spans="1:18" ht="57" customHeight="1">
      <c r="A2" s="12"/>
      <c r="E2" s="14" t="s">
        <v>219</v>
      </c>
      <c r="F2" s="14" t="s">
        <v>395</v>
      </c>
      <c r="H2" s="14" t="s">
        <v>78</v>
      </c>
      <c r="J2" s="14" t="s">
        <v>394</v>
      </c>
      <c r="L2" s="88" t="s">
        <v>79</v>
      </c>
    </row>
    <row r="3" spans="1:18" ht="33.75">
      <c r="A3" s="12"/>
      <c r="E3" s="14" t="s">
        <v>215</v>
      </c>
      <c r="F3" s="13">
        <v>88.25</v>
      </c>
      <c r="H3" s="13">
        <v>365</v>
      </c>
      <c r="I3" s="91"/>
      <c r="J3" s="85">
        <v>1.07</v>
      </c>
      <c r="K3" s="91"/>
      <c r="L3" s="92">
        <v>0.1</v>
      </c>
    </row>
    <row r="4" spans="1:18" ht="22.5">
      <c r="A4" s="12"/>
      <c r="E4" s="14" t="s">
        <v>216</v>
      </c>
      <c r="F4" s="13">
        <v>117.66</v>
      </c>
    </row>
    <row r="5" spans="1:18" ht="22.5">
      <c r="A5" s="12"/>
      <c r="E5" s="14" t="s">
        <v>217</v>
      </c>
      <c r="F5" s="13">
        <v>129.44999999999999</v>
      </c>
    </row>
    <row r="6" spans="1:18" ht="22.5">
      <c r="A6" s="12"/>
      <c r="E6" s="14" t="s">
        <v>218</v>
      </c>
      <c r="F6" s="13">
        <v>234.07</v>
      </c>
    </row>
    <row r="7" spans="1:18">
      <c r="A7" s="12"/>
      <c r="E7" s="15" t="s">
        <v>80</v>
      </c>
      <c r="F7" s="13">
        <v>113.29</v>
      </c>
    </row>
    <row r="8" spans="1:18">
      <c r="A8" s="12"/>
      <c r="E8" s="14" t="s">
        <v>81</v>
      </c>
      <c r="F8" s="13">
        <v>79.05</v>
      </c>
    </row>
    <row r="9" spans="1:18">
      <c r="A9" s="714" t="s">
        <v>82</v>
      </c>
      <c r="B9" s="714" t="s">
        <v>83</v>
      </c>
      <c r="C9" s="714" t="s">
        <v>64</v>
      </c>
      <c r="D9" s="714" t="s">
        <v>211</v>
      </c>
      <c r="E9" s="715" t="s">
        <v>84</v>
      </c>
      <c r="F9" s="715"/>
      <c r="G9" s="715" t="s">
        <v>85</v>
      </c>
      <c r="H9" s="715"/>
      <c r="I9" s="713" t="s">
        <v>86</v>
      </c>
      <c r="J9" s="713" t="s">
        <v>87</v>
      </c>
      <c r="K9" s="713" t="s">
        <v>88</v>
      </c>
      <c r="L9" s="713" t="s">
        <v>89</v>
      </c>
      <c r="M9" s="713" t="s">
        <v>90</v>
      </c>
      <c r="N9" s="713" t="s">
        <v>91</v>
      </c>
      <c r="O9" s="713" t="s">
        <v>212</v>
      </c>
      <c r="P9" s="713" t="s">
        <v>213</v>
      </c>
      <c r="Q9" s="713" t="s">
        <v>214</v>
      </c>
    </row>
    <row r="10" spans="1:18">
      <c r="A10" s="714"/>
      <c r="B10" s="714"/>
      <c r="C10" s="714"/>
      <c r="D10" s="714"/>
      <c r="E10" s="715"/>
      <c r="F10" s="715"/>
      <c r="G10" s="715"/>
      <c r="H10" s="715"/>
      <c r="I10" s="713"/>
      <c r="J10" s="713"/>
      <c r="K10" s="713"/>
      <c r="L10" s="713"/>
      <c r="M10" s="713"/>
      <c r="N10" s="713"/>
      <c r="O10" s="713"/>
      <c r="P10" s="713"/>
      <c r="Q10" s="713"/>
    </row>
    <row r="11" spans="1:18" ht="45">
      <c r="A11" s="714"/>
      <c r="B11" s="714"/>
      <c r="C11" s="714"/>
      <c r="D11" s="714"/>
      <c r="E11" s="259" t="s">
        <v>220</v>
      </c>
      <c r="F11" s="259" t="s">
        <v>221</v>
      </c>
      <c r="G11" s="269" t="s">
        <v>222</v>
      </c>
      <c r="H11" s="269" t="s">
        <v>223</v>
      </c>
      <c r="I11" s="713"/>
      <c r="J11" s="713"/>
      <c r="K11" s="713"/>
      <c r="L11" s="713"/>
      <c r="M11" s="713"/>
      <c r="N11" s="713"/>
      <c r="O11" s="713"/>
      <c r="P11" s="713"/>
      <c r="Q11" s="713"/>
    </row>
    <row r="12" spans="1:18">
      <c r="A12" s="93">
        <v>1</v>
      </c>
      <c r="B12" s="93" t="s">
        <v>92</v>
      </c>
      <c r="C12" s="93" t="s">
        <v>93</v>
      </c>
      <c r="D12" s="94">
        <v>49653</v>
      </c>
      <c r="E12" s="270">
        <v>3543</v>
      </c>
      <c r="F12" s="94">
        <v>692</v>
      </c>
      <c r="G12" s="94">
        <v>1609</v>
      </c>
      <c r="H12" s="270">
        <v>4737</v>
      </c>
      <c r="I12" s="94">
        <f>E12+H12</f>
        <v>8280</v>
      </c>
      <c r="J12" s="94">
        <f>F12+G12</f>
        <v>2301</v>
      </c>
      <c r="K12" s="94">
        <f>ROUND(I12*0.18,0)</f>
        <v>1490</v>
      </c>
      <c r="L12" s="94">
        <f>ROUND(K12/(365/12*12),0)</f>
        <v>4</v>
      </c>
      <c r="M12" s="94">
        <f>ROUND(L12/$J$3,0)</f>
        <v>4</v>
      </c>
      <c r="N12" s="271">
        <f>M12*$H$3</f>
        <v>1460</v>
      </c>
      <c r="O12" s="272">
        <f>N12*$F$3</f>
        <v>128845</v>
      </c>
      <c r="P12" s="100">
        <f>O12-D12</f>
        <v>79192</v>
      </c>
      <c r="Q12" s="100">
        <f>ROUND(P12/2,0)</f>
        <v>39596</v>
      </c>
      <c r="R12" s="96"/>
    </row>
    <row r="13" spans="1:18">
      <c r="A13" s="93">
        <v>2</v>
      </c>
      <c r="B13" s="93" t="s">
        <v>92</v>
      </c>
      <c r="C13" s="93" t="s">
        <v>94</v>
      </c>
      <c r="D13" s="94">
        <v>142252</v>
      </c>
      <c r="E13" s="270">
        <v>13281</v>
      </c>
      <c r="F13" s="94">
        <v>613</v>
      </c>
      <c r="G13" s="94">
        <v>1853</v>
      </c>
      <c r="H13" s="270">
        <v>15087</v>
      </c>
      <c r="I13" s="94">
        <f t="shared" ref="I13:I47" si="0">E13+H13</f>
        <v>28368</v>
      </c>
      <c r="J13" s="94">
        <f t="shared" ref="J13:J48" si="1">F13+G13</f>
        <v>2466</v>
      </c>
      <c r="K13" s="94">
        <f t="shared" ref="K13:K48" si="2">ROUND(I13*0.18,0)</f>
        <v>5106</v>
      </c>
      <c r="L13" s="94">
        <f t="shared" ref="L13:L48" si="3">ROUND(K13/(365/12*12),0)</f>
        <v>14</v>
      </c>
      <c r="M13" s="94">
        <f t="shared" ref="M13:M48" si="4">ROUND(L13/$J$3,0)</f>
        <v>13</v>
      </c>
      <c r="N13" s="271">
        <f t="shared" ref="N13:N18" si="5">M13*$H$3</f>
        <v>4745</v>
      </c>
      <c r="O13" s="272">
        <f>N13*$F$4</f>
        <v>558296.69999999995</v>
      </c>
      <c r="P13" s="100">
        <f>O13-D13</f>
        <v>416044.69999999995</v>
      </c>
      <c r="Q13" s="100">
        <f t="shared" ref="Q13:Q48" si="6">ROUND(P13/2,0)</f>
        <v>208022</v>
      </c>
      <c r="R13" s="96"/>
    </row>
    <row r="14" spans="1:18">
      <c r="A14" s="93">
        <v>3</v>
      </c>
      <c r="B14" s="93" t="s">
        <v>92</v>
      </c>
      <c r="C14" s="93" t="s">
        <v>95</v>
      </c>
      <c r="D14" s="94">
        <v>57536</v>
      </c>
      <c r="E14" s="270">
        <v>2442</v>
      </c>
      <c r="F14" s="94">
        <v>72</v>
      </c>
      <c r="G14" s="94">
        <v>273</v>
      </c>
      <c r="H14" s="270">
        <v>4043</v>
      </c>
      <c r="I14" s="94">
        <f t="shared" si="0"/>
        <v>6485</v>
      </c>
      <c r="J14" s="94">
        <f t="shared" si="1"/>
        <v>345</v>
      </c>
      <c r="K14" s="94">
        <f t="shared" si="2"/>
        <v>1167</v>
      </c>
      <c r="L14" s="94">
        <f t="shared" si="3"/>
        <v>3</v>
      </c>
      <c r="M14" s="94">
        <f t="shared" si="4"/>
        <v>3</v>
      </c>
      <c r="N14" s="271">
        <f t="shared" si="5"/>
        <v>1095</v>
      </c>
      <c r="O14" s="272">
        <f>N14*$F$3</f>
        <v>96633.75</v>
      </c>
      <c r="P14" s="100">
        <f t="shared" ref="P14:P48" si="7">O14-D14</f>
        <v>39097.75</v>
      </c>
      <c r="Q14" s="100">
        <f t="shared" si="6"/>
        <v>19549</v>
      </c>
      <c r="R14" s="96"/>
    </row>
    <row r="15" spans="1:18">
      <c r="A15" s="93">
        <v>4</v>
      </c>
      <c r="B15" s="93" t="s">
        <v>92</v>
      </c>
      <c r="C15" s="93" t="s">
        <v>96</v>
      </c>
      <c r="D15" s="94">
        <v>138252</v>
      </c>
      <c r="E15" s="270">
        <v>7835</v>
      </c>
      <c r="F15" s="94">
        <v>494</v>
      </c>
      <c r="G15" s="94">
        <v>2337</v>
      </c>
      <c r="H15" s="270">
        <v>13610</v>
      </c>
      <c r="I15" s="94">
        <f t="shared" si="0"/>
        <v>21445</v>
      </c>
      <c r="J15" s="94">
        <f t="shared" si="1"/>
        <v>2831</v>
      </c>
      <c r="K15" s="94">
        <f t="shared" si="2"/>
        <v>3860</v>
      </c>
      <c r="L15" s="94">
        <f t="shared" si="3"/>
        <v>11</v>
      </c>
      <c r="M15" s="94">
        <f>ROUND(L15/$J$3,0)</f>
        <v>10</v>
      </c>
      <c r="N15" s="271">
        <f t="shared" si="5"/>
        <v>3650</v>
      </c>
      <c r="O15" s="272">
        <f>N15*$F$4</f>
        <v>429459</v>
      </c>
      <c r="P15" s="100">
        <f t="shared" si="7"/>
        <v>291207</v>
      </c>
      <c r="Q15" s="100">
        <f t="shared" si="6"/>
        <v>145604</v>
      </c>
      <c r="R15" s="96"/>
    </row>
    <row r="16" spans="1:18">
      <c r="A16" s="93">
        <v>5</v>
      </c>
      <c r="B16" s="93" t="s">
        <v>97</v>
      </c>
      <c r="C16" s="93" t="s">
        <v>98</v>
      </c>
      <c r="D16" s="94">
        <v>2478965</v>
      </c>
      <c r="E16" s="270">
        <v>12781</v>
      </c>
      <c r="F16" s="94">
        <v>5993</v>
      </c>
      <c r="G16" s="94">
        <v>7651</v>
      </c>
      <c r="H16" s="270">
        <v>14971</v>
      </c>
      <c r="I16" s="94">
        <f t="shared" si="0"/>
        <v>27752</v>
      </c>
      <c r="J16" s="94">
        <f t="shared" si="1"/>
        <v>13644</v>
      </c>
      <c r="K16" s="94">
        <f>ROUND(I16*0.48,0)</f>
        <v>13321</v>
      </c>
      <c r="L16" s="94">
        <f t="shared" si="3"/>
        <v>36</v>
      </c>
      <c r="M16" s="94">
        <f t="shared" si="4"/>
        <v>34</v>
      </c>
      <c r="N16" s="271">
        <f t="shared" si="5"/>
        <v>12410</v>
      </c>
      <c r="O16" s="272">
        <f>N16*$F$6</f>
        <v>2904808.6999999997</v>
      </c>
      <c r="P16" s="100">
        <f t="shared" si="7"/>
        <v>425843.69999999972</v>
      </c>
      <c r="Q16" s="100">
        <f t="shared" si="6"/>
        <v>212922</v>
      </c>
      <c r="R16" s="96"/>
    </row>
    <row r="17" spans="1:18">
      <c r="A17" s="93">
        <v>6</v>
      </c>
      <c r="B17" s="93" t="s">
        <v>97</v>
      </c>
      <c r="C17" s="93" t="s">
        <v>99</v>
      </c>
      <c r="D17" s="94">
        <v>37064</v>
      </c>
      <c r="E17" s="270">
        <v>4913</v>
      </c>
      <c r="F17" s="94">
        <v>327</v>
      </c>
      <c r="G17" s="94">
        <v>779</v>
      </c>
      <c r="H17" s="270">
        <v>5681</v>
      </c>
      <c r="I17" s="94">
        <f t="shared" si="0"/>
        <v>10594</v>
      </c>
      <c r="J17" s="94">
        <f t="shared" si="1"/>
        <v>1106</v>
      </c>
      <c r="K17" s="94">
        <f t="shared" si="2"/>
        <v>1907</v>
      </c>
      <c r="L17" s="94">
        <f t="shared" si="3"/>
        <v>5</v>
      </c>
      <c r="M17" s="94">
        <f t="shared" si="4"/>
        <v>5</v>
      </c>
      <c r="N17" s="271">
        <f t="shared" si="5"/>
        <v>1825</v>
      </c>
      <c r="O17" s="272">
        <f>N17*$F$3</f>
        <v>161056.25</v>
      </c>
      <c r="P17" s="100">
        <f t="shared" si="7"/>
        <v>123992.25</v>
      </c>
      <c r="Q17" s="100">
        <f t="shared" si="6"/>
        <v>61996</v>
      </c>
      <c r="R17" s="96"/>
    </row>
    <row r="18" spans="1:18">
      <c r="A18" s="93">
        <v>7</v>
      </c>
      <c r="B18" s="93" t="s">
        <v>97</v>
      </c>
      <c r="C18" s="93" t="s">
        <v>100</v>
      </c>
      <c r="D18" s="94">
        <v>692040</v>
      </c>
      <c r="E18" s="270">
        <v>40745</v>
      </c>
      <c r="F18" s="94">
        <v>4772</v>
      </c>
      <c r="G18" s="94">
        <v>8891</v>
      </c>
      <c r="H18" s="270">
        <v>29900</v>
      </c>
      <c r="I18" s="94">
        <f>E18+H18</f>
        <v>70645</v>
      </c>
      <c r="J18" s="94">
        <f>F18+G18</f>
        <v>13663</v>
      </c>
      <c r="K18" s="94">
        <f>ROUND(I18*0.18,0)</f>
        <v>12716</v>
      </c>
      <c r="L18" s="94">
        <f t="shared" si="3"/>
        <v>35</v>
      </c>
      <c r="M18" s="94">
        <f>ROUND(L18/$J$3,0)</f>
        <v>33</v>
      </c>
      <c r="N18" s="271">
        <f t="shared" si="5"/>
        <v>12045</v>
      </c>
      <c r="O18" s="272">
        <f>N18*$F$5</f>
        <v>1559225.2499999998</v>
      </c>
      <c r="P18" s="100">
        <f>O18-D18</f>
        <v>867185.24999999977</v>
      </c>
      <c r="Q18" s="100">
        <f t="shared" si="6"/>
        <v>433593</v>
      </c>
      <c r="R18" s="96"/>
    </row>
    <row r="19" spans="1:18">
      <c r="A19" s="93">
        <v>8</v>
      </c>
      <c r="B19" s="93" t="s">
        <v>97</v>
      </c>
      <c r="C19" s="93" t="s">
        <v>101</v>
      </c>
      <c r="D19" s="94"/>
      <c r="E19" s="270">
        <v>6682</v>
      </c>
      <c r="F19" s="94">
        <v>0</v>
      </c>
      <c r="G19" s="94">
        <v>0</v>
      </c>
      <c r="H19" s="270">
        <v>1512</v>
      </c>
      <c r="I19" s="94">
        <f t="shared" si="0"/>
        <v>8194</v>
      </c>
      <c r="J19" s="94">
        <f t="shared" si="1"/>
        <v>0</v>
      </c>
      <c r="K19" s="94">
        <f t="shared" si="2"/>
        <v>1475</v>
      </c>
      <c r="L19" s="94">
        <f t="shared" si="3"/>
        <v>4</v>
      </c>
      <c r="M19" s="94">
        <f t="shared" si="4"/>
        <v>4</v>
      </c>
      <c r="N19" s="271"/>
      <c r="O19" s="272"/>
      <c r="P19" s="100">
        <f t="shared" si="7"/>
        <v>0</v>
      </c>
      <c r="Q19" s="100">
        <f t="shared" si="6"/>
        <v>0</v>
      </c>
      <c r="R19" s="96"/>
    </row>
    <row r="20" spans="1:18">
      <c r="A20" s="93">
        <v>9</v>
      </c>
      <c r="B20" s="93" t="s">
        <v>97</v>
      </c>
      <c r="C20" s="93" t="s">
        <v>102</v>
      </c>
      <c r="D20" s="94"/>
      <c r="E20" s="270">
        <v>3154</v>
      </c>
      <c r="F20" s="94">
        <v>0</v>
      </c>
      <c r="G20" s="94">
        <v>0</v>
      </c>
      <c r="H20" s="270">
        <v>12571</v>
      </c>
      <c r="I20" s="94">
        <f t="shared" si="0"/>
        <v>15725</v>
      </c>
      <c r="J20" s="94">
        <f t="shared" si="1"/>
        <v>0</v>
      </c>
      <c r="K20" s="94">
        <f t="shared" si="2"/>
        <v>2831</v>
      </c>
      <c r="L20" s="94">
        <f t="shared" si="3"/>
        <v>8</v>
      </c>
      <c r="M20" s="94">
        <f t="shared" si="4"/>
        <v>7</v>
      </c>
      <c r="N20" s="271"/>
      <c r="O20" s="272"/>
      <c r="P20" s="100">
        <f t="shared" si="7"/>
        <v>0</v>
      </c>
      <c r="Q20" s="100">
        <f t="shared" si="6"/>
        <v>0</v>
      </c>
      <c r="R20" s="96"/>
    </row>
    <row r="21" spans="1:18">
      <c r="A21" s="93">
        <v>10</v>
      </c>
      <c r="B21" s="93" t="s">
        <v>97</v>
      </c>
      <c r="C21" s="93" t="s">
        <v>103</v>
      </c>
      <c r="D21" s="94">
        <v>1844921</v>
      </c>
      <c r="E21" s="270">
        <v>55920</v>
      </c>
      <c r="F21" s="94">
        <v>4744</v>
      </c>
      <c r="G21" s="94">
        <v>5638</v>
      </c>
      <c r="H21" s="270">
        <v>39984</v>
      </c>
      <c r="I21" s="94">
        <f t="shared" si="0"/>
        <v>95904</v>
      </c>
      <c r="J21" s="94">
        <f t="shared" si="1"/>
        <v>10382</v>
      </c>
      <c r="K21" s="94">
        <f t="shared" si="2"/>
        <v>17263</v>
      </c>
      <c r="L21" s="94">
        <f t="shared" si="3"/>
        <v>47</v>
      </c>
      <c r="M21" s="94">
        <f t="shared" si="4"/>
        <v>44</v>
      </c>
      <c r="N21" s="271">
        <f>M21*$H$3</f>
        <v>16060</v>
      </c>
      <c r="O21" s="272">
        <f>N21*$F$5</f>
        <v>2078966.9999999998</v>
      </c>
      <c r="P21" s="100">
        <f t="shared" si="7"/>
        <v>234045.99999999977</v>
      </c>
      <c r="Q21" s="100">
        <f t="shared" si="6"/>
        <v>117023</v>
      </c>
      <c r="R21" s="96"/>
    </row>
    <row r="22" spans="1:18">
      <c r="A22" s="93">
        <v>11</v>
      </c>
      <c r="B22" s="93" t="s">
        <v>97</v>
      </c>
      <c r="C22" s="93" t="s">
        <v>104</v>
      </c>
      <c r="D22" s="94"/>
      <c r="E22" s="270">
        <v>5957</v>
      </c>
      <c r="F22" s="94">
        <v>0</v>
      </c>
      <c r="G22" s="94">
        <v>0</v>
      </c>
      <c r="H22" s="270">
        <v>18544</v>
      </c>
      <c r="I22" s="94">
        <f t="shared" si="0"/>
        <v>24501</v>
      </c>
      <c r="J22" s="94">
        <f t="shared" si="1"/>
        <v>0</v>
      </c>
      <c r="K22" s="94">
        <f t="shared" si="2"/>
        <v>4410</v>
      </c>
      <c r="L22" s="94">
        <f t="shared" si="3"/>
        <v>12</v>
      </c>
      <c r="M22" s="94">
        <f t="shared" si="4"/>
        <v>11</v>
      </c>
      <c r="N22" s="271"/>
      <c r="O22" s="272"/>
      <c r="P22" s="100">
        <f t="shared" si="7"/>
        <v>0</v>
      </c>
      <c r="Q22" s="100">
        <f t="shared" si="6"/>
        <v>0</v>
      </c>
      <c r="R22" s="96"/>
    </row>
    <row r="23" spans="1:18">
      <c r="A23" s="93">
        <v>12</v>
      </c>
      <c r="B23" s="93" t="s">
        <v>97</v>
      </c>
      <c r="C23" s="93" t="s">
        <v>105</v>
      </c>
      <c r="D23" s="94"/>
      <c r="E23" s="270">
        <v>4788</v>
      </c>
      <c r="F23" s="94">
        <v>0</v>
      </c>
      <c r="G23" s="94">
        <v>0</v>
      </c>
      <c r="H23" s="270">
        <v>199</v>
      </c>
      <c r="I23" s="94">
        <f t="shared" si="0"/>
        <v>4987</v>
      </c>
      <c r="J23" s="94">
        <f t="shared" si="1"/>
        <v>0</v>
      </c>
      <c r="K23" s="94">
        <f t="shared" si="2"/>
        <v>898</v>
      </c>
      <c r="L23" s="94">
        <f t="shared" si="3"/>
        <v>2</v>
      </c>
      <c r="M23" s="94">
        <f t="shared" si="4"/>
        <v>2</v>
      </c>
      <c r="N23" s="271"/>
      <c r="O23" s="272"/>
      <c r="P23" s="100">
        <f t="shared" si="7"/>
        <v>0</v>
      </c>
      <c r="Q23" s="100">
        <f t="shared" si="6"/>
        <v>0</v>
      </c>
      <c r="R23" s="96"/>
    </row>
    <row r="24" spans="1:18">
      <c r="A24" s="93">
        <v>13</v>
      </c>
      <c r="B24" s="93" t="s">
        <v>97</v>
      </c>
      <c r="C24" s="93" t="s">
        <v>106</v>
      </c>
      <c r="D24" s="94">
        <v>42291</v>
      </c>
      <c r="E24" s="270">
        <v>6116</v>
      </c>
      <c r="F24" s="94">
        <v>480</v>
      </c>
      <c r="G24" s="94">
        <v>300</v>
      </c>
      <c r="H24" s="270">
        <v>1062</v>
      </c>
      <c r="I24" s="94">
        <f t="shared" si="0"/>
        <v>7178</v>
      </c>
      <c r="J24" s="94">
        <f t="shared" si="1"/>
        <v>780</v>
      </c>
      <c r="K24" s="94">
        <f t="shared" si="2"/>
        <v>1292</v>
      </c>
      <c r="L24" s="94">
        <f t="shared" si="3"/>
        <v>4</v>
      </c>
      <c r="M24" s="94">
        <f t="shared" si="4"/>
        <v>4</v>
      </c>
      <c r="N24" s="271">
        <f>M24*$H$3</f>
        <v>1460</v>
      </c>
      <c r="O24" s="272">
        <f>N24*$F$8</f>
        <v>115413</v>
      </c>
      <c r="P24" s="100">
        <f t="shared" si="7"/>
        <v>73122</v>
      </c>
      <c r="Q24" s="100">
        <f t="shared" si="6"/>
        <v>36561</v>
      </c>
      <c r="R24" s="96"/>
    </row>
    <row r="25" spans="1:18">
      <c r="A25" s="93">
        <v>14</v>
      </c>
      <c r="B25" s="93" t="s">
        <v>107</v>
      </c>
      <c r="C25" s="93" t="s">
        <v>108</v>
      </c>
      <c r="D25" s="94">
        <v>53065</v>
      </c>
      <c r="E25" s="270">
        <v>2828</v>
      </c>
      <c r="F25" s="94">
        <v>12</v>
      </c>
      <c r="G25" s="94">
        <v>459</v>
      </c>
      <c r="H25" s="270">
        <v>3163</v>
      </c>
      <c r="I25" s="94">
        <f t="shared" si="0"/>
        <v>5991</v>
      </c>
      <c r="J25" s="94">
        <f t="shared" si="1"/>
        <v>471</v>
      </c>
      <c r="K25" s="94">
        <f t="shared" si="2"/>
        <v>1078</v>
      </c>
      <c r="L25" s="94">
        <f t="shared" si="3"/>
        <v>3</v>
      </c>
      <c r="M25" s="94">
        <f t="shared" si="4"/>
        <v>3</v>
      </c>
      <c r="N25" s="271">
        <f>M25*$H$3</f>
        <v>1095</v>
      </c>
      <c r="O25" s="272">
        <f>N25*$F$3</f>
        <v>96633.75</v>
      </c>
      <c r="P25" s="100">
        <f t="shared" si="7"/>
        <v>43568.75</v>
      </c>
      <c r="Q25" s="100">
        <f t="shared" si="6"/>
        <v>21784</v>
      </c>
      <c r="R25" s="96"/>
    </row>
    <row r="26" spans="1:18">
      <c r="A26" s="93">
        <v>15</v>
      </c>
      <c r="B26" s="93" t="s">
        <v>107</v>
      </c>
      <c r="C26" s="93" t="s">
        <v>109</v>
      </c>
      <c r="D26" s="94">
        <v>152488</v>
      </c>
      <c r="E26" s="270">
        <v>7591</v>
      </c>
      <c r="F26" s="94">
        <v>1562</v>
      </c>
      <c r="G26" s="94">
        <v>2152</v>
      </c>
      <c r="H26" s="270">
        <v>7353</v>
      </c>
      <c r="I26" s="94">
        <f t="shared" si="0"/>
        <v>14944</v>
      </c>
      <c r="J26" s="94">
        <f t="shared" si="1"/>
        <v>3714</v>
      </c>
      <c r="K26" s="94">
        <f t="shared" si="2"/>
        <v>2690</v>
      </c>
      <c r="L26" s="94">
        <f t="shared" si="3"/>
        <v>7</v>
      </c>
      <c r="M26" s="94">
        <f t="shared" si="4"/>
        <v>7</v>
      </c>
      <c r="N26" s="271">
        <f t="shared" ref="N26:N43" si="8">M26*$H$3</f>
        <v>2555</v>
      </c>
      <c r="O26" s="272">
        <f>N26*$F$4</f>
        <v>300621.3</v>
      </c>
      <c r="P26" s="100">
        <f t="shared" si="7"/>
        <v>148133.29999999999</v>
      </c>
      <c r="Q26" s="100">
        <f t="shared" si="6"/>
        <v>74067</v>
      </c>
      <c r="R26" s="96"/>
    </row>
    <row r="27" spans="1:18">
      <c r="A27" s="93">
        <v>16</v>
      </c>
      <c r="B27" s="93" t="s">
        <v>107</v>
      </c>
      <c r="C27" s="93" t="s">
        <v>110</v>
      </c>
      <c r="D27" s="94">
        <v>163782</v>
      </c>
      <c r="E27" s="270">
        <v>10760</v>
      </c>
      <c r="F27" s="94">
        <v>653</v>
      </c>
      <c r="G27" s="94">
        <v>2182</v>
      </c>
      <c r="H27" s="270">
        <v>15185</v>
      </c>
      <c r="I27" s="94">
        <f t="shared" si="0"/>
        <v>25945</v>
      </c>
      <c r="J27" s="94">
        <f t="shared" si="1"/>
        <v>2835</v>
      </c>
      <c r="K27" s="94">
        <f t="shared" si="2"/>
        <v>4670</v>
      </c>
      <c r="L27" s="94">
        <f t="shared" si="3"/>
        <v>13</v>
      </c>
      <c r="M27" s="94">
        <f t="shared" si="4"/>
        <v>12</v>
      </c>
      <c r="N27" s="271">
        <f t="shared" si="8"/>
        <v>4380</v>
      </c>
      <c r="O27" s="272">
        <f>N27*$F$4</f>
        <v>515350.8</v>
      </c>
      <c r="P27" s="100">
        <f t="shared" si="7"/>
        <v>351568.8</v>
      </c>
      <c r="Q27" s="100">
        <f t="shared" si="6"/>
        <v>175784</v>
      </c>
      <c r="R27" s="96"/>
    </row>
    <row r="28" spans="1:18">
      <c r="A28" s="93">
        <v>17</v>
      </c>
      <c r="B28" s="93" t="s">
        <v>107</v>
      </c>
      <c r="C28" s="93" t="s">
        <v>111</v>
      </c>
      <c r="D28" s="94">
        <v>62713</v>
      </c>
      <c r="E28" s="270">
        <v>5029</v>
      </c>
      <c r="F28" s="94">
        <v>1109</v>
      </c>
      <c r="G28" s="94">
        <v>1233</v>
      </c>
      <c r="H28" s="270">
        <v>6145</v>
      </c>
      <c r="I28" s="94">
        <f t="shared" si="0"/>
        <v>11174</v>
      </c>
      <c r="J28" s="94">
        <f t="shared" si="1"/>
        <v>2342</v>
      </c>
      <c r="K28" s="94">
        <f t="shared" si="2"/>
        <v>2011</v>
      </c>
      <c r="L28" s="94">
        <f t="shared" si="3"/>
        <v>6</v>
      </c>
      <c r="M28" s="94">
        <f t="shared" si="4"/>
        <v>6</v>
      </c>
      <c r="N28" s="271">
        <f t="shared" si="8"/>
        <v>2190</v>
      </c>
      <c r="O28" s="272">
        <f>N28*$F$3</f>
        <v>193267.5</v>
      </c>
      <c r="P28" s="100">
        <f t="shared" si="7"/>
        <v>130554.5</v>
      </c>
      <c r="Q28" s="100">
        <f t="shared" si="6"/>
        <v>65277</v>
      </c>
      <c r="R28" s="96"/>
    </row>
    <row r="29" spans="1:18">
      <c r="A29" s="93">
        <v>18</v>
      </c>
      <c r="B29" s="93" t="s">
        <v>112</v>
      </c>
      <c r="C29" s="93" t="s">
        <v>113</v>
      </c>
      <c r="D29" s="94">
        <v>34475</v>
      </c>
      <c r="E29" s="270">
        <v>2252</v>
      </c>
      <c r="F29" s="94">
        <v>386</v>
      </c>
      <c r="G29" s="94">
        <v>946</v>
      </c>
      <c r="H29" s="270">
        <v>3294</v>
      </c>
      <c r="I29" s="94">
        <f t="shared" si="0"/>
        <v>5546</v>
      </c>
      <c r="J29" s="94">
        <f t="shared" si="1"/>
        <v>1332</v>
      </c>
      <c r="K29" s="94">
        <f t="shared" si="2"/>
        <v>998</v>
      </c>
      <c r="L29" s="94">
        <f t="shared" si="3"/>
        <v>3</v>
      </c>
      <c r="M29" s="94">
        <f t="shared" si="4"/>
        <v>3</v>
      </c>
      <c r="N29" s="271">
        <f t="shared" si="8"/>
        <v>1095</v>
      </c>
      <c r="O29" s="272">
        <f>N29*$F$3</f>
        <v>96633.75</v>
      </c>
      <c r="P29" s="100">
        <f t="shared" si="7"/>
        <v>62158.75</v>
      </c>
      <c r="Q29" s="100">
        <f t="shared" si="6"/>
        <v>31079</v>
      </c>
      <c r="R29" s="96"/>
    </row>
    <row r="30" spans="1:18">
      <c r="A30" s="93">
        <v>19</v>
      </c>
      <c r="B30" s="93" t="s">
        <v>112</v>
      </c>
      <c r="C30" s="93" t="s">
        <v>114</v>
      </c>
      <c r="D30" s="94">
        <v>67303</v>
      </c>
      <c r="E30" s="270">
        <v>2738</v>
      </c>
      <c r="F30" s="94">
        <v>434</v>
      </c>
      <c r="G30" s="94">
        <v>942</v>
      </c>
      <c r="H30" s="270">
        <v>3514</v>
      </c>
      <c r="I30" s="94">
        <f t="shared" si="0"/>
        <v>6252</v>
      </c>
      <c r="J30" s="94">
        <f t="shared" si="1"/>
        <v>1376</v>
      </c>
      <c r="K30" s="94">
        <f t="shared" si="2"/>
        <v>1125</v>
      </c>
      <c r="L30" s="94">
        <f t="shared" si="3"/>
        <v>3</v>
      </c>
      <c r="M30" s="94">
        <f t="shared" si="4"/>
        <v>3</v>
      </c>
      <c r="N30" s="271">
        <f t="shared" si="8"/>
        <v>1095</v>
      </c>
      <c r="O30" s="272">
        <f>N30*$F$3</f>
        <v>96633.75</v>
      </c>
      <c r="P30" s="100">
        <f t="shared" si="7"/>
        <v>29330.75</v>
      </c>
      <c r="Q30" s="100">
        <f t="shared" si="6"/>
        <v>14665</v>
      </c>
      <c r="R30" s="96"/>
    </row>
    <row r="31" spans="1:18">
      <c r="A31" s="93">
        <v>20</v>
      </c>
      <c r="B31" s="93" t="s">
        <v>112</v>
      </c>
      <c r="C31" s="93" t="s">
        <v>115</v>
      </c>
      <c r="D31" s="94">
        <v>64714</v>
      </c>
      <c r="E31" s="270">
        <v>3212</v>
      </c>
      <c r="F31" s="94">
        <v>898</v>
      </c>
      <c r="G31" s="94">
        <v>1952</v>
      </c>
      <c r="H31" s="270">
        <v>6037</v>
      </c>
      <c r="I31" s="94">
        <f t="shared" si="0"/>
        <v>9249</v>
      </c>
      <c r="J31" s="94">
        <f t="shared" si="1"/>
        <v>2850</v>
      </c>
      <c r="K31" s="94">
        <f t="shared" si="2"/>
        <v>1665</v>
      </c>
      <c r="L31" s="94">
        <f t="shared" si="3"/>
        <v>5</v>
      </c>
      <c r="M31" s="94">
        <f t="shared" si="4"/>
        <v>5</v>
      </c>
      <c r="N31" s="271">
        <f t="shared" si="8"/>
        <v>1825</v>
      </c>
      <c r="O31" s="272">
        <f>N31*$F$3</f>
        <v>161056.25</v>
      </c>
      <c r="P31" s="100">
        <f t="shared" si="7"/>
        <v>96342.25</v>
      </c>
      <c r="Q31" s="100">
        <f t="shared" si="6"/>
        <v>48171</v>
      </c>
      <c r="R31" s="96"/>
    </row>
    <row r="32" spans="1:18">
      <c r="A32" s="93">
        <v>21</v>
      </c>
      <c r="B32" s="93" t="s">
        <v>112</v>
      </c>
      <c r="C32" s="93" t="s">
        <v>116</v>
      </c>
      <c r="D32" s="94">
        <v>55066</v>
      </c>
      <c r="E32" s="270">
        <v>4154</v>
      </c>
      <c r="F32" s="94">
        <v>231</v>
      </c>
      <c r="G32" s="94">
        <v>1306</v>
      </c>
      <c r="H32" s="270">
        <v>4289</v>
      </c>
      <c r="I32" s="94">
        <f t="shared" si="0"/>
        <v>8443</v>
      </c>
      <c r="J32" s="94">
        <f t="shared" si="1"/>
        <v>1537</v>
      </c>
      <c r="K32" s="94">
        <f t="shared" si="2"/>
        <v>1520</v>
      </c>
      <c r="L32" s="94">
        <f t="shared" si="3"/>
        <v>4</v>
      </c>
      <c r="M32" s="94">
        <f t="shared" si="4"/>
        <v>4</v>
      </c>
      <c r="N32" s="271">
        <f t="shared" si="8"/>
        <v>1460</v>
      </c>
      <c r="O32" s="272">
        <f>N32*$F$3</f>
        <v>128845</v>
      </c>
      <c r="P32" s="100">
        <f t="shared" si="7"/>
        <v>73779</v>
      </c>
      <c r="Q32" s="100">
        <f t="shared" si="6"/>
        <v>36890</v>
      </c>
      <c r="R32" s="96"/>
    </row>
    <row r="33" spans="1:18">
      <c r="A33" s="93">
        <v>22</v>
      </c>
      <c r="B33" s="93" t="s">
        <v>112</v>
      </c>
      <c r="C33" s="93" t="s">
        <v>117</v>
      </c>
      <c r="D33" s="94">
        <v>139663</v>
      </c>
      <c r="E33" s="270">
        <v>11135</v>
      </c>
      <c r="F33" s="94">
        <v>488</v>
      </c>
      <c r="G33" s="94">
        <v>1435</v>
      </c>
      <c r="H33" s="270">
        <v>12090</v>
      </c>
      <c r="I33" s="94">
        <f t="shared" si="0"/>
        <v>23225</v>
      </c>
      <c r="J33" s="94">
        <f t="shared" si="1"/>
        <v>1923</v>
      </c>
      <c r="K33" s="94">
        <f t="shared" si="2"/>
        <v>4181</v>
      </c>
      <c r="L33" s="94">
        <f t="shared" si="3"/>
        <v>11</v>
      </c>
      <c r="M33" s="94">
        <f t="shared" si="4"/>
        <v>10</v>
      </c>
      <c r="N33" s="271">
        <f t="shared" si="8"/>
        <v>3650</v>
      </c>
      <c r="O33" s="272">
        <f>N33*$F$4</f>
        <v>429459</v>
      </c>
      <c r="P33" s="100">
        <f t="shared" si="7"/>
        <v>289796</v>
      </c>
      <c r="Q33" s="100">
        <f t="shared" si="6"/>
        <v>144898</v>
      </c>
      <c r="R33" s="96"/>
    </row>
    <row r="34" spans="1:18">
      <c r="A34" s="93">
        <v>23</v>
      </c>
      <c r="B34" s="93" t="s">
        <v>118</v>
      </c>
      <c r="C34" s="93" t="s">
        <v>119</v>
      </c>
      <c r="D34" s="94">
        <v>354980</v>
      </c>
      <c r="E34" s="270">
        <v>15644</v>
      </c>
      <c r="F34" s="94">
        <v>1177</v>
      </c>
      <c r="G34" s="94">
        <v>5776</v>
      </c>
      <c r="H34" s="270">
        <v>17578</v>
      </c>
      <c r="I34" s="94">
        <f t="shared" si="0"/>
        <v>33222</v>
      </c>
      <c r="J34" s="94">
        <f t="shared" si="1"/>
        <v>6953</v>
      </c>
      <c r="K34" s="94">
        <f t="shared" si="2"/>
        <v>5980</v>
      </c>
      <c r="L34" s="94">
        <f t="shared" si="3"/>
        <v>16</v>
      </c>
      <c r="M34" s="94">
        <f t="shared" si="4"/>
        <v>15</v>
      </c>
      <c r="N34" s="271">
        <f t="shared" si="8"/>
        <v>5475</v>
      </c>
      <c r="O34" s="272">
        <f>N34*$F$4</f>
        <v>644188.5</v>
      </c>
      <c r="P34" s="100">
        <f t="shared" si="7"/>
        <v>289208.5</v>
      </c>
      <c r="Q34" s="100">
        <f t="shared" si="6"/>
        <v>144604</v>
      </c>
      <c r="R34" s="96"/>
    </row>
    <row r="35" spans="1:18">
      <c r="A35" s="93">
        <v>24</v>
      </c>
      <c r="B35" s="93" t="s">
        <v>118</v>
      </c>
      <c r="C35" s="93" t="s">
        <v>120</v>
      </c>
      <c r="D35" s="94">
        <v>26121</v>
      </c>
      <c r="E35" s="270">
        <v>1646</v>
      </c>
      <c r="F35" s="94">
        <v>112</v>
      </c>
      <c r="G35" s="94">
        <v>75</v>
      </c>
      <c r="H35" s="270">
        <v>1081</v>
      </c>
      <c r="I35" s="94">
        <f t="shared" si="0"/>
        <v>2727</v>
      </c>
      <c r="J35" s="94">
        <f t="shared" si="1"/>
        <v>187</v>
      </c>
      <c r="K35" s="94">
        <f t="shared" si="2"/>
        <v>491</v>
      </c>
      <c r="L35" s="94">
        <f t="shared" si="3"/>
        <v>1</v>
      </c>
      <c r="M35" s="94">
        <f t="shared" si="4"/>
        <v>1</v>
      </c>
      <c r="N35" s="271">
        <f t="shared" si="8"/>
        <v>365</v>
      </c>
      <c r="O35" s="272">
        <f>N35*$F$3</f>
        <v>32211.25</v>
      </c>
      <c r="P35" s="100">
        <f t="shared" si="7"/>
        <v>6090.25</v>
      </c>
      <c r="Q35" s="100">
        <f t="shared" si="6"/>
        <v>3045</v>
      </c>
      <c r="R35" s="96"/>
    </row>
    <row r="36" spans="1:18">
      <c r="A36" s="93">
        <v>25</v>
      </c>
      <c r="B36" s="93" t="s">
        <v>118</v>
      </c>
      <c r="C36" s="93" t="s">
        <v>121</v>
      </c>
      <c r="D36" s="94">
        <v>16238</v>
      </c>
      <c r="E36" s="270">
        <v>1482</v>
      </c>
      <c r="F36" s="94">
        <v>90</v>
      </c>
      <c r="G36" s="94">
        <v>368</v>
      </c>
      <c r="H36" s="270">
        <v>1458</v>
      </c>
      <c r="I36" s="94">
        <f t="shared" si="0"/>
        <v>2940</v>
      </c>
      <c r="J36" s="94">
        <f t="shared" si="1"/>
        <v>458</v>
      </c>
      <c r="K36" s="94">
        <f t="shared" si="2"/>
        <v>529</v>
      </c>
      <c r="L36" s="94">
        <f t="shared" si="3"/>
        <v>1</v>
      </c>
      <c r="M36" s="94">
        <f t="shared" si="4"/>
        <v>1</v>
      </c>
      <c r="N36" s="271">
        <f t="shared" si="8"/>
        <v>365</v>
      </c>
      <c r="O36" s="272">
        <f>N36*$F$3</f>
        <v>32211.25</v>
      </c>
      <c r="P36" s="100">
        <f t="shared" si="7"/>
        <v>15973.25</v>
      </c>
      <c r="Q36" s="100">
        <f t="shared" si="6"/>
        <v>7987</v>
      </c>
      <c r="R36" s="96"/>
    </row>
    <row r="37" spans="1:18">
      <c r="A37" s="93">
        <v>26</v>
      </c>
      <c r="B37" s="93" t="s">
        <v>112</v>
      </c>
      <c r="C37" s="93" t="s">
        <v>71</v>
      </c>
      <c r="D37" s="94">
        <v>23715</v>
      </c>
      <c r="E37" s="270">
        <v>3374</v>
      </c>
      <c r="F37" s="94">
        <v>12</v>
      </c>
      <c r="G37" s="94">
        <v>1</v>
      </c>
      <c r="H37" s="270">
        <v>1</v>
      </c>
      <c r="I37" s="94">
        <f t="shared" si="0"/>
        <v>3375</v>
      </c>
      <c r="J37" s="94">
        <f t="shared" si="1"/>
        <v>13</v>
      </c>
      <c r="K37" s="94">
        <f t="shared" si="2"/>
        <v>608</v>
      </c>
      <c r="L37" s="94">
        <f t="shared" si="3"/>
        <v>2</v>
      </c>
      <c r="M37" s="94">
        <f t="shared" si="4"/>
        <v>2</v>
      </c>
      <c r="N37" s="271">
        <f>M37*$H$3</f>
        <v>730</v>
      </c>
      <c r="O37" s="272">
        <f>N37*$F$8</f>
        <v>57706.5</v>
      </c>
      <c r="P37" s="100">
        <f>O37-D37</f>
        <v>33991.5</v>
      </c>
      <c r="Q37" s="100">
        <f t="shared" si="6"/>
        <v>16996</v>
      </c>
      <c r="R37" s="96"/>
    </row>
    <row r="38" spans="1:18">
      <c r="A38" s="93">
        <v>27</v>
      </c>
      <c r="B38" s="97" t="s">
        <v>97</v>
      </c>
      <c r="C38" s="97" t="s">
        <v>122</v>
      </c>
      <c r="D38" s="94"/>
      <c r="E38" s="270">
        <v>1636</v>
      </c>
      <c r="F38" s="94">
        <v>0</v>
      </c>
      <c r="G38" s="94">
        <v>0</v>
      </c>
      <c r="H38" s="270">
        <v>4383</v>
      </c>
      <c r="I38" s="94">
        <f t="shared" si="0"/>
        <v>6019</v>
      </c>
      <c r="J38" s="94">
        <f t="shared" si="1"/>
        <v>0</v>
      </c>
      <c r="K38" s="94">
        <f t="shared" si="2"/>
        <v>1083</v>
      </c>
      <c r="L38" s="94">
        <f t="shared" si="3"/>
        <v>3</v>
      </c>
      <c r="M38" s="94">
        <f t="shared" si="4"/>
        <v>3</v>
      </c>
      <c r="N38" s="271">
        <f t="shared" si="8"/>
        <v>1095</v>
      </c>
      <c r="O38" s="272"/>
      <c r="P38" s="100">
        <f t="shared" si="7"/>
        <v>0</v>
      </c>
      <c r="Q38" s="100">
        <f t="shared" si="6"/>
        <v>0</v>
      </c>
      <c r="R38" s="96"/>
    </row>
    <row r="39" spans="1:18">
      <c r="A39" s="93">
        <v>28</v>
      </c>
      <c r="B39" s="97" t="s">
        <v>118</v>
      </c>
      <c r="C39" s="97" t="s">
        <v>123</v>
      </c>
      <c r="D39" s="94"/>
      <c r="E39" s="270">
        <v>745</v>
      </c>
      <c r="F39" s="94">
        <v>0</v>
      </c>
      <c r="G39" s="94">
        <v>0</v>
      </c>
      <c r="H39" s="270">
        <v>1421</v>
      </c>
      <c r="I39" s="94">
        <f t="shared" si="0"/>
        <v>2166</v>
      </c>
      <c r="J39" s="94">
        <f t="shared" si="1"/>
        <v>0</v>
      </c>
      <c r="K39" s="94">
        <f t="shared" si="2"/>
        <v>390</v>
      </c>
      <c r="L39" s="94">
        <f t="shared" si="3"/>
        <v>1</v>
      </c>
      <c r="M39" s="94">
        <f t="shared" si="4"/>
        <v>1</v>
      </c>
      <c r="N39" s="271">
        <f t="shared" si="8"/>
        <v>365</v>
      </c>
      <c r="O39" s="272"/>
      <c r="P39" s="100">
        <f t="shared" si="7"/>
        <v>0</v>
      </c>
      <c r="Q39" s="100">
        <f t="shared" si="6"/>
        <v>0</v>
      </c>
      <c r="R39" s="96"/>
    </row>
    <row r="40" spans="1:18">
      <c r="A40" s="93">
        <v>29</v>
      </c>
      <c r="B40" s="97" t="s">
        <v>107</v>
      </c>
      <c r="C40" s="97" t="s">
        <v>124</v>
      </c>
      <c r="D40" s="94"/>
      <c r="E40" s="270">
        <v>1208</v>
      </c>
      <c r="F40" s="94">
        <v>0</v>
      </c>
      <c r="G40" s="94">
        <v>0</v>
      </c>
      <c r="H40" s="270">
        <v>3786</v>
      </c>
      <c r="I40" s="94">
        <f t="shared" si="0"/>
        <v>4994</v>
      </c>
      <c r="J40" s="94">
        <f t="shared" si="1"/>
        <v>0</v>
      </c>
      <c r="K40" s="94">
        <f t="shared" si="2"/>
        <v>899</v>
      </c>
      <c r="L40" s="94">
        <f t="shared" si="3"/>
        <v>2</v>
      </c>
      <c r="M40" s="94">
        <f t="shared" si="4"/>
        <v>2</v>
      </c>
      <c r="N40" s="271">
        <f t="shared" si="8"/>
        <v>730</v>
      </c>
      <c r="O40" s="272"/>
      <c r="P40" s="100">
        <f t="shared" si="7"/>
        <v>0</v>
      </c>
      <c r="Q40" s="100">
        <f t="shared" si="6"/>
        <v>0</v>
      </c>
      <c r="R40" s="96"/>
    </row>
    <row r="41" spans="1:18">
      <c r="A41" s="93">
        <v>30</v>
      </c>
      <c r="B41" s="97" t="s">
        <v>107</v>
      </c>
      <c r="C41" s="97" t="s">
        <v>125</v>
      </c>
      <c r="D41" s="94"/>
      <c r="E41" s="270">
        <v>696</v>
      </c>
      <c r="F41" s="94">
        <v>0</v>
      </c>
      <c r="G41" s="94">
        <v>0</v>
      </c>
      <c r="H41" s="270">
        <v>4409</v>
      </c>
      <c r="I41" s="94">
        <f t="shared" si="0"/>
        <v>5105</v>
      </c>
      <c r="J41" s="94">
        <f t="shared" si="1"/>
        <v>0</v>
      </c>
      <c r="K41" s="94">
        <f t="shared" si="2"/>
        <v>919</v>
      </c>
      <c r="L41" s="94">
        <f t="shared" si="3"/>
        <v>3</v>
      </c>
      <c r="M41" s="94">
        <f t="shared" si="4"/>
        <v>3</v>
      </c>
      <c r="N41" s="271">
        <f t="shared" si="8"/>
        <v>1095</v>
      </c>
      <c r="O41" s="272"/>
      <c r="P41" s="100">
        <f t="shared" si="7"/>
        <v>0</v>
      </c>
      <c r="Q41" s="100">
        <f t="shared" si="6"/>
        <v>0</v>
      </c>
      <c r="R41" s="96"/>
    </row>
    <row r="42" spans="1:18">
      <c r="A42" s="93">
        <v>31</v>
      </c>
      <c r="B42" s="97" t="s">
        <v>112</v>
      </c>
      <c r="C42" s="97" t="s">
        <v>126</v>
      </c>
      <c r="D42" s="94"/>
      <c r="E42" s="270">
        <v>553</v>
      </c>
      <c r="F42" s="94">
        <v>0</v>
      </c>
      <c r="G42" s="94">
        <v>0</v>
      </c>
      <c r="H42" s="270">
        <v>4381</v>
      </c>
      <c r="I42" s="94">
        <f t="shared" si="0"/>
        <v>4934</v>
      </c>
      <c r="J42" s="94">
        <f t="shared" si="1"/>
        <v>0</v>
      </c>
      <c r="K42" s="94">
        <f t="shared" si="2"/>
        <v>888</v>
      </c>
      <c r="L42" s="94">
        <f t="shared" si="3"/>
        <v>2</v>
      </c>
      <c r="M42" s="94">
        <f t="shared" si="4"/>
        <v>2</v>
      </c>
      <c r="N42" s="271">
        <f t="shared" si="8"/>
        <v>730</v>
      </c>
      <c r="O42" s="272"/>
      <c r="P42" s="100">
        <f t="shared" si="7"/>
        <v>0</v>
      </c>
      <c r="Q42" s="100">
        <f t="shared" si="6"/>
        <v>0</v>
      </c>
      <c r="R42" s="96"/>
    </row>
    <row r="43" spans="1:18">
      <c r="A43" s="93">
        <v>32</v>
      </c>
      <c r="B43" s="97" t="s">
        <v>118</v>
      </c>
      <c r="C43" s="97" t="s">
        <v>127</v>
      </c>
      <c r="D43" s="94"/>
      <c r="E43" s="270">
        <v>1567</v>
      </c>
      <c r="F43" s="94">
        <v>0</v>
      </c>
      <c r="G43" s="94">
        <v>0</v>
      </c>
      <c r="H43" s="270">
        <v>2553</v>
      </c>
      <c r="I43" s="94">
        <f t="shared" si="0"/>
        <v>4120</v>
      </c>
      <c r="J43" s="94">
        <f t="shared" si="1"/>
        <v>0</v>
      </c>
      <c r="K43" s="94">
        <f t="shared" si="2"/>
        <v>742</v>
      </c>
      <c r="L43" s="94">
        <f t="shared" si="3"/>
        <v>2</v>
      </c>
      <c r="M43" s="94">
        <f t="shared" si="4"/>
        <v>2</v>
      </c>
      <c r="N43" s="271">
        <f t="shared" si="8"/>
        <v>730</v>
      </c>
      <c r="O43" s="272"/>
      <c r="P43" s="100">
        <f t="shared" si="7"/>
        <v>0</v>
      </c>
      <c r="Q43" s="100">
        <f t="shared" si="6"/>
        <v>0</v>
      </c>
      <c r="R43" s="96"/>
    </row>
    <row r="44" spans="1:18">
      <c r="A44" s="93">
        <v>33</v>
      </c>
      <c r="B44" s="97" t="s">
        <v>92</v>
      </c>
      <c r="C44" s="97" t="s">
        <v>128</v>
      </c>
      <c r="D44" s="94">
        <v>9407</v>
      </c>
      <c r="E44" s="270">
        <v>1064</v>
      </c>
      <c r="F44" s="94">
        <v>0</v>
      </c>
      <c r="G44" s="94">
        <v>17</v>
      </c>
      <c r="H44" s="270">
        <v>40</v>
      </c>
      <c r="I44" s="94">
        <f t="shared" si="0"/>
        <v>1104</v>
      </c>
      <c r="J44" s="94">
        <f t="shared" si="1"/>
        <v>17</v>
      </c>
      <c r="K44" s="94">
        <f t="shared" si="2"/>
        <v>199</v>
      </c>
      <c r="L44" s="94">
        <f t="shared" si="3"/>
        <v>1</v>
      </c>
      <c r="M44" s="94">
        <f t="shared" si="4"/>
        <v>1</v>
      </c>
      <c r="N44" s="271">
        <f>M44*$H$3</f>
        <v>365</v>
      </c>
      <c r="O44" s="272">
        <f>N44*$F$8</f>
        <v>28853.25</v>
      </c>
      <c r="P44" s="100">
        <f t="shared" si="7"/>
        <v>19446.25</v>
      </c>
      <c r="Q44" s="100">
        <f t="shared" si="6"/>
        <v>9723</v>
      </c>
      <c r="R44" s="96"/>
    </row>
    <row r="45" spans="1:18">
      <c r="A45" s="93">
        <v>34</v>
      </c>
      <c r="B45" s="97" t="s">
        <v>118</v>
      </c>
      <c r="C45" s="97" t="s">
        <v>67</v>
      </c>
      <c r="D45" s="94">
        <v>33438</v>
      </c>
      <c r="E45" s="270">
        <v>3491</v>
      </c>
      <c r="F45" s="94">
        <v>213</v>
      </c>
      <c r="G45" s="94">
        <v>178</v>
      </c>
      <c r="H45" s="270">
        <v>186</v>
      </c>
      <c r="I45" s="94">
        <f t="shared" si="0"/>
        <v>3677</v>
      </c>
      <c r="J45" s="94">
        <f t="shared" si="1"/>
        <v>391</v>
      </c>
      <c r="K45" s="94">
        <f t="shared" si="2"/>
        <v>662</v>
      </c>
      <c r="L45" s="94">
        <f t="shared" si="3"/>
        <v>2</v>
      </c>
      <c r="M45" s="94">
        <f t="shared" si="4"/>
        <v>2</v>
      </c>
      <c r="N45" s="271">
        <f>M45*$H$3</f>
        <v>730</v>
      </c>
      <c r="O45" s="272">
        <f>N45*$F$8</f>
        <v>57706.5</v>
      </c>
      <c r="P45" s="100">
        <f>O45-D45</f>
        <v>24268.5</v>
      </c>
      <c r="Q45" s="100">
        <f t="shared" si="6"/>
        <v>12134</v>
      </c>
      <c r="R45" s="96"/>
    </row>
    <row r="46" spans="1:18">
      <c r="A46" s="93">
        <v>35</v>
      </c>
      <c r="B46" s="97" t="s">
        <v>107</v>
      </c>
      <c r="C46" s="97" t="s">
        <v>129</v>
      </c>
      <c r="D46" s="94">
        <v>20791</v>
      </c>
      <c r="E46" s="270">
        <v>3089</v>
      </c>
      <c r="F46" s="94">
        <v>82</v>
      </c>
      <c r="G46" s="94">
        <v>43</v>
      </c>
      <c r="H46" s="270">
        <v>294</v>
      </c>
      <c r="I46" s="94">
        <f t="shared" si="0"/>
        <v>3383</v>
      </c>
      <c r="J46" s="94">
        <f t="shared" si="1"/>
        <v>125</v>
      </c>
      <c r="K46" s="94">
        <f t="shared" si="2"/>
        <v>609</v>
      </c>
      <c r="L46" s="94">
        <f t="shared" si="3"/>
        <v>2</v>
      </c>
      <c r="M46" s="94">
        <f t="shared" si="4"/>
        <v>2</v>
      </c>
      <c r="N46" s="271">
        <f>M46*$H$3</f>
        <v>730</v>
      </c>
      <c r="O46" s="272">
        <f>N46*$F$8</f>
        <v>57706.5</v>
      </c>
      <c r="P46" s="100">
        <f t="shared" si="7"/>
        <v>36915.5</v>
      </c>
      <c r="Q46" s="100">
        <f t="shared" si="6"/>
        <v>18458</v>
      </c>
      <c r="R46" s="96"/>
    </row>
    <row r="47" spans="1:18">
      <c r="A47" s="93">
        <v>36</v>
      </c>
      <c r="B47" s="97" t="s">
        <v>92</v>
      </c>
      <c r="C47" s="97" t="s">
        <v>130</v>
      </c>
      <c r="D47" s="94"/>
      <c r="E47" s="270">
        <v>652</v>
      </c>
      <c r="F47" s="94">
        <v>0</v>
      </c>
      <c r="G47" s="94">
        <v>0</v>
      </c>
      <c r="H47" s="270">
        <v>1</v>
      </c>
      <c r="I47" s="94">
        <f t="shared" si="0"/>
        <v>653</v>
      </c>
      <c r="J47" s="94">
        <f t="shared" si="1"/>
        <v>0</v>
      </c>
      <c r="K47" s="94">
        <f t="shared" si="2"/>
        <v>118</v>
      </c>
      <c r="L47" s="94">
        <f t="shared" si="3"/>
        <v>0</v>
      </c>
      <c r="M47" s="94">
        <f t="shared" si="4"/>
        <v>0</v>
      </c>
      <c r="N47" s="271"/>
      <c r="O47" s="272"/>
      <c r="P47" s="100">
        <f t="shared" si="7"/>
        <v>0</v>
      </c>
      <c r="Q47" s="100">
        <f t="shared" si="6"/>
        <v>0</v>
      </c>
      <c r="R47" s="96"/>
    </row>
    <row r="48" spans="1:18">
      <c r="A48" s="93">
        <v>37</v>
      </c>
      <c r="B48" s="93" t="s">
        <v>118</v>
      </c>
      <c r="C48" s="93" t="s">
        <v>131</v>
      </c>
      <c r="D48" s="94">
        <v>124954</v>
      </c>
      <c r="E48" s="270">
        <v>9079</v>
      </c>
      <c r="F48" s="94">
        <v>313</v>
      </c>
      <c r="G48" s="94">
        <v>1013</v>
      </c>
      <c r="H48" s="270">
        <v>8755</v>
      </c>
      <c r="I48" s="94">
        <f>E48+H48</f>
        <v>17834</v>
      </c>
      <c r="J48" s="94">
        <f t="shared" si="1"/>
        <v>1326</v>
      </c>
      <c r="K48" s="94">
        <f t="shared" si="2"/>
        <v>3210</v>
      </c>
      <c r="L48" s="94">
        <f t="shared" si="3"/>
        <v>9</v>
      </c>
      <c r="M48" s="94">
        <f t="shared" si="4"/>
        <v>8</v>
      </c>
      <c r="N48" s="271">
        <f>M48*$H$3</f>
        <v>2920</v>
      </c>
      <c r="O48" s="272">
        <f>N48*$F$4</f>
        <v>343567.2</v>
      </c>
      <c r="P48" s="100">
        <f t="shared" si="7"/>
        <v>218613.2</v>
      </c>
      <c r="Q48" s="100">
        <f t="shared" si="6"/>
        <v>109307</v>
      </c>
      <c r="R48" s="96"/>
    </row>
    <row r="49" spans="1:17">
      <c r="A49" s="717" t="s">
        <v>132</v>
      </c>
      <c r="B49" s="717"/>
      <c r="C49" s="717"/>
      <c r="D49" s="98">
        <f t="shared" ref="D49:P49" si="9">SUM(D12:D48)</f>
        <v>6885887</v>
      </c>
      <c r="E49" s="100">
        <f>SUM(E12:E48)</f>
        <v>263782</v>
      </c>
      <c r="F49" s="100">
        <f>SUM(F12:F48)</f>
        <v>25959</v>
      </c>
      <c r="G49" s="100">
        <f t="shared" si="9"/>
        <v>49409</v>
      </c>
      <c r="H49" s="100">
        <f t="shared" si="9"/>
        <v>273298</v>
      </c>
      <c r="I49" s="272">
        <f t="shared" si="9"/>
        <v>537080</v>
      </c>
      <c r="J49" s="272">
        <f t="shared" si="9"/>
        <v>75368</v>
      </c>
      <c r="K49" s="272">
        <f t="shared" si="9"/>
        <v>105001</v>
      </c>
      <c r="L49" s="272">
        <f t="shared" si="9"/>
        <v>287</v>
      </c>
      <c r="M49" s="272">
        <f t="shared" si="9"/>
        <v>272</v>
      </c>
      <c r="N49" s="272">
        <f>SUM(N12:N48)</f>
        <v>90520</v>
      </c>
      <c r="O49" s="272">
        <f t="shared" si="9"/>
        <v>11305356.699999999</v>
      </c>
      <c r="P49" s="272">
        <f t="shared" si="9"/>
        <v>4419469.6999999993</v>
      </c>
      <c r="Q49" s="99">
        <f>SUM(Q12:Q48)</f>
        <v>2209735</v>
      </c>
    </row>
    <row r="50" spans="1:17">
      <c r="A50" s="718" t="s">
        <v>133</v>
      </c>
      <c r="B50" s="718"/>
      <c r="C50" s="718"/>
      <c r="D50" s="101" t="s">
        <v>134</v>
      </c>
      <c r="E50" s="101" t="s">
        <v>134</v>
      </c>
      <c r="F50" s="101" t="s">
        <v>134</v>
      </c>
      <c r="G50" s="102"/>
      <c r="H50" s="102"/>
      <c r="I50" s="95"/>
      <c r="J50" s="95"/>
      <c r="K50" s="96"/>
      <c r="L50" s="96"/>
      <c r="M50" s="96"/>
    </row>
    <row r="51" spans="1:17">
      <c r="P51" s="103"/>
    </row>
    <row r="52" spans="1:17" ht="42.75" customHeight="1">
      <c r="A52" s="716" t="s">
        <v>393</v>
      </c>
      <c r="B52" s="716"/>
      <c r="C52" s="716"/>
      <c r="D52" s="716"/>
      <c r="E52" s="716"/>
      <c r="F52" s="716"/>
      <c r="G52" s="716"/>
      <c r="H52" s="716"/>
      <c r="I52" s="716"/>
      <c r="K52" s="96"/>
      <c r="L52" s="87"/>
    </row>
    <row r="53" spans="1:17">
      <c r="L53" s="104"/>
    </row>
  </sheetData>
  <mergeCells count="19">
    <mergeCell ref="A52:I52"/>
    <mergeCell ref="O1:Q1"/>
    <mergeCell ref="N9:N11"/>
    <mergeCell ref="O9:O11"/>
    <mergeCell ref="P9:P11"/>
    <mergeCell ref="Q9:Q11"/>
    <mergeCell ref="A49:C49"/>
    <mergeCell ref="A50:C50"/>
    <mergeCell ref="G9:H10"/>
    <mergeCell ref="I9:I11"/>
    <mergeCell ref="J9:J11"/>
    <mergeCell ref="K9:K11"/>
    <mergeCell ref="L9:L11"/>
    <mergeCell ref="M9:M11"/>
    <mergeCell ref="A9:A11"/>
    <mergeCell ref="B9:B11"/>
    <mergeCell ref="C9:C11"/>
    <mergeCell ref="D9:D11"/>
    <mergeCell ref="E9:F10"/>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0DFEB-5B08-4CC0-95A1-0A53F5C127F6}">
  <dimension ref="A1:AC51"/>
  <sheetViews>
    <sheetView topLeftCell="A25" zoomScale="55" zoomScaleNormal="55" workbookViewId="0">
      <selection activeCell="P44" sqref="P44"/>
    </sheetView>
  </sheetViews>
  <sheetFormatPr defaultColWidth="8.7109375" defaultRowHeight="15" outlineLevelCol="1"/>
  <cols>
    <col min="1" max="1" width="30.5703125" style="16" customWidth="1"/>
    <col min="2" max="2" width="29.28515625" style="16" customWidth="1"/>
    <col min="3" max="3" width="12.85546875" style="16" customWidth="1"/>
    <col min="4" max="4" width="34.85546875" style="16" customWidth="1"/>
    <col min="5" max="5" width="32.42578125" style="16" customWidth="1" outlineLevel="1"/>
    <col min="6" max="6" width="10.28515625" style="17" customWidth="1" outlineLevel="1"/>
    <col min="7" max="7" width="13.42578125" style="17" customWidth="1" outlineLevel="1"/>
    <col min="8" max="8" width="8.85546875" style="17" customWidth="1" outlineLevel="1"/>
    <col min="9" max="9" width="11.5703125" style="17" customWidth="1" outlineLevel="1"/>
    <col min="10" max="10" width="8.28515625" style="17" customWidth="1" outlineLevel="1"/>
    <col min="11" max="12" width="8.7109375" style="17" outlineLevel="1"/>
    <col min="13" max="13" width="10.28515625" style="17" customWidth="1" outlineLevel="1"/>
    <col min="14" max="14" width="19.7109375" style="42" customWidth="1" outlineLevel="1"/>
    <col min="15" max="15" width="11.140625" style="39" customWidth="1"/>
    <col min="16" max="20" width="11.42578125" style="39" customWidth="1" outlineLevel="1"/>
    <col min="21" max="21" width="21.140625" style="39" customWidth="1" outlineLevel="1"/>
    <col min="22" max="22" width="12" style="476" customWidth="1"/>
    <col min="23" max="23" width="11.7109375" style="16" customWidth="1" outlineLevel="1"/>
    <col min="24" max="24" width="13.42578125" style="17" customWidth="1" outlineLevel="1"/>
    <col min="25" max="25" width="10.28515625" style="17" customWidth="1" outlineLevel="1"/>
    <col min="26" max="26" width="10.7109375" style="17" customWidth="1" outlineLevel="1"/>
    <col min="27" max="27" width="21.140625" style="42" customWidth="1"/>
    <col min="28" max="16384" width="8.7109375" style="16"/>
  </cols>
  <sheetData>
    <row r="1" spans="1:28">
      <c r="C1" s="16">
        <v>1</v>
      </c>
      <c r="D1" s="16">
        <v>2</v>
      </c>
      <c r="E1" s="16">
        <v>3</v>
      </c>
      <c r="F1" s="16">
        <v>4</v>
      </c>
      <c r="G1" s="16">
        <v>5</v>
      </c>
      <c r="H1" s="16">
        <v>6</v>
      </c>
      <c r="I1" s="16">
        <v>7</v>
      </c>
      <c r="J1" s="16">
        <v>8</v>
      </c>
      <c r="K1" s="16">
        <v>9</v>
      </c>
      <c r="L1" s="16">
        <v>10</v>
      </c>
      <c r="M1" s="16">
        <v>11</v>
      </c>
      <c r="N1" s="16">
        <v>12</v>
      </c>
      <c r="O1" s="16">
        <v>13</v>
      </c>
      <c r="P1" s="16">
        <v>14</v>
      </c>
      <c r="Q1" s="16">
        <v>15</v>
      </c>
      <c r="R1" s="16">
        <v>16</v>
      </c>
      <c r="S1" s="16">
        <v>17</v>
      </c>
      <c r="T1" s="16">
        <v>18</v>
      </c>
      <c r="U1" s="16">
        <v>19</v>
      </c>
      <c r="V1" s="16">
        <v>20</v>
      </c>
      <c r="W1" s="16">
        <v>21</v>
      </c>
      <c r="X1" s="16">
        <v>22</v>
      </c>
      <c r="Y1" s="16">
        <v>23</v>
      </c>
      <c r="Z1" s="16">
        <v>24</v>
      </c>
      <c r="AA1" s="16">
        <v>25</v>
      </c>
    </row>
    <row r="2" spans="1:28" ht="71.25" customHeight="1">
      <c r="F2" s="16"/>
      <c r="G2" s="16"/>
      <c r="H2" s="16"/>
      <c r="I2" s="16"/>
      <c r="J2" s="16"/>
      <c r="K2" s="16"/>
      <c r="L2" s="16"/>
      <c r="M2" s="16"/>
      <c r="N2" s="16"/>
      <c r="O2" s="16"/>
      <c r="P2" s="16"/>
      <c r="Q2" s="16"/>
      <c r="R2" s="16"/>
      <c r="S2" s="16"/>
      <c r="T2" s="16"/>
      <c r="U2" s="16"/>
      <c r="V2" s="16"/>
      <c r="X2" s="719" t="s">
        <v>210</v>
      </c>
      <c r="Y2" s="719"/>
      <c r="Z2" s="719"/>
      <c r="AA2" s="719"/>
    </row>
    <row r="3" spans="1:28" ht="47.25" customHeight="1">
      <c r="A3" s="723" t="s">
        <v>135</v>
      </c>
      <c r="B3" s="723"/>
      <c r="C3" s="723"/>
      <c r="D3" s="723"/>
      <c r="E3" s="723"/>
      <c r="F3" s="723"/>
      <c r="G3" s="723"/>
      <c r="H3" s="723"/>
      <c r="I3" s="723"/>
      <c r="J3" s="723"/>
      <c r="K3" s="723"/>
      <c r="L3" s="723"/>
      <c r="M3" s="723"/>
      <c r="N3" s="723"/>
      <c r="O3" s="723"/>
      <c r="P3" s="723"/>
      <c r="Q3" s="723"/>
      <c r="R3" s="723"/>
      <c r="S3" s="723"/>
      <c r="T3" s="723"/>
      <c r="U3" s="723"/>
      <c r="V3" s="723"/>
      <c r="W3" s="723"/>
      <c r="X3" s="723"/>
      <c r="Y3" s="723"/>
      <c r="Z3" s="723"/>
      <c r="AA3" s="723"/>
    </row>
    <row r="4" spans="1:28" s="24" customFormat="1" ht="12.75">
      <c r="A4" s="489" t="s">
        <v>596</v>
      </c>
      <c r="B4" s="18"/>
      <c r="C4" s="18"/>
      <c r="D4" s="19"/>
      <c r="E4" s="18" t="s">
        <v>136</v>
      </c>
      <c r="F4" s="20"/>
      <c r="G4" s="21">
        <v>4372</v>
      </c>
      <c r="H4" s="21" t="s">
        <v>137</v>
      </c>
      <c r="I4" s="21"/>
      <c r="J4" s="21"/>
      <c r="K4" s="21"/>
      <c r="L4" s="21"/>
      <c r="M4" s="21"/>
      <c r="N4" s="22"/>
      <c r="O4" s="23"/>
      <c r="P4" s="23"/>
      <c r="Q4" s="23"/>
      <c r="R4" s="23"/>
      <c r="S4" s="23"/>
      <c r="T4" s="23"/>
      <c r="U4" s="23"/>
      <c r="V4" s="468"/>
      <c r="W4" s="18"/>
      <c r="X4" s="21"/>
      <c r="Y4" s="21"/>
      <c r="Z4" s="21"/>
      <c r="AA4" s="22"/>
    </row>
    <row r="5" spans="1:28" s="24" customFormat="1" ht="12.75">
      <c r="A5" s="18"/>
      <c r="B5" s="18"/>
      <c r="C5" s="18"/>
      <c r="D5" s="18"/>
      <c r="E5" s="18" t="s">
        <v>138</v>
      </c>
      <c r="F5" s="21"/>
      <c r="G5" s="21">
        <f>G4/12</f>
        <v>364.33333333333331</v>
      </c>
      <c r="H5" s="21">
        <v>1963</v>
      </c>
      <c r="I5" s="21"/>
      <c r="J5" s="21"/>
      <c r="K5" s="25">
        <v>0.2359</v>
      </c>
      <c r="L5" s="21"/>
      <c r="M5" s="21"/>
      <c r="N5" s="22"/>
      <c r="O5" s="23"/>
      <c r="P5" s="21"/>
      <c r="Q5" s="23"/>
      <c r="R5" s="21">
        <v>1850</v>
      </c>
      <c r="S5" s="25">
        <v>0.2359</v>
      </c>
      <c r="T5" s="23"/>
      <c r="U5" s="23"/>
      <c r="V5" s="468"/>
      <c r="W5" s="18"/>
      <c r="X5" s="21"/>
      <c r="Y5" s="21"/>
      <c r="Z5" s="21"/>
      <c r="AA5" s="22"/>
    </row>
    <row r="6" spans="1:28" s="470" customFormat="1" ht="15.75">
      <c r="A6" s="469"/>
      <c r="B6" s="469"/>
      <c r="C6" s="469"/>
      <c r="D6" s="469"/>
      <c r="E6" s="720" t="s">
        <v>139</v>
      </c>
      <c r="F6" s="720"/>
      <c r="G6" s="720"/>
      <c r="H6" s="720"/>
      <c r="I6" s="720"/>
      <c r="J6" s="720"/>
      <c r="K6" s="720"/>
      <c r="L6" s="720"/>
      <c r="M6" s="720"/>
      <c r="N6" s="720"/>
      <c r="O6" s="720"/>
      <c r="P6" s="721" t="s">
        <v>140</v>
      </c>
      <c r="Q6" s="721"/>
      <c r="R6" s="721"/>
      <c r="S6" s="721"/>
      <c r="T6" s="721"/>
      <c r="U6" s="721"/>
      <c r="V6" s="721"/>
      <c r="W6" s="720" t="s">
        <v>579</v>
      </c>
      <c r="X6" s="720"/>
      <c r="Y6" s="720"/>
      <c r="Z6" s="720"/>
      <c r="AA6" s="720"/>
    </row>
    <row r="7" spans="1:28" s="471" customFormat="1" ht="45.75" customHeight="1">
      <c r="A7" s="492" t="s">
        <v>141</v>
      </c>
      <c r="B7" s="492" t="s">
        <v>142</v>
      </c>
      <c r="C7" s="492" t="s">
        <v>143</v>
      </c>
      <c r="D7" s="492" t="s">
        <v>64</v>
      </c>
      <c r="E7" s="492" t="s">
        <v>144</v>
      </c>
      <c r="F7" s="492" t="s">
        <v>148</v>
      </c>
      <c r="G7" s="492" t="s">
        <v>677</v>
      </c>
      <c r="H7" s="492" t="s">
        <v>145</v>
      </c>
      <c r="I7" s="492" t="s">
        <v>678</v>
      </c>
      <c r="J7" s="492" t="s">
        <v>580</v>
      </c>
      <c r="K7" s="492" t="s">
        <v>146</v>
      </c>
      <c r="L7" s="492" t="s">
        <v>147</v>
      </c>
      <c r="M7" s="492" t="s">
        <v>581</v>
      </c>
      <c r="N7" s="493" t="s">
        <v>582</v>
      </c>
      <c r="O7" s="494" t="s">
        <v>583</v>
      </c>
      <c r="P7" s="494" t="s">
        <v>148</v>
      </c>
      <c r="Q7" s="492" t="s">
        <v>144</v>
      </c>
      <c r="R7" s="492" t="s">
        <v>145</v>
      </c>
      <c r="S7" s="492" t="s">
        <v>146</v>
      </c>
      <c r="T7" s="492" t="s">
        <v>147</v>
      </c>
      <c r="U7" s="493" t="s">
        <v>582</v>
      </c>
      <c r="V7" s="494" t="s">
        <v>583</v>
      </c>
      <c r="W7" s="492" t="s">
        <v>144</v>
      </c>
      <c r="X7" s="492" t="s">
        <v>677</v>
      </c>
      <c r="Y7" s="492" t="s">
        <v>147</v>
      </c>
      <c r="Z7" s="492" t="s">
        <v>581</v>
      </c>
      <c r="AA7" s="493" t="s">
        <v>582</v>
      </c>
    </row>
    <row r="8" spans="1:28" ht="30" customHeight="1">
      <c r="A8" s="26" t="s">
        <v>149</v>
      </c>
      <c r="B8" s="26" t="s">
        <v>150</v>
      </c>
      <c r="C8" s="27">
        <v>320200001</v>
      </c>
      <c r="D8" s="28" t="s">
        <v>124</v>
      </c>
      <c r="E8" s="26">
        <v>0.5</v>
      </c>
      <c r="F8" s="29">
        <v>6</v>
      </c>
      <c r="G8" s="30">
        <f t="shared" ref="G8:G40" si="0">ROUND(E8*$G$5,2)</f>
        <v>182.17</v>
      </c>
      <c r="H8" s="30">
        <f t="shared" ref="H8:H40" si="1">E8*$H$5</f>
        <v>981.5</v>
      </c>
      <c r="I8" s="30">
        <v>1.3</v>
      </c>
      <c r="J8" s="30">
        <f t="shared" ref="J8:J40" si="2">ROUND(H8*I8,2)</f>
        <v>1275.95</v>
      </c>
      <c r="K8" s="30">
        <f>ROUND(J8*$K$5,2)</f>
        <v>301</v>
      </c>
      <c r="L8" s="30">
        <f>ROUND((J8+K8),2)</f>
        <v>1576.95</v>
      </c>
      <c r="M8" s="472">
        <f t="shared" ref="M8:M40" si="3">ROUND(G8+L8,0)</f>
        <v>1759</v>
      </c>
      <c r="N8" s="31">
        <f>ROUND(M8*F8,)</f>
        <v>10554</v>
      </c>
      <c r="O8" s="32"/>
      <c r="P8" s="29">
        <v>6</v>
      </c>
      <c r="Q8" s="33">
        <v>0.5</v>
      </c>
      <c r="R8" s="33">
        <f>ROUND(Q8*$R$5,2)</f>
        <v>925</v>
      </c>
      <c r="S8" s="33">
        <f>ROUND(R8*$S$5,2)</f>
        <v>218.21</v>
      </c>
      <c r="T8" s="32">
        <f>ROUND((R8+S8),2)</f>
        <v>1143.21</v>
      </c>
      <c r="U8" s="31">
        <f>ROUND(T8*P8,)</f>
        <v>6859</v>
      </c>
      <c r="V8" s="473"/>
      <c r="W8" s="477">
        <f t="shared" ref="W8:W40" si="4">E8+Q8</f>
        <v>1</v>
      </c>
      <c r="X8" s="478">
        <f>G8</f>
        <v>182.17</v>
      </c>
      <c r="Y8" s="478">
        <f>L8+T8</f>
        <v>2720.16</v>
      </c>
      <c r="Z8" s="479">
        <f>ROUND(M8+T8,0)</f>
        <v>2902</v>
      </c>
      <c r="AA8" s="428">
        <f>N8+U8</f>
        <v>17413</v>
      </c>
      <c r="AB8" s="34"/>
    </row>
    <row r="9" spans="1:28" ht="30" customHeight="1">
      <c r="A9" s="26" t="s">
        <v>151</v>
      </c>
      <c r="B9" s="26" t="s">
        <v>152</v>
      </c>
      <c r="C9" s="27">
        <v>360200027</v>
      </c>
      <c r="D9" s="28" t="s">
        <v>113</v>
      </c>
      <c r="E9" s="26">
        <v>0.5</v>
      </c>
      <c r="F9" s="29">
        <v>6</v>
      </c>
      <c r="G9" s="30">
        <f t="shared" si="0"/>
        <v>182.17</v>
      </c>
      <c r="H9" s="30">
        <f t="shared" si="1"/>
        <v>981.5</v>
      </c>
      <c r="I9" s="30">
        <v>1.3</v>
      </c>
      <c r="J9" s="30">
        <f t="shared" si="2"/>
        <v>1275.95</v>
      </c>
      <c r="K9" s="30">
        <f t="shared" ref="K9:K40" si="5">ROUND(J9*$K$5,2)</f>
        <v>301</v>
      </c>
      <c r="L9" s="30">
        <f t="shared" ref="L9:L40" si="6">ROUND((J9+K9),2)</f>
        <v>1576.95</v>
      </c>
      <c r="M9" s="472">
        <f t="shared" si="3"/>
        <v>1759</v>
      </c>
      <c r="N9" s="31">
        <f t="shared" ref="N9:N40" si="7">ROUND(M9*F9,)</f>
        <v>10554</v>
      </c>
      <c r="O9" s="32"/>
      <c r="P9" s="29">
        <v>6</v>
      </c>
      <c r="Q9" s="33">
        <v>0.5</v>
      </c>
      <c r="R9" s="33">
        <f t="shared" ref="R9:R40" si="8">ROUND(Q9*$R$5,2)</f>
        <v>925</v>
      </c>
      <c r="S9" s="33">
        <f t="shared" ref="S9:S40" si="9">ROUND(R9*$S$5,2)</f>
        <v>218.21</v>
      </c>
      <c r="T9" s="32">
        <f t="shared" ref="T9:T40" si="10">ROUND((R9+S9),2)</f>
        <v>1143.21</v>
      </c>
      <c r="U9" s="31">
        <f t="shared" ref="U9:U40" si="11">ROUND(T9*P9,)</f>
        <v>6859</v>
      </c>
      <c r="V9" s="473"/>
      <c r="W9" s="477">
        <f t="shared" si="4"/>
        <v>1</v>
      </c>
      <c r="X9" s="478">
        <f t="shared" ref="X9:X40" si="12">G9</f>
        <v>182.17</v>
      </c>
      <c r="Y9" s="478">
        <f t="shared" ref="Y9:Y40" si="13">L9+T9</f>
        <v>2720.16</v>
      </c>
      <c r="Z9" s="479">
        <f t="shared" ref="Z9:Z40" si="14">ROUND(M9+T9,0)</f>
        <v>2902</v>
      </c>
      <c r="AA9" s="428">
        <f t="shared" ref="AA9:AA40" si="15">N9+U9</f>
        <v>17413</v>
      </c>
      <c r="AB9" s="34"/>
    </row>
    <row r="10" spans="1:28" ht="30" customHeight="1">
      <c r="A10" s="26" t="s">
        <v>153</v>
      </c>
      <c r="B10" s="26" t="s">
        <v>152</v>
      </c>
      <c r="C10" s="27">
        <v>500200052</v>
      </c>
      <c r="D10" s="28" t="s">
        <v>114</v>
      </c>
      <c r="E10" s="26">
        <v>0.5</v>
      </c>
      <c r="F10" s="29">
        <v>6</v>
      </c>
      <c r="G10" s="30">
        <f t="shared" si="0"/>
        <v>182.17</v>
      </c>
      <c r="H10" s="30">
        <f t="shared" si="1"/>
        <v>981.5</v>
      </c>
      <c r="I10" s="30">
        <v>1.3</v>
      </c>
      <c r="J10" s="30">
        <f t="shared" si="2"/>
        <v>1275.95</v>
      </c>
      <c r="K10" s="30">
        <f t="shared" si="5"/>
        <v>301</v>
      </c>
      <c r="L10" s="30">
        <f t="shared" si="6"/>
        <v>1576.95</v>
      </c>
      <c r="M10" s="472">
        <f t="shared" si="3"/>
        <v>1759</v>
      </c>
      <c r="N10" s="31">
        <f t="shared" si="7"/>
        <v>10554</v>
      </c>
      <c r="O10" s="32"/>
      <c r="P10" s="29">
        <v>6</v>
      </c>
      <c r="Q10" s="33">
        <v>0.5</v>
      </c>
      <c r="R10" s="33">
        <f t="shared" si="8"/>
        <v>925</v>
      </c>
      <c r="S10" s="33">
        <f t="shared" si="9"/>
        <v>218.21</v>
      </c>
      <c r="T10" s="32">
        <f t="shared" si="10"/>
        <v>1143.21</v>
      </c>
      <c r="U10" s="31">
        <f t="shared" si="11"/>
        <v>6859</v>
      </c>
      <c r="V10" s="473"/>
      <c r="W10" s="477">
        <f t="shared" si="4"/>
        <v>1</v>
      </c>
      <c r="X10" s="478">
        <f t="shared" si="12"/>
        <v>182.17</v>
      </c>
      <c r="Y10" s="478">
        <f t="shared" si="13"/>
        <v>2720.16</v>
      </c>
      <c r="Z10" s="479">
        <f t="shared" si="14"/>
        <v>2902</v>
      </c>
      <c r="AA10" s="428">
        <f t="shared" si="15"/>
        <v>17413</v>
      </c>
      <c r="AB10" s="34"/>
    </row>
    <row r="11" spans="1:28" ht="30" customHeight="1">
      <c r="A11" s="26" t="s">
        <v>154</v>
      </c>
      <c r="B11" s="26" t="s">
        <v>155</v>
      </c>
      <c r="C11" s="27">
        <v>10011804</v>
      </c>
      <c r="D11" s="28" t="s">
        <v>156</v>
      </c>
      <c r="E11" s="26">
        <v>2</v>
      </c>
      <c r="F11" s="29">
        <v>6</v>
      </c>
      <c r="G11" s="30">
        <f t="shared" si="0"/>
        <v>728.67</v>
      </c>
      <c r="H11" s="30">
        <f t="shared" si="1"/>
        <v>3926</v>
      </c>
      <c r="I11" s="30">
        <v>1.3</v>
      </c>
      <c r="J11" s="30">
        <f t="shared" si="2"/>
        <v>5103.8</v>
      </c>
      <c r="K11" s="30">
        <f t="shared" si="5"/>
        <v>1203.99</v>
      </c>
      <c r="L11" s="30">
        <f t="shared" si="6"/>
        <v>6307.79</v>
      </c>
      <c r="M11" s="472">
        <f t="shared" si="3"/>
        <v>7036</v>
      </c>
      <c r="N11" s="31">
        <f t="shared" si="7"/>
        <v>42216</v>
      </c>
      <c r="O11" s="32"/>
      <c r="P11" s="29">
        <v>6</v>
      </c>
      <c r="Q11" s="33">
        <v>1</v>
      </c>
      <c r="R11" s="33">
        <f t="shared" si="8"/>
        <v>1850</v>
      </c>
      <c r="S11" s="33">
        <f t="shared" si="9"/>
        <v>436.42</v>
      </c>
      <c r="T11" s="32">
        <f t="shared" si="10"/>
        <v>2286.42</v>
      </c>
      <c r="U11" s="31">
        <f t="shared" si="11"/>
        <v>13719</v>
      </c>
      <c r="V11" s="473"/>
      <c r="W11" s="477">
        <f t="shared" si="4"/>
        <v>3</v>
      </c>
      <c r="X11" s="478">
        <f t="shared" si="12"/>
        <v>728.67</v>
      </c>
      <c r="Y11" s="478">
        <f t="shared" si="13"/>
        <v>8594.2099999999991</v>
      </c>
      <c r="Z11" s="479">
        <f t="shared" si="14"/>
        <v>9322</v>
      </c>
      <c r="AA11" s="428">
        <f t="shared" si="15"/>
        <v>55935</v>
      </c>
      <c r="AB11" s="34"/>
    </row>
    <row r="12" spans="1:28" ht="30" customHeight="1">
      <c r="A12" s="26" t="s">
        <v>157</v>
      </c>
      <c r="B12" s="26" t="s">
        <v>152</v>
      </c>
      <c r="C12" s="27">
        <v>661400011</v>
      </c>
      <c r="D12" s="28" t="s">
        <v>158</v>
      </c>
      <c r="E12" s="26">
        <v>1</v>
      </c>
      <c r="F12" s="29">
        <v>6</v>
      </c>
      <c r="G12" s="30">
        <f t="shared" si="0"/>
        <v>364.33</v>
      </c>
      <c r="H12" s="30">
        <f t="shared" si="1"/>
        <v>1963</v>
      </c>
      <c r="I12" s="30">
        <v>1.3</v>
      </c>
      <c r="J12" s="30">
        <f t="shared" si="2"/>
        <v>2551.9</v>
      </c>
      <c r="K12" s="30">
        <f t="shared" si="5"/>
        <v>601.99</v>
      </c>
      <c r="L12" s="30">
        <f t="shared" si="6"/>
        <v>3153.89</v>
      </c>
      <c r="M12" s="472">
        <f t="shared" si="3"/>
        <v>3518</v>
      </c>
      <c r="N12" s="31">
        <f t="shared" si="7"/>
        <v>21108</v>
      </c>
      <c r="O12" s="32"/>
      <c r="P12" s="29">
        <v>6</v>
      </c>
      <c r="Q12" s="33">
        <v>1</v>
      </c>
      <c r="R12" s="33">
        <f t="shared" si="8"/>
        <v>1850</v>
      </c>
      <c r="S12" s="33">
        <f t="shared" si="9"/>
        <v>436.42</v>
      </c>
      <c r="T12" s="32">
        <f t="shared" si="10"/>
        <v>2286.42</v>
      </c>
      <c r="U12" s="31">
        <f t="shared" si="11"/>
        <v>13719</v>
      </c>
      <c r="V12" s="473"/>
      <c r="W12" s="477">
        <f t="shared" si="4"/>
        <v>2</v>
      </c>
      <c r="X12" s="478">
        <f t="shared" si="12"/>
        <v>364.33</v>
      </c>
      <c r="Y12" s="478">
        <f t="shared" si="13"/>
        <v>5440.3099999999995</v>
      </c>
      <c r="Z12" s="479">
        <f t="shared" si="14"/>
        <v>5804</v>
      </c>
      <c r="AA12" s="428">
        <f t="shared" si="15"/>
        <v>34827</v>
      </c>
      <c r="AB12" s="34"/>
    </row>
    <row r="13" spans="1:28" ht="30" customHeight="1">
      <c r="A13" s="26" t="s">
        <v>153</v>
      </c>
      <c r="B13" s="26" t="s">
        <v>152</v>
      </c>
      <c r="C13" s="27">
        <v>420200052</v>
      </c>
      <c r="D13" s="28" t="s">
        <v>159</v>
      </c>
      <c r="E13" s="26">
        <v>0.5</v>
      </c>
      <c r="F13" s="29">
        <v>6</v>
      </c>
      <c r="G13" s="30">
        <f t="shared" si="0"/>
        <v>182.17</v>
      </c>
      <c r="H13" s="30">
        <f t="shared" si="1"/>
        <v>981.5</v>
      </c>
      <c r="I13" s="30">
        <v>1.3</v>
      </c>
      <c r="J13" s="30">
        <f t="shared" si="2"/>
        <v>1275.95</v>
      </c>
      <c r="K13" s="30">
        <f t="shared" si="5"/>
        <v>301</v>
      </c>
      <c r="L13" s="30">
        <f t="shared" si="6"/>
        <v>1576.95</v>
      </c>
      <c r="M13" s="472">
        <f t="shared" si="3"/>
        <v>1759</v>
      </c>
      <c r="N13" s="31">
        <f t="shared" si="7"/>
        <v>10554</v>
      </c>
      <c r="O13" s="32"/>
      <c r="P13" s="29">
        <v>6</v>
      </c>
      <c r="Q13" s="33">
        <v>0.5</v>
      </c>
      <c r="R13" s="33">
        <f t="shared" si="8"/>
        <v>925</v>
      </c>
      <c r="S13" s="33">
        <f t="shared" si="9"/>
        <v>218.21</v>
      </c>
      <c r="T13" s="32">
        <f t="shared" si="10"/>
        <v>1143.21</v>
      </c>
      <c r="U13" s="31">
        <f t="shared" si="11"/>
        <v>6859</v>
      </c>
      <c r="V13" s="473"/>
      <c r="W13" s="477">
        <f t="shared" si="4"/>
        <v>1</v>
      </c>
      <c r="X13" s="478">
        <f t="shared" si="12"/>
        <v>182.17</v>
      </c>
      <c r="Y13" s="478">
        <f t="shared" si="13"/>
        <v>2720.16</v>
      </c>
      <c r="Z13" s="479">
        <f t="shared" si="14"/>
        <v>2902</v>
      </c>
      <c r="AA13" s="428">
        <f t="shared" si="15"/>
        <v>17413</v>
      </c>
      <c r="AB13" s="34"/>
    </row>
    <row r="14" spans="1:28" ht="30" customHeight="1">
      <c r="A14" s="26" t="s">
        <v>157</v>
      </c>
      <c r="B14" s="26" t="s">
        <v>160</v>
      </c>
      <c r="C14" s="27">
        <v>50012101</v>
      </c>
      <c r="D14" s="28" t="s">
        <v>161</v>
      </c>
      <c r="E14" s="26">
        <v>1.5</v>
      </c>
      <c r="F14" s="29">
        <v>6</v>
      </c>
      <c r="G14" s="30">
        <f t="shared" si="0"/>
        <v>546.5</v>
      </c>
      <c r="H14" s="30">
        <f t="shared" si="1"/>
        <v>2944.5</v>
      </c>
      <c r="I14" s="30">
        <v>1.3</v>
      </c>
      <c r="J14" s="30">
        <f t="shared" si="2"/>
        <v>3827.85</v>
      </c>
      <c r="K14" s="30">
        <f t="shared" si="5"/>
        <v>902.99</v>
      </c>
      <c r="L14" s="30">
        <f t="shared" si="6"/>
        <v>4730.84</v>
      </c>
      <c r="M14" s="472">
        <f t="shared" si="3"/>
        <v>5277</v>
      </c>
      <c r="N14" s="31">
        <f t="shared" si="7"/>
        <v>31662</v>
      </c>
      <c r="O14" s="32"/>
      <c r="P14" s="29">
        <v>6</v>
      </c>
      <c r="Q14" s="33">
        <v>1</v>
      </c>
      <c r="R14" s="33">
        <f t="shared" si="8"/>
        <v>1850</v>
      </c>
      <c r="S14" s="33">
        <f t="shared" si="9"/>
        <v>436.42</v>
      </c>
      <c r="T14" s="32">
        <f t="shared" si="10"/>
        <v>2286.42</v>
      </c>
      <c r="U14" s="31">
        <f t="shared" si="11"/>
        <v>13719</v>
      </c>
      <c r="V14" s="473"/>
      <c r="W14" s="477">
        <f t="shared" si="4"/>
        <v>2.5</v>
      </c>
      <c r="X14" s="478">
        <f t="shared" si="12"/>
        <v>546.5</v>
      </c>
      <c r="Y14" s="478">
        <f t="shared" si="13"/>
        <v>7017.26</v>
      </c>
      <c r="Z14" s="479">
        <f t="shared" si="14"/>
        <v>7563</v>
      </c>
      <c r="AA14" s="428">
        <f t="shared" si="15"/>
        <v>45381</v>
      </c>
      <c r="AB14" s="34"/>
    </row>
    <row r="15" spans="1:28" ht="30" customHeight="1">
      <c r="A15" s="26" t="s">
        <v>162</v>
      </c>
      <c r="B15" s="26" t="s">
        <v>160</v>
      </c>
      <c r="C15" s="27">
        <v>50020401</v>
      </c>
      <c r="D15" s="28" t="s">
        <v>119</v>
      </c>
      <c r="E15" s="26">
        <v>1</v>
      </c>
      <c r="F15" s="29">
        <v>6</v>
      </c>
      <c r="G15" s="30">
        <f t="shared" si="0"/>
        <v>364.33</v>
      </c>
      <c r="H15" s="30">
        <f t="shared" si="1"/>
        <v>1963</v>
      </c>
      <c r="I15" s="30">
        <v>1.3</v>
      </c>
      <c r="J15" s="30">
        <f t="shared" si="2"/>
        <v>2551.9</v>
      </c>
      <c r="K15" s="30">
        <f t="shared" si="5"/>
        <v>601.99</v>
      </c>
      <c r="L15" s="30">
        <f t="shared" si="6"/>
        <v>3153.89</v>
      </c>
      <c r="M15" s="472">
        <f t="shared" si="3"/>
        <v>3518</v>
      </c>
      <c r="N15" s="31">
        <f t="shared" si="7"/>
        <v>21108</v>
      </c>
      <c r="O15" s="32"/>
      <c r="P15" s="29">
        <v>6</v>
      </c>
      <c r="Q15" s="33">
        <v>1</v>
      </c>
      <c r="R15" s="33">
        <f t="shared" si="8"/>
        <v>1850</v>
      </c>
      <c r="S15" s="33">
        <f t="shared" si="9"/>
        <v>436.42</v>
      </c>
      <c r="T15" s="32">
        <f t="shared" si="10"/>
        <v>2286.42</v>
      </c>
      <c r="U15" s="31">
        <f t="shared" si="11"/>
        <v>13719</v>
      </c>
      <c r="V15" s="473"/>
      <c r="W15" s="477">
        <f t="shared" si="4"/>
        <v>2</v>
      </c>
      <c r="X15" s="478">
        <f t="shared" si="12"/>
        <v>364.33</v>
      </c>
      <c r="Y15" s="478">
        <f t="shared" si="13"/>
        <v>5440.3099999999995</v>
      </c>
      <c r="Z15" s="479">
        <f t="shared" si="14"/>
        <v>5804</v>
      </c>
      <c r="AA15" s="428">
        <f t="shared" si="15"/>
        <v>34827</v>
      </c>
      <c r="AB15" s="34"/>
    </row>
    <row r="16" spans="1:28" ht="30" customHeight="1">
      <c r="A16" s="26" t="s">
        <v>162</v>
      </c>
      <c r="B16" s="26" t="s">
        <v>150</v>
      </c>
      <c r="C16" s="27">
        <v>90020301</v>
      </c>
      <c r="D16" s="28" t="s">
        <v>163</v>
      </c>
      <c r="E16" s="26">
        <v>1</v>
      </c>
      <c r="F16" s="29">
        <v>6</v>
      </c>
      <c r="G16" s="30">
        <f t="shared" si="0"/>
        <v>364.33</v>
      </c>
      <c r="H16" s="30">
        <f t="shared" si="1"/>
        <v>1963</v>
      </c>
      <c r="I16" s="30">
        <v>1.3</v>
      </c>
      <c r="J16" s="30">
        <f t="shared" si="2"/>
        <v>2551.9</v>
      </c>
      <c r="K16" s="30">
        <f t="shared" si="5"/>
        <v>601.99</v>
      </c>
      <c r="L16" s="30">
        <f t="shared" si="6"/>
        <v>3153.89</v>
      </c>
      <c r="M16" s="472">
        <f t="shared" si="3"/>
        <v>3518</v>
      </c>
      <c r="N16" s="31">
        <f t="shared" si="7"/>
        <v>21108</v>
      </c>
      <c r="O16" s="474"/>
      <c r="P16" s="29"/>
      <c r="Q16" s="33"/>
      <c r="R16" s="33">
        <f t="shared" si="8"/>
        <v>0</v>
      </c>
      <c r="S16" s="33">
        <f t="shared" si="9"/>
        <v>0</v>
      </c>
      <c r="T16" s="32">
        <f t="shared" si="10"/>
        <v>0</v>
      </c>
      <c r="U16" s="31">
        <f t="shared" si="11"/>
        <v>0</v>
      </c>
      <c r="V16" s="473"/>
      <c r="W16" s="477">
        <f t="shared" si="4"/>
        <v>1</v>
      </c>
      <c r="X16" s="478">
        <f t="shared" si="12"/>
        <v>364.33</v>
      </c>
      <c r="Y16" s="478">
        <f t="shared" si="13"/>
        <v>3153.89</v>
      </c>
      <c r="Z16" s="479">
        <f t="shared" si="14"/>
        <v>3518</v>
      </c>
      <c r="AA16" s="428">
        <f t="shared" si="15"/>
        <v>21108</v>
      </c>
      <c r="AB16" s="34"/>
    </row>
    <row r="17" spans="1:28" ht="30" customHeight="1">
      <c r="A17" s="26" t="s">
        <v>162</v>
      </c>
      <c r="B17" s="26" t="s">
        <v>150</v>
      </c>
      <c r="C17" s="27">
        <v>110000048</v>
      </c>
      <c r="D17" s="28" t="s">
        <v>109</v>
      </c>
      <c r="E17" s="26">
        <v>1</v>
      </c>
      <c r="F17" s="29">
        <v>6</v>
      </c>
      <c r="G17" s="30">
        <f t="shared" si="0"/>
        <v>364.33</v>
      </c>
      <c r="H17" s="30">
        <f t="shared" si="1"/>
        <v>1963</v>
      </c>
      <c r="I17" s="30">
        <v>1.3</v>
      </c>
      <c r="J17" s="30">
        <f t="shared" si="2"/>
        <v>2551.9</v>
      </c>
      <c r="K17" s="30">
        <f t="shared" si="5"/>
        <v>601.99</v>
      </c>
      <c r="L17" s="30">
        <f t="shared" si="6"/>
        <v>3153.89</v>
      </c>
      <c r="M17" s="472">
        <f t="shared" si="3"/>
        <v>3518</v>
      </c>
      <c r="N17" s="31">
        <f t="shared" si="7"/>
        <v>21108</v>
      </c>
      <c r="O17" s="475"/>
      <c r="P17" s="29">
        <v>6</v>
      </c>
      <c r="Q17" s="33">
        <v>1</v>
      </c>
      <c r="R17" s="33">
        <f t="shared" si="8"/>
        <v>1850</v>
      </c>
      <c r="S17" s="33">
        <f t="shared" si="9"/>
        <v>436.42</v>
      </c>
      <c r="T17" s="32">
        <f t="shared" si="10"/>
        <v>2286.42</v>
      </c>
      <c r="U17" s="31">
        <f t="shared" si="11"/>
        <v>13719</v>
      </c>
      <c r="V17" s="473"/>
      <c r="W17" s="477">
        <f t="shared" si="4"/>
        <v>2</v>
      </c>
      <c r="X17" s="478">
        <f t="shared" si="12"/>
        <v>364.33</v>
      </c>
      <c r="Y17" s="478">
        <f t="shared" si="13"/>
        <v>5440.3099999999995</v>
      </c>
      <c r="Z17" s="479">
        <f t="shared" si="14"/>
        <v>5804</v>
      </c>
      <c r="AA17" s="428">
        <f t="shared" si="15"/>
        <v>34827</v>
      </c>
      <c r="AB17" s="34"/>
    </row>
    <row r="18" spans="1:28" ht="30" customHeight="1">
      <c r="A18" s="26" t="s">
        <v>153</v>
      </c>
      <c r="B18" s="26" t="s">
        <v>155</v>
      </c>
      <c r="C18" s="27">
        <v>130020302</v>
      </c>
      <c r="D18" s="28" t="s">
        <v>99</v>
      </c>
      <c r="E18" s="26">
        <v>0.5</v>
      </c>
      <c r="F18" s="29">
        <v>6</v>
      </c>
      <c r="G18" s="30">
        <f t="shared" si="0"/>
        <v>182.17</v>
      </c>
      <c r="H18" s="30">
        <f t="shared" si="1"/>
        <v>981.5</v>
      </c>
      <c r="I18" s="30">
        <v>1.3</v>
      </c>
      <c r="J18" s="30">
        <f t="shared" si="2"/>
        <v>1275.95</v>
      </c>
      <c r="K18" s="30">
        <f t="shared" si="5"/>
        <v>301</v>
      </c>
      <c r="L18" s="30">
        <f t="shared" si="6"/>
        <v>1576.95</v>
      </c>
      <c r="M18" s="472">
        <f t="shared" si="3"/>
        <v>1759</v>
      </c>
      <c r="N18" s="31">
        <f t="shared" si="7"/>
        <v>10554</v>
      </c>
      <c r="O18" s="474"/>
      <c r="P18" s="29">
        <v>6</v>
      </c>
      <c r="Q18" s="33">
        <v>0.5</v>
      </c>
      <c r="R18" s="33">
        <f t="shared" si="8"/>
        <v>925</v>
      </c>
      <c r="S18" s="33">
        <f t="shared" si="9"/>
        <v>218.21</v>
      </c>
      <c r="T18" s="32">
        <f t="shared" si="10"/>
        <v>1143.21</v>
      </c>
      <c r="U18" s="31">
        <f t="shared" si="11"/>
        <v>6859</v>
      </c>
      <c r="V18" s="473"/>
      <c r="W18" s="477">
        <f t="shared" si="4"/>
        <v>1</v>
      </c>
      <c r="X18" s="478">
        <f t="shared" si="12"/>
        <v>182.17</v>
      </c>
      <c r="Y18" s="478">
        <f t="shared" si="13"/>
        <v>2720.16</v>
      </c>
      <c r="Z18" s="479">
        <f t="shared" si="14"/>
        <v>2902</v>
      </c>
      <c r="AA18" s="428">
        <f t="shared" si="15"/>
        <v>17413</v>
      </c>
      <c r="AB18" s="34"/>
    </row>
    <row r="19" spans="1:28" ht="30" customHeight="1">
      <c r="A19" s="26" t="s">
        <v>153</v>
      </c>
      <c r="B19" s="26" t="s">
        <v>164</v>
      </c>
      <c r="C19" s="27">
        <v>620200038</v>
      </c>
      <c r="D19" s="28" t="s">
        <v>93</v>
      </c>
      <c r="E19" s="26">
        <v>0.5</v>
      </c>
      <c r="F19" s="29">
        <v>6</v>
      </c>
      <c r="G19" s="30">
        <f t="shared" si="0"/>
        <v>182.17</v>
      </c>
      <c r="H19" s="30">
        <f t="shared" si="1"/>
        <v>981.5</v>
      </c>
      <c r="I19" s="30">
        <v>1.3</v>
      </c>
      <c r="J19" s="30">
        <f t="shared" si="2"/>
        <v>1275.95</v>
      </c>
      <c r="K19" s="30">
        <f t="shared" si="5"/>
        <v>301</v>
      </c>
      <c r="L19" s="30">
        <f t="shared" si="6"/>
        <v>1576.95</v>
      </c>
      <c r="M19" s="472">
        <f t="shared" si="3"/>
        <v>1759</v>
      </c>
      <c r="N19" s="31">
        <f t="shared" si="7"/>
        <v>10554</v>
      </c>
      <c r="O19" s="32"/>
      <c r="P19" s="29">
        <v>6</v>
      </c>
      <c r="Q19" s="33">
        <v>0.5</v>
      </c>
      <c r="R19" s="33">
        <f t="shared" si="8"/>
        <v>925</v>
      </c>
      <c r="S19" s="33">
        <f t="shared" si="9"/>
        <v>218.21</v>
      </c>
      <c r="T19" s="32">
        <f t="shared" si="10"/>
        <v>1143.21</v>
      </c>
      <c r="U19" s="31">
        <f t="shared" si="11"/>
        <v>6859</v>
      </c>
      <c r="V19" s="473"/>
      <c r="W19" s="477">
        <f t="shared" si="4"/>
        <v>1</v>
      </c>
      <c r="X19" s="478">
        <f t="shared" si="12"/>
        <v>182.17</v>
      </c>
      <c r="Y19" s="478">
        <f t="shared" si="13"/>
        <v>2720.16</v>
      </c>
      <c r="Z19" s="479">
        <f t="shared" si="14"/>
        <v>2902</v>
      </c>
      <c r="AA19" s="428">
        <f t="shared" si="15"/>
        <v>17413</v>
      </c>
      <c r="AB19" s="34"/>
    </row>
    <row r="20" spans="1:28" ht="30" customHeight="1">
      <c r="A20" s="26" t="s">
        <v>162</v>
      </c>
      <c r="B20" s="26" t="s">
        <v>164</v>
      </c>
      <c r="C20" s="27">
        <v>170020401</v>
      </c>
      <c r="D20" s="28" t="s">
        <v>165</v>
      </c>
      <c r="E20" s="26">
        <v>1</v>
      </c>
      <c r="F20" s="29"/>
      <c r="G20" s="30">
        <f t="shared" si="0"/>
        <v>364.33</v>
      </c>
      <c r="H20" s="30">
        <f t="shared" si="1"/>
        <v>1963</v>
      </c>
      <c r="I20" s="30">
        <v>1.3</v>
      </c>
      <c r="J20" s="30">
        <f t="shared" si="2"/>
        <v>2551.9</v>
      </c>
      <c r="K20" s="30">
        <f t="shared" si="5"/>
        <v>601.99</v>
      </c>
      <c r="L20" s="30">
        <f t="shared" si="6"/>
        <v>3153.89</v>
      </c>
      <c r="M20" s="472">
        <f t="shared" si="3"/>
        <v>3518</v>
      </c>
      <c r="N20" s="31">
        <f t="shared" si="7"/>
        <v>0</v>
      </c>
      <c r="O20" s="32"/>
      <c r="P20" s="29"/>
      <c r="Q20" s="33"/>
      <c r="R20" s="33">
        <f t="shared" si="8"/>
        <v>0</v>
      </c>
      <c r="S20" s="33">
        <f t="shared" si="9"/>
        <v>0</v>
      </c>
      <c r="T20" s="32">
        <f t="shared" si="10"/>
        <v>0</v>
      </c>
      <c r="U20" s="31">
        <f t="shared" si="11"/>
        <v>0</v>
      </c>
      <c r="V20" s="473"/>
      <c r="W20" s="477">
        <f t="shared" si="4"/>
        <v>1</v>
      </c>
      <c r="X20" s="478">
        <f t="shared" si="12"/>
        <v>364.33</v>
      </c>
      <c r="Y20" s="478">
        <f t="shared" si="13"/>
        <v>3153.89</v>
      </c>
      <c r="Z20" s="479">
        <f t="shared" si="14"/>
        <v>3518</v>
      </c>
      <c r="AA20" s="428">
        <f t="shared" si="15"/>
        <v>0</v>
      </c>
      <c r="AB20" s="34"/>
    </row>
    <row r="21" spans="1:28" ht="30" customHeight="1">
      <c r="A21" s="26" t="s">
        <v>149</v>
      </c>
      <c r="B21" s="26" t="s">
        <v>152</v>
      </c>
      <c r="C21" s="27">
        <v>660200027</v>
      </c>
      <c r="D21" s="28" t="s">
        <v>126</v>
      </c>
      <c r="E21" s="26">
        <v>0.5</v>
      </c>
      <c r="F21" s="29">
        <v>6</v>
      </c>
      <c r="G21" s="30">
        <f t="shared" si="0"/>
        <v>182.17</v>
      </c>
      <c r="H21" s="30">
        <f t="shared" si="1"/>
        <v>981.5</v>
      </c>
      <c r="I21" s="30">
        <v>1.3</v>
      </c>
      <c r="J21" s="30">
        <f t="shared" si="2"/>
        <v>1275.95</v>
      </c>
      <c r="K21" s="30">
        <f t="shared" si="5"/>
        <v>301</v>
      </c>
      <c r="L21" s="30">
        <f t="shared" si="6"/>
        <v>1576.95</v>
      </c>
      <c r="M21" s="472">
        <f t="shared" si="3"/>
        <v>1759</v>
      </c>
      <c r="N21" s="31">
        <f t="shared" si="7"/>
        <v>10554</v>
      </c>
      <c r="O21" s="32"/>
      <c r="P21" s="29">
        <v>6</v>
      </c>
      <c r="Q21" s="33">
        <v>0.5</v>
      </c>
      <c r="R21" s="33">
        <f t="shared" si="8"/>
        <v>925</v>
      </c>
      <c r="S21" s="33">
        <f t="shared" si="9"/>
        <v>218.21</v>
      </c>
      <c r="T21" s="32">
        <f t="shared" si="10"/>
        <v>1143.21</v>
      </c>
      <c r="U21" s="31">
        <f t="shared" si="11"/>
        <v>6859</v>
      </c>
      <c r="V21" s="473"/>
      <c r="W21" s="477">
        <f t="shared" si="4"/>
        <v>1</v>
      </c>
      <c r="X21" s="478">
        <f t="shared" si="12"/>
        <v>182.17</v>
      </c>
      <c r="Y21" s="478">
        <f t="shared" si="13"/>
        <v>2720.16</v>
      </c>
      <c r="Z21" s="479">
        <f t="shared" si="14"/>
        <v>2902</v>
      </c>
      <c r="AA21" s="428">
        <f t="shared" si="15"/>
        <v>17413</v>
      </c>
      <c r="AB21" s="34"/>
    </row>
    <row r="22" spans="1:28" ht="30" customHeight="1">
      <c r="A22" s="26" t="s">
        <v>149</v>
      </c>
      <c r="B22" s="26" t="s">
        <v>160</v>
      </c>
      <c r="C22" s="27">
        <v>680200030</v>
      </c>
      <c r="D22" s="28" t="s">
        <v>127</v>
      </c>
      <c r="E22" s="26">
        <v>0.5</v>
      </c>
      <c r="F22" s="29">
        <v>6</v>
      </c>
      <c r="G22" s="30">
        <f t="shared" si="0"/>
        <v>182.17</v>
      </c>
      <c r="H22" s="30">
        <f t="shared" si="1"/>
        <v>981.5</v>
      </c>
      <c r="I22" s="30">
        <v>1.3</v>
      </c>
      <c r="J22" s="30">
        <f t="shared" si="2"/>
        <v>1275.95</v>
      </c>
      <c r="K22" s="30">
        <f t="shared" si="5"/>
        <v>301</v>
      </c>
      <c r="L22" s="30">
        <f t="shared" si="6"/>
        <v>1576.95</v>
      </c>
      <c r="M22" s="472">
        <f t="shared" si="3"/>
        <v>1759</v>
      </c>
      <c r="N22" s="31">
        <f t="shared" si="7"/>
        <v>10554</v>
      </c>
      <c r="O22" s="32"/>
      <c r="P22" s="29">
        <v>6</v>
      </c>
      <c r="Q22" s="33">
        <v>0.5</v>
      </c>
      <c r="R22" s="33">
        <f t="shared" si="8"/>
        <v>925</v>
      </c>
      <c r="S22" s="33">
        <f t="shared" si="9"/>
        <v>218.21</v>
      </c>
      <c r="T22" s="32">
        <f t="shared" si="10"/>
        <v>1143.21</v>
      </c>
      <c r="U22" s="31">
        <f t="shared" si="11"/>
        <v>6859</v>
      </c>
      <c r="V22" s="473"/>
      <c r="W22" s="477">
        <f t="shared" si="4"/>
        <v>1</v>
      </c>
      <c r="X22" s="478">
        <f t="shared" si="12"/>
        <v>182.17</v>
      </c>
      <c r="Y22" s="478">
        <f t="shared" si="13"/>
        <v>2720.16</v>
      </c>
      <c r="Z22" s="479">
        <f t="shared" si="14"/>
        <v>2902</v>
      </c>
      <c r="AA22" s="428">
        <f t="shared" si="15"/>
        <v>17413</v>
      </c>
      <c r="AB22" s="34"/>
    </row>
    <row r="23" spans="1:28" ht="30" customHeight="1">
      <c r="A23" s="26" t="s">
        <v>153</v>
      </c>
      <c r="B23" s="26" t="s">
        <v>152</v>
      </c>
      <c r="C23" s="27">
        <v>700200041</v>
      </c>
      <c r="D23" s="28" t="s">
        <v>116</v>
      </c>
      <c r="E23" s="26">
        <v>0.5</v>
      </c>
      <c r="F23" s="29">
        <v>6</v>
      </c>
      <c r="G23" s="30">
        <f t="shared" si="0"/>
        <v>182.17</v>
      </c>
      <c r="H23" s="30">
        <f t="shared" si="1"/>
        <v>981.5</v>
      </c>
      <c r="I23" s="30">
        <v>1.3</v>
      </c>
      <c r="J23" s="30">
        <f t="shared" si="2"/>
        <v>1275.95</v>
      </c>
      <c r="K23" s="30">
        <f t="shared" si="5"/>
        <v>301</v>
      </c>
      <c r="L23" s="30">
        <f t="shared" si="6"/>
        <v>1576.95</v>
      </c>
      <c r="M23" s="472">
        <f t="shared" si="3"/>
        <v>1759</v>
      </c>
      <c r="N23" s="31">
        <f t="shared" si="7"/>
        <v>10554</v>
      </c>
      <c r="O23" s="474"/>
      <c r="P23" s="29">
        <v>6</v>
      </c>
      <c r="Q23" s="33">
        <v>0.5</v>
      </c>
      <c r="R23" s="33">
        <f t="shared" si="8"/>
        <v>925</v>
      </c>
      <c r="S23" s="33">
        <f t="shared" si="9"/>
        <v>218.21</v>
      </c>
      <c r="T23" s="32">
        <f t="shared" si="10"/>
        <v>1143.21</v>
      </c>
      <c r="U23" s="31">
        <f t="shared" si="11"/>
        <v>6859</v>
      </c>
      <c r="V23" s="473"/>
      <c r="W23" s="477">
        <f t="shared" si="4"/>
        <v>1</v>
      </c>
      <c r="X23" s="478">
        <f t="shared" si="12"/>
        <v>182.17</v>
      </c>
      <c r="Y23" s="478">
        <f t="shared" si="13"/>
        <v>2720.16</v>
      </c>
      <c r="Z23" s="479">
        <f t="shared" si="14"/>
        <v>2902</v>
      </c>
      <c r="AA23" s="428">
        <f t="shared" si="15"/>
        <v>17413</v>
      </c>
      <c r="AB23" s="34"/>
    </row>
    <row r="24" spans="1:28" ht="30" customHeight="1">
      <c r="A24" s="26" t="s">
        <v>166</v>
      </c>
      <c r="B24" s="26" t="s">
        <v>155</v>
      </c>
      <c r="C24" s="27">
        <v>130013001</v>
      </c>
      <c r="D24" s="28" t="s">
        <v>167</v>
      </c>
      <c r="E24" s="26">
        <v>0.5</v>
      </c>
      <c r="F24" s="29">
        <v>6</v>
      </c>
      <c r="G24" s="30">
        <f t="shared" si="0"/>
        <v>182.17</v>
      </c>
      <c r="H24" s="30">
        <f t="shared" si="1"/>
        <v>981.5</v>
      </c>
      <c r="I24" s="30">
        <v>1.3</v>
      </c>
      <c r="J24" s="30">
        <f t="shared" si="2"/>
        <v>1275.95</v>
      </c>
      <c r="K24" s="30">
        <f t="shared" si="5"/>
        <v>301</v>
      </c>
      <c r="L24" s="30">
        <f t="shared" si="6"/>
        <v>1576.95</v>
      </c>
      <c r="M24" s="472">
        <f t="shared" si="3"/>
        <v>1759</v>
      </c>
      <c r="N24" s="31">
        <f t="shared" si="7"/>
        <v>10554</v>
      </c>
      <c r="O24" s="474"/>
      <c r="P24" s="29">
        <v>6</v>
      </c>
      <c r="Q24" s="33">
        <v>0.5</v>
      </c>
      <c r="R24" s="33">
        <f t="shared" si="8"/>
        <v>925</v>
      </c>
      <c r="S24" s="33">
        <f t="shared" si="9"/>
        <v>218.21</v>
      </c>
      <c r="T24" s="32">
        <f t="shared" si="10"/>
        <v>1143.21</v>
      </c>
      <c r="U24" s="31">
        <f t="shared" si="11"/>
        <v>6859</v>
      </c>
      <c r="V24" s="473"/>
      <c r="W24" s="477">
        <f t="shared" si="4"/>
        <v>1</v>
      </c>
      <c r="X24" s="478">
        <f t="shared" si="12"/>
        <v>182.17</v>
      </c>
      <c r="Y24" s="478">
        <f t="shared" si="13"/>
        <v>2720.16</v>
      </c>
      <c r="Z24" s="479">
        <f t="shared" si="14"/>
        <v>2902</v>
      </c>
      <c r="AA24" s="428">
        <f t="shared" si="15"/>
        <v>17413</v>
      </c>
      <c r="AB24" s="34"/>
    </row>
    <row r="25" spans="1:28" ht="30" customHeight="1">
      <c r="A25" s="26" t="s">
        <v>153</v>
      </c>
      <c r="B25" s="26" t="s">
        <v>150</v>
      </c>
      <c r="C25" s="27">
        <v>740200008</v>
      </c>
      <c r="D25" s="28" t="s">
        <v>111</v>
      </c>
      <c r="E25" s="26">
        <v>0.5</v>
      </c>
      <c r="F25" s="29">
        <v>6</v>
      </c>
      <c r="G25" s="30">
        <f t="shared" si="0"/>
        <v>182.17</v>
      </c>
      <c r="H25" s="30">
        <f t="shared" si="1"/>
        <v>981.5</v>
      </c>
      <c r="I25" s="30">
        <v>1.3</v>
      </c>
      <c r="J25" s="30">
        <f t="shared" si="2"/>
        <v>1275.95</v>
      </c>
      <c r="K25" s="30">
        <f t="shared" si="5"/>
        <v>301</v>
      </c>
      <c r="L25" s="30">
        <f t="shared" si="6"/>
        <v>1576.95</v>
      </c>
      <c r="M25" s="472">
        <f t="shared" si="3"/>
        <v>1759</v>
      </c>
      <c r="N25" s="31">
        <f t="shared" si="7"/>
        <v>10554</v>
      </c>
      <c r="O25" s="32"/>
      <c r="P25" s="29">
        <v>6</v>
      </c>
      <c r="Q25" s="33">
        <v>0.5</v>
      </c>
      <c r="R25" s="33">
        <f t="shared" si="8"/>
        <v>925</v>
      </c>
      <c r="S25" s="33">
        <f t="shared" si="9"/>
        <v>218.21</v>
      </c>
      <c r="T25" s="32">
        <f t="shared" si="10"/>
        <v>1143.21</v>
      </c>
      <c r="U25" s="31">
        <f t="shared" si="11"/>
        <v>6859</v>
      </c>
      <c r="V25" s="473"/>
      <c r="W25" s="477">
        <f t="shared" si="4"/>
        <v>1</v>
      </c>
      <c r="X25" s="478">
        <f t="shared" si="12"/>
        <v>182.17</v>
      </c>
      <c r="Y25" s="478">
        <f t="shared" si="13"/>
        <v>2720.16</v>
      </c>
      <c r="Z25" s="479">
        <f t="shared" si="14"/>
        <v>2902</v>
      </c>
      <c r="AA25" s="428">
        <f t="shared" si="15"/>
        <v>17413</v>
      </c>
      <c r="AB25" s="34"/>
    </row>
    <row r="26" spans="1:28" ht="30" customHeight="1">
      <c r="A26" s="26" t="s">
        <v>154</v>
      </c>
      <c r="B26" s="26" t="s">
        <v>155</v>
      </c>
      <c r="C26" s="27">
        <v>10011803</v>
      </c>
      <c r="D26" s="28" t="s">
        <v>168</v>
      </c>
      <c r="E26" s="26">
        <v>1</v>
      </c>
      <c r="F26" s="29">
        <v>6</v>
      </c>
      <c r="G26" s="30">
        <f t="shared" si="0"/>
        <v>364.33</v>
      </c>
      <c r="H26" s="30">
        <f t="shared" si="1"/>
        <v>1963</v>
      </c>
      <c r="I26" s="30">
        <v>1.3</v>
      </c>
      <c r="J26" s="30">
        <f t="shared" si="2"/>
        <v>2551.9</v>
      </c>
      <c r="K26" s="30">
        <f t="shared" si="5"/>
        <v>601.99</v>
      </c>
      <c r="L26" s="30">
        <f t="shared" si="6"/>
        <v>3153.89</v>
      </c>
      <c r="M26" s="472">
        <f t="shared" si="3"/>
        <v>3518</v>
      </c>
      <c r="N26" s="31">
        <f t="shared" si="7"/>
        <v>21108</v>
      </c>
      <c r="O26" s="474"/>
      <c r="P26" s="29">
        <v>6</v>
      </c>
      <c r="Q26" s="33">
        <v>1</v>
      </c>
      <c r="R26" s="33">
        <f t="shared" si="8"/>
        <v>1850</v>
      </c>
      <c r="S26" s="33">
        <f t="shared" si="9"/>
        <v>436.42</v>
      </c>
      <c r="T26" s="32">
        <f t="shared" si="10"/>
        <v>2286.42</v>
      </c>
      <c r="U26" s="31">
        <f t="shared" si="11"/>
        <v>13719</v>
      </c>
      <c r="V26" s="473"/>
      <c r="W26" s="477">
        <f t="shared" si="4"/>
        <v>2</v>
      </c>
      <c r="X26" s="478">
        <f t="shared" si="12"/>
        <v>364.33</v>
      </c>
      <c r="Y26" s="478">
        <f t="shared" si="13"/>
        <v>5440.3099999999995</v>
      </c>
      <c r="Z26" s="479">
        <f t="shared" si="14"/>
        <v>5804</v>
      </c>
      <c r="AA26" s="428">
        <f t="shared" si="15"/>
        <v>34827</v>
      </c>
      <c r="AB26" s="34"/>
    </row>
    <row r="27" spans="1:28" ht="30" customHeight="1">
      <c r="A27" s="26" t="s">
        <v>157</v>
      </c>
      <c r="B27" s="26" t="s">
        <v>164</v>
      </c>
      <c r="C27" s="27">
        <v>170010601</v>
      </c>
      <c r="D27" s="28" t="s">
        <v>169</v>
      </c>
      <c r="E27" s="26">
        <v>1</v>
      </c>
      <c r="F27" s="29">
        <v>6</v>
      </c>
      <c r="G27" s="30">
        <f t="shared" si="0"/>
        <v>364.33</v>
      </c>
      <c r="H27" s="30">
        <f t="shared" si="1"/>
        <v>1963</v>
      </c>
      <c r="I27" s="30">
        <v>1.3</v>
      </c>
      <c r="J27" s="30">
        <f t="shared" si="2"/>
        <v>2551.9</v>
      </c>
      <c r="K27" s="30">
        <f t="shared" si="5"/>
        <v>601.99</v>
      </c>
      <c r="L27" s="30">
        <f t="shared" si="6"/>
        <v>3153.89</v>
      </c>
      <c r="M27" s="472">
        <f t="shared" si="3"/>
        <v>3518</v>
      </c>
      <c r="N27" s="31">
        <f t="shared" si="7"/>
        <v>21108</v>
      </c>
      <c r="O27" s="32"/>
      <c r="P27" s="29"/>
      <c r="Q27" s="33"/>
      <c r="R27" s="33">
        <f t="shared" si="8"/>
        <v>0</v>
      </c>
      <c r="S27" s="33">
        <f t="shared" si="9"/>
        <v>0</v>
      </c>
      <c r="T27" s="32">
        <f t="shared" si="10"/>
        <v>0</v>
      </c>
      <c r="U27" s="31">
        <f t="shared" si="11"/>
        <v>0</v>
      </c>
      <c r="V27" s="473"/>
      <c r="W27" s="477">
        <f t="shared" si="4"/>
        <v>1</v>
      </c>
      <c r="X27" s="478">
        <f t="shared" si="12"/>
        <v>364.33</v>
      </c>
      <c r="Y27" s="478">
        <f t="shared" si="13"/>
        <v>3153.89</v>
      </c>
      <c r="Z27" s="479">
        <f t="shared" si="14"/>
        <v>3518</v>
      </c>
      <c r="AA27" s="428">
        <f t="shared" si="15"/>
        <v>21108</v>
      </c>
      <c r="AB27" s="34"/>
    </row>
    <row r="28" spans="1:28" ht="30" customHeight="1">
      <c r="A28" s="26" t="s">
        <v>151</v>
      </c>
      <c r="B28" s="26" t="s">
        <v>160</v>
      </c>
      <c r="C28" s="27">
        <v>760200002</v>
      </c>
      <c r="D28" s="28" t="s">
        <v>121</v>
      </c>
      <c r="E28" s="26">
        <v>0.5</v>
      </c>
      <c r="F28" s="29">
        <v>6</v>
      </c>
      <c r="G28" s="30">
        <f t="shared" si="0"/>
        <v>182.17</v>
      </c>
      <c r="H28" s="30">
        <f t="shared" si="1"/>
        <v>981.5</v>
      </c>
      <c r="I28" s="30">
        <v>1.3</v>
      </c>
      <c r="J28" s="30">
        <f t="shared" si="2"/>
        <v>1275.95</v>
      </c>
      <c r="K28" s="30">
        <f t="shared" si="5"/>
        <v>301</v>
      </c>
      <c r="L28" s="30">
        <f t="shared" si="6"/>
        <v>1576.95</v>
      </c>
      <c r="M28" s="472">
        <f t="shared" si="3"/>
        <v>1759</v>
      </c>
      <c r="N28" s="31">
        <f t="shared" si="7"/>
        <v>10554</v>
      </c>
      <c r="O28" s="32"/>
      <c r="P28" s="29">
        <v>6</v>
      </c>
      <c r="Q28" s="33">
        <v>0.5</v>
      </c>
      <c r="R28" s="33">
        <f t="shared" si="8"/>
        <v>925</v>
      </c>
      <c r="S28" s="33">
        <f t="shared" si="9"/>
        <v>218.21</v>
      </c>
      <c r="T28" s="32">
        <f t="shared" si="10"/>
        <v>1143.21</v>
      </c>
      <c r="U28" s="31">
        <f t="shared" si="11"/>
        <v>6859</v>
      </c>
      <c r="V28" s="473"/>
      <c r="W28" s="477">
        <f t="shared" si="4"/>
        <v>1</v>
      </c>
      <c r="X28" s="478">
        <f t="shared" si="12"/>
        <v>182.17</v>
      </c>
      <c r="Y28" s="478">
        <f t="shared" si="13"/>
        <v>2720.16</v>
      </c>
      <c r="Z28" s="479">
        <f t="shared" si="14"/>
        <v>2902</v>
      </c>
      <c r="AA28" s="428">
        <f t="shared" si="15"/>
        <v>17413</v>
      </c>
      <c r="AB28" s="34"/>
    </row>
    <row r="29" spans="1:28" ht="30" customHeight="1">
      <c r="A29" s="26" t="s">
        <v>170</v>
      </c>
      <c r="B29" s="26" t="s">
        <v>164</v>
      </c>
      <c r="C29" s="27">
        <v>641600001</v>
      </c>
      <c r="D29" s="28" t="s">
        <v>171</v>
      </c>
      <c r="E29" s="26">
        <v>0.5</v>
      </c>
      <c r="F29" s="29">
        <v>6</v>
      </c>
      <c r="G29" s="30">
        <f t="shared" si="0"/>
        <v>182.17</v>
      </c>
      <c r="H29" s="30">
        <f t="shared" si="1"/>
        <v>981.5</v>
      </c>
      <c r="I29" s="30">
        <v>1.3</v>
      </c>
      <c r="J29" s="30">
        <f t="shared" si="2"/>
        <v>1275.95</v>
      </c>
      <c r="K29" s="30">
        <f t="shared" si="5"/>
        <v>301</v>
      </c>
      <c r="L29" s="30">
        <f t="shared" si="6"/>
        <v>1576.95</v>
      </c>
      <c r="M29" s="472">
        <f t="shared" si="3"/>
        <v>1759</v>
      </c>
      <c r="N29" s="31">
        <f t="shared" si="7"/>
        <v>10554</v>
      </c>
      <c r="O29" s="32"/>
      <c r="P29" s="29">
        <v>6</v>
      </c>
      <c r="Q29" s="33">
        <v>0.5</v>
      </c>
      <c r="R29" s="33">
        <f t="shared" si="8"/>
        <v>925</v>
      </c>
      <c r="S29" s="33">
        <f t="shared" si="9"/>
        <v>218.21</v>
      </c>
      <c r="T29" s="32">
        <f t="shared" si="10"/>
        <v>1143.21</v>
      </c>
      <c r="U29" s="31">
        <f t="shared" si="11"/>
        <v>6859</v>
      </c>
      <c r="V29" s="473"/>
      <c r="W29" s="477">
        <f t="shared" si="4"/>
        <v>1</v>
      </c>
      <c r="X29" s="478">
        <f t="shared" si="12"/>
        <v>182.17</v>
      </c>
      <c r="Y29" s="478">
        <f t="shared" si="13"/>
        <v>2720.16</v>
      </c>
      <c r="Z29" s="479">
        <f t="shared" si="14"/>
        <v>2902</v>
      </c>
      <c r="AA29" s="428">
        <f t="shared" si="15"/>
        <v>17413</v>
      </c>
      <c r="AB29" s="34"/>
    </row>
    <row r="30" spans="1:28" ht="30" customHeight="1">
      <c r="A30" s="26" t="s">
        <v>162</v>
      </c>
      <c r="B30" s="26" t="s">
        <v>160</v>
      </c>
      <c r="C30" s="27">
        <v>210020301</v>
      </c>
      <c r="D30" s="28" t="s">
        <v>172</v>
      </c>
      <c r="E30" s="26">
        <v>1</v>
      </c>
      <c r="F30" s="29">
        <v>6</v>
      </c>
      <c r="G30" s="30">
        <f t="shared" si="0"/>
        <v>364.33</v>
      </c>
      <c r="H30" s="30">
        <f t="shared" si="1"/>
        <v>1963</v>
      </c>
      <c r="I30" s="30">
        <v>1.3</v>
      </c>
      <c r="J30" s="30">
        <f t="shared" si="2"/>
        <v>2551.9</v>
      </c>
      <c r="K30" s="30">
        <f t="shared" si="5"/>
        <v>601.99</v>
      </c>
      <c r="L30" s="30">
        <f t="shared" si="6"/>
        <v>3153.89</v>
      </c>
      <c r="M30" s="472">
        <f t="shared" si="3"/>
        <v>3518</v>
      </c>
      <c r="N30" s="31">
        <f t="shared" si="7"/>
        <v>21108</v>
      </c>
      <c r="O30" s="32"/>
      <c r="P30" s="29"/>
      <c r="Q30" s="33"/>
      <c r="R30" s="33">
        <f t="shared" si="8"/>
        <v>0</v>
      </c>
      <c r="S30" s="33">
        <f t="shared" si="9"/>
        <v>0</v>
      </c>
      <c r="T30" s="32">
        <f t="shared" si="10"/>
        <v>0</v>
      </c>
      <c r="U30" s="31">
        <f t="shared" si="11"/>
        <v>0</v>
      </c>
      <c r="V30" s="473"/>
      <c r="W30" s="477">
        <f t="shared" si="4"/>
        <v>1</v>
      </c>
      <c r="X30" s="478">
        <f t="shared" si="12"/>
        <v>364.33</v>
      </c>
      <c r="Y30" s="478">
        <f t="shared" si="13"/>
        <v>3153.89</v>
      </c>
      <c r="Z30" s="479">
        <f t="shared" si="14"/>
        <v>3518</v>
      </c>
      <c r="AA30" s="428">
        <f t="shared" si="15"/>
        <v>21108</v>
      </c>
      <c r="AB30" s="34"/>
    </row>
    <row r="31" spans="1:28" ht="30" customHeight="1">
      <c r="A31" s="26" t="s">
        <v>157</v>
      </c>
      <c r="B31" s="26" t="s">
        <v>155</v>
      </c>
      <c r="C31" s="27">
        <v>10020302</v>
      </c>
      <c r="D31" s="28" t="s">
        <v>102</v>
      </c>
      <c r="E31" s="26">
        <v>1</v>
      </c>
      <c r="F31" s="29">
        <v>6</v>
      </c>
      <c r="G31" s="30">
        <f t="shared" si="0"/>
        <v>364.33</v>
      </c>
      <c r="H31" s="30">
        <f t="shared" si="1"/>
        <v>1963</v>
      </c>
      <c r="I31" s="30">
        <v>1.3</v>
      </c>
      <c r="J31" s="30">
        <f t="shared" si="2"/>
        <v>2551.9</v>
      </c>
      <c r="K31" s="30">
        <f t="shared" si="5"/>
        <v>601.99</v>
      </c>
      <c r="L31" s="30">
        <f t="shared" si="6"/>
        <v>3153.89</v>
      </c>
      <c r="M31" s="472">
        <f t="shared" si="3"/>
        <v>3518</v>
      </c>
      <c r="N31" s="31">
        <f t="shared" si="7"/>
        <v>21108</v>
      </c>
      <c r="O31" s="32"/>
      <c r="P31" s="29">
        <v>6</v>
      </c>
      <c r="Q31" s="33">
        <v>1</v>
      </c>
      <c r="R31" s="33">
        <f t="shared" si="8"/>
        <v>1850</v>
      </c>
      <c r="S31" s="33">
        <f t="shared" si="9"/>
        <v>436.42</v>
      </c>
      <c r="T31" s="32">
        <f t="shared" si="10"/>
        <v>2286.42</v>
      </c>
      <c r="U31" s="31">
        <f t="shared" si="11"/>
        <v>13719</v>
      </c>
      <c r="V31" s="473"/>
      <c r="W31" s="477">
        <f t="shared" si="4"/>
        <v>2</v>
      </c>
      <c r="X31" s="478">
        <f t="shared" si="12"/>
        <v>364.33</v>
      </c>
      <c r="Y31" s="478">
        <f t="shared" si="13"/>
        <v>5440.3099999999995</v>
      </c>
      <c r="Z31" s="479">
        <f t="shared" si="14"/>
        <v>5804</v>
      </c>
      <c r="AA31" s="428">
        <f t="shared" si="15"/>
        <v>34827</v>
      </c>
      <c r="AB31" s="34"/>
    </row>
    <row r="32" spans="1:28" ht="30" customHeight="1">
      <c r="A32" s="26" t="s">
        <v>154</v>
      </c>
      <c r="B32" s="26" t="s">
        <v>155</v>
      </c>
      <c r="C32" s="27">
        <v>10000234</v>
      </c>
      <c r="D32" s="28" t="s">
        <v>103</v>
      </c>
      <c r="E32" s="26">
        <v>2</v>
      </c>
      <c r="F32" s="29">
        <v>6</v>
      </c>
      <c r="G32" s="30">
        <f t="shared" si="0"/>
        <v>728.67</v>
      </c>
      <c r="H32" s="30">
        <f t="shared" si="1"/>
        <v>3926</v>
      </c>
      <c r="I32" s="30">
        <v>1.3</v>
      </c>
      <c r="J32" s="30">
        <f t="shared" si="2"/>
        <v>5103.8</v>
      </c>
      <c r="K32" s="30">
        <f t="shared" si="5"/>
        <v>1203.99</v>
      </c>
      <c r="L32" s="30">
        <f t="shared" si="6"/>
        <v>6307.79</v>
      </c>
      <c r="M32" s="472">
        <f t="shared" si="3"/>
        <v>7036</v>
      </c>
      <c r="N32" s="31">
        <f t="shared" si="7"/>
        <v>42216</v>
      </c>
      <c r="O32" s="32"/>
      <c r="P32" s="29">
        <v>6</v>
      </c>
      <c r="Q32" s="33">
        <v>1</v>
      </c>
      <c r="R32" s="33">
        <f t="shared" si="8"/>
        <v>1850</v>
      </c>
      <c r="S32" s="33">
        <f t="shared" si="9"/>
        <v>436.42</v>
      </c>
      <c r="T32" s="32">
        <f t="shared" si="10"/>
        <v>2286.42</v>
      </c>
      <c r="U32" s="31">
        <f t="shared" si="11"/>
        <v>13719</v>
      </c>
      <c r="V32" s="473"/>
      <c r="W32" s="477">
        <f t="shared" si="4"/>
        <v>3</v>
      </c>
      <c r="X32" s="478">
        <f t="shared" si="12"/>
        <v>728.67</v>
      </c>
      <c r="Y32" s="478">
        <f t="shared" si="13"/>
        <v>8594.2099999999991</v>
      </c>
      <c r="Z32" s="479">
        <f t="shared" si="14"/>
        <v>9322</v>
      </c>
      <c r="AA32" s="428">
        <f t="shared" si="15"/>
        <v>55935</v>
      </c>
      <c r="AB32" s="34"/>
    </row>
    <row r="33" spans="1:29" ht="30" customHeight="1">
      <c r="A33" s="26" t="s">
        <v>166</v>
      </c>
      <c r="B33" s="26" t="s">
        <v>155</v>
      </c>
      <c r="C33" s="27">
        <v>10021301</v>
      </c>
      <c r="D33" s="28" t="s">
        <v>101</v>
      </c>
      <c r="E33" s="26">
        <v>0.5</v>
      </c>
      <c r="F33" s="29">
        <v>6</v>
      </c>
      <c r="G33" s="30">
        <f t="shared" si="0"/>
        <v>182.17</v>
      </c>
      <c r="H33" s="30">
        <f t="shared" si="1"/>
        <v>981.5</v>
      </c>
      <c r="I33" s="30">
        <v>1.3</v>
      </c>
      <c r="J33" s="30">
        <f t="shared" si="2"/>
        <v>1275.95</v>
      </c>
      <c r="K33" s="30">
        <f t="shared" si="5"/>
        <v>301</v>
      </c>
      <c r="L33" s="30">
        <f t="shared" si="6"/>
        <v>1576.95</v>
      </c>
      <c r="M33" s="472">
        <f t="shared" si="3"/>
        <v>1759</v>
      </c>
      <c r="N33" s="31">
        <f t="shared" si="7"/>
        <v>10554</v>
      </c>
      <c r="O33" s="474"/>
      <c r="P33" s="29">
        <v>6</v>
      </c>
      <c r="Q33" s="33">
        <v>0.5</v>
      </c>
      <c r="R33" s="33">
        <f t="shared" si="8"/>
        <v>925</v>
      </c>
      <c r="S33" s="33">
        <f t="shared" si="9"/>
        <v>218.21</v>
      </c>
      <c r="T33" s="32">
        <f t="shared" si="10"/>
        <v>1143.21</v>
      </c>
      <c r="U33" s="31">
        <f t="shared" si="11"/>
        <v>6859</v>
      </c>
      <c r="V33" s="473"/>
      <c r="W33" s="477">
        <f t="shared" si="4"/>
        <v>1</v>
      </c>
      <c r="X33" s="478">
        <f t="shared" si="12"/>
        <v>182.17</v>
      </c>
      <c r="Y33" s="478">
        <f t="shared" si="13"/>
        <v>2720.16</v>
      </c>
      <c r="Z33" s="479">
        <f t="shared" si="14"/>
        <v>2902</v>
      </c>
      <c r="AA33" s="428">
        <f t="shared" si="15"/>
        <v>17413</v>
      </c>
      <c r="AB33" s="34"/>
    </row>
    <row r="34" spans="1:29" ht="30" customHeight="1">
      <c r="A34" s="26" t="s">
        <v>157</v>
      </c>
      <c r="B34" s="26" t="s">
        <v>155</v>
      </c>
      <c r="C34" s="27">
        <v>10012202</v>
      </c>
      <c r="D34" s="28" t="s">
        <v>173</v>
      </c>
      <c r="E34" s="26">
        <v>2</v>
      </c>
      <c r="F34" s="29">
        <v>6</v>
      </c>
      <c r="G34" s="30">
        <f t="shared" si="0"/>
        <v>728.67</v>
      </c>
      <c r="H34" s="30">
        <f t="shared" si="1"/>
        <v>3926</v>
      </c>
      <c r="I34" s="30">
        <v>1.3</v>
      </c>
      <c r="J34" s="30">
        <f t="shared" si="2"/>
        <v>5103.8</v>
      </c>
      <c r="K34" s="30">
        <f t="shared" si="5"/>
        <v>1203.99</v>
      </c>
      <c r="L34" s="30">
        <f t="shared" si="6"/>
        <v>6307.79</v>
      </c>
      <c r="M34" s="472">
        <f t="shared" si="3"/>
        <v>7036</v>
      </c>
      <c r="N34" s="31">
        <f t="shared" si="7"/>
        <v>42216</v>
      </c>
      <c r="O34" s="475"/>
      <c r="P34" s="29">
        <v>6</v>
      </c>
      <c r="Q34" s="33">
        <v>1</v>
      </c>
      <c r="R34" s="33">
        <f t="shared" si="8"/>
        <v>1850</v>
      </c>
      <c r="S34" s="33">
        <f t="shared" si="9"/>
        <v>436.42</v>
      </c>
      <c r="T34" s="32">
        <f t="shared" si="10"/>
        <v>2286.42</v>
      </c>
      <c r="U34" s="31">
        <f t="shared" si="11"/>
        <v>13719</v>
      </c>
      <c r="V34" s="473"/>
      <c r="W34" s="477">
        <f t="shared" si="4"/>
        <v>3</v>
      </c>
      <c r="X34" s="478">
        <f t="shared" si="12"/>
        <v>728.67</v>
      </c>
      <c r="Y34" s="478">
        <f t="shared" si="13"/>
        <v>8594.2099999999991</v>
      </c>
      <c r="Z34" s="479">
        <f t="shared" si="14"/>
        <v>9322</v>
      </c>
      <c r="AA34" s="428">
        <f t="shared" si="15"/>
        <v>55935</v>
      </c>
      <c r="AB34" s="34"/>
    </row>
    <row r="35" spans="1:29" ht="30" customHeight="1">
      <c r="A35" s="26" t="s">
        <v>157</v>
      </c>
      <c r="B35" s="26" t="s">
        <v>150</v>
      </c>
      <c r="C35" s="27">
        <v>90012101</v>
      </c>
      <c r="D35" s="28" t="s">
        <v>174</v>
      </c>
      <c r="E35" s="26">
        <v>0.5</v>
      </c>
      <c r="F35" s="29">
        <v>6</v>
      </c>
      <c r="G35" s="30">
        <f t="shared" si="0"/>
        <v>182.17</v>
      </c>
      <c r="H35" s="30">
        <f t="shared" si="1"/>
        <v>981.5</v>
      </c>
      <c r="I35" s="30">
        <v>1.3</v>
      </c>
      <c r="J35" s="30">
        <f t="shared" si="2"/>
        <v>1275.95</v>
      </c>
      <c r="K35" s="30">
        <f t="shared" si="5"/>
        <v>301</v>
      </c>
      <c r="L35" s="30">
        <f t="shared" si="6"/>
        <v>1576.95</v>
      </c>
      <c r="M35" s="472">
        <f t="shared" si="3"/>
        <v>1759</v>
      </c>
      <c r="N35" s="31">
        <f t="shared" si="7"/>
        <v>10554</v>
      </c>
      <c r="O35" s="474"/>
      <c r="P35" s="29">
        <v>6</v>
      </c>
      <c r="Q35" s="33">
        <v>1</v>
      </c>
      <c r="R35" s="33">
        <f t="shared" si="8"/>
        <v>1850</v>
      </c>
      <c r="S35" s="33">
        <f t="shared" si="9"/>
        <v>436.42</v>
      </c>
      <c r="T35" s="32">
        <f t="shared" si="10"/>
        <v>2286.42</v>
      </c>
      <c r="U35" s="31">
        <f t="shared" si="11"/>
        <v>13719</v>
      </c>
      <c r="V35" s="473"/>
      <c r="W35" s="477">
        <f t="shared" si="4"/>
        <v>1.5</v>
      </c>
      <c r="X35" s="478">
        <f t="shared" si="12"/>
        <v>182.17</v>
      </c>
      <c r="Y35" s="478">
        <f t="shared" si="13"/>
        <v>3863.37</v>
      </c>
      <c r="Z35" s="479">
        <f t="shared" si="14"/>
        <v>4045</v>
      </c>
      <c r="AA35" s="428">
        <f t="shared" si="15"/>
        <v>24273</v>
      </c>
      <c r="AB35" s="34"/>
    </row>
    <row r="36" spans="1:29" ht="30" customHeight="1">
      <c r="A36" s="26" t="s">
        <v>157</v>
      </c>
      <c r="B36" s="26" t="s">
        <v>152</v>
      </c>
      <c r="C36" s="27">
        <v>941800004</v>
      </c>
      <c r="D36" s="28" t="s">
        <v>175</v>
      </c>
      <c r="E36" s="26">
        <v>1</v>
      </c>
      <c r="F36" s="29">
        <v>6</v>
      </c>
      <c r="G36" s="30">
        <f t="shared" si="0"/>
        <v>364.33</v>
      </c>
      <c r="H36" s="30">
        <f t="shared" si="1"/>
        <v>1963</v>
      </c>
      <c r="I36" s="30">
        <v>1.3</v>
      </c>
      <c r="J36" s="30">
        <f t="shared" si="2"/>
        <v>2551.9</v>
      </c>
      <c r="K36" s="30">
        <f t="shared" si="5"/>
        <v>601.99</v>
      </c>
      <c r="L36" s="30">
        <f t="shared" si="6"/>
        <v>3153.89</v>
      </c>
      <c r="M36" s="472">
        <f t="shared" si="3"/>
        <v>3518</v>
      </c>
      <c r="N36" s="31">
        <f t="shared" si="7"/>
        <v>21108</v>
      </c>
      <c r="O36" s="474"/>
      <c r="P36" s="29">
        <v>6</v>
      </c>
      <c r="Q36" s="33">
        <v>1</v>
      </c>
      <c r="R36" s="33">
        <f t="shared" si="8"/>
        <v>1850</v>
      </c>
      <c r="S36" s="33">
        <f t="shared" si="9"/>
        <v>436.42</v>
      </c>
      <c r="T36" s="32">
        <f t="shared" si="10"/>
        <v>2286.42</v>
      </c>
      <c r="U36" s="31">
        <f t="shared" si="11"/>
        <v>13719</v>
      </c>
      <c r="V36" s="473"/>
      <c r="W36" s="477">
        <f t="shared" si="4"/>
        <v>2</v>
      </c>
      <c r="X36" s="478">
        <f t="shared" si="12"/>
        <v>364.33</v>
      </c>
      <c r="Y36" s="478">
        <f t="shared" si="13"/>
        <v>5440.3099999999995</v>
      </c>
      <c r="Z36" s="479">
        <f t="shared" si="14"/>
        <v>5804</v>
      </c>
      <c r="AA36" s="428">
        <f t="shared" si="15"/>
        <v>34827</v>
      </c>
      <c r="AB36" s="34"/>
    </row>
    <row r="37" spans="1:29" ht="30" customHeight="1">
      <c r="A37" s="26" t="s">
        <v>166</v>
      </c>
      <c r="B37" s="26" t="s">
        <v>155</v>
      </c>
      <c r="C37" s="27">
        <v>10011401</v>
      </c>
      <c r="D37" s="28" t="s">
        <v>176</v>
      </c>
      <c r="E37" s="26">
        <v>0.5</v>
      </c>
      <c r="F37" s="29">
        <v>6</v>
      </c>
      <c r="G37" s="30">
        <f t="shared" si="0"/>
        <v>182.17</v>
      </c>
      <c r="H37" s="30">
        <f t="shared" si="1"/>
        <v>981.5</v>
      </c>
      <c r="I37" s="30">
        <v>1.3</v>
      </c>
      <c r="J37" s="30">
        <f t="shared" si="2"/>
        <v>1275.95</v>
      </c>
      <c r="K37" s="30">
        <f t="shared" si="5"/>
        <v>301</v>
      </c>
      <c r="L37" s="30">
        <f t="shared" si="6"/>
        <v>1576.95</v>
      </c>
      <c r="M37" s="472">
        <f t="shared" si="3"/>
        <v>1759</v>
      </c>
      <c r="N37" s="31">
        <f t="shared" si="7"/>
        <v>10554</v>
      </c>
      <c r="O37" s="32"/>
      <c r="P37" s="29"/>
      <c r="Q37" s="33"/>
      <c r="R37" s="33">
        <f t="shared" si="8"/>
        <v>0</v>
      </c>
      <c r="S37" s="33">
        <f t="shared" si="9"/>
        <v>0</v>
      </c>
      <c r="T37" s="32">
        <f t="shared" si="10"/>
        <v>0</v>
      </c>
      <c r="U37" s="31">
        <f t="shared" si="11"/>
        <v>0</v>
      </c>
      <c r="V37" s="473"/>
      <c r="W37" s="477">
        <f t="shared" si="4"/>
        <v>0.5</v>
      </c>
      <c r="X37" s="478">
        <f t="shared" si="12"/>
        <v>182.17</v>
      </c>
      <c r="Y37" s="478">
        <f t="shared" si="13"/>
        <v>1576.95</v>
      </c>
      <c r="Z37" s="479">
        <f t="shared" si="14"/>
        <v>1759</v>
      </c>
      <c r="AA37" s="428">
        <f t="shared" si="15"/>
        <v>10554</v>
      </c>
      <c r="AB37" s="34"/>
    </row>
    <row r="38" spans="1:29" ht="30" customHeight="1">
      <c r="A38" s="26" t="s">
        <v>151</v>
      </c>
      <c r="B38" s="26" t="s">
        <v>164</v>
      </c>
      <c r="C38" s="27">
        <v>900200046</v>
      </c>
      <c r="D38" s="28" t="s">
        <v>95</v>
      </c>
      <c r="E38" s="26">
        <v>0.5</v>
      </c>
      <c r="F38" s="29">
        <v>6</v>
      </c>
      <c r="G38" s="30">
        <f t="shared" si="0"/>
        <v>182.17</v>
      </c>
      <c r="H38" s="30">
        <f t="shared" si="1"/>
        <v>981.5</v>
      </c>
      <c r="I38" s="30">
        <v>1.3</v>
      </c>
      <c r="J38" s="30">
        <f t="shared" si="2"/>
        <v>1275.95</v>
      </c>
      <c r="K38" s="30">
        <f t="shared" si="5"/>
        <v>301</v>
      </c>
      <c r="L38" s="30">
        <f t="shared" si="6"/>
        <v>1576.95</v>
      </c>
      <c r="M38" s="472">
        <f t="shared" si="3"/>
        <v>1759</v>
      </c>
      <c r="N38" s="31">
        <f t="shared" si="7"/>
        <v>10554</v>
      </c>
      <c r="O38" s="32"/>
      <c r="P38" s="29">
        <v>6</v>
      </c>
      <c r="Q38" s="33">
        <v>0.5</v>
      </c>
      <c r="R38" s="33">
        <f t="shared" si="8"/>
        <v>925</v>
      </c>
      <c r="S38" s="33">
        <f t="shared" si="9"/>
        <v>218.21</v>
      </c>
      <c r="T38" s="32">
        <f t="shared" si="10"/>
        <v>1143.21</v>
      </c>
      <c r="U38" s="31">
        <f t="shared" si="11"/>
        <v>6859</v>
      </c>
      <c r="V38" s="473"/>
      <c r="W38" s="477">
        <f t="shared" si="4"/>
        <v>1</v>
      </c>
      <c r="X38" s="478">
        <f t="shared" si="12"/>
        <v>182.17</v>
      </c>
      <c r="Y38" s="478">
        <f t="shared" si="13"/>
        <v>2720.16</v>
      </c>
      <c r="Z38" s="479">
        <f t="shared" si="14"/>
        <v>2902</v>
      </c>
      <c r="AA38" s="428">
        <f t="shared" si="15"/>
        <v>17413</v>
      </c>
      <c r="AB38" s="34"/>
    </row>
    <row r="39" spans="1:29" ht="30" customHeight="1">
      <c r="A39" s="26" t="s">
        <v>162</v>
      </c>
      <c r="B39" s="26" t="s">
        <v>152</v>
      </c>
      <c r="C39" s="27">
        <v>250000092</v>
      </c>
      <c r="D39" s="28" t="s">
        <v>117</v>
      </c>
      <c r="E39" s="26">
        <v>1</v>
      </c>
      <c r="F39" s="29">
        <v>6</v>
      </c>
      <c r="G39" s="30">
        <f t="shared" si="0"/>
        <v>364.33</v>
      </c>
      <c r="H39" s="30">
        <f t="shared" si="1"/>
        <v>1963</v>
      </c>
      <c r="I39" s="30">
        <v>1.3</v>
      </c>
      <c r="J39" s="30">
        <f t="shared" si="2"/>
        <v>2551.9</v>
      </c>
      <c r="K39" s="30">
        <f t="shared" si="5"/>
        <v>601.99</v>
      </c>
      <c r="L39" s="30">
        <f t="shared" si="6"/>
        <v>3153.89</v>
      </c>
      <c r="M39" s="472">
        <f t="shared" si="3"/>
        <v>3518</v>
      </c>
      <c r="N39" s="31">
        <f t="shared" si="7"/>
        <v>21108</v>
      </c>
      <c r="O39" s="32"/>
      <c r="P39" s="29"/>
      <c r="Q39" s="33"/>
      <c r="R39" s="33">
        <f t="shared" si="8"/>
        <v>0</v>
      </c>
      <c r="S39" s="33">
        <f t="shared" si="9"/>
        <v>0</v>
      </c>
      <c r="T39" s="32">
        <f t="shared" si="10"/>
        <v>0</v>
      </c>
      <c r="U39" s="31">
        <f t="shared" si="11"/>
        <v>0</v>
      </c>
      <c r="V39" s="473"/>
      <c r="W39" s="477">
        <f t="shared" si="4"/>
        <v>1</v>
      </c>
      <c r="X39" s="478">
        <f t="shared" si="12"/>
        <v>364.33</v>
      </c>
      <c r="Y39" s="478">
        <f t="shared" si="13"/>
        <v>3153.89</v>
      </c>
      <c r="Z39" s="479">
        <f t="shared" si="14"/>
        <v>3518</v>
      </c>
      <c r="AA39" s="428">
        <f t="shared" si="15"/>
        <v>21108</v>
      </c>
      <c r="AB39" s="34"/>
    </row>
    <row r="40" spans="1:29" ht="30" customHeight="1">
      <c r="A40" s="26" t="s">
        <v>162</v>
      </c>
      <c r="B40" s="26" t="s">
        <v>164</v>
      </c>
      <c r="C40" s="27">
        <v>270020302</v>
      </c>
      <c r="D40" s="28" t="s">
        <v>96</v>
      </c>
      <c r="E40" s="26">
        <v>1</v>
      </c>
      <c r="F40" s="29">
        <v>6</v>
      </c>
      <c r="G40" s="30">
        <f t="shared" si="0"/>
        <v>364.33</v>
      </c>
      <c r="H40" s="30">
        <f t="shared" si="1"/>
        <v>1963</v>
      </c>
      <c r="I40" s="30">
        <v>1.3</v>
      </c>
      <c r="J40" s="30">
        <f t="shared" si="2"/>
        <v>2551.9</v>
      </c>
      <c r="K40" s="30">
        <f t="shared" si="5"/>
        <v>601.99</v>
      </c>
      <c r="L40" s="30">
        <f t="shared" si="6"/>
        <v>3153.89</v>
      </c>
      <c r="M40" s="472">
        <f t="shared" si="3"/>
        <v>3518</v>
      </c>
      <c r="N40" s="31">
        <f t="shared" si="7"/>
        <v>21108</v>
      </c>
      <c r="O40" s="473"/>
      <c r="P40" s="29">
        <v>6</v>
      </c>
      <c r="Q40" s="33">
        <v>1</v>
      </c>
      <c r="R40" s="33">
        <f t="shared" si="8"/>
        <v>1850</v>
      </c>
      <c r="S40" s="33">
        <f t="shared" si="9"/>
        <v>436.42</v>
      </c>
      <c r="T40" s="32">
        <f t="shared" si="10"/>
        <v>2286.42</v>
      </c>
      <c r="U40" s="31">
        <f t="shared" si="11"/>
        <v>13719</v>
      </c>
      <c r="V40" s="473"/>
      <c r="W40" s="477">
        <f t="shared" si="4"/>
        <v>2</v>
      </c>
      <c r="X40" s="478">
        <f t="shared" si="12"/>
        <v>364.33</v>
      </c>
      <c r="Y40" s="478">
        <f t="shared" si="13"/>
        <v>5440.3099999999995</v>
      </c>
      <c r="Z40" s="479">
        <f t="shared" si="14"/>
        <v>5804</v>
      </c>
      <c r="AA40" s="428">
        <f t="shared" si="15"/>
        <v>34827</v>
      </c>
      <c r="AB40" s="34"/>
    </row>
    <row r="41" spans="1:29" ht="28.5" customHeight="1">
      <c r="A41" s="35"/>
      <c r="B41" s="35"/>
      <c r="C41" s="35"/>
      <c r="E41" s="35"/>
      <c r="F41" s="36"/>
      <c r="G41" s="37"/>
      <c r="H41" s="37"/>
      <c r="I41" s="37"/>
      <c r="J41" s="37"/>
      <c r="K41" s="37"/>
      <c r="L41" s="37"/>
      <c r="M41" s="36"/>
      <c r="N41" s="36"/>
      <c r="O41" s="38"/>
      <c r="P41" s="38"/>
      <c r="Q41" s="38"/>
      <c r="R41" s="38"/>
      <c r="S41" s="38"/>
      <c r="T41" s="36"/>
      <c r="U41" s="36"/>
      <c r="V41" s="38"/>
      <c r="W41" s="38"/>
      <c r="X41" s="38"/>
      <c r="Y41" s="38"/>
      <c r="Z41" s="36">
        <f t="shared" ref="Z41:AA41" si="16">SUM(Z8:Z40)</f>
        <v>143081</v>
      </c>
      <c r="AA41" s="84">
        <f t="shared" si="16"/>
        <v>837429</v>
      </c>
      <c r="AB41" s="34"/>
      <c r="AC41" s="38"/>
    </row>
    <row r="42" spans="1:29" ht="56.25" customHeight="1">
      <c r="A42" s="722" t="s">
        <v>695</v>
      </c>
      <c r="B42" s="722"/>
      <c r="C42" s="722"/>
      <c r="D42" s="722"/>
      <c r="E42" s="722"/>
      <c r="F42" s="722"/>
      <c r="G42" s="722"/>
      <c r="H42" s="722"/>
      <c r="I42" s="722"/>
      <c r="J42" s="722"/>
      <c r="K42" s="722"/>
      <c r="L42" s="722"/>
      <c r="M42" s="722"/>
      <c r="N42" s="722"/>
      <c r="O42" s="722"/>
      <c r="P42" s="722"/>
      <c r="Q42" s="722"/>
      <c r="R42" s="722"/>
      <c r="S42" s="722"/>
      <c r="T42" s="722"/>
      <c r="U42" s="722"/>
      <c r="V42" s="722"/>
      <c r="W42" s="722"/>
      <c r="X42" s="722"/>
      <c r="Y42" s="722"/>
      <c r="Z42" s="722"/>
      <c r="AA42" s="722"/>
      <c r="AB42" s="34"/>
      <c r="AC42" s="39"/>
    </row>
    <row r="43" spans="1:29">
      <c r="A43" s="490" t="s">
        <v>595</v>
      </c>
      <c r="E43" s="423"/>
      <c r="F43" s="40"/>
      <c r="G43" s="40"/>
      <c r="H43" s="40"/>
      <c r="I43" s="40"/>
      <c r="J43" s="40"/>
      <c r="K43" s="40"/>
      <c r="L43" s="40"/>
      <c r="M43" s="40"/>
      <c r="N43" s="41"/>
      <c r="P43" s="38"/>
      <c r="Q43" s="38"/>
      <c r="R43" s="38"/>
      <c r="S43" s="38"/>
      <c r="T43" s="38"/>
      <c r="U43" s="38"/>
      <c r="W43" s="423"/>
      <c r="X43" s="40"/>
      <c r="Y43" s="40"/>
      <c r="Z43" s="40"/>
      <c r="AA43" s="41"/>
      <c r="AB43" s="34"/>
    </row>
    <row r="44" spans="1:29" ht="42.75">
      <c r="A44" s="484" t="s">
        <v>584</v>
      </c>
      <c r="B44" s="484" t="s">
        <v>585</v>
      </c>
      <c r="C44" s="484" t="s">
        <v>586</v>
      </c>
      <c r="D44" s="484" t="s">
        <v>587</v>
      </c>
      <c r="E44" s="484" t="s">
        <v>588</v>
      </c>
      <c r="W44" s="423"/>
      <c r="X44" s="40"/>
      <c r="Y44" s="40"/>
      <c r="Z44" s="40"/>
      <c r="AA44" s="41"/>
    </row>
    <row r="45" spans="1:29" ht="90">
      <c r="A45" s="483" t="s">
        <v>589</v>
      </c>
      <c r="B45" s="482" t="s">
        <v>590</v>
      </c>
      <c r="C45" s="480">
        <v>3744.08</v>
      </c>
      <c r="D45" s="480">
        <f>C45*6</f>
        <v>22464.48</v>
      </c>
      <c r="E45" s="482" t="s">
        <v>591</v>
      </c>
    </row>
    <row r="46" spans="1:29" ht="180">
      <c r="A46" s="483" t="s">
        <v>592</v>
      </c>
      <c r="B46" s="482" t="s">
        <v>593</v>
      </c>
      <c r="C46" s="480">
        <f>17*40</f>
        <v>680</v>
      </c>
      <c r="D46" s="480">
        <f>C46*6</f>
        <v>4080</v>
      </c>
      <c r="E46" s="482" t="s">
        <v>594</v>
      </c>
    </row>
    <row r="47" spans="1:29">
      <c r="A47" s="485"/>
      <c r="B47" s="486" t="s">
        <v>132</v>
      </c>
      <c r="C47" s="487">
        <f>SUM(C45:C46)</f>
        <v>4424.08</v>
      </c>
      <c r="D47" s="488">
        <f>SUM(D45:D46)</f>
        <v>26544.48</v>
      </c>
      <c r="E47" s="481"/>
    </row>
    <row r="51" spans="4:5">
      <c r="D51" s="16" t="s">
        <v>597</v>
      </c>
      <c r="E51" s="491">
        <f>AA41+D47</f>
        <v>863973.48</v>
      </c>
    </row>
  </sheetData>
  <mergeCells count="6">
    <mergeCell ref="X2:AA2"/>
    <mergeCell ref="E6:O6"/>
    <mergeCell ref="P6:V6"/>
    <mergeCell ref="W6:AA6"/>
    <mergeCell ref="A42:AA42"/>
    <mergeCell ref="A3:AA3"/>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1747B-BCFB-48AA-A0BD-94AEA2592B00}">
  <dimension ref="A1:L37"/>
  <sheetViews>
    <sheetView zoomScale="75" zoomScaleNormal="75" workbookViewId="0">
      <selection activeCell="D40" sqref="D40"/>
    </sheetView>
  </sheetViews>
  <sheetFormatPr defaultColWidth="8.85546875" defaultRowHeight="12.75"/>
  <cols>
    <col min="1" max="1" width="45.42578125" style="10" customWidth="1"/>
    <col min="2" max="2" width="8.85546875" style="10"/>
    <col min="3" max="3" width="34.42578125" style="10" customWidth="1"/>
    <col min="4" max="4" width="37" style="10" customWidth="1"/>
    <col min="5" max="6" width="8.85546875" style="10"/>
    <col min="7" max="7" width="15.5703125" style="10" customWidth="1"/>
    <col min="8" max="8" width="8.85546875" style="10"/>
    <col min="9" max="9" width="13.85546875" style="10" customWidth="1"/>
    <col min="10" max="16384" width="8.85546875" style="10"/>
  </cols>
  <sheetData>
    <row r="1" spans="1:12" ht="45" customHeight="1">
      <c r="A1" s="585"/>
      <c r="B1" s="585"/>
      <c r="C1" s="585"/>
      <c r="D1" s="585"/>
      <c r="E1" s="585"/>
      <c r="F1" s="585"/>
      <c r="G1" s="585"/>
      <c r="H1" s="735" t="s">
        <v>207</v>
      </c>
      <c r="I1" s="735"/>
      <c r="J1" s="735"/>
      <c r="K1" s="585"/>
      <c r="L1" s="585"/>
    </row>
    <row r="2" spans="1:12" s="586" customFormat="1" ht="33" customHeight="1" thickBot="1">
      <c r="A2" s="742" t="s">
        <v>685</v>
      </c>
      <c r="B2" s="742"/>
      <c r="C2" s="742"/>
      <c r="D2" s="742"/>
      <c r="E2" s="742"/>
      <c r="F2" s="742"/>
      <c r="G2" s="742"/>
      <c r="H2" s="742"/>
      <c r="I2" s="742"/>
      <c r="J2" s="671"/>
      <c r="K2" s="671"/>
      <c r="L2" s="671"/>
    </row>
    <row r="3" spans="1:12" ht="15">
      <c r="A3" s="736" t="s">
        <v>179</v>
      </c>
      <c r="B3" s="736"/>
      <c r="C3" s="736"/>
      <c r="D3" s="736"/>
      <c r="E3" s="737" t="s">
        <v>209</v>
      </c>
      <c r="F3" s="738" t="s">
        <v>682</v>
      </c>
      <c r="G3" s="739"/>
      <c r="H3" s="743" t="s">
        <v>683</v>
      </c>
      <c r="I3" s="744"/>
      <c r="J3" s="585"/>
      <c r="K3" s="585"/>
      <c r="L3" s="585"/>
    </row>
    <row r="4" spans="1:12" ht="15">
      <c r="A4" s="736"/>
      <c r="B4" s="736"/>
      <c r="C4" s="736"/>
      <c r="D4" s="736"/>
      <c r="E4" s="737"/>
      <c r="F4" s="740" t="s">
        <v>180</v>
      </c>
      <c r="G4" s="741" t="s">
        <v>181</v>
      </c>
      <c r="H4" s="740" t="s">
        <v>182</v>
      </c>
      <c r="I4" s="750" t="s">
        <v>208</v>
      </c>
      <c r="J4" s="585"/>
      <c r="K4" s="585"/>
      <c r="L4" s="585"/>
    </row>
    <row r="5" spans="1:12" ht="38.25" customHeight="1">
      <c r="A5" s="736"/>
      <c r="B5" s="736"/>
      <c r="C5" s="736"/>
      <c r="D5" s="736"/>
      <c r="E5" s="737"/>
      <c r="F5" s="740"/>
      <c r="G5" s="741"/>
      <c r="H5" s="740"/>
      <c r="I5" s="750"/>
      <c r="J5" s="585"/>
      <c r="K5" s="585"/>
      <c r="L5" s="585"/>
    </row>
    <row r="6" spans="1:12" ht="15">
      <c r="A6" s="587" t="s">
        <v>183</v>
      </c>
      <c r="B6" s="732"/>
      <c r="C6" s="733"/>
      <c r="D6" s="734"/>
      <c r="E6" s="588"/>
      <c r="F6" s="589">
        <v>918</v>
      </c>
      <c r="G6" s="590">
        <v>698836.72</v>
      </c>
      <c r="H6" s="589">
        <v>506</v>
      </c>
      <c r="I6" s="591">
        <v>435394</v>
      </c>
      <c r="J6" s="585"/>
      <c r="K6" s="585"/>
      <c r="L6" s="585"/>
    </row>
    <row r="7" spans="1:12" ht="15">
      <c r="A7" s="592" t="s">
        <v>184</v>
      </c>
      <c r="B7" s="593" t="s">
        <v>185</v>
      </c>
      <c r="C7" s="593"/>
      <c r="D7" s="594"/>
      <c r="E7" s="595">
        <v>826.03</v>
      </c>
      <c r="F7" s="596">
        <v>379</v>
      </c>
      <c r="G7" s="597">
        <v>252430</v>
      </c>
      <c r="H7" s="596">
        <v>190</v>
      </c>
      <c r="I7" s="598">
        <v>126548</v>
      </c>
      <c r="J7" s="585"/>
      <c r="K7" s="585"/>
      <c r="L7" s="585"/>
    </row>
    <row r="8" spans="1:12" ht="15">
      <c r="A8" s="599" t="s">
        <v>184</v>
      </c>
      <c r="B8" s="724" t="s">
        <v>186</v>
      </c>
      <c r="C8" s="725"/>
      <c r="D8" s="600" t="s">
        <v>187</v>
      </c>
      <c r="E8" s="601">
        <v>0.80632020075152444</v>
      </c>
      <c r="F8" s="602">
        <v>379</v>
      </c>
      <c r="G8" s="603">
        <v>252430</v>
      </c>
      <c r="H8" s="602">
        <v>190</v>
      </c>
      <c r="I8" s="604">
        <v>126548</v>
      </c>
      <c r="J8" s="605"/>
      <c r="K8" s="585"/>
      <c r="L8" s="585"/>
    </row>
    <row r="9" spans="1:12" ht="27" customHeight="1">
      <c r="A9" s="606" t="s">
        <v>184</v>
      </c>
      <c r="B9" s="724" t="s">
        <v>186</v>
      </c>
      <c r="C9" s="725"/>
      <c r="D9" s="600" t="s">
        <v>188</v>
      </c>
      <c r="E9" s="607"/>
      <c r="F9" s="602"/>
      <c r="G9" s="603">
        <v>0</v>
      </c>
      <c r="H9" s="602"/>
      <c r="I9" s="604">
        <v>0</v>
      </c>
      <c r="J9" s="605"/>
      <c r="K9" s="585"/>
      <c r="L9" s="585"/>
    </row>
    <row r="10" spans="1:12" ht="15">
      <c r="A10" s="608" t="s">
        <v>184</v>
      </c>
      <c r="B10" s="751" t="s">
        <v>189</v>
      </c>
      <c r="C10" s="752"/>
      <c r="D10" s="753"/>
      <c r="E10" s="609"/>
      <c r="F10" s="610">
        <v>446</v>
      </c>
      <c r="G10" s="611">
        <v>281887.72000000003</v>
      </c>
      <c r="H10" s="610">
        <v>223</v>
      </c>
      <c r="I10" s="612">
        <v>145441</v>
      </c>
      <c r="J10" s="605"/>
      <c r="K10" s="585"/>
      <c r="L10" s="585"/>
    </row>
    <row r="11" spans="1:12" ht="25.5">
      <c r="A11" s="599" t="s">
        <v>184</v>
      </c>
      <c r="B11" s="748" t="s">
        <v>190</v>
      </c>
      <c r="C11" s="749"/>
      <c r="D11" s="613" t="s">
        <v>191</v>
      </c>
      <c r="E11" s="614">
        <v>578.03</v>
      </c>
      <c r="F11" s="615">
        <v>280</v>
      </c>
      <c r="G11" s="616">
        <v>156861.6</v>
      </c>
      <c r="H11" s="615">
        <v>140</v>
      </c>
      <c r="I11" s="617">
        <v>80924</v>
      </c>
      <c r="J11" s="605"/>
      <c r="K11" s="585"/>
      <c r="L11" s="585"/>
    </row>
    <row r="12" spans="1:12" ht="25.5">
      <c r="A12" s="599" t="s">
        <v>184</v>
      </c>
      <c r="B12" s="748" t="s">
        <v>190</v>
      </c>
      <c r="C12" s="749"/>
      <c r="D12" s="613" t="s">
        <v>192</v>
      </c>
      <c r="E12" s="614">
        <v>777.31</v>
      </c>
      <c r="F12" s="615">
        <v>166</v>
      </c>
      <c r="G12" s="616">
        <v>125026.12000000001</v>
      </c>
      <c r="H12" s="615">
        <v>83</v>
      </c>
      <c r="I12" s="617">
        <v>64517</v>
      </c>
      <c r="J12" s="605"/>
      <c r="K12" s="585"/>
      <c r="L12" s="585"/>
    </row>
    <row r="13" spans="1:12" ht="15">
      <c r="A13" s="606" t="s">
        <v>184</v>
      </c>
      <c r="B13" s="754" t="s">
        <v>193</v>
      </c>
      <c r="C13" s="755"/>
      <c r="D13" s="756"/>
      <c r="E13" s="618"/>
      <c r="F13" s="619"/>
      <c r="G13" s="620">
        <v>1114</v>
      </c>
      <c r="H13" s="619"/>
      <c r="I13" s="621"/>
      <c r="J13" s="605"/>
      <c r="K13" s="585"/>
      <c r="L13" s="585"/>
    </row>
    <row r="14" spans="1:12" ht="15">
      <c r="A14" s="622" t="s">
        <v>184</v>
      </c>
      <c r="B14" s="623" t="s">
        <v>194</v>
      </c>
      <c r="C14" s="623"/>
      <c r="D14" s="624"/>
      <c r="E14" s="625"/>
      <c r="F14" s="626">
        <v>0</v>
      </c>
      <c r="G14" s="627">
        <v>576</v>
      </c>
      <c r="H14" s="626">
        <v>0</v>
      </c>
      <c r="I14" s="628">
        <v>576</v>
      </c>
      <c r="J14" s="605"/>
      <c r="K14" s="585"/>
      <c r="L14" s="585"/>
    </row>
    <row r="15" spans="1:12" ht="15">
      <c r="A15" s="599" t="s">
        <v>184</v>
      </c>
      <c r="B15" s="724" t="s">
        <v>195</v>
      </c>
      <c r="C15" s="725"/>
      <c r="D15" s="600" t="s">
        <v>196</v>
      </c>
      <c r="E15" s="614"/>
      <c r="F15" s="619"/>
      <c r="G15" s="616">
        <v>576</v>
      </c>
      <c r="H15" s="619"/>
      <c r="I15" s="617">
        <v>576</v>
      </c>
      <c r="J15" s="605"/>
      <c r="K15" s="585"/>
      <c r="L15" s="585"/>
    </row>
    <row r="16" spans="1:12" ht="15">
      <c r="A16" s="629" t="s">
        <v>184</v>
      </c>
      <c r="B16" s="726" t="s">
        <v>197</v>
      </c>
      <c r="C16" s="727"/>
      <c r="D16" s="728"/>
      <c r="E16" s="630"/>
      <c r="F16" s="631"/>
      <c r="G16" s="632">
        <v>7388</v>
      </c>
      <c r="H16" s="631"/>
      <c r="I16" s="633">
        <v>7388</v>
      </c>
      <c r="J16" s="605"/>
      <c r="K16" s="585"/>
      <c r="L16" s="585"/>
    </row>
    <row r="17" spans="1:10">
      <c r="A17" s="634" t="s">
        <v>184</v>
      </c>
      <c r="B17" s="729" t="s">
        <v>198</v>
      </c>
      <c r="C17" s="730"/>
      <c r="D17" s="731"/>
      <c r="E17" s="635"/>
      <c r="F17" s="636">
        <v>93</v>
      </c>
      <c r="G17" s="637">
        <v>155441</v>
      </c>
      <c r="H17" s="636">
        <v>93</v>
      </c>
      <c r="I17" s="638">
        <v>155441</v>
      </c>
      <c r="J17" s="605"/>
    </row>
    <row r="18" spans="1:10">
      <c r="A18" s="587" t="s">
        <v>199</v>
      </c>
      <c r="B18" s="732"/>
      <c r="C18" s="733"/>
      <c r="D18" s="734"/>
      <c r="E18" s="588"/>
      <c r="F18" s="589">
        <v>507</v>
      </c>
      <c r="G18" s="590">
        <v>611820.40074889828</v>
      </c>
      <c r="H18" s="589">
        <v>176</v>
      </c>
      <c r="I18" s="591">
        <v>115946</v>
      </c>
      <c r="J18" s="605"/>
    </row>
    <row r="19" spans="1:10">
      <c r="A19" s="592" t="s">
        <v>200</v>
      </c>
      <c r="B19" s="593" t="s">
        <v>185</v>
      </c>
      <c r="C19" s="593"/>
      <c r="D19" s="594"/>
      <c r="E19" s="595">
        <v>826.03</v>
      </c>
      <c r="F19" s="596">
        <v>297</v>
      </c>
      <c r="G19" s="597">
        <v>197948.67377920129</v>
      </c>
      <c r="H19" s="596">
        <v>149</v>
      </c>
      <c r="I19" s="598">
        <v>99241</v>
      </c>
      <c r="J19" s="605"/>
    </row>
    <row r="20" spans="1:10">
      <c r="A20" s="599" t="s">
        <v>200</v>
      </c>
      <c r="B20" s="724" t="s">
        <v>186</v>
      </c>
      <c r="C20" s="725"/>
      <c r="D20" s="639" t="s">
        <v>187</v>
      </c>
      <c r="E20" s="601">
        <v>0.80632020075152433</v>
      </c>
      <c r="F20" s="602">
        <v>297</v>
      </c>
      <c r="G20" s="603">
        <v>197948.67377920129</v>
      </c>
      <c r="H20" s="602">
        <v>149</v>
      </c>
      <c r="I20" s="604">
        <v>99241</v>
      </c>
      <c r="J20" s="605"/>
    </row>
    <row r="21" spans="1:10">
      <c r="A21" s="606" t="s">
        <v>200</v>
      </c>
      <c r="B21" s="724" t="s">
        <v>186</v>
      </c>
      <c r="C21" s="725"/>
      <c r="D21" s="639" t="s">
        <v>188</v>
      </c>
      <c r="E21" s="601"/>
      <c r="F21" s="640">
        <v>0</v>
      </c>
      <c r="G21" s="641">
        <v>0</v>
      </c>
      <c r="H21" s="640">
        <v>0</v>
      </c>
      <c r="I21" s="642">
        <v>0</v>
      </c>
      <c r="J21" s="605"/>
    </row>
    <row r="22" spans="1:10">
      <c r="A22" s="608" t="s">
        <v>200</v>
      </c>
      <c r="B22" s="751" t="s">
        <v>189</v>
      </c>
      <c r="C22" s="752"/>
      <c r="D22" s="753"/>
      <c r="E22" s="609"/>
      <c r="F22" s="610">
        <v>53</v>
      </c>
      <c r="G22" s="611">
        <v>30957</v>
      </c>
      <c r="H22" s="610">
        <v>27</v>
      </c>
      <c r="I22" s="612">
        <v>16205</v>
      </c>
      <c r="J22" s="605"/>
    </row>
    <row r="23" spans="1:10" ht="25.5">
      <c r="A23" s="599" t="s">
        <v>200</v>
      </c>
      <c r="B23" s="748" t="s">
        <v>190</v>
      </c>
      <c r="C23" s="749"/>
      <c r="D23" s="613" t="s">
        <v>191</v>
      </c>
      <c r="E23" s="614">
        <v>578.03</v>
      </c>
      <c r="F23" s="615">
        <v>48</v>
      </c>
      <c r="G23" s="616">
        <v>26890</v>
      </c>
      <c r="H23" s="615">
        <v>24</v>
      </c>
      <c r="I23" s="617">
        <v>13873</v>
      </c>
      <c r="J23" s="605"/>
    </row>
    <row r="24" spans="1:10" ht="25.5">
      <c r="A24" s="599" t="s">
        <v>200</v>
      </c>
      <c r="B24" s="748" t="s">
        <v>190</v>
      </c>
      <c r="C24" s="749"/>
      <c r="D24" s="613" t="s">
        <v>192</v>
      </c>
      <c r="E24" s="614">
        <v>777.31</v>
      </c>
      <c r="F24" s="615">
        <v>5</v>
      </c>
      <c r="G24" s="616">
        <v>4067</v>
      </c>
      <c r="H24" s="615">
        <v>3</v>
      </c>
      <c r="I24" s="617">
        <v>2332</v>
      </c>
      <c r="J24" s="605"/>
    </row>
    <row r="25" spans="1:10">
      <c r="A25" s="629" t="s">
        <v>200</v>
      </c>
      <c r="B25" s="726" t="s">
        <v>197</v>
      </c>
      <c r="C25" s="727"/>
      <c r="D25" s="728"/>
      <c r="E25" s="630"/>
      <c r="F25" s="643"/>
      <c r="G25" s="644">
        <v>1000</v>
      </c>
      <c r="H25" s="643"/>
      <c r="I25" s="645">
        <v>500</v>
      </c>
      <c r="J25" s="605"/>
    </row>
    <row r="26" spans="1:10">
      <c r="A26" s="606" t="s">
        <v>200</v>
      </c>
      <c r="B26" s="745" t="s">
        <v>201</v>
      </c>
      <c r="C26" s="746"/>
      <c r="D26" s="747"/>
      <c r="E26" s="646">
        <v>2432.5778787878789</v>
      </c>
      <c r="F26" s="647">
        <v>157</v>
      </c>
      <c r="G26" s="648">
        <v>381914.72696969699</v>
      </c>
      <c r="H26" s="647"/>
      <c r="I26" s="649"/>
      <c r="J26" s="605"/>
    </row>
    <row r="27" spans="1:10">
      <c r="A27" s="587" t="s">
        <v>202</v>
      </c>
      <c r="B27" s="732"/>
      <c r="C27" s="733"/>
      <c r="D27" s="734"/>
      <c r="E27" s="588"/>
      <c r="F27" s="589">
        <v>293</v>
      </c>
      <c r="G27" s="590">
        <v>409119</v>
      </c>
      <c r="H27" s="589">
        <v>100</v>
      </c>
      <c r="I27" s="591">
        <v>170676</v>
      </c>
      <c r="J27" s="605"/>
    </row>
    <row r="28" spans="1:10">
      <c r="A28" s="650" t="s">
        <v>55</v>
      </c>
      <c r="B28" s="650" t="s">
        <v>203</v>
      </c>
      <c r="C28" s="650"/>
      <c r="D28" s="650"/>
      <c r="E28" s="651"/>
      <c r="F28" s="652">
        <v>93</v>
      </c>
      <c r="G28" s="653">
        <v>67767</v>
      </c>
      <c r="H28" s="652">
        <v>0</v>
      </c>
      <c r="I28" s="654">
        <v>0</v>
      </c>
      <c r="J28" s="605"/>
    </row>
    <row r="29" spans="1:10">
      <c r="A29" s="599" t="s">
        <v>55</v>
      </c>
      <c r="B29" s="599" t="s">
        <v>204</v>
      </c>
      <c r="C29" s="599"/>
      <c r="D29" s="599"/>
      <c r="E29" s="655"/>
      <c r="F29" s="656">
        <v>93</v>
      </c>
      <c r="G29" s="657">
        <v>67767</v>
      </c>
      <c r="H29" s="656">
        <v>0</v>
      </c>
      <c r="I29" s="658">
        <v>0</v>
      </c>
      <c r="J29" s="605"/>
    </row>
    <row r="30" spans="1:10">
      <c r="A30" s="659" t="s">
        <v>55</v>
      </c>
      <c r="B30" s="623" t="s">
        <v>194</v>
      </c>
      <c r="C30" s="623"/>
      <c r="D30" s="623"/>
      <c r="E30" s="660"/>
      <c r="F30" s="661">
        <v>0</v>
      </c>
      <c r="G30" s="623">
        <v>260</v>
      </c>
      <c r="H30" s="661">
        <v>0</v>
      </c>
      <c r="I30" s="662">
        <v>130</v>
      </c>
      <c r="J30" s="605"/>
    </row>
    <row r="31" spans="1:10">
      <c r="A31" s="599" t="s">
        <v>55</v>
      </c>
      <c r="B31" s="724" t="s">
        <v>205</v>
      </c>
      <c r="C31" s="725"/>
      <c r="D31" s="639" t="s">
        <v>205</v>
      </c>
      <c r="E31" s="655"/>
      <c r="F31" s="663"/>
      <c r="G31" s="639">
        <v>260</v>
      </c>
      <c r="H31" s="663"/>
      <c r="I31" s="664">
        <v>130</v>
      </c>
      <c r="J31" s="605"/>
    </row>
    <row r="32" spans="1:10">
      <c r="A32" s="629" t="s">
        <v>55</v>
      </c>
      <c r="B32" s="726" t="s">
        <v>197</v>
      </c>
      <c r="C32" s="727"/>
      <c r="D32" s="728"/>
      <c r="E32" s="630"/>
      <c r="F32" s="643"/>
      <c r="G32" s="644">
        <v>6810</v>
      </c>
      <c r="H32" s="643"/>
      <c r="I32" s="645">
        <v>3405</v>
      </c>
      <c r="J32" s="605"/>
    </row>
    <row r="33" spans="1:10">
      <c r="A33" s="634" t="s">
        <v>55</v>
      </c>
      <c r="B33" s="634" t="s">
        <v>198</v>
      </c>
      <c r="C33" s="634"/>
      <c r="D33" s="634"/>
      <c r="E33" s="635"/>
      <c r="F33" s="636">
        <v>200</v>
      </c>
      <c r="G33" s="637">
        <v>334282</v>
      </c>
      <c r="H33" s="636">
        <v>100</v>
      </c>
      <c r="I33" s="638">
        <v>167141</v>
      </c>
      <c r="J33" s="605"/>
    </row>
    <row r="34" spans="1:10" ht="15" thickBot="1">
      <c r="A34" s="757" t="s">
        <v>206</v>
      </c>
      <c r="B34" s="757"/>
      <c r="C34" s="757"/>
      <c r="D34" s="757"/>
      <c r="E34" s="758"/>
      <c r="F34" s="668">
        <v>1718</v>
      </c>
      <c r="G34" s="669">
        <v>1719776.1207488982</v>
      </c>
      <c r="H34" s="666">
        <v>782</v>
      </c>
      <c r="I34" s="665">
        <v>722016</v>
      </c>
      <c r="J34" s="605"/>
    </row>
    <row r="36" spans="1:10" ht="15">
      <c r="A36" s="667" t="s">
        <v>684</v>
      </c>
      <c r="B36" s="585"/>
      <c r="C36" s="585"/>
      <c r="D36" s="585"/>
      <c r="E36" s="585"/>
      <c r="F36" s="585"/>
      <c r="G36" s="585"/>
      <c r="H36" s="585"/>
      <c r="I36" s="585"/>
      <c r="J36" s="585"/>
    </row>
    <row r="37" spans="1:10" ht="15">
      <c r="A37" s="585"/>
      <c r="B37" s="585"/>
      <c r="C37" s="585"/>
      <c r="D37" s="585"/>
      <c r="E37" s="585"/>
      <c r="F37" s="585"/>
      <c r="G37" s="670"/>
      <c r="H37" s="605"/>
      <c r="I37" s="585"/>
      <c r="J37" s="585"/>
    </row>
  </sheetData>
  <mergeCells count="32">
    <mergeCell ref="B27:D27"/>
    <mergeCell ref="B31:C31"/>
    <mergeCell ref="B32:D32"/>
    <mergeCell ref="B20:C20"/>
    <mergeCell ref="A34:E34"/>
    <mergeCell ref="B25:D25"/>
    <mergeCell ref="B26:D26"/>
    <mergeCell ref="B12:C12"/>
    <mergeCell ref="H4:H5"/>
    <mergeCell ref="I4:I5"/>
    <mergeCell ref="B6:D6"/>
    <mergeCell ref="B8:C8"/>
    <mergeCell ref="B9:C9"/>
    <mergeCell ref="B10:D10"/>
    <mergeCell ref="B11:C11"/>
    <mergeCell ref="B21:C21"/>
    <mergeCell ref="B22:D22"/>
    <mergeCell ref="B23:C23"/>
    <mergeCell ref="B24:C24"/>
    <mergeCell ref="B13:D13"/>
    <mergeCell ref="B15:C15"/>
    <mergeCell ref="B16:D16"/>
    <mergeCell ref="B17:D17"/>
    <mergeCell ref="B18:D18"/>
    <mergeCell ref="H1:J1"/>
    <mergeCell ref="A3:D5"/>
    <mergeCell ref="E3:E5"/>
    <mergeCell ref="F3:G3"/>
    <mergeCell ref="F4:F5"/>
    <mergeCell ref="G4:G5"/>
    <mergeCell ref="A2:I2"/>
    <mergeCell ref="H3:I3"/>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1D783-78F1-4C33-97ED-EBACD33BA571}">
  <dimension ref="A1:O35"/>
  <sheetViews>
    <sheetView topLeftCell="A19" zoomScale="82" zoomScaleNormal="82" workbookViewId="0">
      <selection activeCell="F42" sqref="F42"/>
    </sheetView>
  </sheetViews>
  <sheetFormatPr defaultRowHeight="12"/>
  <cols>
    <col min="1" max="1" width="9.140625" style="108"/>
    <col min="2" max="2" width="45.85546875" style="108" customWidth="1"/>
    <col min="3" max="4" width="12.42578125" style="108" customWidth="1"/>
    <col min="5" max="5" width="11.7109375" style="108" bestFit="1" customWidth="1"/>
    <col min="6" max="6" width="16.28515625" style="108" customWidth="1"/>
    <col min="7" max="7" width="9.140625" style="108"/>
    <col min="8" max="8" width="11.28515625" style="108" customWidth="1"/>
    <col min="9" max="9" width="10" style="108" customWidth="1"/>
    <col min="10" max="10" width="11.7109375" style="108" customWidth="1"/>
    <col min="11" max="12" width="9.140625" style="108"/>
    <col min="13" max="13" width="19.140625" style="108" customWidth="1"/>
    <col min="14" max="260" width="9.140625" style="108"/>
    <col min="261" max="261" width="45.85546875" style="108" customWidth="1"/>
    <col min="262" max="262" width="12.42578125" style="108" customWidth="1"/>
    <col min="263" max="263" width="9.140625" style="108"/>
    <col min="264" max="264" width="13.42578125" style="108" bestFit="1" customWidth="1"/>
    <col min="265" max="516" width="9.140625" style="108"/>
    <col min="517" max="517" width="45.85546875" style="108" customWidth="1"/>
    <col min="518" max="518" width="12.42578125" style="108" customWidth="1"/>
    <col min="519" max="519" width="9.140625" style="108"/>
    <col min="520" max="520" width="13.42578125" style="108" bestFit="1" customWidth="1"/>
    <col min="521" max="772" width="9.140625" style="108"/>
    <col min="773" max="773" width="45.85546875" style="108" customWidth="1"/>
    <col min="774" max="774" width="12.42578125" style="108" customWidth="1"/>
    <col min="775" max="775" width="9.140625" style="108"/>
    <col min="776" max="776" width="13.42578125" style="108" bestFit="1" customWidth="1"/>
    <col min="777" max="1028" width="9.140625" style="108"/>
    <col min="1029" max="1029" width="45.85546875" style="108" customWidth="1"/>
    <col min="1030" max="1030" width="12.42578125" style="108" customWidth="1"/>
    <col min="1031" max="1031" width="9.140625" style="108"/>
    <col min="1032" max="1032" width="13.42578125" style="108" bestFit="1" customWidth="1"/>
    <col min="1033" max="1284" width="9.140625" style="108"/>
    <col min="1285" max="1285" width="45.85546875" style="108" customWidth="1"/>
    <col min="1286" max="1286" width="12.42578125" style="108" customWidth="1"/>
    <col min="1287" max="1287" width="9.140625" style="108"/>
    <col min="1288" max="1288" width="13.42578125" style="108" bestFit="1" customWidth="1"/>
    <col min="1289" max="1540" width="9.140625" style="108"/>
    <col min="1541" max="1541" width="45.85546875" style="108" customWidth="1"/>
    <col min="1542" max="1542" width="12.42578125" style="108" customWidth="1"/>
    <col min="1543" max="1543" width="9.140625" style="108"/>
    <col min="1544" max="1544" width="13.42578125" style="108" bestFit="1" customWidth="1"/>
    <col min="1545" max="1796" width="9.140625" style="108"/>
    <col min="1797" max="1797" width="45.85546875" style="108" customWidth="1"/>
    <col min="1798" max="1798" width="12.42578125" style="108" customWidth="1"/>
    <col min="1799" max="1799" width="9.140625" style="108"/>
    <col min="1800" max="1800" width="13.42578125" style="108" bestFit="1" customWidth="1"/>
    <col min="1801" max="2052" width="9.140625" style="108"/>
    <col min="2053" max="2053" width="45.85546875" style="108" customWidth="1"/>
    <col min="2054" max="2054" width="12.42578125" style="108" customWidth="1"/>
    <col min="2055" max="2055" width="9.140625" style="108"/>
    <col min="2056" max="2056" width="13.42578125" style="108" bestFit="1" customWidth="1"/>
    <col min="2057" max="2308" width="9.140625" style="108"/>
    <col min="2309" max="2309" width="45.85546875" style="108" customWidth="1"/>
    <col min="2310" max="2310" width="12.42578125" style="108" customWidth="1"/>
    <col min="2311" max="2311" width="9.140625" style="108"/>
    <col min="2312" max="2312" width="13.42578125" style="108" bestFit="1" customWidth="1"/>
    <col min="2313" max="2564" width="9.140625" style="108"/>
    <col min="2565" max="2565" width="45.85546875" style="108" customWidth="1"/>
    <col min="2566" max="2566" width="12.42578125" style="108" customWidth="1"/>
    <col min="2567" max="2567" width="9.140625" style="108"/>
    <col min="2568" max="2568" width="13.42578125" style="108" bestFit="1" customWidth="1"/>
    <col min="2569" max="2820" width="9.140625" style="108"/>
    <col min="2821" max="2821" width="45.85546875" style="108" customWidth="1"/>
    <col min="2822" max="2822" width="12.42578125" style="108" customWidth="1"/>
    <col min="2823" max="2823" width="9.140625" style="108"/>
    <col min="2824" max="2824" width="13.42578125" style="108" bestFit="1" customWidth="1"/>
    <col min="2825" max="3076" width="9.140625" style="108"/>
    <col min="3077" max="3077" width="45.85546875" style="108" customWidth="1"/>
    <col min="3078" max="3078" width="12.42578125" style="108" customWidth="1"/>
    <col min="3079" max="3079" width="9.140625" style="108"/>
    <col min="3080" max="3080" width="13.42578125" style="108" bestFit="1" customWidth="1"/>
    <col min="3081" max="3332" width="9.140625" style="108"/>
    <col min="3333" max="3333" width="45.85546875" style="108" customWidth="1"/>
    <col min="3334" max="3334" width="12.42578125" style="108" customWidth="1"/>
    <col min="3335" max="3335" width="9.140625" style="108"/>
    <col min="3336" max="3336" width="13.42578125" style="108" bestFit="1" customWidth="1"/>
    <col min="3337" max="3588" width="9.140625" style="108"/>
    <col min="3589" max="3589" width="45.85546875" style="108" customWidth="1"/>
    <col min="3590" max="3590" width="12.42578125" style="108" customWidth="1"/>
    <col min="3591" max="3591" width="9.140625" style="108"/>
    <col min="3592" max="3592" width="13.42578125" style="108" bestFit="1" customWidth="1"/>
    <col min="3593" max="3844" width="9.140625" style="108"/>
    <col min="3845" max="3845" width="45.85546875" style="108" customWidth="1"/>
    <col min="3846" max="3846" width="12.42578125" style="108" customWidth="1"/>
    <col min="3847" max="3847" width="9.140625" style="108"/>
    <col min="3848" max="3848" width="13.42578125" style="108" bestFit="1" customWidth="1"/>
    <col min="3849" max="4100" width="9.140625" style="108"/>
    <col min="4101" max="4101" width="45.85546875" style="108" customWidth="1"/>
    <col min="4102" max="4102" width="12.42578125" style="108" customWidth="1"/>
    <col min="4103" max="4103" width="9.140625" style="108"/>
    <col min="4104" max="4104" width="13.42578125" style="108" bestFit="1" customWidth="1"/>
    <col min="4105" max="4356" width="9.140625" style="108"/>
    <col min="4357" max="4357" width="45.85546875" style="108" customWidth="1"/>
    <col min="4358" max="4358" width="12.42578125" style="108" customWidth="1"/>
    <col min="4359" max="4359" width="9.140625" style="108"/>
    <col min="4360" max="4360" width="13.42578125" style="108" bestFit="1" customWidth="1"/>
    <col min="4361" max="4612" width="9.140625" style="108"/>
    <col min="4613" max="4613" width="45.85546875" style="108" customWidth="1"/>
    <col min="4614" max="4614" width="12.42578125" style="108" customWidth="1"/>
    <col min="4615" max="4615" width="9.140625" style="108"/>
    <col min="4616" max="4616" width="13.42578125" style="108" bestFit="1" customWidth="1"/>
    <col min="4617" max="4868" width="9.140625" style="108"/>
    <col min="4869" max="4869" width="45.85546875" style="108" customWidth="1"/>
    <col min="4870" max="4870" width="12.42578125" style="108" customWidth="1"/>
    <col min="4871" max="4871" width="9.140625" style="108"/>
    <col min="4872" max="4872" width="13.42578125" style="108" bestFit="1" customWidth="1"/>
    <col min="4873" max="5124" width="9.140625" style="108"/>
    <col min="5125" max="5125" width="45.85546875" style="108" customWidth="1"/>
    <col min="5126" max="5126" width="12.42578125" style="108" customWidth="1"/>
    <col min="5127" max="5127" width="9.140625" style="108"/>
    <col min="5128" max="5128" width="13.42578125" style="108" bestFit="1" customWidth="1"/>
    <col min="5129" max="5380" width="9.140625" style="108"/>
    <col min="5381" max="5381" width="45.85546875" style="108" customWidth="1"/>
    <col min="5382" max="5382" width="12.42578125" style="108" customWidth="1"/>
    <col min="5383" max="5383" width="9.140625" style="108"/>
    <col min="5384" max="5384" width="13.42578125" style="108" bestFit="1" customWidth="1"/>
    <col min="5385" max="5636" width="9.140625" style="108"/>
    <col min="5637" max="5637" width="45.85546875" style="108" customWidth="1"/>
    <col min="5638" max="5638" width="12.42578125" style="108" customWidth="1"/>
    <col min="5639" max="5639" width="9.140625" style="108"/>
    <col min="5640" max="5640" width="13.42578125" style="108" bestFit="1" customWidth="1"/>
    <col min="5641" max="5892" width="9.140625" style="108"/>
    <col min="5893" max="5893" width="45.85546875" style="108" customWidth="1"/>
    <col min="5894" max="5894" width="12.42578125" style="108" customWidth="1"/>
    <col min="5895" max="5895" width="9.140625" style="108"/>
    <col min="5896" max="5896" width="13.42578125" style="108" bestFit="1" customWidth="1"/>
    <col min="5897" max="6148" width="9.140625" style="108"/>
    <col min="6149" max="6149" width="45.85546875" style="108" customWidth="1"/>
    <col min="6150" max="6150" width="12.42578125" style="108" customWidth="1"/>
    <col min="6151" max="6151" width="9.140625" style="108"/>
    <col min="6152" max="6152" width="13.42578125" style="108" bestFit="1" customWidth="1"/>
    <col min="6153" max="6404" width="9.140625" style="108"/>
    <col min="6405" max="6405" width="45.85546875" style="108" customWidth="1"/>
    <col min="6406" max="6406" width="12.42578125" style="108" customWidth="1"/>
    <col min="6407" max="6407" width="9.140625" style="108"/>
    <col min="6408" max="6408" width="13.42578125" style="108" bestFit="1" customWidth="1"/>
    <col min="6409" max="6660" width="9.140625" style="108"/>
    <col min="6661" max="6661" width="45.85546875" style="108" customWidth="1"/>
    <col min="6662" max="6662" width="12.42578125" style="108" customWidth="1"/>
    <col min="6663" max="6663" width="9.140625" style="108"/>
    <col min="6664" max="6664" width="13.42578125" style="108" bestFit="1" customWidth="1"/>
    <col min="6665" max="6916" width="9.140625" style="108"/>
    <col min="6917" max="6917" width="45.85546875" style="108" customWidth="1"/>
    <col min="6918" max="6918" width="12.42578125" style="108" customWidth="1"/>
    <col min="6919" max="6919" width="9.140625" style="108"/>
    <col min="6920" max="6920" width="13.42578125" style="108" bestFit="1" customWidth="1"/>
    <col min="6921" max="7172" width="9.140625" style="108"/>
    <col min="7173" max="7173" width="45.85546875" style="108" customWidth="1"/>
    <col min="7174" max="7174" width="12.42578125" style="108" customWidth="1"/>
    <col min="7175" max="7175" width="9.140625" style="108"/>
    <col min="7176" max="7176" width="13.42578125" style="108" bestFit="1" customWidth="1"/>
    <col min="7177" max="7428" width="9.140625" style="108"/>
    <col min="7429" max="7429" width="45.85546875" style="108" customWidth="1"/>
    <col min="7430" max="7430" width="12.42578125" style="108" customWidth="1"/>
    <col min="7431" max="7431" width="9.140625" style="108"/>
    <col min="7432" max="7432" width="13.42578125" style="108" bestFit="1" customWidth="1"/>
    <col min="7433" max="7684" width="9.140625" style="108"/>
    <col min="7685" max="7685" width="45.85546875" style="108" customWidth="1"/>
    <col min="7686" max="7686" width="12.42578125" style="108" customWidth="1"/>
    <col min="7687" max="7687" width="9.140625" style="108"/>
    <col min="7688" max="7688" width="13.42578125" style="108" bestFit="1" customWidth="1"/>
    <col min="7689" max="7940" width="9.140625" style="108"/>
    <col min="7941" max="7941" width="45.85546875" style="108" customWidth="1"/>
    <col min="7942" max="7942" width="12.42578125" style="108" customWidth="1"/>
    <col min="7943" max="7943" width="9.140625" style="108"/>
    <col min="7944" max="7944" width="13.42578125" style="108" bestFit="1" customWidth="1"/>
    <col min="7945" max="8196" width="9.140625" style="108"/>
    <col min="8197" max="8197" width="45.85546875" style="108" customWidth="1"/>
    <col min="8198" max="8198" width="12.42578125" style="108" customWidth="1"/>
    <col min="8199" max="8199" width="9.140625" style="108"/>
    <col min="8200" max="8200" width="13.42578125" style="108" bestFit="1" customWidth="1"/>
    <col min="8201" max="8452" width="9.140625" style="108"/>
    <col min="8453" max="8453" width="45.85546875" style="108" customWidth="1"/>
    <col min="8454" max="8454" width="12.42578125" style="108" customWidth="1"/>
    <col min="8455" max="8455" width="9.140625" style="108"/>
    <col min="8456" max="8456" width="13.42578125" style="108" bestFit="1" customWidth="1"/>
    <col min="8457" max="8708" width="9.140625" style="108"/>
    <col min="8709" max="8709" width="45.85546875" style="108" customWidth="1"/>
    <col min="8710" max="8710" width="12.42578125" style="108" customWidth="1"/>
    <col min="8711" max="8711" width="9.140625" style="108"/>
    <col min="8712" max="8712" width="13.42578125" style="108" bestFit="1" customWidth="1"/>
    <col min="8713" max="8964" width="9.140625" style="108"/>
    <col min="8965" max="8965" width="45.85546875" style="108" customWidth="1"/>
    <col min="8966" max="8966" width="12.42578125" style="108" customWidth="1"/>
    <col min="8967" max="8967" width="9.140625" style="108"/>
    <col min="8968" max="8968" width="13.42578125" style="108" bestFit="1" customWidth="1"/>
    <col min="8969" max="9220" width="9.140625" style="108"/>
    <col min="9221" max="9221" width="45.85546875" style="108" customWidth="1"/>
    <col min="9222" max="9222" width="12.42578125" style="108" customWidth="1"/>
    <col min="9223" max="9223" width="9.140625" style="108"/>
    <col min="9224" max="9224" width="13.42578125" style="108" bestFit="1" customWidth="1"/>
    <col min="9225" max="9476" width="9.140625" style="108"/>
    <col min="9477" max="9477" width="45.85546875" style="108" customWidth="1"/>
    <col min="9478" max="9478" width="12.42578125" style="108" customWidth="1"/>
    <col min="9479" max="9479" width="9.140625" style="108"/>
    <col min="9480" max="9480" width="13.42578125" style="108" bestFit="1" customWidth="1"/>
    <col min="9481" max="9732" width="9.140625" style="108"/>
    <col min="9733" max="9733" width="45.85546875" style="108" customWidth="1"/>
    <col min="9734" max="9734" width="12.42578125" style="108" customWidth="1"/>
    <col min="9735" max="9735" width="9.140625" style="108"/>
    <col min="9736" max="9736" width="13.42578125" style="108" bestFit="1" customWidth="1"/>
    <col min="9737" max="9988" width="9.140625" style="108"/>
    <col min="9989" max="9989" width="45.85546875" style="108" customWidth="1"/>
    <col min="9990" max="9990" width="12.42578125" style="108" customWidth="1"/>
    <col min="9991" max="9991" width="9.140625" style="108"/>
    <col min="9992" max="9992" width="13.42578125" style="108" bestFit="1" customWidth="1"/>
    <col min="9993" max="10244" width="9.140625" style="108"/>
    <col min="10245" max="10245" width="45.85546875" style="108" customWidth="1"/>
    <col min="10246" max="10246" width="12.42578125" style="108" customWidth="1"/>
    <col min="10247" max="10247" width="9.140625" style="108"/>
    <col min="10248" max="10248" width="13.42578125" style="108" bestFit="1" customWidth="1"/>
    <col min="10249" max="10500" width="9.140625" style="108"/>
    <col min="10501" max="10501" width="45.85546875" style="108" customWidth="1"/>
    <col min="10502" max="10502" width="12.42578125" style="108" customWidth="1"/>
    <col min="10503" max="10503" width="9.140625" style="108"/>
    <col min="10504" max="10504" width="13.42578125" style="108" bestFit="1" customWidth="1"/>
    <col min="10505" max="10756" width="9.140625" style="108"/>
    <col min="10757" max="10757" width="45.85546875" style="108" customWidth="1"/>
    <col min="10758" max="10758" width="12.42578125" style="108" customWidth="1"/>
    <col min="10759" max="10759" width="9.140625" style="108"/>
    <col min="10760" max="10760" width="13.42578125" style="108" bestFit="1" customWidth="1"/>
    <col min="10761" max="11012" width="9.140625" style="108"/>
    <col min="11013" max="11013" width="45.85546875" style="108" customWidth="1"/>
    <col min="11014" max="11014" width="12.42578125" style="108" customWidth="1"/>
    <col min="11015" max="11015" width="9.140625" style="108"/>
    <col min="11016" max="11016" width="13.42578125" style="108" bestFit="1" customWidth="1"/>
    <col min="11017" max="11268" width="9.140625" style="108"/>
    <col min="11269" max="11269" width="45.85546875" style="108" customWidth="1"/>
    <col min="11270" max="11270" width="12.42578125" style="108" customWidth="1"/>
    <col min="11271" max="11271" width="9.140625" style="108"/>
    <col min="11272" max="11272" width="13.42578125" style="108" bestFit="1" customWidth="1"/>
    <col min="11273" max="11524" width="9.140625" style="108"/>
    <col min="11525" max="11525" width="45.85546875" style="108" customWidth="1"/>
    <col min="11526" max="11526" width="12.42578125" style="108" customWidth="1"/>
    <col min="11527" max="11527" width="9.140625" style="108"/>
    <col min="11528" max="11528" width="13.42578125" style="108" bestFit="1" customWidth="1"/>
    <col min="11529" max="11780" width="9.140625" style="108"/>
    <col min="11781" max="11781" width="45.85546875" style="108" customWidth="1"/>
    <col min="11782" max="11782" width="12.42578125" style="108" customWidth="1"/>
    <col min="11783" max="11783" width="9.140625" style="108"/>
    <col min="11784" max="11784" width="13.42578125" style="108" bestFit="1" customWidth="1"/>
    <col min="11785" max="12036" width="9.140625" style="108"/>
    <col min="12037" max="12037" width="45.85546875" style="108" customWidth="1"/>
    <col min="12038" max="12038" width="12.42578125" style="108" customWidth="1"/>
    <col min="12039" max="12039" width="9.140625" style="108"/>
    <col min="12040" max="12040" width="13.42578125" style="108" bestFit="1" customWidth="1"/>
    <col min="12041" max="12292" width="9.140625" style="108"/>
    <col min="12293" max="12293" width="45.85546875" style="108" customWidth="1"/>
    <col min="12294" max="12294" width="12.42578125" style="108" customWidth="1"/>
    <col min="12295" max="12295" width="9.140625" style="108"/>
    <col min="12296" max="12296" width="13.42578125" style="108" bestFit="1" customWidth="1"/>
    <col min="12297" max="12548" width="9.140625" style="108"/>
    <col min="12549" max="12549" width="45.85546875" style="108" customWidth="1"/>
    <col min="12550" max="12550" width="12.42578125" style="108" customWidth="1"/>
    <col min="12551" max="12551" width="9.140625" style="108"/>
    <col min="12552" max="12552" width="13.42578125" style="108" bestFit="1" customWidth="1"/>
    <col min="12553" max="12804" width="9.140625" style="108"/>
    <col min="12805" max="12805" width="45.85546875" style="108" customWidth="1"/>
    <col min="12806" max="12806" width="12.42578125" style="108" customWidth="1"/>
    <col min="12807" max="12807" width="9.140625" style="108"/>
    <col min="12808" max="12808" width="13.42578125" style="108" bestFit="1" customWidth="1"/>
    <col min="12809" max="13060" width="9.140625" style="108"/>
    <col min="13061" max="13061" width="45.85546875" style="108" customWidth="1"/>
    <col min="13062" max="13062" width="12.42578125" style="108" customWidth="1"/>
    <col min="13063" max="13063" width="9.140625" style="108"/>
    <col min="13064" max="13064" width="13.42578125" style="108" bestFit="1" customWidth="1"/>
    <col min="13065" max="13316" width="9.140625" style="108"/>
    <col min="13317" max="13317" width="45.85546875" style="108" customWidth="1"/>
    <col min="13318" max="13318" width="12.42578125" style="108" customWidth="1"/>
    <col min="13319" max="13319" width="9.140625" style="108"/>
    <col min="13320" max="13320" width="13.42578125" style="108" bestFit="1" customWidth="1"/>
    <col min="13321" max="13572" width="9.140625" style="108"/>
    <col min="13573" max="13573" width="45.85546875" style="108" customWidth="1"/>
    <col min="13574" max="13574" width="12.42578125" style="108" customWidth="1"/>
    <col min="13575" max="13575" width="9.140625" style="108"/>
    <col min="13576" max="13576" width="13.42578125" style="108" bestFit="1" customWidth="1"/>
    <col min="13577" max="13828" width="9.140625" style="108"/>
    <col min="13829" max="13829" width="45.85546875" style="108" customWidth="1"/>
    <col min="13830" max="13830" width="12.42578125" style="108" customWidth="1"/>
    <col min="13831" max="13831" width="9.140625" style="108"/>
    <col min="13832" max="13832" width="13.42578125" style="108" bestFit="1" customWidth="1"/>
    <col min="13833" max="14084" width="9.140625" style="108"/>
    <col min="14085" max="14085" width="45.85546875" style="108" customWidth="1"/>
    <col min="14086" max="14086" width="12.42578125" style="108" customWidth="1"/>
    <col min="14087" max="14087" width="9.140625" style="108"/>
    <col min="14088" max="14088" width="13.42578125" style="108" bestFit="1" customWidth="1"/>
    <col min="14089" max="14340" width="9.140625" style="108"/>
    <col min="14341" max="14341" width="45.85546875" style="108" customWidth="1"/>
    <col min="14342" max="14342" width="12.42578125" style="108" customWidth="1"/>
    <col min="14343" max="14343" width="9.140625" style="108"/>
    <col min="14344" max="14344" width="13.42578125" style="108" bestFit="1" customWidth="1"/>
    <col min="14345" max="14596" width="9.140625" style="108"/>
    <col min="14597" max="14597" width="45.85546875" style="108" customWidth="1"/>
    <col min="14598" max="14598" width="12.42578125" style="108" customWidth="1"/>
    <col min="14599" max="14599" width="9.140625" style="108"/>
    <col min="14600" max="14600" width="13.42578125" style="108" bestFit="1" customWidth="1"/>
    <col min="14601" max="14852" width="9.140625" style="108"/>
    <col min="14853" max="14853" width="45.85546875" style="108" customWidth="1"/>
    <col min="14854" max="14854" width="12.42578125" style="108" customWidth="1"/>
    <col min="14855" max="14855" width="9.140625" style="108"/>
    <col min="14856" max="14856" width="13.42578125" style="108" bestFit="1" customWidth="1"/>
    <col min="14857" max="15108" width="9.140625" style="108"/>
    <col min="15109" max="15109" width="45.85546875" style="108" customWidth="1"/>
    <col min="15110" max="15110" width="12.42578125" style="108" customWidth="1"/>
    <col min="15111" max="15111" width="9.140625" style="108"/>
    <col min="15112" max="15112" width="13.42578125" style="108" bestFit="1" customWidth="1"/>
    <col min="15113" max="15364" width="9.140625" style="108"/>
    <col min="15365" max="15365" width="45.85546875" style="108" customWidth="1"/>
    <col min="15366" max="15366" width="12.42578125" style="108" customWidth="1"/>
    <col min="15367" max="15367" width="9.140625" style="108"/>
    <col min="15368" max="15368" width="13.42578125" style="108" bestFit="1" customWidth="1"/>
    <col min="15369" max="15620" width="9.140625" style="108"/>
    <col min="15621" max="15621" width="45.85546875" style="108" customWidth="1"/>
    <col min="15622" max="15622" width="12.42578125" style="108" customWidth="1"/>
    <col min="15623" max="15623" width="9.140625" style="108"/>
    <col min="15624" max="15624" width="13.42578125" style="108" bestFit="1" customWidth="1"/>
    <col min="15625" max="15876" width="9.140625" style="108"/>
    <col min="15877" max="15877" width="45.85546875" style="108" customWidth="1"/>
    <col min="15878" max="15878" width="12.42578125" style="108" customWidth="1"/>
    <col min="15879" max="15879" width="9.140625" style="108"/>
    <col min="15880" max="15880" width="13.42578125" style="108" bestFit="1" customWidth="1"/>
    <col min="15881" max="16132" width="9.140625" style="108"/>
    <col min="16133" max="16133" width="45.85546875" style="108" customWidth="1"/>
    <col min="16134" max="16134" width="12.42578125" style="108" customWidth="1"/>
    <col min="16135" max="16135" width="9.140625" style="108"/>
    <col min="16136" max="16136" width="13.42578125" style="108" bestFit="1" customWidth="1"/>
    <col min="16137" max="16384" width="9.140625" style="108"/>
  </cols>
  <sheetData>
    <row r="1" spans="1:13" ht="48" customHeight="1">
      <c r="K1" s="762" t="s">
        <v>679</v>
      </c>
      <c r="L1" s="762"/>
      <c r="M1" s="762"/>
    </row>
    <row r="2" spans="1:13" ht="23.25" customHeight="1">
      <c r="A2" s="761" t="s">
        <v>246</v>
      </c>
      <c r="B2" s="761"/>
      <c r="C2" s="761"/>
      <c r="D2" s="761"/>
      <c r="E2" s="761"/>
      <c r="F2" s="761"/>
      <c r="G2" s="761"/>
      <c r="H2" s="761"/>
      <c r="I2" s="761"/>
      <c r="J2" s="761"/>
      <c r="K2" s="761"/>
      <c r="L2" s="761"/>
      <c r="M2" s="761"/>
    </row>
    <row r="3" spans="1:13">
      <c r="B3" s="109" t="s">
        <v>224</v>
      </c>
      <c r="C3" s="119">
        <v>1333540</v>
      </c>
      <c r="D3" s="110"/>
      <c r="E3" s="111"/>
      <c r="F3" s="112"/>
      <c r="M3" s="113"/>
    </row>
    <row r="4" spans="1:13">
      <c r="B4" s="114" t="s">
        <v>225</v>
      </c>
      <c r="C4" s="115">
        <v>737</v>
      </c>
      <c r="D4" s="116"/>
      <c r="F4" s="112"/>
    </row>
    <row r="5" spans="1:13">
      <c r="B5" s="109" t="s">
        <v>226</v>
      </c>
      <c r="C5" s="117">
        <v>907</v>
      </c>
      <c r="D5" s="118"/>
      <c r="F5" s="112"/>
    </row>
    <row r="6" spans="1:13" ht="24">
      <c r="B6" s="109" t="s">
        <v>227</v>
      </c>
      <c r="C6" s="117">
        <v>22</v>
      </c>
      <c r="D6" s="110"/>
      <c r="E6" s="110"/>
      <c r="F6" s="112"/>
    </row>
    <row r="7" spans="1:13" ht="24">
      <c r="B7" s="109" t="s">
        <v>228</v>
      </c>
      <c r="C7" s="117">
        <f>ROUND(C5*0.21,0)</f>
        <v>190</v>
      </c>
      <c r="D7" s="110"/>
      <c r="E7" s="110"/>
    </row>
    <row r="8" spans="1:13">
      <c r="B8" s="109" t="s">
        <v>249</v>
      </c>
      <c r="C8" s="119">
        <v>1929.53</v>
      </c>
      <c r="D8" s="110"/>
    </row>
    <row r="9" spans="1:13" ht="24">
      <c r="B9" s="120" t="s">
        <v>250</v>
      </c>
      <c r="C9" s="121">
        <f>C7*C8</f>
        <v>366610.7</v>
      </c>
      <c r="D9" s="116"/>
      <c r="F9" s="111"/>
    </row>
    <row r="10" spans="1:13" ht="24">
      <c r="B10" s="120" t="s">
        <v>251</v>
      </c>
      <c r="C10" s="121">
        <f>C6*C8</f>
        <v>42449.659999999996</v>
      </c>
      <c r="D10" s="116"/>
    </row>
    <row r="11" spans="1:13">
      <c r="B11" s="122" t="s">
        <v>229</v>
      </c>
      <c r="C11" s="123">
        <f>C9+C10</f>
        <v>409060.36</v>
      </c>
      <c r="D11" s="110"/>
    </row>
    <row r="12" spans="1:13">
      <c r="B12" s="109" t="s">
        <v>230</v>
      </c>
      <c r="C12" s="119">
        <v>1230.8499999999999</v>
      </c>
      <c r="D12" s="119">
        <f>C8+C12</f>
        <v>3160.38</v>
      </c>
    </row>
    <row r="13" spans="1:13">
      <c r="B13" s="112"/>
      <c r="C13" s="110"/>
      <c r="D13" s="110"/>
    </row>
    <row r="15" spans="1:13" ht="15" customHeight="1">
      <c r="B15" s="763" t="s">
        <v>233</v>
      </c>
      <c r="C15" s="764" t="s">
        <v>231</v>
      </c>
      <c r="D15" s="764"/>
      <c r="E15" s="764"/>
      <c r="F15" s="764"/>
      <c r="G15" s="764" t="s">
        <v>232</v>
      </c>
      <c r="H15" s="764"/>
      <c r="I15" s="764"/>
      <c r="J15" s="764"/>
      <c r="K15" s="764"/>
      <c r="L15" s="764"/>
      <c r="M15" s="764"/>
    </row>
    <row r="16" spans="1:13">
      <c r="B16" s="763"/>
      <c r="C16" s="124"/>
      <c r="D16" s="124"/>
      <c r="E16" s="124"/>
      <c r="F16" s="124"/>
      <c r="G16" s="765">
        <v>2022</v>
      </c>
      <c r="H16" s="766"/>
      <c r="I16" s="765">
        <v>2023</v>
      </c>
      <c r="J16" s="766"/>
      <c r="K16" s="765">
        <v>2024</v>
      </c>
      <c r="L16" s="766"/>
      <c r="M16" s="124"/>
    </row>
    <row r="17" spans="2:13" ht="48">
      <c r="B17" s="763"/>
      <c r="C17" s="125" t="s">
        <v>234</v>
      </c>
      <c r="D17" s="125" t="s">
        <v>235</v>
      </c>
      <c r="E17" s="125" t="s">
        <v>236</v>
      </c>
      <c r="F17" s="125" t="s">
        <v>248</v>
      </c>
      <c r="G17" s="125" t="s">
        <v>237</v>
      </c>
      <c r="H17" s="125" t="s">
        <v>247</v>
      </c>
      <c r="I17" s="125" t="s">
        <v>237</v>
      </c>
      <c r="J17" s="125" t="s">
        <v>247</v>
      </c>
      <c r="K17" s="125" t="s">
        <v>237</v>
      </c>
      <c r="L17" s="125" t="s">
        <v>247</v>
      </c>
      <c r="M17" s="125" t="s">
        <v>238</v>
      </c>
    </row>
    <row r="18" spans="2:13">
      <c r="B18" s="114" t="s">
        <v>239</v>
      </c>
      <c r="C18" s="126" t="s">
        <v>240</v>
      </c>
      <c r="D18" s="126">
        <v>3000</v>
      </c>
      <c r="E18" s="127">
        <f>C4</f>
        <v>737</v>
      </c>
      <c r="F18" s="127">
        <f>C3</f>
        <v>1333540</v>
      </c>
      <c r="G18" s="128">
        <f>C6+C7</f>
        <v>212</v>
      </c>
      <c r="H18" s="128">
        <f>ROUND(C8*(C6+C7),0)</f>
        <v>409060</v>
      </c>
      <c r="I18" s="128">
        <v>269</v>
      </c>
      <c r="J18" s="127">
        <f>I18*C8</f>
        <v>519043.57</v>
      </c>
      <c r="K18" s="128">
        <v>269</v>
      </c>
      <c r="L18" s="127">
        <f>K18*C8</f>
        <v>519043.57</v>
      </c>
      <c r="M18" s="129"/>
    </row>
    <row r="19" spans="2:13">
      <c r="B19" s="114" t="s">
        <v>241</v>
      </c>
      <c r="C19" s="126" t="s">
        <v>242</v>
      </c>
      <c r="D19" s="126">
        <v>3000</v>
      </c>
      <c r="E19" s="127"/>
      <c r="F19" s="127"/>
      <c r="G19" s="128">
        <f>C7+C6</f>
        <v>212</v>
      </c>
      <c r="H19" s="128">
        <f>ROUND(C12*(C7+C6),0)</f>
        <v>260940</v>
      </c>
      <c r="I19" s="128">
        <v>271</v>
      </c>
      <c r="J19" s="127">
        <f>I19*C12</f>
        <v>333560.34999999998</v>
      </c>
      <c r="K19" s="128">
        <v>271</v>
      </c>
      <c r="L19" s="127">
        <f>K19*C12</f>
        <v>333560.34999999998</v>
      </c>
      <c r="M19" s="129"/>
    </row>
    <row r="20" spans="2:13">
      <c r="B20" s="130" t="s">
        <v>243</v>
      </c>
      <c r="C20" s="126"/>
      <c r="D20" s="126"/>
      <c r="E20" s="126"/>
      <c r="F20" s="126"/>
      <c r="G20" s="126"/>
      <c r="H20" s="131">
        <f>H18+H19</f>
        <v>670000</v>
      </c>
      <c r="I20" s="132"/>
      <c r="J20" s="133">
        <f>J18+J19</f>
        <v>852603.91999999993</v>
      </c>
      <c r="K20" s="133"/>
      <c r="L20" s="133">
        <f>SUM(L18:L19)</f>
        <v>852603.91999999993</v>
      </c>
      <c r="M20" s="114"/>
    </row>
    <row r="21" spans="2:13" ht="27.75" customHeight="1">
      <c r="H21" s="134">
        <v>670000</v>
      </c>
      <c r="I21" s="135"/>
      <c r="J21" s="136">
        <v>850000</v>
      </c>
      <c r="K21" s="759"/>
      <c r="L21" s="136">
        <v>850000</v>
      </c>
      <c r="M21" s="137" t="s">
        <v>244</v>
      </c>
    </row>
    <row r="22" spans="2:13" ht="24">
      <c r="H22" s="135">
        <v>0</v>
      </c>
      <c r="I22" s="135"/>
      <c r="J22" s="136">
        <f>J20-J21</f>
        <v>2603.9199999999255</v>
      </c>
      <c r="K22" s="760"/>
      <c r="L22" s="136">
        <f>L20-L21</f>
        <v>2603.9199999999255</v>
      </c>
      <c r="M22" s="137" t="s">
        <v>245</v>
      </c>
    </row>
    <row r="23" spans="2:13">
      <c r="H23" s="138"/>
    </row>
    <row r="24" spans="2:13">
      <c r="F24" s="111"/>
      <c r="H24" s="111"/>
      <c r="J24" s="111"/>
    </row>
    <row r="32" spans="2:13">
      <c r="B32" s="108" t="s">
        <v>712</v>
      </c>
    </row>
    <row r="33" spans="2:15" ht="140.25">
      <c r="B33" s="584" t="s">
        <v>696</v>
      </c>
      <c r="C33" s="584" t="s">
        <v>697</v>
      </c>
      <c r="D33" s="584" t="s">
        <v>698</v>
      </c>
      <c r="E33" s="584" t="s">
        <v>699</v>
      </c>
      <c r="F33" s="584" t="s">
        <v>700</v>
      </c>
      <c r="G33" s="584" t="s">
        <v>701</v>
      </c>
      <c r="H33" s="584" t="s">
        <v>702</v>
      </c>
      <c r="I33" s="584" t="s">
        <v>703</v>
      </c>
      <c r="J33" s="584" t="s">
        <v>704</v>
      </c>
      <c r="K33" s="584" t="s">
        <v>705</v>
      </c>
      <c r="L33" s="584" t="s">
        <v>706</v>
      </c>
      <c r="M33" s="584" t="s">
        <v>707</v>
      </c>
      <c r="N33" s="584" t="s">
        <v>708</v>
      </c>
      <c r="O33" s="584" t="s">
        <v>709</v>
      </c>
    </row>
    <row r="34" spans="2:15" ht="12.75">
      <c r="B34" s="682" t="s">
        <v>710</v>
      </c>
      <c r="C34" s="683">
        <v>3067174</v>
      </c>
      <c r="D34" s="683">
        <v>3038605.2100000014</v>
      </c>
      <c r="E34" s="683">
        <v>126478.80000000006</v>
      </c>
      <c r="F34" s="684">
        <v>99.068563113797964</v>
      </c>
      <c r="G34" s="683">
        <f>D34-C34</f>
        <v>-28568.78999999864</v>
      </c>
      <c r="H34" s="685">
        <v>3347414</v>
      </c>
      <c r="I34" s="685">
        <v>3347414</v>
      </c>
      <c r="J34" s="685">
        <v>3321210.65</v>
      </c>
      <c r="K34" s="685">
        <v>95580</v>
      </c>
      <c r="L34" s="686">
        <v>99.217206177664309</v>
      </c>
      <c r="M34" s="685">
        <f>J34-I34</f>
        <v>-26203.350000000093</v>
      </c>
      <c r="N34" s="518">
        <v>2604</v>
      </c>
      <c r="O34" s="678">
        <v>23599.35</v>
      </c>
    </row>
    <row r="35" spans="2:15" ht="12.75">
      <c r="B35" s="518" t="s">
        <v>711</v>
      </c>
      <c r="C35" s="678">
        <v>1448876</v>
      </c>
      <c r="D35" s="678">
        <v>1497833.0000000002</v>
      </c>
      <c r="E35" s="678">
        <v>48817.440000000002</v>
      </c>
      <c r="F35" s="680">
        <f t="shared" ref="F35" si="0">D35/C35*100</f>
        <v>103.37896410734943</v>
      </c>
      <c r="G35" s="683">
        <f>D35-C35</f>
        <v>48957.000000000233</v>
      </c>
      <c r="H35" s="679">
        <v>1623604</v>
      </c>
      <c r="I35" s="679">
        <v>1623604</v>
      </c>
      <c r="J35" s="679">
        <v>1766533.6400000001</v>
      </c>
      <c r="K35" s="679">
        <v>32508</v>
      </c>
      <c r="L35" s="681">
        <f t="shared" ref="L35" si="1">J35/I35*100</f>
        <v>108.80323280799999</v>
      </c>
      <c r="M35" s="685">
        <f>J35-I35</f>
        <v>142929.64000000013</v>
      </c>
      <c r="N35" s="518"/>
      <c r="O35" s="518"/>
    </row>
  </sheetData>
  <mergeCells count="9">
    <mergeCell ref="K21:K22"/>
    <mergeCell ref="A2:M2"/>
    <mergeCell ref="K1:M1"/>
    <mergeCell ref="B15:B17"/>
    <mergeCell ref="C15:F15"/>
    <mergeCell ref="G15:M15"/>
    <mergeCell ref="G16:H16"/>
    <mergeCell ref="I16:J16"/>
    <mergeCell ref="K16:L1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D71A3-121E-4D41-8D9F-469E21B81C25}">
  <dimension ref="A1:Q35"/>
  <sheetViews>
    <sheetView zoomScale="69" zoomScaleNormal="69" workbookViewId="0">
      <selection activeCell="N9" sqref="N9"/>
    </sheetView>
  </sheetViews>
  <sheetFormatPr defaultColWidth="8.7109375" defaultRowHeight="15"/>
  <cols>
    <col min="1" max="1" width="15" style="106" customWidth="1"/>
    <col min="2" max="2" width="35" style="106" customWidth="1"/>
    <col min="3" max="3" width="17.140625" style="106" customWidth="1"/>
    <col min="4" max="4" width="13.5703125" style="106" customWidth="1"/>
    <col min="5" max="5" width="14.5703125" style="106" customWidth="1"/>
    <col min="6" max="6" width="16.28515625" style="106" customWidth="1"/>
    <col min="7" max="7" width="21.140625" style="106" customWidth="1"/>
    <col min="8" max="8" width="16.85546875" style="106" customWidth="1"/>
    <col min="9" max="9" width="21.5703125" style="106" customWidth="1"/>
    <col min="10" max="10" width="11.5703125" style="106" customWidth="1"/>
    <col min="11" max="11" width="10.5703125" style="106" customWidth="1"/>
    <col min="12" max="12" width="12.85546875" style="106" customWidth="1"/>
    <col min="13" max="13" width="14.140625" style="106" customWidth="1"/>
    <col min="14" max="14" width="12.7109375" style="106" customWidth="1"/>
    <col min="15" max="15" width="13.28515625" style="106" customWidth="1"/>
    <col min="16" max="16" width="14" style="106" customWidth="1"/>
    <col min="17" max="17" width="10.7109375" style="106" bestFit="1" customWidth="1"/>
    <col min="18" max="16384" width="8.7109375" style="106"/>
  </cols>
  <sheetData>
    <row r="1" spans="1:17" ht="55.5" customHeight="1">
      <c r="J1" s="767" t="s">
        <v>680</v>
      </c>
      <c r="K1" s="767"/>
      <c r="L1" s="767"/>
      <c r="M1" s="767"/>
    </row>
    <row r="2" spans="1:17" ht="15.75">
      <c r="B2" s="774" t="s">
        <v>252</v>
      </c>
      <c r="C2" s="774"/>
      <c r="D2" s="774"/>
      <c r="E2" s="774"/>
      <c r="F2" s="774"/>
      <c r="G2" s="774"/>
      <c r="H2" s="774"/>
      <c r="I2" s="774"/>
      <c r="J2" s="774"/>
      <c r="K2" s="774"/>
      <c r="L2" s="774"/>
      <c r="M2" s="774"/>
      <c r="N2" s="150"/>
    </row>
    <row r="3" spans="1:17" ht="15.75">
      <c r="B3" s="775" t="s">
        <v>253</v>
      </c>
      <c r="C3" s="775"/>
      <c r="D3" s="775"/>
      <c r="E3" s="775"/>
      <c r="F3" s="775"/>
      <c r="G3" s="775"/>
      <c r="H3" s="775"/>
      <c r="I3" s="775"/>
      <c r="J3" s="775"/>
      <c r="K3" s="775"/>
      <c r="L3" s="775"/>
      <c r="M3" s="775"/>
    </row>
    <row r="5" spans="1:17" s="139" customFormat="1" ht="15.75">
      <c r="B5" s="65" t="s">
        <v>254</v>
      </c>
      <c r="C5" s="140"/>
      <c r="D5" s="140"/>
      <c r="E5" s="140"/>
      <c r="F5" s="140"/>
      <c r="G5" s="141"/>
      <c r="H5" s="141"/>
      <c r="I5" s="141"/>
    </row>
    <row r="6" spans="1:17" s="139" customFormat="1" ht="15.75">
      <c r="B6" s="142" t="s">
        <v>255</v>
      </c>
      <c r="C6" s="143"/>
      <c r="D6" s="143"/>
      <c r="E6" s="143"/>
      <c r="F6" s="143"/>
      <c r="G6" s="141"/>
      <c r="H6" s="141"/>
      <c r="I6" s="141"/>
    </row>
    <row r="7" spans="1:17" s="139" customFormat="1" ht="15.75">
      <c r="B7" s="142"/>
      <c r="C7" s="143"/>
      <c r="D7" s="143"/>
      <c r="E7" s="143"/>
      <c r="F7" s="143"/>
      <c r="G7" s="141"/>
      <c r="H7" s="141"/>
      <c r="I7" s="141"/>
    </row>
    <row r="8" spans="1:17">
      <c r="B8" s="151" t="s">
        <v>256</v>
      </c>
      <c r="C8" s="65"/>
      <c r="D8" s="65"/>
      <c r="E8" s="65"/>
      <c r="P8" s="139"/>
    </row>
    <row r="9" spans="1:17">
      <c r="B9" s="65"/>
      <c r="C9" s="65"/>
      <c r="D9" s="65">
        <v>253</v>
      </c>
      <c r="E9" s="106" t="s">
        <v>257</v>
      </c>
    </row>
    <row r="10" spans="1:17" ht="38.25">
      <c r="A10" s="152"/>
      <c r="B10" s="153" t="s">
        <v>258</v>
      </c>
      <c r="C10" s="154" t="s">
        <v>259</v>
      </c>
      <c r="D10" s="154" t="s">
        <v>260</v>
      </c>
      <c r="E10" s="154" t="s">
        <v>261</v>
      </c>
      <c r="F10" s="154" t="s">
        <v>262</v>
      </c>
      <c r="G10" s="154" t="s">
        <v>263</v>
      </c>
      <c r="H10" s="152"/>
      <c r="I10" s="776" t="s">
        <v>264</v>
      </c>
      <c r="J10" s="776"/>
      <c r="K10" s="776"/>
      <c r="L10" s="776"/>
      <c r="M10" s="152"/>
      <c r="N10" s="152"/>
      <c r="O10" s="152"/>
      <c r="P10" s="152"/>
      <c r="Q10" s="152"/>
    </row>
    <row r="11" spans="1:17" ht="30">
      <c r="B11" s="155" t="s">
        <v>265</v>
      </c>
      <c r="C11" s="156">
        <f>Q24</f>
        <v>25.44</v>
      </c>
      <c r="D11" s="157">
        <v>58</v>
      </c>
      <c r="E11" s="157">
        <v>4</v>
      </c>
      <c r="F11" s="145">
        <f>C11*D11*E11*D9</f>
        <v>1493226.24</v>
      </c>
      <c r="G11" s="145">
        <f>E11*D9*D11</f>
        <v>58696</v>
      </c>
      <c r="H11" s="158"/>
      <c r="I11" s="159">
        <v>1963</v>
      </c>
      <c r="J11" s="159">
        <v>1183</v>
      </c>
      <c r="K11" s="159">
        <v>745</v>
      </c>
      <c r="L11" s="159" t="s">
        <v>146</v>
      </c>
      <c r="O11" s="160"/>
    </row>
    <row r="12" spans="1:17" ht="30">
      <c r="B12" s="155" t="s">
        <v>266</v>
      </c>
      <c r="C12" s="156">
        <f>Q34</f>
        <v>29.074679930199999</v>
      </c>
      <c r="D12" s="157">
        <v>27</v>
      </c>
      <c r="E12" s="157">
        <v>1</v>
      </c>
      <c r="F12" s="145">
        <f>C12*D12*E12*D9</f>
        <v>198609.13860319619</v>
      </c>
      <c r="G12" s="145">
        <f>E12*D9*D12</f>
        <v>6831</v>
      </c>
      <c r="H12" s="158"/>
      <c r="I12" s="161">
        <v>0.20449999999999999</v>
      </c>
      <c r="J12" s="161">
        <v>0.1232</v>
      </c>
      <c r="K12" s="161">
        <v>7.7600000000000002E-2</v>
      </c>
      <c r="L12" s="159">
        <v>0.2359</v>
      </c>
    </row>
    <row r="13" spans="1:17">
      <c r="A13" s="148"/>
      <c r="B13" s="148" t="s">
        <v>132</v>
      </c>
      <c r="C13" s="148"/>
      <c r="D13" s="148"/>
      <c r="E13" s="148"/>
      <c r="F13" s="162">
        <f>ROUND((F11+F12),0)</f>
        <v>1691835</v>
      </c>
      <c r="G13" s="163">
        <f>ROUND((G11+G12),0)</f>
        <v>65527</v>
      </c>
      <c r="H13" s="158"/>
      <c r="I13" s="148"/>
      <c r="J13" s="148"/>
      <c r="K13" s="148"/>
      <c r="L13" s="148"/>
      <c r="M13" s="148"/>
      <c r="N13" s="148"/>
      <c r="O13" s="148"/>
      <c r="P13" s="164"/>
    </row>
    <row r="14" spans="1:17">
      <c r="A14" s="148"/>
      <c r="B14" s="777" t="s">
        <v>681</v>
      </c>
      <c r="C14" s="777"/>
      <c r="D14" s="777"/>
      <c r="E14" s="777"/>
      <c r="F14" s="777"/>
      <c r="G14" s="777"/>
      <c r="H14" s="777"/>
      <c r="I14" s="148"/>
      <c r="J14" s="148"/>
      <c r="K14" s="148"/>
      <c r="L14" s="148"/>
      <c r="M14" s="148"/>
      <c r="N14" s="148"/>
      <c r="O14" s="148"/>
      <c r="P14" s="148"/>
      <c r="Q14" s="148"/>
    </row>
    <row r="15" spans="1:17">
      <c r="A15" s="148"/>
      <c r="B15" s="165"/>
      <c r="C15" s="165"/>
      <c r="D15" s="165"/>
      <c r="E15" s="165"/>
      <c r="F15" s="165"/>
      <c r="G15" s="165"/>
      <c r="H15" s="165"/>
      <c r="I15" s="148"/>
      <c r="J15" s="148"/>
      <c r="K15" s="148"/>
      <c r="L15" s="148"/>
      <c r="M15" s="148"/>
      <c r="N15" s="148"/>
      <c r="O15" s="148"/>
      <c r="P15" s="148"/>
      <c r="Q15" s="148"/>
    </row>
    <row r="16" spans="1:17" ht="30">
      <c r="A16" s="148"/>
      <c r="B16" s="148"/>
      <c r="C16" s="148"/>
      <c r="D16" s="148"/>
      <c r="E16" s="148"/>
      <c r="F16" s="166" t="s">
        <v>267</v>
      </c>
      <c r="G16" s="769" t="s">
        <v>268</v>
      </c>
      <c r="H16" s="167"/>
      <c r="I16" s="148"/>
      <c r="J16" s="148"/>
      <c r="K16" s="148"/>
      <c r="L16" s="769" t="s">
        <v>269</v>
      </c>
      <c r="M16" s="769" t="s">
        <v>270</v>
      </c>
      <c r="N16" s="769" t="s">
        <v>271</v>
      </c>
      <c r="O16" s="148"/>
    </row>
    <row r="17" spans="1:17">
      <c r="A17" s="148"/>
      <c r="B17" s="148"/>
      <c r="C17" s="773" t="s">
        <v>272</v>
      </c>
      <c r="D17" s="773"/>
      <c r="E17" s="773"/>
      <c r="F17" s="149">
        <f>1963*1.3</f>
        <v>2551.9</v>
      </c>
      <c r="G17" s="770"/>
      <c r="H17" s="148"/>
      <c r="I17" s="148"/>
      <c r="J17" s="148"/>
      <c r="K17" s="148"/>
      <c r="L17" s="770"/>
      <c r="M17" s="770"/>
      <c r="N17" s="770"/>
      <c r="O17" s="148"/>
    </row>
    <row r="18" spans="1:17">
      <c r="A18" s="148"/>
      <c r="B18" s="148"/>
      <c r="C18" s="148"/>
      <c r="D18" s="148"/>
      <c r="E18" s="164" t="s">
        <v>273</v>
      </c>
      <c r="F18" s="168">
        <f>0.2045*1.3</f>
        <v>0.26584999999999998</v>
      </c>
      <c r="G18" s="169">
        <v>0.2359</v>
      </c>
      <c r="H18" s="148"/>
      <c r="I18" s="148"/>
      <c r="J18" s="148"/>
      <c r="K18" s="164" t="s">
        <v>274</v>
      </c>
      <c r="L18" s="169">
        <v>0.31330000000000002</v>
      </c>
      <c r="M18" s="169">
        <v>2.5100000000000001E-2</v>
      </c>
      <c r="N18" s="169">
        <v>4.0099999999999997E-2</v>
      </c>
      <c r="O18" s="148"/>
    </row>
    <row r="19" spans="1:17" ht="15.75">
      <c r="A19" s="170"/>
      <c r="B19" s="171"/>
      <c r="C19" s="171"/>
      <c r="D19" s="171"/>
      <c r="E19" s="172"/>
      <c r="F19" s="173"/>
      <c r="G19" s="172"/>
      <c r="H19" s="172"/>
      <c r="I19" s="172"/>
      <c r="J19" s="172"/>
      <c r="K19" s="172"/>
      <c r="L19" s="172"/>
      <c r="M19" s="174"/>
      <c r="N19" s="175"/>
      <c r="O19" s="175"/>
      <c r="P19" s="175"/>
      <c r="Q19" s="175"/>
    </row>
    <row r="20" spans="1:17">
      <c r="A20" s="768" t="s">
        <v>72</v>
      </c>
      <c r="B20" s="768" t="s">
        <v>29</v>
      </c>
      <c r="C20" s="768" t="s">
        <v>275</v>
      </c>
      <c r="D20" s="768"/>
      <c r="E20" s="768"/>
      <c r="F20" s="768"/>
      <c r="G20" s="768"/>
      <c r="H20" s="768"/>
      <c r="I20" s="768"/>
      <c r="J20" s="768"/>
      <c r="K20" s="768"/>
      <c r="L20" s="768"/>
      <c r="M20" s="768"/>
      <c r="N20" s="768"/>
      <c r="O20" s="768"/>
      <c r="P20" s="768"/>
      <c r="Q20" s="768" t="s">
        <v>30</v>
      </c>
    </row>
    <row r="21" spans="1:17" ht="45">
      <c r="A21" s="768"/>
      <c r="B21" s="768"/>
      <c r="C21" s="768" t="s">
        <v>276</v>
      </c>
      <c r="D21" s="768"/>
      <c r="E21" s="768"/>
      <c r="F21" s="768" t="s">
        <v>277</v>
      </c>
      <c r="G21" s="768"/>
      <c r="H21" s="768"/>
      <c r="I21" s="179" t="s">
        <v>278</v>
      </c>
      <c r="J21" s="768" t="s">
        <v>279</v>
      </c>
      <c r="K21" s="768"/>
      <c r="L21" s="768"/>
      <c r="M21" s="768" t="s">
        <v>280</v>
      </c>
      <c r="N21" s="768" t="s">
        <v>281</v>
      </c>
      <c r="O21" s="768" t="s">
        <v>282</v>
      </c>
      <c r="P21" s="768" t="s">
        <v>283</v>
      </c>
      <c r="Q21" s="768"/>
    </row>
    <row r="22" spans="1:17" ht="45">
      <c r="A22" s="768"/>
      <c r="B22" s="768"/>
      <c r="C22" s="179" t="s">
        <v>284</v>
      </c>
      <c r="D22" s="179" t="s">
        <v>285</v>
      </c>
      <c r="E22" s="179" t="s">
        <v>286</v>
      </c>
      <c r="F22" s="179" t="s">
        <v>284</v>
      </c>
      <c r="G22" s="179" t="s">
        <v>285</v>
      </c>
      <c r="H22" s="179" t="s">
        <v>287</v>
      </c>
      <c r="I22" s="179" t="s">
        <v>288</v>
      </c>
      <c r="J22" s="179" t="s">
        <v>289</v>
      </c>
      <c r="K22" s="180" t="s">
        <v>290</v>
      </c>
      <c r="L22" s="179" t="s">
        <v>291</v>
      </c>
      <c r="M22" s="768"/>
      <c r="N22" s="768"/>
      <c r="O22" s="768"/>
      <c r="P22" s="768"/>
      <c r="Q22" s="768"/>
    </row>
    <row r="23" spans="1:17">
      <c r="A23" s="181">
        <v>1</v>
      </c>
      <c r="B23" s="181">
        <v>2</v>
      </c>
      <c r="C23" s="181">
        <v>3</v>
      </c>
      <c r="D23" s="181">
        <v>4</v>
      </c>
      <c r="E23" s="181">
        <v>5</v>
      </c>
      <c r="F23" s="181">
        <v>6</v>
      </c>
      <c r="G23" s="181">
        <v>7</v>
      </c>
      <c r="H23" s="181">
        <v>8</v>
      </c>
      <c r="I23" s="181">
        <v>9</v>
      </c>
      <c r="J23" s="181" t="s">
        <v>292</v>
      </c>
      <c r="K23" s="181">
        <v>11</v>
      </c>
      <c r="L23" s="181">
        <v>12</v>
      </c>
      <c r="M23" s="181">
        <v>13</v>
      </c>
      <c r="N23" s="181">
        <v>14</v>
      </c>
      <c r="O23" s="181">
        <v>15</v>
      </c>
      <c r="P23" s="181">
        <v>16</v>
      </c>
      <c r="Q23" s="181">
        <v>17</v>
      </c>
    </row>
    <row r="24" spans="1:17" ht="30">
      <c r="A24" s="182" t="s">
        <v>293</v>
      </c>
      <c r="B24" s="183" t="s">
        <v>294</v>
      </c>
      <c r="C24" s="184">
        <v>60</v>
      </c>
      <c r="D24" s="184">
        <v>0</v>
      </c>
      <c r="E24" s="184" t="s">
        <v>295</v>
      </c>
      <c r="F24" s="185">
        <f>C24*F18</f>
        <v>15.950999999999999</v>
      </c>
      <c r="G24" s="185">
        <v>0</v>
      </c>
      <c r="H24" s="185"/>
      <c r="I24" s="185">
        <f>F24*G18</f>
        <v>3.7628408999999996</v>
      </c>
      <c r="J24" s="186">
        <v>0</v>
      </c>
      <c r="K24" s="186">
        <v>0</v>
      </c>
      <c r="L24" s="186">
        <v>0</v>
      </c>
      <c r="M24" s="185"/>
      <c r="N24" s="185">
        <v>4.74</v>
      </c>
      <c r="O24" s="185">
        <v>0.38</v>
      </c>
      <c r="P24" s="185">
        <v>0.61</v>
      </c>
      <c r="Q24" s="187">
        <f>ROUND((F24+G24+H24+I24+J24+M24+N24+O24+P24),2)</f>
        <v>25.44</v>
      </c>
    </row>
    <row r="25" spans="1:17">
      <c r="A25" s="176"/>
      <c r="B25" s="148"/>
      <c r="C25" s="148"/>
      <c r="D25" s="148"/>
      <c r="E25" s="148"/>
      <c r="F25" s="148"/>
      <c r="G25" s="148"/>
      <c r="H25" s="148"/>
      <c r="I25" s="148"/>
      <c r="J25" s="148"/>
      <c r="K25" s="148"/>
      <c r="L25" s="148"/>
      <c r="M25" s="148"/>
      <c r="N25" s="148"/>
      <c r="O25" s="148"/>
      <c r="P25" s="148"/>
      <c r="Q25" s="148"/>
    </row>
    <row r="26" spans="1:17" ht="30">
      <c r="A26" s="148"/>
      <c r="B26" s="148"/>
      <c r="C26" s="148"/>
      <c r="D26" s="148"/>
      <c r="E26" s="148"/>
      <c r="F26" s="166" t="s">
        <v>267</v>
      </c>
      <c r="G26" s="769" t="s">
        <v>268</v>
      </c>
      <c r="H26" s="167"/>
      <c r="I26" s="148"/>
      <c r="J26" s="148"/>
      <c r="K26" s="148"/>
      <c r="L26" s="771" t="s">
        <v>269</v>
      </c>
      <c r="M26" s="771" t="s">
        <v>270</v>
      </c>
      <c r="N26" s="771" t="s">
        <v>271</v>
      </c>
      <c r="O26" s="148"/>
    </row>
    <row r="27" spans="1:17">
      <c r="A27" s="148"/>
      <c r="B27" s="148"/>
      <c r="C27" s="773" t="s">
        <v>296</v>
      </c>
      <c r="D27" s="773"/>
      <c r="E27" s="773"/>
      <c r="F27" s="149">
        <f>1963*1.4814</f>
        <v>2907.9882000000002</v>
      </c>
      <c r="G27" s="770"/>
      <c r="H27" s="148"/>
      <c r="I27" s="148"/>
      <c r="J27" s="148"/>
      <c r="K27" s="148"/>
      <c r="L27" s="772"/>
      <c r="M27" s="772"/>
      <c r="N27" s="772"/>
      <c r="O27" s="148"/>
    </row>
    <row r="28" spans="1:17">
      <c r="A28" s="148"/>
      <c r="B28" s="148"/>
      <c r="C28" s="148"/>
      <c r="D28" s="148"/>
      <c r="E28" s="177" t="s">
        <v>273</v>
      </c>
      <c r="F28" s="169">
        <f>0.2045*1.4814</f>
        <v>0.3029463</v>
      </c>
      <c r="G28" s="169">
        <v>0.2359</v>
      </c>
      <c r="H28" s="148"/>
      <c r="I28" s="148"/>
      <c r="J28" s="148"/>
      <c r="K28" s="164" t="s">
        <v>274</v>
      </c>
      <c r="L28" s="178">
        <v>0.31330000000000002</v>
      </c>
      <c r="M28" s="178">
        <v>2.5100000000000001E-2</v>
      </c>
      <c r="N28" s="178">
        <v>4.0099999999999997E-2</v>
      </c>
      <c r="O28" s="148"/>
    </row>
    <row r="30" spans="1:17">
      <c r="A30" s="768" t="s">
        <v>72</v>
      </c>
      <c r="B30" s="768" t="s">
        <v>29</v>
      </c>
      <c r="C30" s="768" t="s">
        <v>275</v>
      </c>
      <c r="D30" s="768"/>
      <c r="E30" s="768"/>
      <c r="F30" s="768"/>
      <c r="G30" s="768"/>
      <c r="H30" s="768"/>
      <c r="I30" s="768"/>
      <c r="J30" s="768"/>
      <c r="K30" s="768"/>
      <c r="L30" s="768"/>
      <c r="M30" s="768"/>
      <c r="N30" s="768"/>
      <c r="O30" s="768"/>
      <c r="P30" s="768"/>
      <c r="Q30" s="768" t="s">
        <v>30</v>
      </c>
    </row>
    <row r="31" spans="1:17" ht="45">
      <c r="A31" s="768"/>
      <c r="B31" s="768"/>
      <c r="C31" s="768" t="s">
        <v>276</v>
      </c>
      <c r="D31" s="768"/>
      <c r="E31" s="768"/>
      <c r="F31" s="768" t="s">
        <v>277</v>
      </c>
      <c r="G31" s="768"/>
      <c r="H31" s="768"/>
      <c r="I31" s="179" t="s">
        <v>278</v>
      </c>
      <c r="J31" s="768" t="s">
        <v>279</v>
      </c>
      <c r="K31" s="768"/>
      <c r="L31" s="768"/>
      <c r="M31" s="768" t="s">
        <v>280</v>
      </c>
      <c r="N31" s="768" t="s">
        <v>281</v>
      </c>
      <c r="O31" s="768" t="s">
        <v>282</v>
      </c>
      <c r="P31" s="768" t="s">
        <v>283</v>
      </c>
      <c r="Q31" s="768"/>
    </row>
    <row r="32" spans="1:17" ht="45">
      <c r="A32" s="768"/>
      <c r="B32" s="768"/>
      <c r="C32" s="179" t="s">
        <v>284</v>
      </c>
      <c r="D32" s="179" t="s">
        <v>285</v>
      </c>
      <c r="E32" s="179" t="s">
        <v>286</v>
      </c>
      <c r="F32" s="179" t="s">
        <v>284</v>
      </c>
      <c r="G32" s="179" t="s">
        <v>285</v>
      </c>
      <c r="H32" s="179" t="s">
        <v>287</v>
      </c>
      <c r="I32" s="179" t="s">
        <v>288</v>
      </c>
      <c r="J32" s="179" t="s">
        <v>289</v>
      </c>
      <c r="K32" s="180" t="s">
        <v>290</v>
      </c>
      <c r="L32" s="179" t="s">
        <v>291</v>
      </c>
      <c r="M32" s="768"/>
      <c r="N32" s="768"/>
      <c r="O32" s="768"/>
      <c r="P32" s="768"/>
      <c r="Q32" s="768"/>
    </row>
    <row r="33" spans="1:17">
      <c r="A33" s="181">
        <v>1</v>
      </c>
      <c r="B33" s="181">
        <v>2</v>
      </c>
      <c r="C33" s="181">
        <v>3</v>
      </c>
      <c r="D33" s="181">
        <v>4</v>
      </c>
      <c r="E33" s="181">
        <v>5</v>
      </c>
      <c r="F33" s="181">
        <v>6</v>
      </c>
      <c r="G33" s="181">
        <v>7</v>
      </c>
      <c r="H33" s="181">
        <v>8</v>
      </c>
      <c r="I33" s="181">
        <v>9</v>
      </c>
      <c r="J33" s="181" t="s">
        <v>292</v>
      </c>
      <c r="K33" s="181">
        <v>11</v>
      </c>
      <c r="L33" s="181">
        <v>12</v>
      </c>
      <c r="M33" s="181">
        <v>13</v>
      </c>
      <c r="N33" s="181">
        <v>14</v>
      </c>
      <c r="O33" s="181">
        <v>15</v>
      </c>
      <c r="P33" s="181">
        <v>16</v>
      </c>
      <c r="Q33" s="181">
        <v>17</v>
      </c>
    </row>
    <row r="34" spans="1:17" ht="30">
      <c r="A34" s="182" t="s">
        <v>297</v>
      </c>
      <c r="B34" s="183" t="s">
        <v>298</v>
      </c>
      <c r="C34" s="184">
        <v>60</v>
      </c>
      <c r="D34" s="184">
        <v>0</v>
      </c>
      <c r="E34" s="184" t="s">
        <v>295</v>
      </c>
      <c r="F34" s="185">
        <f>C34*F28</f>
        <v>18.176777999999999</v>
      </c>
      <c r="G34" s="185">
        <v>0</v>
      </c>
      <c r="H34" s="185"/>
      <c r="I34" s="185">
        <f>F34*G28</f>
        <v>4.2879019301999994</v>
      </c>
      <c r="J34" s="186">
        <v>0</v>
      </c>
      <c r="K34" s="186">
        <v>0</v>
      </c>
      <c r="L34" s="186">
        <v>0</v>
      </c>
      <c r="M34" s="185"/>
      <c r="N34" s="185">
        <v>5.47</v>
      </c>
      <c r="O34" s="185">
        <v>0.44</v>
      </c>
      <c r="P34" s="185">
        <v>0.7</v>
      </c>
      <c r="Q34" s="187">
        <f>F34+G34+H34+I34+J34+M34+N34+O34+P34</f>
        <v>29.074679930199999</v>
      </c>
    </row>
    <row r="35" spans="1:17">
      <c r="B35" s="148"/>
    </row>
  </sheetData>
  <mergeCells count="39">
    <mergeCell ref="B2:M2"/>
    <mergeCell ref="B3:M3"/>
    <mergeCell ref="I10:L10"/>
    <mergeCell ref="B14:H14"/>
    <mergeCell ref="G16:G17"/>
    <mergeCell ref="L16:L17"/>
    <mergeCell ref="M16:M17"/>
    <mergeCell ref="A30:A32"/>
    <mergeCell ref="B30:B32"/>
    <mergeCell ref="C30:L30"/>
    <mergeCell ref="M30:P30"/>
    <mergeCell ref="Q20:Q22"/>
    <mergeCell ref="C21:E21"/>
    <mergeCell ref="F21:H21"/>
    <mergeCell ref="J21:L21"/>
    <mergeCell ref="M21:M22"/>
    <mergeCell ref="N21:N22"/>
    <mergeCell ref="O21:O22"/>
    <mergeCell ref="P21:P22"/>
    <mergeCell ref="A20:A22"/>
    <mergeCell ref="B20:B22"/>
    <mergeCell ref="C20:L20"/>
    <mergeCell ref="M20:P20"/>
    <mergeCell ref="J1:M1"/>
    <mergeCell ref="Q30:Q32"/>
    <mergeCell ref="C31:E31"/>
    <mergeCell ref="F31:H31"/>
    <mergeCell ref="J31:L31"/>
    <mergeCell ref="M31:M32"/>
    <mergeCell ref="N31:N32"/>
    <mergeCell ref="O31:O32"/>
    <mergeCell ref="P31:P32"/>
    <mergeCell ref="G26:G27"/>
    <mergeCell ref="L26:L27"/>
    <mergeCell ref="M26:M27"/>
    <mergeCell ref="N26:N27"/>
    <mergeCell ref="C27:E27"/>
    <mergeCell ref="N16:N17"/>
    <mergeCell ref="C17:E1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687DB-5CB6-4417-B345-AEF368C77802}">
  <dimension ref="A1:J40"/>
  <sheetViews>
    <sheetView zoomScale="71" zoomScaleNormal="71" workbookViewId="0">
      <selection activeCell="G28" sqref="G28"/>
    </sheetView>
  </sheetViews>
  <sheetFormatPr defaultColWidth="8.7109375" defaultRowHeight="15"/>
  <cols>
    <col min="1" max="1" width="8.7109375" style="105"/>
    <col min="2" max="2" width="44" style="105" customWidth="1"/>
    <col min="3" max="3" width="29.28515625" style="105" customWidth="1"/>
    <col min="4" max="4" width="23.42578125" style="105" customWidth="1"/>
    <col min="5" max="5" width="22.140625" style="105" customWidth="1"/>
    <col min="6" max="6" width="23.5703125" style="105" customWidth="1"/>
    <col min="7" max="7" width="23.140625" style="105" customWidth="1"/>
    <col min="8" max="8" width="13.5703125" style="105" customWidth="1"/>
    <col min="9" max="9" width="14.140625" style="105" customWidth="1"/>
    <col min="10" max="10" width="12.85546875" style="105" customWidth="1"/>
    <col min="11" max="16384" width="8.7109375" style="105"/>
  </cols>
  <sheetData>
    <row r="1" spans="1:10" ht="72.75" customHeight="1">
      <c r="H1" s="781" t="s">
        <v>343</v>
      </c>
      <c r="I1" s="781"/>
      <c r="J1" s="781"/>
    </row>
    <row r="2" spans="1:10">
      <c r="A2" s="778" t="s">
        <v>299</v>
      </c>
      <c r="B2" s="778"/>
      <c r="C2" s="778"/>
      <c r="D2" s="778"/>
      <c r="E2" s="778"/>
      <c r="F2" s="778"/>
      <c r="G2" s="778"/>
      <c r="H2" s="188"/>
      <c r="I2" s="189"/>
      <c r="J2" s="189"/>
    </row>
    <row r="3" spans="1:10">
      <c r="A3" s="189"/>
      <c r="B3" s="189"/>
      <c r="C3" s="189"/>
      <c r="D3" s="189"/>
      <c r="E3" s="189"/>
      <c r="F3" s="189"/>
      <c r="G3" s="189"/>
      <c r="H3" s="189"/>
      <c r="I3" s="189"/>
      <c r="J3" s="189"/>
    </row>
    <row r="5" spans="1:10">
      <c r="A5" s="105" t="s">
        <v>254</v>
      </c>
      <c r="H5" s="190"/>
      <c r="I5" s="190"/>
    </row>
    <row r="6" spans="1:10">
      <c r="A6" s="191" t="s">
        <v>255</v>
      </c>
      <c r="B6" s="191"/>
      <c r="C6" s="191"/>
      <c r="D6" s="191"/>
      <c r="E6" s="191"/>
      <c r="F6" s="191"/>
      <c r="G6" s="779" t="s">
        <v>264</v>
      </c>
      <c r="H6" s="779"/>
      <c r="I6" s="779"/>
      <c r="J6" s="779"/>
    </row>
    <row r="7" spans="1:10">
      <c r="A7" s="191"/>
      <c r="B7" s="192"/>
      <c r="C7" s="192"/>
      <c r="D7" s="192"/>
      <c r="E7" s="192"/>
      <c r="F7" s="192"/>
      <c r="G7" s="146">
        <v>1963</v>
      </c>
      <c r="H7" s="146">
        <v>1183</v>
      </c>
      <c r="I7" s="146">
        <v>745</v>
      </c>
      <c r="J7" s="146" t="s">
        <v>146</v>
      </c>
    </row>
    <row r="8" spans="1:10" ht="15.75" thickBot="1">
      <c r="A8" s="193"/>
      <c r="B8" s="192"/>
      <c r="C8" s="192"/>
      <c r="D8" s="192"/>
      <c r="E8" s="192"/>
      <c r="F8" s="192"/>
      <c r="G8" s="147">
        <v>0.20449999999999999</v>
      </c>
      <c r="H8" s="147">
        <v>0.1232</v>
      </c>
      <c r="I8" s="147">
        <v>7.7600000000000002E-2</v>
      </c>
      <c r="J8" s="146">
        <v>0.2359</v>
      </c>
    </row>
    <row r="9" spans="1:10" ht="15.75" thickBot="1">
      <c r="A9" s="192"/>
      <c r="B9" s="194" t="s">
        <v>300</v>
      </c>
      <c r="C9" s="195"/>
      <c r="D9" s="196">
        <v>2</v>
      </c>
      <c r="E9" s="192"/>
      <c r="F9" s="192"/>
      <c r="H9" s="192"/>
      <c r="I9" s="192"/>
    </row>
    <row r="10" spans="1:10">
      <c r="A10" s="192"/>
      <c r="B10" s="193"/>
      <c r="C10" s="192"/>
      <c r="D10" s="192"/>
      <c r="E10" s="192"/>
      <c r="F10" s="192"/>
      <c r="G10" s="197"/>
      <c r="H10" s="197"/>
      <c r="I10" s="197"/>
      <c r="J10" s="197"/>
    </row>
    <row r="11" spans="1:10">
      <c r="A11" s="192"/>
      <c r="B11" s="198" t="s">
        <v>301</v>
      </c>
      <c r="C11" s="199"/>
      <c r="D11" s="192"/>
      <c r="E11" s="192"/>
      <c r="F11" s="192"/>
      <c r="G11" s="197"/>
      <c r="H11" s="197"/>
      <c r="I11" s="197"/>
      <c r="J11" s="197"/>
    </row>
    <row r="12" spans="1:10" ht="28.5">
      <c r="A12" s="192"/>
      <c r="B12" s="200" t="s">
        <v>302</v>
      </c>
      <c r="C12" s="192"/>
      <c r="D12" s="192"/>
      <c r="E12" s="192"/>
      <c r="F12" s="192"/>
      <c r="G12" s="197"/>
      <c r="H12" s="197"/>
      <c r="I12" s="197"/>
      <c r="J12" s="197"/>
    </row>
    <row r="13" spans="1:10">
      <c r="A13" s="192"/>
      <c r="B13" s="230">
        <f>F21+D30+E38</f>
        <v>593354.65185599995</v>
      </c>
      <c r="C13" s="201"/>
      <c r="D13" s="201"/>
      <c r="E13" s="201"/>
      <c r="F13" s="192"/>
      <c r="G13" s="192"/>
      <c r="H13" s="192"/>
    </row>
    <row r="14" spans="1:10">
      <c r="A14" s="192"/>
      <c r="B14" s="193"/>
      <c r="C14" s="192"/>
      <c r="D14" s="192"/>
      <c r="E14" s="192"/>
      <c r="F14" s="192"/>
      <c r="G14" s="192"/>
      <c r="H14" s="192"/>
      <c r="I14" s="192"/>
    </row>
    <row r="15" spans="1:10">
      <c r="A15" s="202" t="s">
        <v>303</v>
      </c>
      <c r="B15" s="202"/>
      <c r="C15" s="202"/>
      <c r="D15" s="202"/>
      <c r="E15" s="202"/>
      <c r="I15" s="203"/>
      <c r="J15" s="204"/>
    </row>
    <row r="16" spans="1:10" ht="57">
      <c r="A16" s="205" t="s">
        <v>82</v>
      </c>
      <c r="B16" s="205" t="s">
        <v>304</v>
      </c>
      <c r="C16" s="206" t="s">
        <v>305</v>
      </c>
      <c r="D16" s="206" t="s">
        <v>306</v>
      </c>
      <c r="E16" s="146" t="s">
        <v>307</v>
      </c>
      <c r="F16" s="146" t="s">
        <v>308</v>
      </c>
      <c r="G16" s="204"/>
      <c r="H16" s="203"/>
      <c r="I16" s="203"/>
    </row>
    <row r="17" spans="1:8">
      <c r="A17" s="207">
        <v>1.1000000000000001</v>
      </c>
      <c r="B17" s="208" t="s">
        <v>309</v>
      </c>
      <c r="C17" s="209">
        <v>2.8</v>
      </c>
      <c r="D17" s="210">
        <f>G7*1.3+(G7*1.3*0.2359)</f>
        <v>3153.8932100000002</v>
      </c>
      <c r="E17" s="210">
        <f>C17*D17</f>
        <v>8830.9009879999994</v>
      </c>
      <c r="F17" s="210">
        <f>E17*12</f>
        <v>105970.81185599999</v>
      </c>
    </row>
    <row r="18" spans="1:8" ht="30">
      <c r="A18" s="207" t="s">
        <v>310</v>
      </c>
      <c r="B18" s="211" t="s">
        <v>311</v>
      </c>
      <c r="C18" s="209">
        <v>9</v>
      </c>
      <c r="D18" s="210">
        <v>1630.74</v>
      </c>
      <c r="E18" s="210">
        <f>D18*C18</f>
        <v>14676.66</v>
      </c>
      <c r="F18" s="210">
        <f>E18*12*D9</f>
        <v>352239.83999999997</v>
      </c>
    </row>
    <row r="19" spans="1:8">
      <c r="A19" s="207" t="s">
        <v>312</v>
      </c>
      <c r="B19" s="208" t="s">
        <v>313</v>
      </c>
      <c r="C19" s="209">
        <v>1</v>
      </c>
      <c r="D19" s="210">
        <v>1708</v>
      </c>
      <c r="E19" s="210">
        <f>D19*C19</f>
        <v>1708</v>
      </c>
      <c r="F19" s="210">
        <f>E19*12</f>
        <v>20496</v>
      </c>
    </row>
    <row r="20" spans="1:8">
      <c r="A20" s="207" t="s">
        <v>314</v>
      </c>
      <c r="B20" s="211" t="s">
        <v>315</v>
      </c>
      <c r="C20" s="209">
        <v>0.5</v>
      </c>
      <c r="D20" s="210">
        <v>1350</v>
      </c>
      <c r="E20" s="210">
        <f>D20*C20</f>
        <v>675</v>
      </c>
      <c r="F20" s="210">
        <f>E20*12</f>
        <v>8100</v>
      </c>
    </row>
    <row r="21" spans="1:8">
      <c r="A21" s="212"/>
      <c r="B21" s="213"/>
      <c r="C21" s="214"/>
      <c r="D21" s="215" t="s">
        <v>243</v>
      </c>
      <c r="E21" s="216">
        <f>E17+E18+E19+E20</f>
        <v>25890.560987999997</v>
      </c>
      <c r="F21" s="231">
        <f>F17+F18+F19+F20</f>
        <v>486806.65185599995</v>
      </c>
      <c r="H21" s="217"/>
    </row>
    <row r="22" spans="1:8">
      <c r="A22" s="202" t="s">
        <v>316</v>
      </c>
      <c r="B22" s="202"/>
      <c r="C22" s="202"/>
      <c r="D22" s="202"/>
      <c r="E22" s="202"/>
      <c r="F22" s="218"/>
    </row>
    <row r="23" spans="1:8" ht="57">
      <c r="A23" s="144" t="s">
        <v>82</v>
      </c>
      <c r="B23" s="144" t="s">
        <v>304</v>
      </c>
      <c r="C23" s="146" t="s">
        <v>307</v>
      </c>
      <c r="D23" s="146" t="s">
        <v>308</v>
      </c>
    </row>
    <row r="24" spans="1:8">
      <c r="A24" s="209" t="s">
        <v>317</v>
      </c>
      <c r="B24" s="211" t="s">
        <v>318</v>
      </c>
      <c r="C24" s="210">
        <v>300</v>
      </c>
      <c r="D24" s="210">
        <f>C24*12*$D$9</f>
        <v>7200</v>
      </c>
    </row>
    <row r="25" spans="1:8">
      <c r="A25" s="209" t="s">
        <v>319</v>
      </c>
      <c r="B25" s="211" t="s">
        <v>320</v>
      </c>
      <c r="C25" s="210">
        <v>20.5</v>
      </c>
      <c r="D25" s="210">
        <f>C25*12*$D$9</f>
        <v>492</v>
      </c>
    </row>
    <row r="26" spans="1:8">
      <c r="A26" s="209" t="s">
        <v>321</v>
      </c>
      <c r="B26" s="211" t="s">
        <v>322</v>
      </c>
      <c r="C26" s="210">
        <v>150</v>
      </c>
      <c r="D26" s="210">
        <f>C26*12*$D$9</f>
        <v>3600</v>
      </c>
    </row>
    <row r="27" spans="1:8">
      <c r="A27" s="209" t="s">
        <v>323</v>
      </c>
      <c r="B27" s="211" t="s">
        <v>324</v>
      </c>
      <c r="C27" s="210">
        <v>2000</v>
      </c>
      <c r="D27" s="210">
        <v>0</v>
      </c>
    </row>
    <row r="28" spans="1:8">
      <c r="A28" s="209" t="s">
        <v>325</v>
      </c>
      <c r="B28" s="211" t="s">
        <v>326</v>
      </c>
      <c r="C28" s="210">
        <v>350</v>
      </c>
      <c r="D28" s="210">
        <f>C28*12</f>
        <v>4200</v>
      </c>
    </row>
    <row r="29" spans="1:8" ht="30">
      <c r="A29" s="209" t="s">
        <v>327</v>
      </c>
      <c r="B29" s="211" t="s">
        <v>328</v>
      </c>
      <c r="C29" s="210">
        <v>1000</v>
      </c>
      <c r="D29" s="210">
        <f>C29*12</f>
        <v>12000</v>
      </c>
    </row>
    <row r="30" spans="1:8">
      <c r="A30" s="219"/>
      <c r="B30" s="220"/>
      <c r="C30" s="221" t="s">
        <v>243</v>
      </c>
      <c r="D30" s="231">
        <f>D24+D25+D26+D27+D28+D29</f>
        <v>27492</v>
      </c>
    </row>
    <row r="31" spans="1:8">
      <c r="B31" s="222"/>
      <c r="C31" s="222"/>
      <c r="D31" s="222"/>
    </row>
    <row r="32" spans="1:8">
      <c r="A32" s="202" t="s">
        <v>329</v>
      </c>
      <c r="B32" s="202"/>
      <c r="C32" s="202"/>
      <c r="D32" s="202"/>
      <c r="E32" s="202"/>
      <c r="F32" s="218"/>
      <c r="H32" s="222"/>
    </row>
    <row r="33" spans="1:8" ht="71.25">
      <c r="A33" s="144" t="s">
        <v>82</v>
      </c>
      <c r="B33" s="144" t="s">
        <v>304</v>
      </c>
      <c r="C33" s="144" t="s">
        <v>330</v>
      </c>
      <c r="D33" s="146" t="s">
        <v>307</v>
      </c>
      <c r="E33" s="146" t="s">
        <v>308</v>
      </c>
    </row>
    <row r="34" spans="1:8">
      <c r="A34" s="207" t="s">
        <v>331</v>
      </c>
      <c r="B34" s="223" t="s">
        <v>332</v>
      </c>
      <c r="C34" s="207" t="s">
        <v>333</v>
      </c>
      <c r="D34" s="224">
        <f>ROUND(42.2*1.21,0)</f>
        <v>51</v>
      </c>
      <c r="E34" s="210">
        <v>0</v>
      </c>
    </row>
    <row r="35" spans="1:8">
      <c r="A35" s="207" t="s">
        <v>334</v>
      </c>
      <c r="B35" s="223" t="s">
        <v>335</v>
      </c>
      <c r="C35" s="207" t="s">
        <v>336</v>
      </c>
      <c r="D35" s="225">
        <f>ROUND(14.23*1.21,0)</f>
        <v>17</v>
      </c>
      <c r="E35" s="210">
        <f>D35*12</f>
        <v>204</v>
      </c>
    </row>
    <row r="36" spans="1:8" ht="105">
      <c r="A36" s="207" t="s">
        <v>337</v>
      </c>
      <c r="B36" s="223" t="s">
        <v>338</v>
      </c>
      <c r="C36" s="147" t="s">
        <v>339</v>
      </c>
      <c r="D36" s="210">
        <f>ROUND(0.1326*1.21*40800,0)</f>
        <v>6546</v>
      </c>
      <c r="E36" s="210">
        <f>D36*12</f>
        <v>78552</v>
      </c>
    </row>
    <row r="37" spans="1:8">
      <c r="A37" s="207" t="s">
        <v>340</v>
      </c>
      <c r="B37" s="223" t="s">
        <v>341</v>
      </c>
      <c r="C37" s="147"/>
      <c r="D37" s="210">
        <v>25</v>
      </c>
      <c r="E37" s="210">
        <f>D37*12</f>
        <v>300</v>
      </c>
    </row>
    <row r="38" spans="1:8">
      <c r="A38" s="226"/>
      <c r="B38" s="227"/>
      <c r="C38" s="227"/>
      <c r="D38" s="215" t="s">
        <v>243</v>
      </c>
      <c r="E38" s="231">
        <f>ROUND(SUM(E34:E37),0)</f>
        <v>79056</v>
      </c>
    </row>
    <row r="39" spans="1:8">
      <c r="B39" s="222"/>
      <c r="C39" s="222"/>
      <c r="D39" s="228"/>
      <c r="E39" s="222"/>
      <c r="F39" s="222"/>
      <c r="G39" s="222"/>
      <c r="H39" s="222"/>
    </row>
    <row r="40" spans="1:8" ht="30.75" customHeight="1">
      <c r="A40" s="780" t="s">
        <v>342</v>
      </c>
      <c r="B40" s="780"/>
      <c r="C40" s="780"/>
      <c r="D40" s="780"/>
      <c r="E40" s="780"/>
      <c r="F40" s="780"/>
      <c r="G40" s="780"/>
      <c r="H40" s="229"/>
    </row>
  </sheetData>
  <mergeCells count="4">
    <mergeCell ref="A2:G2"/>
    <mergeCell ref="G6:J6"/>
    <mergeCell ref="A40:G40"/>
    <mergeCell ref="H1:J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D839C-3E47-44D0-8438-075700633543}">
  <dimension ref="A1:R32"/>
  <sheetViews>
    <sheetView zoomScale="71" zoomScaleNormal="71" workbookViewId="0">
      <selection activeCell="A26" sqref="A26"/>
    </sheetView>
  </sheetViews>
  <sheetFormatPr defaultColWidth="9.140625" defaultRowHeight="15"/>
  <cols>
    <col min="1" max="1" width="30.140625" style="106" customWidth="1"/>
    <col min="2" max="2" width="35.5703125" style="106" customWidth="1"/>
    <col min="3" max="3" width="19.140625" style="106" customWidth="1"/>
    <col min="4" max="4" width="16" style="106" customWidth="1"/>
    <col min="5" max="7" width="13.5703125" style="106" customWidth="1"/>
    <col min="8" max="8" width="12.28515625" style="106" customWidth="1"/>
    <col min="9" max="10" width="13.28515625" style="106" customWidth="1"/>
    <col min="11" max="11" width="13.5703125" style="106" customWidth="1"/>
    <col min="12" max="13" width="13.7109375" style="106" customWidth="1"/>
    <col min="14" max="14" width="15.140625" style="106" customWidth="1"/>
    <col min="15" max="15" width="21.42578125" style="106" customWidth="1"/>
    <col min="16" max="16" width="17" style="106" hidden="1" customWidth="1"/>
    <col min="17" max="17" width="16.140625" style="106" hidden="1" customWidth="1"/>
    <col min="18" max="18" width="16.42578125" style="106" hidden="1" customWidth="1"/>
    <col min="19" max="19" width="20" style="106" customWidth="1"/>
    <col min="20" max="20" width="9.28515625" style="106" bestFit="1" customWidth="1"/>
    <col min="21" max="21" width="9.85546875" style="106" bestFit="1" customWidth="1"/>
    <col min="22" max="16384" width="9.140625" style="106"/>
  </cols>
  <sheetData>
    <row r="1" spans="1:15" ht="42.75" customHeight="1">
      <c r="K1" s="767" t="s">
        <v>391</v>
      </c>
      <c r="L1" s="767"/>
      <c r="M1" s="767"/>
    </row>
    <row r="2" spans="1:15">
      <c r="A2" s="151" t="s">
        <v>352</v>
      </c>
      <c r="F2" s="151"/>
      <c r="G2" s="151"/>
      <c r="H2" s="151"/>
      <c r="I2" s="232"/>
      <c r="J2" s="232"/>
      <c r="K2" s="232"/>
      <c r="L2" s="233"/>
      <c r="M2" s="233"/>
    </row>
    <row r="3" spans="1:15">
      <c r="A3" s="151" t="s">
        <v>353</v>
      </c>
      <c r="L3" s="234"/>
    </row>
    <row r="4" spans="1:15" ht="90">
      <c r="A4" s="235"/>
      <c r="B4" s="236" t="s">
        <v>354</v>
      </c>
      <c r="C4" s="236" t="s">
        <v>355</v>
      </c>
      <c r="D4" s="236" t="s">
        <v>356</v>
      </c>
      <c r="E4" s="236" t="s">
        <v>357</v>
      </c>
      <c r="F4" s="236" t="s">
        <v>358</v>
      </c>
      <c r="G4" s="236" t="s">
        <v>359</v>
      </c>
      <c r="H4" s="236" t="s">
        <v>360</v>
      </c>
      <c r="I4" s="236" t="s">
        <v>358</v>
      </c>
      <c r="J4" s="236" t="s">
        <v>361</v>
      </c>
      <c r="K4" s="236" t="s">
        <v>362</v>
      </c>
      <c r="L4" s="236" t="s">
        <v>358</v>
      </c>
      <c r="M4" s="236" t="s">
        <v>363</v>
      </c>
    </row>
    <row r="5" spans="1:15">
      <c r="A5" s="107" t="s">
        <v>364</v>
      </c>
      <c r="B5" s="107">
        <v>876817</v>
      </c>
      <c r="C5" s="107">
        <v>17261646</v>
      </c>
      <c r="D5" s="237">
        <f>C5/B5*1.048</f>
        <v>20.631676858455073</v>
      </c>
      <c r="E5" s="237">
        <f>B5*F5</f>
        <v>41832.872137404578</v>
      </c>
      <c r="F5" s="238">
        <v>4.7709923664122134E-2</v>
      </c>
      <c r="G5" s="239">
        <f>D5*E5</f>
        <v>863082.3</v>
      </c>
      <c r="H5" s="240">
        <f>B5*I5</f>
        <v>41386.639216999996</v>
      </c>
      <c r="I5" s="241">
        <v>4.7201E-2</v>
      </c>
      <c r="J5" s="239">
        <f>H5*D5</f>
        <v>853875.76658260799</v>
      </c>
      <c r="K5" s="240">
        <f>B5*L5</f>
        <v>41677.830142700004</v>
      </c>
      <c r="L5" s="241">
        <v>4.7533100000000002E-2</v>
      </c>
      <c r="M5" s="239">
        <f>K5*D5</f>
        <v>859883.52366576495</v>
      </c>
      <c r="N5" s="242"/>
    </row>
    <row r="6" spans="1:15">
      <c r="A6" s="107" t="s">
        <v>365</v>
      </c>
      <c r="B6" s="107">
        <v>2068898</v>
      </c>
      <c r="C6" s="107">
        <v>54483214</v>
      </c>
      <c r="D6" s="237">
        <f t="shared" ref="D6:D8" si="0">C6/B6*1.048</f>
        <v>27.598464628029028</v>
      </c>
      <c r="E6" s="237">
        <f t="shared" ref="E6:E7" si="1">B6*F6</f>
        <v>98706.965648854966</v>
      </c>
      <c r="F6" s="238">
        <v>4.7709923664122141E-2</v>
      </c>
      <c r="G6" s="239">
        <f t="shared" ref="G6:G8" si="2">D6*E6</f>
        <v>2724160.7</v>
      </c>
      <c r="H6" s="240">
        <f t="shared" ref="H6:H8" si="3">B6*I6</f>
        <v>98373.699978320001</v>
      </c>
      <c r="I6" s="241">
        <v>4.7548840000000002E-2</v>
      </c>
      <c r="J6" s="239">
        <f t="shared" ref="J6:J8" si="4">H6*D6</f>
        <v>2714963.0791800045</v>
      </c>
      <c r="K6" s="240">
        <f t="shared" ref="K6:K8" si="5">B6*L6</f>
        <v>98591.099780160002</v>
      </c>
      <c r="L6" s="241">
        <v>4.7653920000000002E-2</v>
      </c>
      <c r="M6" s="239">
        <f t="shared" ref="M6:M8" si="6">K6*D6</f>
        <v>2720962.9799212264</v>
      </c>
      <c r="N6" s="242"/>
    </row>
    <row r="7" spans="1:15">
      <c r="A7" s="107" t="s">
        <v>366</v>
      </c>
      <c r="B7" s="107">
        <v>63026</v>
      </c>
      <c r="C7" s="107">
        <v>12034150</v>
      </c>
      <c r="D7" s="237">
        <f t="shared" si="0"/>
        <v>200.10454732967347</v>
      </c>
      <c r="E7" s="237">
        <f t="shared" si="1"/>
        <v>1804.179389312977</v>
      </c>
      <c r="F7" s="238">
        <v>2.8625954198473282E-2</v>
      </c>
      <c r="G7" s="239">
        <f>D7*E7</f>
        <v>361024.5</v>
      </c>
      <c r="H7" s="240">
        <f t="shared" si="3"/>
        <v>1758.2134174110681</v>
      </c>
      <c r="I7" s="241">
        <v>2.7896636585077079E-2</v>
      </c>
      <c r="J7" s="239">
        <f t="shared" si="4"/>
        <v>351826.5</v>
      </c>
      <c r="K7" s="240">
        <f t="shared" si="5"/>
        <v>1788.2202317490878</v>
      </c>
      <c r="L7" s="241">
        <v>2.8372738738759999E-2</v>
      </c>
      <c r="M7" s="239">
        <f t="shared" si="6"/>
        <v>357830.99999991502</v>
      </c>
      <c r="N7" s="242"/>
    </row>
    <row r="8" spans="1:15">
      <c r="A8" s="107" t="s">
        <v>367</v>
      </c>
      <c r="B8" s="107">
        <v>122855</v>
      </c>
      <c r="C8" s="107">
        <v>7636394</v>
      </c>
      <c r="D8" s="237">
        <f t="shared" si="0"/>
        <v>65.141352911969392</v>
      </c>
      <c r="E8" s="237">
        <f>B8*F8</f>
        <v>4683.2733181374288</v>
      </c>
      <c r="F8" s="238">
        <v>3.8120331432480802E-2</v>
      </c>
      <c r="G8" s="239">
        <f t="shared" si="2"/>
        <v>305074.76000000013</v>
      </c>
      <c r="H8" s="240">
        <f t="shared" si="3"/>
        <v>3375.6409741314355</v>
      </c>
      <c r="I8" s="241">
        <v>2.7476626707349603E-2</v>
      </c>
      <c r="J8" s="239">
        <f t="shared" si="4"/>
        <v>219893.81999999998</v>
      </c>
      <c r="K8" s="240">
        <f t="shared" si="5"/>
        <v>4634.2491597918724</v>
      </c>
      <c r="L8" s="241">
        <v>3.7721290625468008E-2</v>
      </c>
      <c r="M8" s="239">
        <f t="shared" si="6"/>
        <v>301881.26</v>
      </c>
      <c r="N8" s="242"/>
    </row>
    <row r="9" spans="1:15">
      <c r="A9" s="107"/>
      <c r="B9" s="107"/>
      <c r="C9" s="243" t="s">
        <v>132</v>
      </c>
      <c r="D9" s="107"/>
      <c r="E9" s="244">
        <f>SUM(E5:E8)</f>
        <v>147027.29049370994</v>
      </c>
      <c r="F9" s="244"/>
      <c r="G9" s="245">
        <f>SUM(G5:G8)</f>
        <v>4253342.26</v>
      </c>
      <c r="H9" s="246">
        <f>SUM(H5:H8)</f>
        <v>144894.1935868625</v>
      </c>
      <c r="I9" s="246"/>
      <c r="J9" s="245">
        <f>SUM(J5:J8)</f>
        <v>4140559.1657626121</v>
      </c>
      <c r="K9" s="246">
        <f>SUM(K5:K8)</f>
        <v>146691.39931440097</v>
      </c>
      <c r="L9" s="246"/>
      <c r="M9" s="245">
        <f>SUM(M5:M8)</f>
        <v>4240558.7635869058</v>
      </c>
    </row>
    <row r="10" spans="1:15">
      <c r="A10" s="106" t="s">
        <v>368</v>
      </c>
      <c r="F10" s="234"/>
      <c r="G10" s="234"/>
      <c r="H10" s="234"/>
      <c r="I10" s="234"/>
      <c r="J10" s="234"/>
      <c r="K10" s="234"/>
      <c r="L10" s="234"/>
    </row>
    <row r="11" spans="1:15">
      <c r="A11" s="767" t="s">
        <v>369</v>
      </c>
      <c r="B11" s="767"/>
      <c r="C11" s="767"/>
      <c r="D11" s="767"/>
      <c r="E11" s="767"/>
      <c r="F11" s="767"/>
      <c r="G11" s="767"/>
      <c r="H11" s="767"/>
      <c r="I11" s="767"/>
      <c r="J11" s="767"/>
      <c r="K11" s="767"/>
      <c r="L11" s="767"/>
      <c r="M11" s="767"/>
      <c r="N11" s="767"/>
      <c r="O11" s="767"/>
    </row>
    <row r="12" spans="1:15">
      <c r="A12" s="583"/>
      <c r="B12" s="583"/>
      <c r="C12" s="583"/>
      <c r="D12" s="583"/>
      <c r="E12" s="583"/>
      <c r="F12" s="583"/>
      <c r="G12" s="583"/>
      <c r="H12" s="583"/>
      <c r="I12" s="583"/>
      <c r="J12" s="583"/>
      <c r="K12" s="583"/>
      <c r="L12" s="583"/>
      <c r="M12" s="583"/>
      <c r="N12" s="583"/>
      <c r="O12" s="583"/>
    </row>
    <row r="13" spans="1:15">
      <c r="A13" s="248" t="s">
        <v>370</v>
      </c>
      <c r="G13" s="247"/>
      <c r="J13" s="247"/>
      <c r="M13" s="247"/>
    </row>
    <row r="14" spans="1:15">
      <c r="A14" s="783" t="s">
        <v>371</v>
      </c>
      <c r="B14" s="783"/>
      <c r="C14" s="783"/>
      <c r="D14" s="783"/>
      <c r="E14" s="783"/>
      <c r="F14" s="783"/>
      <c r="I14" s="249"/>
      <c r="J14" s="234"/>
    </row>
    <row r="15" spans="1:15">
      <c r="A15" s="784" t="s">
        <v>372</v>
      </c>
      <c r="B15" s="785" t="s">
        <v>373</v>
      </c>
      <c r="C15" s="786" t="s">
        <v>374</v>
      </c>
      <c r="D15" s="787" t="s">
        <v>375</v>
      </c>
      <c r="E15" s="785" t="s">
        <v>376</v>
      </c>
      <c r="F15" s="787" t="s">
        <v>377</v>
      </c>
      <c r="G15" s="234"/>
    </row>
    <row r="16" spans="1:15">
      <c r="A16" s="784"/>
      <c r="B16" s="785"/>
      <c r="C16" s="786"/>
      <c r="D16" s="787"/>
      <c r="E16" s="785"/>
      <c r="F16" s="787"/>
      <c r="G16" s="234"/>
    </row>
    <row r="17" spans="1:10">
      <c r="A17" s="250" t="s">
        <v>378</v>
      </c>
      <c r="B17" s="251">
        <v>1768896.9479999999</v>
      </c>
      <c r="C17" s="251">
        <v>11212</v>
      </c>
      <c r="D17" s="252">
        <f>B17/C17</f>
        <v>157.76819015340706</v>
      </c>
      <c r="E17" s="253">
        <v>339</v>
      </c>
      <c r="F17" s="254">
        <f>D17*E17</f>
        <v>53483.416462004992</v>
      </c>
      <c r="G17" s="249"/>
    </row>
    <row r="18" spans="1:10" ht="28.5">
      <c r="A18" s="255" t="s">
        <v>379</v>
      </c>
      <c r="B18" s="251">
        <v>1532794.676</v>
      </c>
      <c r="C18" s="251">
        <v>9225</v>
      </c>
      <c r="D18" s="252">
        <f t="shared" ref="D18:D23" si="7">B18/C18</f>
        <v>166.15660444444444</v>
      </c>
      <c r="E18" s="252">
        <v>339</v>
      </c>
      <c r="F18" s="254">
        <f t="shared" ref="F18:F22" si="8">D18*E18</f>
        <v>56327.088906666664</v>
      </c>
      <c r="G18" s="249"/>
    </row>
    <row r="19" spans="1:10">
      <c r="A19" s="250" t="s">
        <v>380</v>
      </c>
      <c r="B19" s="251">
        <v>490160.41199999995</v>
      </c>
      <c r="C19" s="251">
        <v>2722</v>
      </c>
      <c r="D19" s="252">
        <f t="shared" si="7"/>
        <v>180.0736267450404</v>
      </c>
      <c r="E19" s="252">
        <v>229</v>
      </c>
      <c r="F19" s="254">
        <f t="shared" si="8"/>
        <v>41236.860524614254</v>
      </c>
      <c r="G19" s="249"/>
    </row>
    <row r="20" spans="1:10">
      <c r="A20" s="250" t="s">
        <v>381</v>
      </c>
      <c r="B20" s="251">
        <v>692772.08</v>
      </c>
      <c r="C20" s="251">
        <v>9250</v>
      </c>
      <c r="D20" s="252">
        <f t="shared" si="7"/>
        <v>74.894278918918914</v>
      </c>
      <c r="E20" s="252">
        <v>169</v>
      </c>
      <c r="F20" s="254">
        <f t="shared" si="8"/>
        <v>12657.133137297296</v>
      </c>
      <c r="G20" s="249"/>
    </row>
    <row r="21" spans="1:10">
      <c r="A21" s="256" t="s">
        <v>382</v>
      </c>
      <c r="B21" s="252">
        <v>554131.97727999918</v>
      </c>
      <c r="C21" s="251">
        <v>3645</v>
      </c>
      <c r="D21" s="252">
        <f t="shared" si="7"/>
        <v>152.02523382167331</v>
      </c>
      <c r="E21" s="252">
        <v>169</v>
      </c>
      <c r="F21" s="254">
        <f t="shared" si="8"/>
        <v>25692.264515862789</v>
      </c>
      <c r="G21" s="249"/>
    </row>
    <row r="22" spans="1:10">
      <c r="A22" s="257" t="s">
        <v>383</v>
      </c>
      <c r="B22" s="252">
        <v>225607.87592000113</v>
      </c>
      <c r="C22" s="251">
        <v>2317</v>
      </c>
      <c r="D22" s="252">
        <f t="shared" si="7"/>
        <v>97.370684471299583</v>
      </c>
      <c r="E22" s="252">
        <v>169</v>
      </c>
      <c r="F22" s="254">
        <f t="shared" si="8"/>
        <v>16455.64567564963</v>
      </c>
      <c r="G22" s="249"/>
    </row>
    <row r="23" spans="1:10">
      <c r="A23" s="250" t="s">
        <v>384</v>
      </c>
      <c r="B23" s="252">
        <v>3035685.8232399952</v>
      </c>
      <c r="C23" s="251">
        <v>29809</v>
      </c>
      <c r="D23" s="252">
        <f t="shared" si="7"/>
        <v>101.83789537522209</v>
      </c>
      <c r="E23" s="252">
        <v>850</v>
      </c>
      <c r="F23" s="254">
        <f>D23*E23</f>
        <v>86562.211068938777</v>
      </c>
      <c r="G23" s="249"/>
    </row>
    <row r="24" spans="1:10">
      <c r="E24" s="151" t="s">
        <v>62</v>
      </c>
      <c r="F24" s="232">
        <f>SUM(F17:F23)</f>
        <v>292414.6202910344</v>
      </c>
      <c r="G24" s="234"/>
      <c r="H24" s="247"/>
    </row>
    <row r="25" spans="1:10">
      <c r="A25" s="234"/>
      <c r="B25" s="234"/>
      <c r="C25" s="234"/>
      <c r="D25" s="234"/>
      <c r="E25" s="234"/>
      <c r="F25" s="249"/>
      <c r="G25" s="234"/>
      <c r="H25" s="234"/>
      <c r="I25" s="234"/>
      <c r="J25" s="234"/>
    </row>
    <row r="26" spans="1:10" ht="99.75">
      <c r="A26" s="234"/>
      <c r="B26" s="234"/>
      <c r="C26" s="234"/>
      <c r="D26" s="234"/>
      <c r="E26" s="258" t="s">
        <v>385</v>
      </c>
      <c r="F26" s="258" t="s">
        <v>386</v>
      </c>
      <c r="G26" s="258" t="s">
        <v>387</v>
      </c>
      <c r="H26" s="234"/>
      <c r="I26" s="234"/>
      <c r="J26" s="234"/>
    </row>
    <row r="27" spans="1:10">
      <c r="A27" s="234"/>
      <c r="B27" s="234"/>
      <c r="C27" s="234"/>
      <c r="D27" s="234"/>
      <c r="E27" s="240">
        <f>F24</f>
        <v>292414.6202910344</v>
      </c>
      <c r="F27" s="240">
        <f>E27</f>
        <v>292414.6202910344</v>
      </c>
      <c r="G27" s="240">
        <f>E27</f>
        <v>292414.6202910344</v>
      </c>
      <c r="H27" s="234"/>
      <c r="I27" s="234"/>
      <c r="J27" s="234"/>
    </row>
    <row r="28" spans="1:10">
      <c r="A28" s="234"/>
      <c r="B28" s="234"/>
      <c r="C28" s="234"/>
      <c r="D28" s="234"/>
      <c r="E28" s="261">
        <v>292403</v>
      </c>
      <c r="F28" s="261">
        <v>292403</v>
      </c>
      <c r="G28" s="261">
        <v>292403</v>
      </c>
      <c r="H28" s="106" t="s">
        <v>388</v>
      </c>
      <c r="I28" s="234"/>
      <c r="J28" s="234"/>
    </row>
    <row r="29" spans="1:10">
      <c r="E29" s="240">
        <f>E27-E28</f>
        <v>11.620291034399997</v>
      </c>
      <c r="F29" s="240">
        <f t="shared" ref="F29:G29" si="9">F27-F28</f>
        <v>11.620291034399997</v>
      </c>
      <c r="G29" s="240">
        <f t="shared" si="9"/>
        <v>11.620291034399997</v>
      </c>
      <c r="H29" s="106" t="s">
        <v>389</v>
      </c>
    </row>
    <row r="30" spans="1:10">
      <c r="E30" s="262">
        <f>ROUND(G9,0)</f>
        <v>4253342</v>
      </c>
      <c r="F30" s="262">
        <f>ROUND(J9,0)</f>
        <v>4140559</v>
      </c>
      <c r="G30" s="262">
        <f>ROUND(M9,0)</f>
        <v>4240559</v>
      </c>
    </row>
    <row r="31" spans="1:10">
      <c r="E31" s="260">
        <f>E28+E29+E30</f>
        <v>4545756.6202910347</v>
      </c>
      <c r="F31" s="260">
        <f t="shared" ref="F31" si="10">F28+F29+F30</f>
        <v>4432973.6202910347</v>
      </c>
      <c r="G31" s="260">
        <f>G28+G29+G30</f>
        <v>4532973.6202910347</v>
      </c>
    </row>
    <row r="32" spans="1:10">
      <c r="A32" s="782" t="s">
        <v>390</v>
      </c>
      <c r="B32" s="782"/>
      <c r="C32" s="782"/>
      <c r="D32" s="782"/>
      <c r="E32" s="782"/>
      <c r="F32" s="782"/>
    </row>
  </sheetData>
  <mergeCells count="10">
    <mergeCell ref="K1:M1"/>
    <mergeCell ref="A32:F32"/>
    <mergeCell ref="A11:O11"/>
    <mergeCell ref="A14:F14"/>
    <mergeCell ref="A15:A16"/>
    <mergeCell ref="B15:B16"/>
    <mergeCell ref="C15:C16"/>
    <mergeCell ref="D15:D16"/>
    <mergeCell ref="E15:E16"/>
    <mergeCell ref="F15:F16"/>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722FF-41AA-4365-AA06-CF6D57D4DE54}">
  <dimension ref="A1:K22"/>
  <sheetViews>
    <sheetView zoomScale="77" zoomScaleNormal="77" workbookViewId="0">
      <selection activeCell="C32" sqref="C32"/>
    </sheetView>
  </sheetViews>
  <sheetFormatPr defaultRowHeight="12.75"/>
  <cols>
    <col min="1" max="1" width="22.7109375" style="291" customWidth="1"/>
    <col min="2" max="2" width="9.7109375" style="291" customWidth="1"/>
    <col min="3" max="3" width="33.5703125" style="291" customWidth="1"/>
    <col min="4" max="4" width="9.7109375" style="291" customWidth="1"/>
    <col min="5" max="5" width="31.140625" style="291" customWidth="1"/>
    <col min="6" max="6" width="25.28515625" style="291" customWidth="1"/>
    <col min="7" max="7" width="17.7109375" style="291" customWidth="1"/>
    <col min="8" max="8" width="21.7109375" style="291" customWidth="1"/>
    <col min="9" max="9" width="18.42578125" style="291" customWidth="1"/>
    <col min="10" max="10" width="19" style="291" customWidth="1"/>
    <col min="11" max="16384" width="9.140625" style="291"/>
  </cols>
  <sheetData>
    <row r="1" spans="1:11" ht="48" customHeight="1">
      <c r="H1" s="789" t="s">
        <v>349</v>
      </c>
      <c r="I1" s="789"/>
    </row>
    <row r="2" spans="1:11">
      <c r="A2" s="568" t="s">
        <v>350</v>
      </c>
    </row>
    <row r="3" spans="1:11">
      <c r="A3" s="568"/>
    </row>
    <row r="4" spans="1:11">
      <c r="A4" s="568"/>
      <c r="F4" s="569" t="s">
        <v>460</v>
      </c>
      <c r="G4" s="569" t="s">
        <v>461</v>
      </c>
      <c r="H4" s="569" t="s">
        <v>462</v>
      </c>
    </row>
    <row r="5" spans="1:11">
      <c r="A5" s="308" t="s">
        <v>344</v>
      </c>
      <c r="B5" s="308"/>
      <c r="C5" s="308"/>
      <c r="D5" s="308"/>
      <c r="E5" s="308"/>
      <c r="F5" s="578">
        <f>G17</f>
        <v>95916</v>
      </c>
      <c r="G5" s="578">
        <f>H17</f>
        <v>115099</v>
      </c>
      <c r="H5" s="578">
        <f>I17</f>
        <v>132364</v>
      </c>
      <c r="I5" s="570" t="s">
        <v>351</v>
      </c>
    </row>
    <row r="6" spans="1:11">
      <c r="A6" s="570" t="s">
        <v>656</v>
      </c>
    </row>
    <row r="7" spans="1:11">
      <c r="G7" s="579">
        <v>2022</v>
      </c>
      <c r="H7" s="579">
        <v>2023</v>
      </c>
      <c r="I7" s="579">
        <v>2024</v>
      </c>
    </row>
    <row r="8" spans="1:11">
      <c r="A8" s="790" t="s">
        <v>657</v>
      </c>
      <c r="B8" s="792" t="s">
        <v>658</v>
      </c>
      <c r="C8" s="792" t="s">
        <v>29</v>
      </c>
      <c r="D8" s="792" t="s">
        <v>659</v>
      </c>
      <c r="E8" s="792" t="s">
        <v>348</v>
      </c>
      <c r="F8" s="794" t="s">
        <v>660</v>
      </c>
      <c r="G8" s="794" t="s">
        <v>673</v>
      </c>
      <c r="H8" s="794" t="s">
        <v>674</v>
      </c>
      <c r="I8" s="794" t="s">
        <v>675</v>
      </c>
    </row>
    <row r="9" spans="1:11">
      <c r="A9" s="791"/>
      <c r="B9" s="793"/>
      <c r="C9" s="793"/>
      <c r="D9" s="793"/>
      <c r="E9" s="793"/>
      <c r="F9" s="795"/>
      <c r="G9" s="795"/>
      <c r="H9" s="795"/>
      <c r="I9" s="795"/>
    </row>
    <row r="10" spans="1:11" ht="25.5">
      <c r="A10" s="550" t="s">
        <v>661</v>
      </c>
      <c r="B10" s="551">
        <v>60505</v>
      </c>
      <c r="C10" s="552" t="s">
        <v>662</v>
      </c>
      <c r="D10" s="580">
        <v>36.270000000000003</v>
      </c>
      <c r="E10" s="553">
        <v>500</v>
      </c>
      <c r="F10" s="553">
        <v>1</v>
      </c>
      <c r="G10" s="571">
        <f>F10*E10*D10</f>
        <v>18135</v>
      </c>
      <c r="H10" s="407">
        <f>G10*1.2</f>
        <v>21762</v>
      </c>
      <c r="I10" s="407">
        <f>H10*1.15</f>
        <v>25026.3</v>
      </c>
      <c r="K10" s="572"/>
    </row>
    <row r="11" spans="1:11" ht="25.5">
      <c r="A11" s="554" t="s">
        <v>661</v>
      </c>
      <c r="B11" s="555">
        <v>60506</v>
      </c>
      <c r="C11" s="556" t="s">
        <v>663</v>
      </c>
      <c r="D11" s="581">
        <v>47.749999999999993</v>
      </c>
      <c r="E11" s="557">
        <v>30</v>
      </c>
      <c r="F11" s="558">
        <v>1</v>
      </c>
      <c r="G11" s="571">
        <f t="shared" ref="G11:G16" si="0">F11*E11*D11</f>
        <v>1432.4999999999998</v>
      </c>
      <c r="H11" s="407">
        <f t="shared" ref="H11:H16" si="1">G11*1.2</f>
        <v>1718.9999999999998</v>
      </c>
      <c r="I11" s="407">
        <f t="shared" ref="I11:I16" si="2">H11*1.15</f>
        <v>1976.8499999999997</v>
      </c>
      <c r="K11" s="572"/>
    </row>
    <row r="12" spans="1:11" ht="25.5">
      <c r="A12" s="554" t="s">
        <v>661</v>
      </c>
      <c r="B12" s="555">
        <v>60507</v>
      </c>
      <c r="C12" s="556" t="s">
        <v>664</v>
      </c>
      <c r="D12" s="581">
        <v>38.520000000000003</v>
      </c>
      <c r="E12" s="557">
        <v>30</v>
      </c>
      <c r="F12" s="558">
        <v>1</v>
      </c>
      <c r="G12" s="571">
        <f t="shared" si="0"/>
        <v>1155.6000000000001</v>
      </c>
      <c r="H12" s="407">
        <f t="shared" si="1"/>
        <v>1386.72</v>
      </c>
      <c r="I12" s="407">
        <f t="shared" si="2"/>
        <v>1594.7279999999998</v>
      </c>
      <c r="K12" s="572"/>
    </row>
    <row r="13" spans="1:11" ht="38.25">
      <c r="A13" s="559" t="s">
        <v>665</v>
      </c>
      <c r="B13" s="555">
        <v>41086</v>
      </c>
      <c r="C13" s="556" t="s">
        <v>666</v>
      </c>
      <c r="D13" s="581">
        <v>13.98</v>
      </c>
      <c r="E13" s="557">
        <v>500</v>
      </c>
      <c r="F13" s="558">
        <v>2</v>
      </c>
      <c r="G13" s="571">
        <f t="shared" si="0"/>
        <v>13980</v>
      </c>
      <c r="H13" s="407">
        <f t="shared" si="1"/>
        <v>16776</v>
      </c>
      <c r="I13" s="407">
        <f t="shared" si="2"/>
        <v>19292.399999999998</v>
      </c>
      <c r="K13" s="572"/>
    </row>
    <row r="14" spans="1:11" ht="38.25">
      <c r="A14" s="559" t="s">
        <v>665</v>
      </c>
      <c r="B14" s="555">
        <v>41087</v>
      </c>
      <c r="C14" s="560" t="s">
        <v>667</v>
      </c>
      <c r="D14" s="581">
        <v>20.939999999999998</v>
      </c>
      <c r="E14" s="557">
        <v>500</v>
      </c>
      <c r="F14" s="558">
        <v>2</v>
      </c>
      <c r="G14" s="571">
        <f t="shared" si="0"/>
        <v>20939.999999999996</v>
      </c>
      <c r="H14" s="407">
        <f t="shared" si="1"/>
        <v>25127.999999999996</v>
      </c>
      <c r="I14" s="407">
        <f>H14*1.15</f>
        <v>28897.199999999993</v>
      </c>
      <c r="K14" s="572"/>
    </row>
    <row r="15" spans="1:11" ht="25.5">
      <c r="A15" s="554" t="s">
        <v>661</v>
      </c>
      <c r="B15" s="555">
        <v>60508</v>
      </c>
      <c r="C15" s="556" t="s">
        <v>668</v>
      </c>
      <c r="D15" s="581">
        <v>1.83</v>
      </c>
      <c r="E15" s="561" t="s">
        <v>669</v>
      </c>
      <c r="F15" s="562">
        <v>38</v>
      </c>
      <c r="G15" s="571">
        <f>F15*E15*D15</f>
        <v>17385</v>
      </c>
      <c r="H15" s="407">
        <f>G15*1.2</f>
        <v>20862</v>
      </c>
      <c r="I15" s="407">
        <f t="shared" si="2"/>
        <v>23991.3</v>
      </c>
      <c r="K15" s="572"/>
    </row>
    <row r="16" spans="1:11" ht="25.5">
      <c r="A16" s="563" t="s">
        <v>661</v>
      </c>
      <c r="B16" s="564">
        <v>60509</v>
      </c>
      <c r="C16" s="565" t="s">
        <v>670</v>
      </c>
      <c r="D16" s="582">
        <v>91.55</v>
      </c>
      <c r="E16" s="566" t="s">
        <v>669</v>
      </c>
      <c r="F16" s="567">
        <v>1</v>
      </c>
      <c r="G16" s="573">
        <f t="shared" si="0"/>
        <v>22887.5</v>
      </c>
      <c r="H16" s="407">
        <f t="shared" si="1"/>
        <v>27465</v>
      </c>
      <c r="I16" s="407">
        <f t="shared" si="2"/>
        <v>31584.749999999996</v>
      </c>
      <c r="K16" s="572"/>
    </row>
    <row r="17" spans="1:10">
      <c r="F17" s="574" t="s">
        <v>676</v>
      </c>
      <c r="G17" s="575">
        <f>ROUND(SUM(G10:G16),0)</f>
        <v>95916</v>
      </c>
      <c r="H17" s="575">
        <f>ROUND(SUM(H10:H16),0)</f>
        <v>115099</v>
      </c>
      <c r="I17" s="575">
        <f>ROUND(SUM(I10:I16),0)</f>
        <v>132364</v>
      </c>
    </row>
    <row r="18" spans="1:10">
      <c r="G18" s="576"/>
      <c r="H18" s="576"/>
      <c r="I18" s="576"/>
    </row>
    <row r="19" spans="1:10">
      <c r="A19" s="788" t="s">
        <v>671</v>
      </c>
      <c r="B19" s="788"/>
      <c r="C19" s="788"/>
      <c r="D19" s="788"/>
      <c r="E19" s="788"/>
      <c r="F19" s="788"/>
      <c r="G19" s="788"/>
      <c r="H19" s="788"/>
      <c r="I19" s="788"/>
      <c r="J19" s="788"/>
    </row>
    <row r="20" spans="1:10">
      <c r="A20" s="788" t="s">
        <v>672</v>
      </c>
      <c r="B20" s="788"/>
      <c r="C20" s="788"/>
      <c r="D20" s="788"/>
      <c r="E20" s="788"/>
      <c r="F20" s="788"/>
      <c r="G20" s="788"/>
    </row>
    <row r="22" spans="1:10">
      <c r="G22" s="577"/>
      <c r="H22" s="577"/>
      <c r="I22" s="577"/>
    </row>
  </sheetData>
  <mergeCells count="12">
    <mergeCell ref="A19:J19"/>
    <mergeCell ref="A20:G20"/>
    <mergeCell ref="H1:I1"/>
    <mergeCell ref="A8:A9"/>
    <mergeCell ref="B8:B9"/>
    <mergeCell ref="C8:C9"/>
    <mergeCell ref="D8:D9"/>
    <mergeCell ref="E8:E9"/>
    <mergeCell ref="F8:F9"/>
    <mergeCell ref="G8:G9"/>
    <mergeCell ref="H8:H9"/>
    <mergeCell ref="I8:I9"/>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00D91-1C7A-4AAC-9E4B-DB88E63B60D6}">
  <dimension ref="A1:I16"/>
  <sheetViews>
    <sheetView zoomScale="77" zoomScaleNormal="77" workbookViewId="0">
      <selection activeCell="E1" sqref="E1:I1"/>
    </sheetView>
  </sheetViews>
  <sheetFormatPr defaultRowHeight="12.75"/>
  <cols>
    <col min="1" max="1" width="9.140625" style="291"/>
    <col min="2" max="2" width="28.7109375" style="291" customWidth="1"/>
    <col min="3" max="3" width="27.140625" style="291" customWidth="1"/>
    <col min="4" max="4" width="11.140625" style="291" customWidth="1"/>
    <col min="5" max="5" width="26.28515625" style="291" customWidth="1"/>
    <col min="6" max="16384" width="9.140625" style="291"/>
  </cols>
  <sheetData>
    <row r="1" spans="1:9" ht="43.5" customHeight="1">
      <c r="E1" s="789" t="s">
        <v>421</v>
      </c>
      <c r="F1" s="789"/>
      <c r="G1" s="789"/>
      <c r="H1" s="789"/>
      <c r="I1" s="789"/>
    </row>
    <row r="2" spans="1:9" s="296" customFormat="1">
      <c r="A2" s="292" t="s">
        <v>415</v>
      </c>
      <c r="B2" s="293"/>
      <c r="C2" s="293"/>
      <c r="D2" s="294"/>
      <c r="E2" s="294"/>
      <c r="F2" s="293"/>
      <c r="G2" s="293"/>
      <c r="H2" s="293"/>
      <c r="I2" s="295"/>
    </row>
    <row r="3" spans="1:9" s="297" customFormat="1">
      <c r="A3" s="801" t="s">
        <v>407</v>
      </c>
      <c r="B3" s="801"/>
      <c r="C3" s="801"/>
      <c r="D3" s="801"/>
      <c r="E3" s="299">
        <v>5172.91</v>
      </c>
      <c r="F3" s="298" t="s">
        <v>416</v>
      </c>
      <c r="G3" s="298"/>
      <c r="H3" s="298"/>
      <c r="I3" s="298"/>
    </row>
    <row r="4" spans="1:9" s="297" customFormat="1">
      <c r="A4" s="802" t="s">
        <v>414</v>
      </c>
      <c r="B4" s="803"/>
      <c r="C4" s="803"/>
      <c r="D4" s="804"/>
      <c r="E4" s="300">
        <v>60</v>
      </c>
      <c r="F4" s="298"/>
      <c r="G4" s="298"/>
      <c r="H4" s="298"/>
      <c r="I4" s="298"/>
    </row>
    <row r="5" spans="1:9" s="297" customFormat="1" ht="27" customHeight="1">
      <c r="A5" s="805" t="s">
        <v>408</v>
      </c>
      <c r="B5" s="806"/>
      <c r="C5" s="806"/>
      <c r="D5" s="807"/>
      <c r="E5" s="305">
        <f>ROUND(E3*E4,0)</f>
        <v>310375</v>
      </c>
      <c r="F5" s="799" t="s">
        <v>418</v>
      </c>
      <c r="G5" s="800"/>
      <c r="H5" s="800"/>
      <c r="I5" s="800"/>
    </row>
    <row r="6" spans="1:9" s="297" customFormat="1">
      <c r="A6" s="301"/>
      <c r="B6" s="301"/>
      <c r="C6" s="301"/>
      <c r="D6" s="301"/>
      <c r="E6" s="301"/>
      <c r="F6" s="298"/>
      <c r="G6" s="298"/>
      <c r="H6" s="298"/>
      <c r="I6" s="298"/>
    </row>
    <row r="7" spans="1:9" s="297" customFormat="1">
      <c r="A7" s="292" t="s">
        <v>409</v>
      </c>
      <c r="B7" s="65"/>
      <c r="C7" s="65"/>
      <c r="D7" s="65"/>
      <c r="H7" s="298"/>
      <c r="I7" s="295"/>
    </row>
    <row r="8" spans="1:9" s="297" customFormat="1" ht="94.5" customHeight="1">
      <c r="A8" s="794" t="s">
        <v>419</v>
      </c>
      <c r="B8" s="794"/>
      <c r="C8" s="302" t="s">
        <v>420</v>
      </c>
      <c r="D8" s="302" t="s">
        <v>410</v>
      </c>
      <c r="E8" s="302" t="s">
        <v>411</v>
      </c>
      <c r="H8" s="303"/>
      <c r="I8" s="298"/>
    </row>
    <row r="9" spans="1:9" s="297" customFormat="1" ht="45.75" customHeight="1">
      <c r="A9" s="808" t="s">
        <v>413</v>
      </c>
      <c r="B9" s="808"/>
      <c r="C9" s="304">
        <v>80</v>
      </c>
      <c r="D9" s="78">
        <v>4024.22</v>
      </c>
      <c r="E9" s="306">
        <f>C9*D9</f>
        <v>321937.59999999998</v>
      </c>
      <c r="H9" s="298"/>
      <c r="I9" s="298"/>
    </row>
    <row r="10" spans="1:9" s="297" customFormat="1">
      <c r="A10" s="808" t="s">
        <v>412</v>
      </c>
      <c r="B10" s="808"/>
      <c r="C10" s="304">
        <v>30</v>
      </c>
      <c r="D10" s="78">
        <v>2596.35</v>
      </c>
      <c r="E10" s="306">
        <f>C10*D10</f>
        <v>77890.5</v>
      </c>
    </row>
    <row r="11" spans="1:9" s="297" customFormat="1" ht="21.75" customHeight="1">
      <c r="A11" s="796"/>
      <c r="B11" s="796"/>
      <c r="C11" s="304">
        <f>SUM(C9:C10)</f>
        <v>110</v>
      </c>
      <c r="D11" s="78"/>
      <c r="E11" s="307">
        <f>ROUND(SUM(E9:E10),0)</f>
        <v>399828</v>
      </c>
      <c r="F11" s="797" t="s">
        <v>417</v>
      </c>
      <c r="G11" s="798"/>
      <c r="H11" s="798"/>
      <c r="I11" s="798"/>
    </row>
    <row r="16" spans="1:9">
      <c r="D16" s="308" t="s">
        <v>422</v>
      </c>
      <c r="E16" s="309">
        <f>E5+E11</f>
        <v>710203</v>
      </c>
    </row>
  </sheetData>
  <mergeCells count="10">
    <mergeCell ref="A11:B11"/>
    <mergeCell ref="E1:I1"/>
    <mergeCell ref="F11:I11"/>
    <mergeCell ref="F5:I5"/>
    <mergeCell ref="A3:D3"/>
    <mergeCell ref="A4:D4"/>
    <mergeCell ref="A5:D5"/>
    <mergeCell ref="A8:B8"/>
    <mergeCell ref="A9:B9"/>
    <mergeCell ref="A10:B10"/>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31D8A-51C0-4B7B-8C3D-1DE91DD0EA02}">
  <dimension ref="A1:Z68"/>
  <sheetViews>
    <sheetView zoomScale="68" zoomScaleNormal="68" workbookViewId="0">
      <selection activeCell="R32" sqref="R32"/>
    </sheetView>
  </sheetViews>
  <sheetFormatPr defaultColWidth="11.5703125" defaultRowHeight="15"/>
  <cols>
    <col min="1" max="1" width="28.140625" style="310" customWidth="1"/>
    <col min="2" max="2" width="10.42578125" style="310" customWidth="1"/>
    <col min="3" max="3" width="42.7109375" style="310" customWidth="1"/>
    <col min="4" max="5" width="8" style="310" customWidth="1"/>
    <col min="6" max="6" width="10.42578125" style="310" customWidth="1"/>
    <col min="7" max="7" width="11.85546875" style="310" customWidth="1"/>
    <col min="8" max="8" width="10.5703125" style="310" customWidth="1"/>
    <col min="9" max="9" width="13.42578125" style="310" customWidth="1"/>
    <col min="10" max="10" width="16.5703125" style="310" customWidth="1"/>
    <col min="11" max="11" width="11.140625" style="310" customWidth="1"/>
    <col min="12" max="12" width="12.28515625" style="310" customWidth="1"/>
    <col min="13" max="13" width="9.7109375" style="310" customWidth="1"/>
    <col min="14" max="14" width="10.85546875" style="310" customWidth="1"/>
    <col min="15" max="15" width="13.85546875" style="310" customWidth="1"/>
    <col min="16" max="16" width="17.140625" style="310" customWidth="1"/>
    <col min="17" max="17" width="14.7109375" style="310" customWidth="1"/>
    <col min="18" max="19" width="12.85546875" style="310" customWidth="1"/>
    <col min="20" max="20" width="16.7109375" style="310" customWidth="1"/>
    <col min="21" max="21" width="10.5703125" style="310" customWidth="1"/>
    <col min="22" max="23" width="15.7109375" style="310" customWidth="1"/>
    <col min="24" max="24" width="18.42578125" style="310" customWidth="1"/>
    <col min="25" max="25" width="12" style="310" bestFit="1" customWidth="1"/>
    <col min="26" max="16384" width="11.5703125" style="310"/>
  </cols>
  <sheetData>
    <row r="1" spans="1:26" ht="56.25" customHeight="1">
      <c r="U1" s="839" t="s">
        <v>455</v>
      </c>
      <c r="V1" s="839"/>
      <c r="W1" s="839"/>
      <c r="X1" s="839"/>
    </row>
    <row r="2" spans="1:26" ht="19.5" customHeight="1">
      <c r="A2" s="311" t="s">
        <v>423</v>
      </c>
    </row>
    <row r="3" spans="1:26">
      <c r="B3" s="311" t="str">
        <f>[1]P9!D5</f>
        <v>Papildu finansējuma nodrošinājums krūts rekonstruktīvajai ķirurģijai</v>
      </c>
      <c r="D3" s="105"/>
      <c r="E3" s="105"/>
      <c r="F3" s="105"/>
      <c r="G3" s="105"/>
    </row>
    <row r="4" spans="1:26" ht="75">
      <c r="B4" s="289"/>
      <c r="C4" s="289"/>
      <c r="D4" s="289"/>
      <c r="E4" s="289"/>
      <c r="F4" s="289"/>
      <c r="G4" s="688" t="s">
        <v>267</v>
      </c>
      <c r="H4" s="688" t="s">
        <v>345</v>
      </c>
      <c r="I4" s="688" t="s">
        <v>346</v>
      </c>
      <c r="J4" s="840" t="s">
        <v>268</v>
      </c>
      <c r="K4" s="312"/>
      <c r="L4" s="289"/>
      <c r="M4" s="289"/>
      <c r="N4" s="289"/>
      <c r="O4" s="842" t="s">
        <v>269</v>
      </c>
      <c r="P4" s="842" t="s">
        <v>270</v>
      </c>
      <c r="Q4" s="842" t="s">
        <v>271</v>
      </c>
      <c r="R4" s="289"/>
      <c r="S4" s="289"/>
      <c r="T4" s="105"/>
      <c r="U4" s="313"/>
      <c r="V4" s="105"/>
      <c r="W4" s="105"/>
      <c r="X4" s="105"/>
      <c r="Y4" s="105"/>
      <c r="Z4" s="105"/>
    </row>
    <row r="5" spans="1:26">
      <c r="B5" s="289"/>
      <c r="C5" s="289"/>
      <c r="D5" s="289"/>
      <c r="E5" s="289"/>
      <c r="F5" s="314" t="s">
        <v>347</v>
      </c>
      <c r="G5" s="315">
        <v>1963</v>
      </c>
      <c r="H5" s="315">
        <v>1183</v>
      </c>
      <c r="I5" s="315">
        <v>745</v>
      </c>
      <c r="J5" s="841"/>
      <c r="K5" s="289"/>
      <c r="L5" s="289"/>
      <c r="M5" s="289"/>
      <c r="N5" s="289"/>
      <c r="O5" s="843"/>
      <c r="P5" s="843"/>
      <c r="Q5" s="843"/>
      <c r="R5" s="289"/>
      <c r="S5" s="289"/>
      <c r="T5" s="105"/>
      <c r="U5" s="105"/>
      <c r="V5" s="105"/>
      <c r="W5" s="105"/>
      <c r="X5" s="105"/>
      <c r="Y5" s="105"/>
      <c r="Z5" s="105"/>
    </row>
    <row r="6" spans="1:26">
      <c r="B6" s="289"/>
      <c r="C6" s="289"/>
      <c r="D6" s="289"/>
      <c r="E6" s="289"/>
      <c r="F6" s="314" t="s">
        <v>273</v>
      </c>
      <c r="G6" s="315">
        <f>ROUND(G5/9600,4)</f>
        <v>0.20449999999999999</v>
      </c>
      <c r="H6" s="315">
        <f t="shared" ref="H6" si="0">ROUND(H5/9600,4)</f>
        <v>0.1232</v>
      </c>
      <c r="I6" s="315">
        <f>ROUND(I5/9600,4)</f>
        <v>7.7600000000000002E-2</v>
      </c>
      <c r="J6" s="315">
        <v>0.2359</v>
      </c>
      <c r="K6" s="289"/>
      <c r="L6" s="289"/>
      <c r="M6" s="289"/>
      <c r="N6" s="314" t="s">
        <v>274</v>
      </c>
      <c r="O6" s="315">
        <v>0.31330000000000002</v>
      </c>
      <c r="P6" s="315">
        <v>2.5100000000000001E-2</v>
      </c>
      <c r="Q6" s="315">
        <v>4.0099999999999997E-2</v>
      </c>
      <c r="R6" s="289"/>
      <c r="S6" s="289"/>
      <c r="T6" s="105"/>
      <c r="U6" s="105"/>
      <c r="V6" s="105"/>
      <c r="W6" s="105"/>
      <c r="X6" s="105"/>
      <c r="Y6" s="105"/>
      <c r="Z6" s="105"/>
    </row>
    <row r="7" spans="1:26">
      <c r="B7" s="289"/>
      <c r="C7" s="289"/>
      <c r="D7" s="289"/>
      <c r="E7" s="289"/>
      <c r="F7" s="289"/>
      <c r="G7" s="289"/>
      <c r="H7" s="289"/>
      <c r="I7" s="289"/>
      <c r="J7" s="289"/>
      <c r="K7" s="289"/>
      <c r="L7" s="289"/>
      <c r="M7" s="289"/>
      <c r="N7" s="289"/>
      <c r="O7" s="289"/>
      <c r="P7" s="289"/>
      <c r="Q7" s="289"/>
      <c r="R7" s="289"/>
      <c r="S7" s="289"/>
      <c r="T7" s="105"/>
      <c r="U7" s="105"/>
      <c r="V7" s="105"/>
      <c r="W7" s="105"/>
      <c r="X7" s="105"/>
      <c r="Y7" s="105"/>
      <c r="Z7" s="105"/>
    </row>
    <row r="8" spans="1:26" ht="14.45" customHeight="1">
      <c r="A8" s="844"/>
      <c r="B8" s="832" t="s">
        <v>72</v>
      </c>
      <c r="C8" s="838" t="s">
        <v>29</v>
      </c>
      <c r="D8" s="838" t="s">
        <v>275</v>
      </c>
      <c r="E8" s="838"/>
      <c r="F8" s="838"/>
      <c r="G8" s="838"/>
      <c r="H8" s="838"/>
      <c r="I8" s="838"/>
      <c r="J8" s="838"/>
      <c r="K8" s="838"/>
      <c r="L8" s="838"/>
      <c r="M8" s="838"/>
      <c r="N8" s="838"/>
      <c r="O8" s="838"/>
      <c r="P8" s="838"/>
      <c r="Q8" s="838"/>
      <c r="R8" s="832" t="s">
        <v>686</v>
      </c>
      <c r="S8" s="832" t="s">
        <v>713</v>
      </c>
      <c r="T8" s="835"/>
      <c r="U8" s="836"/>
      <c r="V8" s="836"/>
      <c r="W8" s="836"/>
      <c r="X8" s="837"/>
      <c r="Y8" s="105"/>
      <c r="Z8" s="105"/>
    </row>
    <row r="9" spans="1:26" ht="60">
      <c r="A9" s="844"/>
      <c r="B9" s="833"/>
      <c r="C9" s="838"/>
      <c r="D9" s="838" t="s">
        <v>276</v>
      </c>
      <c r="E9" s="838"/>
      <c r="F9" s="838"/>
      <c r="G9" s="838" t="s">
        <v>277</v>
      </c>
      <c r="H9" s="838"/>
      <c r="I9" s="838"/>
      <c r="J9" s="687" t="s">
        <v>278</v>
      </c>
      <c r="K9" s="838" t="s">
        <v>279</v>
      </c>
      <c r="L9" s="838"/>
      <c r="M9" s="838"/>
      <c r="N9" s="838" t="s">
        <v>280</v>
      </c>
      <c r="O9" s="838" t="s">
        <v>281</v>
      </c>
      <c r="P9" s="838" t="s">
        <v>282</v>
      </c>
      <c r="Q9" s="838" t="s">
        <v>283</v>
      </c>
      <c r="R9" s="833"/>
      <c r="S9" s="833"/>
      <c r="T9" s="827" t="s">
        <v>687</v>
      </c>
      <c r="U9" s="827" t="s">
        <v>688</v>
      </c>
      <c r="V9" s="827" t="s">
        <v>424</v>
      </c>
      <c r="W9" s="827"/>
      <c r="X9" s="827" t="s">
        <v>689</v>
      </c>
      <c r="Y9" s="105"/>
      <c r="Z9" s="105"/>
    </row>
    <row r="10" spans="1:26" ht="45">
      <c r="A10" s="845"/>
      <c r="B10" s="834"/>
      <c r="C10" s="838"/>
      <c r="D10" s="687" t="s">
        <v>284</v>
      </c>
      <c r="E10" s="687" t="s">
        <v>285</v>
      </c>
      <c r="F10" s="687" t="s">
        <v>286</v>
      </c>
      <c r="G10" s="687" t="s">
        <v>284</v>
      </c>
      <c r="H10" s="687" t="s">
        <v>285</v>
      </c>
      <c r="I10" s="687" t="s">
        <v>287</v>
      </c>
      <c r="J10" s="687" t="s">
        <v>288</v>
      </c>
      <c r="K10" s="687" t="s">
        <v>289</v>
      </c>
      <c r="L10" s="316" t="s">
        <v>290</v>
      </c>
      <c r="M10" s="687" t="s">
        <v>291</v>
      </c>
      <c r="N10" s="838"/>
      <c r="O10" s="838"/>
      <c r="P10" s="838"/>
      <c r="Q10" s="838"/>
      <c r="R10" s="834"/>
      <c r="S10" s="834"/>
      <c r="T10" s="827"/>
      <c r="U10" s="827"/>
      <c r="V10" s="317" t="s">
        <v>425</v>
      </c>
      <c r="W10" s="317" t="s">
        <v>690</v>
      </c>
      <c r="X10" s="827"/>
      <c r="Y10" s="105"/>
      <c r="Z10" s="105"/>
    </row>
    <row r="11" spans="1:26">
      <c r="A11" s="828" t="s">
        <v>426</v>
      </c>
      <c r="B11" s="318">
        <v>21047</v>
      </c>
      <c r="C11" s="319" t="s">
        <v>427</v>
      </c>
      <c r="D11" s="320">
        <v>540</v>
      </c>
      <c r="E11" s="320">
        <v>180</v>
      </c>
      <c r="F11" s="320">
        <v>0</v>
      </c>
      <c r="G11" s="321">
        <f>ROUND((D11*$G$6),2)</f>
        <v>110.43</v>
      </c>
      <c r="H11" s="321">
        <f>ROUND((E11*$H$6),2)</f>
        <v>22.18</v>
      </c>
      <c r="I11" s="321">
        <f>ROUND((F11*$I$6),2)</f>
        <v>0</v>
      </c>
      <c r="J11" s="321">
        <f>ROUND(((G11+H11+I11)*$J$6),2)</f>
        <v>31.28</v>
      </c>
      <c r="K11" s="322">
        <f t="shared" ref="K11:K12" si="1">SUM(L11:M11)</f>
        <v>175.5</v>
      </c>
      <c r="L11" s="322">
        <v>24.3</v>
      </c>
      <c r="M11" s="322">
        <v>151.19999999999999</v>
      </c>
      <c r="N11" s="321">
        <v>19.66</v>
      </c>
      <c r="O11" s="321">
        <v>39.380000000000003</v>
      </c>
      <c r="P11" s="321">
        <v>3.16</v>
      </c>
      <c r="Q11" s="321">
        <v>5.04</v>
      </c>
      <c r="R11" s="673">
        <f>G11+H11+I11+J11+K11+N11+O11+P11+Q11</f>
        <v>406.63000000000005</v>
      </c>
      <c r="S11" s="688">
        <v>311.49</v>
      </c>
      <c r="T11" s="689">
        <v>323.7</v>
      </c>
      <c r="U11" s="323">
        <f t="shared" ref="U11:U14" si="2">R11-T11</f>
        <v>82.930000000000064</v>
      </c>
      <c r="V11" s="323"/>
      <c r="W11" s="324">
        <v>600</v>
      </c>
      <c r="X11" s="674">
        <f>W11*U11</f>
        <v>49758.000000000036</v>
      </c>
      <c r="Y11" s="325"/>
      <c r="Z11" s="326"/>
    </row>
    <row r="12" spans="1:26" ht="30">
      <c r="A12" s="829"/>
      <c r="B12" s="318">
        <v>23047</v>
      </c>
      <c r="C12" s="319" t="s">
        <v>428</v>
      </c>
      <c r="D12" s="320">
        <v>360</v>
      </c>
      <c r="E12" s="320">
        <v>180</v>
      </c>
      <c r="F12" s="320">
        <v>0</v>
      </c>
      <c r="G12" s="321">
        <f t="shared" ref="G12:G14" si="3">ROUND((D12*$G$6),2)</f>
        <v>73.62</v>
      </c>
      <c r="H12" s="321">
        <f t="shared" ref="H12:H14" si="4">ROUND((E12*$H$6),2)</f>
        <v>22.18</v>
      </c>
      <c r="I12" s="321">
        <f t="shared" ref="I12:I14" si="5">ROUND((F12*$I$6),2)</f>
        <v>0</v>
      </c>
      <c r="J12" s="321">
        <f t="shared" ref="J12:J14" si="6">ROUND(((G12+H12+I12)*$J$6),2)</f>
        <v>22.6</v>
      </c>
      <c r="K12" s="322">
        <f t="shared" si="1"/>
        <v>90.03</v>
      </c>
      <c r="L12" s="322">
        <v>0</v>
      </c>
      <c r="M12" s="322">
        <v>90.03</v>
      </c>
      <c r="N12" s="321">
        <v>23.14</v>
      </c>
      <c r="O12" s="321">
        <v>28.44</v>
      </c>
      <c r="P12" s="321">
        <v>2.2799999999999998</v>
      </c>
      <c r="Q12" s="321">
        <v>3.64</v>
      </c>
      <c r="R12" s="673">
        <f t="shared" ref="R12:R14" si="7">G12+H12+I12+J12+K12+N12+O12+P12+Q12</f>
        <v>265.92999999999995</v>
      </c>
      <c r="S12" s="688">
        <v>259.74</v>
      </c>
      <c r="T12" s="689">
        <v>264.24</v>
      </c>
      <c r="U12" s="323">
        <f t="shared" si="2"/>
        <v>1.6899999999999409</v>
      </c>
      <c r="V12" s="323"/>
      <c r="W12" s="324">
        <v>600</v>
      </c>
      <c r="X12" s="674">
        <f>U12*W12</f>
        <v>1013.9999999999645</v>
      </c>
      <c r="Y12" s="325"/>
      <c r="Z12" s="326"/>
    </row>
    <row r="13" spans="1:26" ht="30">
      <c r="A13" s="829"/>
      <c r="B13" s="318">
        <v>23067</v>
      </c>
      <c r="C13" s="319" t="s">
        <v>429</v>
      </c>
      <c r="D13" s="320">
        <v>0</v>
      </c>
      <c r="E13" s="320">
        <v>0</v>
      </c>
      <c r="F13" s="320">
        <v>0</v>
      </c>
      <c r="G13" s="321">
        <f t="shared" si="3"/>
        <v>0</v>
      </c>
      <c r="H13" s="321">
        <f t="shared" si="4"/>
        <v>0</v>
      </c>
      <c r="I13" s="321">
        <f t="shared" si="5"/>
        <v>0</v>
      </c>
      <c r="J13" s="321">
        <f t="shared" si="6"/>
        <v>0</v>
      </c>
      <c r="K13" s="322">
        <f>G32</f>
        <v>453.6</v>
      </c>
      <c r="L13" s="322">
        <v>0</v>
      </c>
      <c r="M13" s="322">
        <v>453.6</v>
      </c>
      <c r="N13" s="321">
        <v>0</v>
      </c>
      <c r="O13" s="321">
        <v>0</v>
      </c>
      <c r="P13" s="321">
        <v>0</v>
      </c>
      <c r="Q13" s="321">
        <v>0</v>
      </c>
      <c r="R13" s="673">
        <f t="shared" si="7"/>
        <v>453.6</v>
      </c>
      <c r="S13" s="688">
        <v>303.88</v>
      </c>
      <c r="T13" s="689">
        <v>319.07</v>
      </c>
      <c r="U13" s="323">
        <f t="shared" si="2"/>
        <v>134.53000000000003</v>
      </c>
      <c r="V13" s="323"/>
      <c r="W13" s="324">
        <v>1000</v>
      </c>
      <c r="X13" s="674">
        <f>W13*U13</f>
        <v>134530.00000000003</v>
      </c>
      <c r="Y13" s="325"/>
      <c r="Z13" s="326"/>
    </row>
    <row r="14" spans="1:26" ht="30">
      <c r="A14" s="830"/>
      <c r="B14" s="327" t="s">
        <v>430</v>
      </c>
      <c r="C14" s="319" t="s">
        <v>431</v>
      </c>
      <c r="D14" s="320">
        <v>0</v>
      </c>
      <c r="E14" s="320">
        <v>0</v>
      </c>
      <c r="F14" s="320">
        <v>0</v>
      </c>
      <c r="G14" s="321">
        <f t="shared" si="3"/>
        <v>0</v>
      </c>
      <c r="H14" s="321">
        <f t="shared" si="4"/>
        <v>0</v>
      </c>
      <c r="I14" s="321">
        <f t="shared" si="5"/>
        <v>0</v>
      </c>
      <c r="J14" s="321">
        <f t="shared" si="6"/>
        <v>0</v>
      </c>
      <c r="K14" s="322">
        <f>I50</f>
        <v>448</v>
      </c>
      <c r="L14" s="322">
        <v>0</v>
      </c>
      <c r="M14" s="322">
        <v>448</v>
      </c>
      <c r="N14" s="321">
        <v>0</v>
      </c>
      <c r="O14" s="321">
        <v>0</v>
      </c>
      <c r="P14" s="321">
        <v>0</v>
      </c>
      <c r="Q14" s="321">
        <v>0</v>
      </c>
      <c r="R14" s="690">
        <f t="shared" si="7"/>
        <v>448</v>
      </c>
      <c r="S14" s="688" t="s">
        <v>714</v>
      </c>
      <c r="T14" s="689">
        <v>0</v>
      </c>
      <c r="U14" s="323">
        <f t="shared" si="2"/>
        <v>448</v>
      </c>
      <c r="V14" s="323"/>
      <c r="W14" s="324">
        <v>1100</v>
      </c>
      <c r="X14" s="674">
        <f>W14*U14</f>
        <v>492800</v>
      </c>
      <c r="Y14" s="325"/>
      <c r="Z14" s="326"/>
    </row>
    <row r="15" spans="1:26">
      <c r="B15" s="328"/>
      <c r="C15" s="329"/>
      <c r="D15" s="330"/>
      <c r="E15" s="330"/>
      <c r="F15" s="330"/>
      <c r="G15" s="331"/>
      <c r="H15" s="331"/>
      <c r="I15" s="331"/>
      <c r="J15" s="331"/>
      <c r="K15" s="332"/>
      <c r="L15" s="332"/>
      <c r="M15" s="333"/>
      <c r="N15" s="331"/>
      <c r="O15" s="331"/>
      <c r="P15" s="331"/>
      <c r="Q15" s="331"/>
      <c r="R15" s="675" t="s">
        <v>691</v>
      </c>
      <c r="S15" s="675"/>
      <c r="T15" s="334"/>
      <c r="U15" s="335"/>
      <c r="V15" s="336"/>
      <c r="W15" s="334"/>
      <c r="X15" s="337"/>
      <c r="Y15" s="105"/>
      <c r="Z15" s="338"/>
    </row>
    <row r="16" spans="1:26">
      <c r="V16" s="339"/>
      <c r="W16" s="340"/>
    </row>
    <row r="17" spans="2:25">
      <c r="B17" s="341" t="s">
        <v>432</v>
      </c>
      <c r="C17" s="341"/>
      <c r="D17" s="341"/>
      <c r="E17" s="341"/>
      <c r="F17" s="342"/>
      <c r="G17" s="342"/>
      <c r="H17" s="341"/>
      <c r="I17" s="341"/>
      <c r="J17" s="341"/>
      <c r="K17" s="341"/>
      <c r="L17" s="342"/>
      <c r="M17" s="342"/>
      <c r="N17" s="341"/>
      <c r="O17" s="341"/>
      <c r="P17" s="341"/>
      <c r="Q17" s="341"/>
      <c r="R17" s="342"/>
      <c r="S17" s="342"/>
      <c r="T17" s="342"/>
      <c r="U17" s="341"/>
      <c r="V17" s="341"/>
      <c r="W17" s="341"/>
      <c r="X17" s="343">
        <f>SUM(X11:X14)</f>
        <v>678102</v>
      </c>
    </row>
    <row r="18" spans="2:25" ht="14.45" customHeight="1">
      <c r="V18" s="831" t="s">
        <v>715</v>
      </c>
      <c r="W18" s="831"/>
      <c r="X18" s="343">
        <v>15522</v>
      </c>
      <c r="Y18" s="676"/>
    </row>
    <row r="19" spans="2:25">
      <c r="B19" s="311" t="s">
        <v>433</v>
      </c>
      <c r="P19" s="344"/>
      <c r="V19" s="822" t="s">
        <v>716</v>
      </c>
      <c r="W19" s="822"/>
      <c r="X19" s="343">
        <v>662580</v>
      </c>
      <c r="Y19" s="676"/>
    </row>
    <row r="20" spans="2:25">
      <c r="B20" s="809" t="s">
        <v>434</v>
      </c>
      <c r="C20" s="809"/>
      <c r="D20" s="809"/>
      <c r="E20" s="809"/>
      <c r="X20" s="672"/>
    </row>
    <row r="21" spans="2:25" ht="15" customHeight="1">
      <c r="B21" s="810" t="s">
        <v>435</v>
      </c>
      <c r="C21" s="810"/>
      <c r="D21" s="810"/>
      <c r="E21" s="810"/>
    </row>
    <row r="22" spans="2:25">
      <c r="B22" s="810"/>
      <c r="C22" s="810"/>
      <c r="D22" s="810"/>
      <c r="E22" s="810"/>
    </row>
    <row r="23" spans="2:25">
      <c r="B23" s="810"/>
      <c r="C23" s="810"/>
      <c r="D23" s="810"/>
      <c r="E23" s="810"/>
    </row>
    <row r="24" spans="2:25">
      <c r="B24" s="810"/>
      <c r="C24" s="810"/>
      <c r="D24" s="810"/>
      <c r="E24" s="810"/>
    </row>
    <row r="25" spans="2:25">
      <c r="B25" s="810"/>
      <c r="C25" s="810"/>
      <c r="D25" s="810"/>
      <c r="E25" s="810"/>
    </row>
    <row r="26" spans="2:25">
      <c r="B26" s="810"/>
      <c r="C26" s="810"/>
      <c r="D26" s="810"/>
      <c r="E26" s="810"/>
    </row>
    <row r="27" spans="2:25">
      <c r="B27" s="810"/>
      <c r="C27" s="810"/>
      <c r="D27" s="810"/>
      <c r="E27" s="810"/>
    </row>
    <row r="28" spans="2:25">
      <c r="B28" s="810"/>
      <c r="C28" s="810"/>
      <c r="D28" s="810"/>
      <c r="E28" s="810"/>
    </row>
    <row r="29" spans="2:25">
      <c r="B29" s="345"/>
      <c r="C29" s="345"/>
      <c r="D29" s="345"/>
      <c r="E29" s="345"/>
    </row>
    <row r="30" spans="2:25">
      <c r="B30" s="311" t="s">
        <v>436</v>
      </c>
    </row>
    <row r="31" spans="2:25" ht="29.25">
      <c r="B31" s="823" t="s">
        <v>437</v>
      </c>
      <c r="C31" s="824"/>
      <c r="D31" s="823" t="s">
        <v>438</v>
      </c>
      <c r="E31" s="824"/>
      <c r="F31" s="346" t="s">
        <v>439</v>
      </c>
      <c r="G31" s="347" t="s">
        <v>440</v>
      </c>
      <c r="I31" s="348"/>
      <c r="J31" s="348"/>
      <c r="K31" s="348"/>
      <c r="L31" s="105"/>
    </row>
    <row r="32" spans="2:25">
      <c r="B32" s="825" t="s">
        <v>441</v>
      </c>
      <c r="C32" s="826"/>
      <c r="D32" s="825" t="s">
        <v>442</v>
      </c>
      <c r="E32" s="826"/>
      <c r="F32" s="349">
        <v>405</v>
      </c>
      <c r="G32" s="350">
        <v>453.6</v>
      </c>
      <c r="I32" s="351"/>
      <c r="J32" s="352"/>
      <c r="K32" s="352"/>
      <c r="L32" s="353"/>
    </row>
    <row r="33" spans="2:12">
      <c r="B33" s="105"/>
      <c r="C33" s="105"/>
      <c r="D33" s="105"/>
      <c r="E33" s="229"/>
      <c r="F33" s="105"/>
      <c r="I33" s="105"/>
      <c r="J33" s="105"/>
      <c r="K33" s="229"/>
      <c r="L33" s="105"/>
    </row>
    <row r="34" spans="2:12">
      <c r="B34" s="105"/>
      <c r="C34" s="105"/>
      <c r="D34" s="105"/>
      <c r="E34" s="105"/>
      <c r="F34" s="105"/>
      <c r="I34" s="105"/>
      <c r="J34" s="105"/>
      <c r="K34" s="105"/>
      <c r="L34" s="105"/>
    </row>
    <row r="35" spans="2:12">
      <c r="B35" s="311" t="s">
        <v>443</v>
      </c>
      <c r="C35" s="290"/>
      <c r="D35" s="290"/>
      <c r="E35" s="290"/>
      <c r="F35" s="290"/>
      <c r="I35" s="290"/>
      <c r="J35" s="290"/>
      <c r="K35" s="290"/>
      <c r="L35" s="290"/>
    </row>
    <row r="36" spans="2:12">
      <c r="B36" s="809" t="s">
        <v>434</v>
      </c>
      <c r="C36" s="809"/>
      <c r="D36" s="809"/>
      <c r="E36" s="809"/>
    </row>
    <row r="37" spans="2:12">
      <c r="B37" s="810" t="s">
        <v>444</v>
      </c>
      <c r="C37" s="810"/>
      <c r="D37" s="810"/>
      <c r="E37" s="810"/>
    </row>
    <row r="38" spans="2:12">
      <c r="B38" s="810"/>
      <c r="C38" s="810"/>
      <c r="D38" s="810"/>
      <c r="E38" s="810"/>
    </row>
    <row r="39" spans="2:12">
      <c r="B39" s="810"/>
      <c r="C39" s="810"/>
      <c r="D39" s="810"/>
      <c r="E39" s="810"/>
    </row>
    <row r="40" spans="2:12">
      <c r="B40" s="810"/>
      <c r="C40" s="810"/>
      <c r="D40" s="810"/>
      <c r="E40" s="810"/>
    </row>
    <row r="41" spans="2:12">
      <c r="B41" s="810"/>
      <c r="C41" s="810"/>
      <c r="D41" s="810"/>
      <c r="E41" s="810"/>
    </row>
    <row r="42" spans="2:12">
      <c r="B42" s="810"/>
      <c r="C42" s="810"/>
      <c r="D42" s="810"/>
      <c r="E42" s="810"/>
    </row>
    <row r="43" spans="2:12">
      <c r="B43" s="810"/>
      <c r="C43" s="810"/>
      <c r="D43" s="810"/>
      <c r="E43" s="810"/>
    </row>
    <row r="44" spans="2:12">
      <c r="B44" s="810"/>
      <c r="C44" s="810"/>
      <c r="D44" s="810"/>
      <c r="E44" s="810"/>
    </row>
    <row r="45" spans="2:12">
      <c r="B45" s="810"/>
      <c r="C45" s="810"/>
      <c r="D45" s="810"/>
      <c r="E45" s="810"/>
    </row>
    <row r="46" spans="2:12">
      <c r="B46" s="345"/>
      <c r="C46" s="345"/>
    </row>
    <row r="47" spans="2:12">
      <c r="B47" s="819" t="s">
        <v>437</v>
      </c>
      <c r="C47" s="820"/>
      <c r="D47" s="821" t="s">
        <v>445</v>
      </c>
      <c r="E47" s="821"/>
      <c r="F47" s="821"/>
      <c r="G47" s="821" t="s">
        <v>439</v>
      </c>
      <c r="H47" s="821"/>
      <c r="I47" s="821" t="s">
        <v>440</v>
      </c>
      <c r="J47" s="821"/>
    </row>
    <row r="48" spans="2:12">
      <c r="B48" s="815" t="s">
        <v>446</v>
      </c>
      <c r="C48" s="816"/>
      <c r="D48" s="817" t="s">
        <v>447</v>
      </c>
      <c r="E48" s="817"/>
      <c r="F48" s="817"/>
      <c r="G48" s="818">
        <v>355</v>
      </c>
      <c r="H48" s="818"/>
      <c r="I48" s="818">
        <v>397.6</v>
      </c>
      <c r="J48" s="818"/>
    </row>
    <row r="49" spans="2:13">
      <c r="B49" s="815" t="s">
        <v>448</v>
      </c>
      <c r="C49" s="816"/>
      <c r="D49" s="817" t="s">
        <v>447</v>
      </c>
      <c r="E49" s="817"/>
      <c r="F49" s="817"/>
      <c r="G49" s="818">
        <v>390</v>
      </c>
      <c r="H49" s="818"/>
      <c r="I49" s="818">
        <v>436.8</v>
      </c>
      <c r="J49" s="818"/>
      <c r="M49" s="354"/>
    </row>
    <row r="50" spans="2:13">
      <c r="B50" s="811" t="s">
        <v>449</v>
      </c>
      <c r="C50" s="812"/>
      <c r="D50" s="813" t="s">
        <v>447</v>
      </c>
      <c r="E50" s="813"/>
      <c r="F50" s="813"/>
      <c r="G50" s="814">
        <v>400</v>
      </c>
      <c r="H50" s="814"/>
      <c r="I50" s="814">
        <v>448</v>
      </c>
      <c r="J50" s="814"/>
      <c r="K50" s="355" t="s">
        <v>450</v>
      </c>
      <c r="M50" s="356"/>
    </row>
    <row r="51" spans="2:13">
      <c r="B51" s="815" t="s">
        <v>451</v>
      </c>
      <c r="C51" s="816"/>
      <c r="D51" s="817" t="s">
        <v>447</v>
      </c>
      <c r="E51" s="817"/>
      <c r="F51" s="817"/>
      <c r="G51" s="818">
        <v>420</v>
      </c>
      <c r="H51" s="818"/>
      <c r="I51" s="818">
        <v>470.4</v>
      </c>
      <c r="J51" s="818"/>
      <c r="M51" s="356"/>
    </row>
    <row r="54" spans="2:13">
      <c r="B54" s="311" t="s">
        <v>452</v>
      </c>
    </row>
    <row r="55" spans="2:13">
      <c r="B55" s="809" t="s">
        <v>434</v>
      </c>
      <c r="C55" s="809"/>
      <c r="D55" s="809"/>
      <c r="E55" s="809"/>
    </row>
    <row r="56" spans="2:13">
      <c r="B56" s="810" t="s">
        <v>453</v>
      </c>
      <c r="C56" s="810"/>
      <c r="D56" s="810"/>
      <c r="E56" s="810"/>
    </row>
    <row r="57" spans="2:13">
      <c r="B57" s="810"/>
      <c r="C57" s="810"/>
      <c r="D57" s="810"/>
      <c r="E57" s="810"/>
    </row>
    <row r="58" spans="2:13">
      <c r="B58" s="810"/>
      <c r="C58" s="810"/>
      <c r="D58" s="810"/>
      <c r="E58" s="810"/>
    </row>
    <row r="59" spans="2:13">
      <c r="B59" s="810"/>
      <c r="C59" s="810"/>
      <c r="D59" s="810"/>
      <c r="E59" s="810"/>
    </row>
    <row r="60" spans="2:13">
      <c r="B60" s="810"/>
      <c r="C60" s="810"/>
      <c r="D60" s="810"/>
      <c r="E60" s="810"/>
    </row>
    <row r="61" spans="2:13">
      <c r="B61" s="810"/>
      <c r="C61" s="810"/>
      <c r="D61" s="810"/>
      <c r="E61" s="810"/>
    </row>
    <row r="62" spans="2:13">
      <c r="B62" s="810"/>
      <c r="C62" s="810"/>
      <c r="D62" s="810"/>
      <c r="E62" s="810"/>
    </row>
    <row r="63" spans="2:13">
      <c r="B63" s="810"/>
      <c r="C63" s="810"/>
      <c r="D63" s="810"/>
      <c r="E63" s="810"/>
    </row>
    <row r="64" spans="2:13">
      <c r="B64" s="810"/>
      <c r="C64" s="810"/>
      <c r="D64" s="810"/>
      <c r="E64" s="810"/>
    </row>
    <row r="65" spans="1:5">
      <c r="B65" s="810"/>
      <c r="C65" s="810"/>
      <c r="D65" s="810"/>
      <c r="E65" s="810"/>
    </row>
    <row r="66" spans="1:5">
      <c r="B66" s="810"/>
      <c r="C66" s="810"/>
      <c r="D66" s="810"/>
      <c r="E66" s="810"/>
    </row>
    <row r="67" spans="1:5" ht="69" customHeight="1">
      <c r="B67" s="810"/>
      <c r="C67" s="810"/>
      <c r="D67" s="810"/>
      <c r="E67" s="810"/>
    </row>
    <row r="68" spans="1:5" s="357" customFormat="1">
      <c r="A68" s="357" t="s">
        <v>454</v>
      </c>
    </row>
  </sheetData>
  <mergeCells count="57">
    <mergeCell ref="U1:X1"/>
    <mergeCell ref="J4:J5"/>
    <mergeCell ref="O4:O5"/>
    <mergeCell ref="P4:P5"/>
    <mergeCell ref="Q4:Q5"/>
    <mergeCell ref="V18:W18"/>
    <mergeCell ref="R8:R10"/>
    <mergeCell ref="S8:S10"/>
    <mergeCell ref="T8:X8"/>
    <mergeCell ref="D9:F9"/>
    <mergeCell ref="G9:I9"/>
    <mergeCell ref="K9:M9"/>
    <mergeCell ref="N9:N10"/>
    <mergeCell ref="O9:O10"/>
    <mergeCell ref="P9:P10"/>
    <mergeCell ref="Q9:Q10"/>
    <mergeCell ref="D8:M8"/>
    <mergeCell ref="N8:Q8"/>
    <mergeCell ref="T9:T10"/>
    <mergeCell ref="U9:U10"/>
    <mergeCell ref="V9:W9"/>
    <mergeCell ref="X9:X10"/>
    <mergeCell ref="A11:A14"/>
    <mergeCell ref="A8:A10"/>
    <mergeCell ref="B8:B10"/>
    <mergeCell ref="C8:C10"/>
    <mergeCell ref="I47:J47"/>
    <mergeCell ref="V19:W19"/>
    <mergeCell ref="B20:E20"/>
    <mergeCell ref="B21:E28"/>
    <mergeCell ref="B31:C31"/>
    <mergeCell ref="D31:E31"/>
    <mergeCell ref="B32:C32"/>
    <mergeCell ref="D32:E32"/>
    <mergeCell ref="B36:E36"/>
    <mergeCell ref="B37:E45"/>
    <mergeCell ref="B47:C47"/>
    <mergeCell ref="D47:F47"/>
    <mergeCell ref="G47:H47"/>
    <mergeCell ref="B48:C48"/>
    <mergeCell ref="D48:F48"/>
    <mergeCell ref="G48:H48"/>
    <mergeCell ref="I48:J48"/>
    <mergeCell ref="B49:C49"/>
    <mergeCell ref="D49:F49"/>
    <mergeCell ref="G49:H49"/>
    <mergeCell ref="I49:J49"/>
    <mergeCell ref="I50:J50"/>
    <mergeCell ref="B51:C51"/>
    <mergeCell ref="D51:F51"/>
    <mergeCell ref="G51:H51"/>
    <mergeCell ref="I51:J51"/>
    <mergeCell ref="B55:E55"/>
    <mergeCell ref="B56:E67"/>
    <mergeCell ref="B50:C50"/>
    <mergeCell ref="D50:F50"/>
    <mergeCell ref="G50:H5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BA658-D31C-4E50-8750-FF690D29EEB8}">
  <dimension ref="B1:O59"/>
  <sheetViews>
    <sheetView zoomScale="55" zoomScaleNormal="55" workbookViewId="0">
      <selection activeCell="L1" sqref="L1:O1"/>
    </sheetView>
  </sheetViews>
  <sheetFormatPr defaultColWidth="9.140625" defaultRowHeight="15.75"/>
  <cols>
    <col min="1" max="1" width="9.140625" style="358"/>
    <col min="2" max="9" width="14.7109375" style="358" customWidth="1"/>
    <col min="10" max="10" width="15.140625" style="358" customWidth="1"/>
    <col min="11" max="12" width="13" style="358" bestFit="1" customWidth="1"/>
    <col min="13" max="13" width="12.85546875" style="358" customWidth="1"/>
    <col min="14" max="14" width="16.85546875" style="358" customWidth="1"/>
    <col min="15" max="15" width="17.5703125" style="358" customWidth="1"/>
    <col min="16" max="16384" width="9.140625" style="358"/>
  </cols>
  <sheetData>
    <row r="1" spans="2:15" ht="56.25" customHeight="1">
      <c r="L1" s="846" t="s">
        <v>490</v>
      </c>
      <c r="M1" s="846"/>
      <c r="N1" s="846"/>
      <c r="O1" s="846"/>
    </row>
    <row r="2" spans="2:15" ht="20.25">
      <c r="B2" s="359" t="s">
        <v>491</v>
      </c>
    </row>
    <row r="3" spans="2:15" ht="16.5" thickBot="1">
      <c r="H3" s="360"/>
      <c r="I3" s="360"/>
      <c r="J3" s="361" t="s">
        <v>456</v>
      </c>
      <c r="K3" s="361" t="s">
        <v>457</v>
      </c>
      <c r="L3" s="361" t="s">
        <v>458</v>
      </c>
      <c r="M3" s="360"/>
      <c r="O3" s="362"/>
    </row>
    <row r="4" spans="2:15" ht="17.25" thickBot="1">
      <c r="J4" s="383">
        <f>J7+L35</f>
        <v>2438271</v>
      </c>
      <c r="K4" s="384">
        <f>K7+L35</f>
        <v>2438353</v>
      </c>
      <c r="L4" s="385">
        <f>L7+L35</f>
        <v>2438687</v>
      </c>
    </row>
    <row r="5" spans="2:15" ht="20.25">
      <c r="B5" s="359" t="s">
        <v>459</v>
      </c>
      <c r="J5" s="362"/>
      <c r="K5" s="362"/>
      <c r="L5" s="362"/>
      <c r="M5" s="363"/>
    </row>
    <row r="6" spans="2:15" ht="19.5" thickBot="1">
      <c r="B6" s="364"/>
      <c r="J6" s="365" t="s">
        <v>460</v>
      </c>
      <c r="K6" s="366" t="s">
        <v>461</v>
      </c>
      <c r="L6" s="366" t="s">
        <v>462</v>
      </c>
    </row>
    <row r="7" spans="2:15" ht="19.5" thickBot="1">
      <c r="B7" s="386" t="s">
        <v>463</v>
      </c>
      <c r="C7" s="387"/>
      <c r="D7" s="387"/>
      <c r="E7" s="387"/>
      <c r="F7" s="387"/>
      <c r="G7" s="387"/>
      <c r="H7" s="387"/>
      <c r="I7" s="387"/>
      <c r="J7" s="383">
        <f>ROUND(J10,0)</f>
        <v>234300</v>
      </c>
      <c r="K7" s="388">
        <f>ROUND(N10,0)</f>
        <v>234382</v>
      </c>
      <c r="L7" s="389">
        <f>ROUND(O10,0)</f>
        <v>234716</v>
      </c>
      <c r="M7" s="367" t="s">
        <v>499</v>
      </c>
    </row>
    <row r="9" spans="2:15" ht="75">
      <c r="C9" s="368" t="s">
        <v>465</v>
      </c>
      <c r="D9" s="390" t="s">
        <v>492</v>
      </c>
      <c r="E9" s="368" t="s">
        <v>493</v>
      </c>
      <c r="F9" s="390" t="s">
        <v>494</v>
      </c>
      <c r="G9" s="368" t="s">
        <v>466</v>
      </c>
      <c r="H9" s="368" t="s">
        <v>467</v>
      </c>
      <c r="I9" s="392" t="s">
        <v>468</v>
      </c>
      <c r="J9" s="394" t="s">
        <v>495</v>
      </c>
      <c r="L9" s="368" t="s">
        <v>469</v>
      </c>
      <c r="M9" s="368" t="s">
        <v>470</v>
      </c>
      <c r="N9" s="394" t="s">
        <v>496</v>
      </c>
      <c r="O9" s="394" t="s">
        <v>497</v>
      </c>
    </row>
    <row r="10" spans="2:15">
      <c r="C10" s="369">
        <v>6.72</v>
      </c>
      <c r="D10" s="391">
        <v>576.30999999999995</v>
      </c>
      <c r="E10" s="370">
        <f>ROUND(D31,2)</f>
        <v>86.48</v>
      </c>
      <c r="F10" s="391">
        <f>ROUND(C10*E10,2)</f>
        <v>581.15</v>
      </c>
      <c r="G10" s="371">
        <f>F10-D10</f>
        <v>4.8400000000000318</v>
      </c>
      <c r="H10" s="372">
        <v>48409</v>
      </c>
      <c r="I10" s="393">
        <f>ROUND(D10*H10,2)</f>
        <v>27898590.789999999</v>
      </c>
      <c r="J10" s="395">
        <f>H10*G10</f>
        <v>234299.56000000154</v>
      </c>
      <c r="L10" s="372">
        <v>48426</v>
      </c>
      <c r="M10" s="372">
        <v>48495</v>
      </c>
      <c r="N10" s="395">
        <f>G10*L10</f>
        <v>234381.84000000154</v>
      </c>
      <c r="O10" s="395">
        <f>G10*M10</f>
        <v>234715.80000000153</v>
      </c>
    </row>
    <row r="11" spans="2:15">
      <c r="D11" s="363"/>
    </row>
    <row r="13" spans="2:15">
      <c r="D13" s="398" t="s">
        <v>498</v>
      </c>
      <c r="G13" s="373"/>
    </row>
    <row r="14" spans="2:15">
      <c r="B14" s="848" t="s">
        <v>471</v>
      </c>
      <c r="C14" s="849"/>
      <c r="D14" s="374">
        <v>50.59</v>
      </c>
      <c r="F14" s="375"/>
    </row>
    <row r="15" spans="2:15">
      <c r="B15" s="854" t="s">
        <v>472</v>
      </c>
      <c r="C15" s="854"/>
      <c r="D15" s="376">
        <v>5</v>
      </c>
    </row>
    <row r="16" spans="2:15">
      <c r="B16" s="855" t="s">
        <v>473</v>
      </c>
      <c r="C16" s="855"/>
      <c r="D16" s="377">
        <v>0.01</v>
      </c>
    </row>
    <row r="17" spans="2:4">
      <c r="B17" s="854" t="s">
        <v>474</v>
      </c>
      <c r="C17" s="854"/>
      <c r="D17" s="377">
        <v>3.8999899999999997E-2</v>
      </c>
    </row>
    <row r="18" spans="2:4">
      <c r="B18" s="855" t="s">
        <v>475</v>
      </c>
      <c r="C18" s="855"/>
      <c r="D18" s="377">
        <v>0.33818932963796994</v>
      </c>
    </row>
    <row r="19" spans="2:4">
      <c r="B19" s="854" t="s">
        <v>476</v>
      </c>
      <c r="C19" s="854"/>
      <c r="D19" s="377">
        <v>0.05</v>
      </c>
    </row>
    <row r="20" spans="2:4">
      <c r="B20" s="854" t="s">
        <v>477</v>
      </c>
      <c r="C20" s="854"/>
      <c r="D20" s="377">
        <v>0.39434523809523808</v>
      </c>
    </row>
    <row r="21" spans="2:4">
      <c r="B21" s="854" t="s">
        <v>478</v>
      </c>
      <c r="C21" s="854"/>
      <c r="D21" s="377">
        <v>4.0178571428571432</v>
      </c>
    </row>
    <row r="22" spans="2:4">
      <c r="B22" s="854" t="s">
        <v>479</v>
      </c>
      <c r="C22" s="854"/>
      <c r="D22" s="377">
        <v>0.92113095238095244</v>
      </c>
    </row>
    <row r="23" spans="2:4">
      <c r="B23" s="854" t="s">
        <v>480</v>
      </c>
      <c r="C23" s="854"/>
      <c r="D23" s="377">
        <v>0.93675595238095244</v>
      </c>
    </row>
    <row r="24" spans="2:4">
      <c r="B24" s="854" t="s">
        <v>481</v>
      </c>
      <c r="C24" s="854"/>
      <c r="D24" s="377">
        <v>4.4497834747964676E-2</v>
      </c>
    </row>
    <row r="25" spans="2:4">
      <c r="B25" s="854" t="s">
        <v>482</v>
      </c>
      <c r="C25" s="854"/>
      <c r="D25" s="377">
        <v>0.12300519660488481</v>
      </c>
    </row>
    <row r="26" spans="2:4">
      <c r="B26" s="850" t="s">
        <v>483</v>
      </c>
      <c r="C26" s="850"/>
      <c r="D26" s="376">
        <v>2.1726166666666664</v>
      </c>
    </row>
    <row r="27" spans="2:4">
      <c r="B27" s="850" t="s">
        <v>484</v>
      </c>
      <c r="C27" s="850"/>
      <c r="D27" s="376">
        <v>3.0891394335511979</v>
      </c>
    </row>
    <row r="28" spans="2:4">
      <c r="B28" s="850" t="s">
        <v>485</v>
      </c>
      <c r="C28" s="850"/>
      <c r="D28" s="376">
        <v>1.589843930534137</v>
      </c>
    </row>
    <row r="29" spans="2:4">
      <c r="B29" s="850" t="s">
        <v>486</v>
      </c>
      <c r="C29" s="850"/>
      <c r="D29" s="376">
        <v>2.5336560416766249</v>
      </c>
    </row>
    <row r="30" spans="2:4">
      <c r="B30" s="850" t="s">
        <v>487</v>
      </c>
      <c r="C30" s="850"/>
      <c r="D30" s="376">
        <v>14.626564160914061</v>
      </c>
    </row>
    <row r="31" spans="2:4">
      <c r="B31" s="852" t="s">
        <v>243</v>
      </c>
      <c r="C31" s="853"/>
      <c r="D31" s="378">
        <f>ROUND(SUM(D13:D30),2)</f>
        <v>86.48</v>
      </c>
    </row>
    <row r="32" spans="2:4">
      <c r="B32" s="379"/>
      <c r="C32" s="379"/>
      <c r="D32" s="380"/>
    </row>
    <row r="33" spans="2:13" ht="20.25">
      <c r="B33" s="359" t="s">
        <v>488</v>
      </c>
      <c r="C33" s="379"/>
      <c r="D33" s="380"/>
    </row>
    <row r="34" spans="2:13" ht="16.5" thickBot="1">
      <c r="B34" s="379"/>
      <c r="C34" s="379"/>
      <c r="D34" s="380"/>
    </row>
    <row r="35" spans="2:13" ht="19.5" thickBot="1">
      <c r="B35" s="386" t="s">
        <v>463</v>
      </c>
      <c r="C35" s="387"/>
      <c r="D35" s="387"/>
      <c r="E35" s="387"/>
      <c r="F35" s="387"/>
      <c r="G35" s="387"/>
      <c r="H35" s="387"/>
      <c r="I35" s="387"/>
      <c r="J35" s="387"/>
      <c r="K35" s="396"/>
      <c r="L35" s="397">
        <f>ROUND(J38,0)</f>
        <v>2203971</v>
      </c>
      <c r="M35" s="367" t="s">
        <v>464</v>
      </c>
    </row>
    <row r="37" spans="2:13" ht="57">
      <c r="C37" s="368" t="s">
        <v>465</v>
      </c>
      <c r="D37" s="390" t="s">
        <v>500</v>
      </c>
      <c r="E37" s="368" t="s">
        <v>493</v>
      </c>
      <c r="F37" s="390" t="s">
        <v>494</v>
      </c>
      <c r="G37" s="368" t="s">
        <v>466</v>
      </c>
      <c r="H37" s="368" t="s">
        <v>489</v>
      </c>
      <c r="I37" s="392" t="s">
        <v>468</v>
      </c>
      <c r="J37" s="394" t="s">
        <v>501</v>
      </c>
      <c r="L37" s="362"/>
    </row>
    <row r="38" spans="2:13">
      <c r="C38" s="369">
        <v>13.41</v>
      </c>
      <c r="D38" s="391">
        <v>775.29</v>
      </c>
      <c r="E38" s="370">
        <f>D59</f>
        <v>62.81</v>
      </c>
      <c r="F38" s="391">
        <f>ROUND(C38*E38,2)</f>
        <v>842.28</v>
      </c>
      <c r="G38" s="371">
        <f>F38-D38</f>
        <v>66.990000000000009</v>
      </c>
      <c r="H38" s="372">
        <v>32900</v>
      </c>
      <c r="I38" s="393">
        <f>ROUND(D38*H38,2)</f>
        <v>25507041</v>
      </c>
      <c r="J38" s="395">
        <f>H38*G38</f>
        <v>2203971.0000000005</v>
      </c>
    </row>
    <row r="41" spans="2:13">
      <c r="D41" s="381" t="s">
        <v>502</v>
      </c>
    </row>
    <row r="42" spans="2:13">
      <c r="B42" s="848" t="s">
        <v>471</v>
      </c>
      <c r="C42" s="849"/>
      <c r="D42" s="374">
        <v>35.972000000000001</v>
      </c>
    </row>
    <row r="43" spans="2:13">
      <c r="B43" s="847" t="s">
        <v>472</v>
      </c>
      <c r="C43" s="847"/>
      <c r="D43" s="374">
        <v>5</v>
      </c>
    </row>
    <row r="44" spans="2:13">
      <c r="B44" s="847" t="s">
        <v>473</v>
      </c>
      <c r="C44" s="847"/>
      <c r="D44" s="374">
        <v>0.05</v>
      </c>
    </row>
    <row r="45" spans="2:13">
      <c r="B45" s="847" t="s">
        <v>474</v>
      </c>
      <c r="C45" s="847"/>
      <c r="D45" s="374">
        <v>0.03</v>
      </c>
    </row>
    <row r="46" spans="2:13">
      <c r="B46" s="847" t="s">
        <v>475</v>
      </c>
      <c r="C46" s="847"/>
      <c r="D46" s="374">
        <v>0.33818932963796994</v>
      </c>
    </row>
    <row r="47" spans="2:13">
      <c r="B47" s="847" t="s">
        <v>476</v>
      </c>
      <c r="C47" s="847"/>
      <c r="D47" s="374">
        <v>6.5556878549184849E-2</v>
      </c>
    </row>
    <row r="48" spans="2:13">
      <c r="B48" s="847" t="s">
        <v>477</v>
      </c>
      <c r="C48" s="847"/>
      <c r="D48" s="374">
        <v>0.19761372110365399</v>
      </c>
    </row>
    <row r="49" spans="2:4">
      <c r="B49" s="847" t="s">
        <v>478</v>
      </c>
      <c r="C49" s="847"/>
      <c r="D49" s="374">
        <v>2.9</v>
      </c>
    </row>
    <row r="50" spans="2:4">
      <c r="B50" s="847" t="s">
        <v>479</v>
      </c>
      <c r="C50" s="847"/>
      <c r="D50" s="374">
        <v>0.46159582401193144</v>
      </c>
    </row>
    <row r="51" spans="2:4">
      <c r="B51" s="847" t="s">
        <v>480</v>
      </c>
      <c r="C51" s="847"/>
      <c r="D51" s="374">
        <v>0.46942580164056674</v>
      </c>
    </row>
    <row r="52" spans="2:4">
      <c r="B52" s="847" t="s">
        <v>481</v>
      </c>
      <c r="C52" s="847"/>
      <c r="D52" s="374">
        <v>4.4497834747964676E-2</v>
      </c>
    </row>
    <row r="53" spans="2:4">
      <c r="B53" s="847" t="s">
        <v>482</v>
      </c>
      <c r="C53" s="847"/>
      <c r="D53" s="374">
        <v>0.12300519660488481</v>
      </c>
    </row>
    <row r="54" spans="2:4">
      <c r="B54" s="847" t="s">
        <v>483</v>
      </c>
      <c r="C54" s="847"/>
      <c r="D54" s="374">
        <v>2.1726166666666664</v>
      </c>
    </row>
    <row r="55" spans="2:4">
      <c r="B55" s="847" t="s">
        <v>484</v>
      </c>
      <c r="C55" s="847"/>
      <c r="D55" s="374">
        <v>3.08</v>
      </c>
    </row>
    <row r="56" spans="2:4">
      <c r="B56" s="847" t="s">
        <v>485</v>
      </c>
      <c r="C56" s="847"/>
      <c r="D56" s="374">
        <v>1.0888898863934382</v>
      </c>
    </row>
    <row r="57" spans="2:4">
      <c r="B57" s="847" t="s">
        <v>486</v>
      </c>
      <c r="C57" s="847"/>
      <c r="D57" s="374">
        <v>1.7353102316492253</v>
      </c>
    </row>
    <row r="58" spans="2:4">
      <c r="B58" s="847" t="s">
        <v>487</v>
      </c>
      <c r="C58" s="847"/>
      <c r="D58" s="374">
        <v>9.08</v>
      </c>
    </row>
    <row r="59" spans="2:4">
      <c r="B59" s="851" t="s">
        <v>243</v>
      </c>
      <c r="C59" s="851"/>
      <c r="D59" s="382">
        <f>ROUND(SUM(D42:D58),2)</f>
        <v>62.81</v>
      </c>
    </row>
  </sheetData>
  <mergeCells count="37">
    <mergeCell ref="B19:C19"/>
    <mergeCell ref="B14:C14"/>
    <mergeCell ref="B15:C15"/>
    <mergeCell ref="B16:C16"/>
    <mergeCell ref="B17:C17"/>
    <mergeCell ref="B18:C18"/>
    <mergeCell ref="B31:C31"/>
    <mergeCell ref="B20:C20"/>
    <mergeCell ref="B21:C21"/>
    <mergeCell ref="B22:C22"/>
    <mergeCell ref="B23:C23"/>
    <mergeCell ref="B24:C24"/>
    <mergeCell ref="B25:C25"/>
    <mergeCell ref="B58:C58"/>
    <mergeCell ref="B59:C59"/>
    <mergeCell ref="B48:C48"/>
    <mergeCell ref="B49:C49"/>
    <mergeCell ref="B50:C50"/>
    <mergeCell ref="B51:C51"/>
    <mergeCell ref="B52:C52"/>
    <mergeCell ref="B53:C53"/>
    <mergeCell ref="L1:O1"/>
    <mergeCell ref="B54:C54"/>
    <mergeCell ref="B55:C55"/>
    <mergeCell ref="B56:C56"/>
    <mergeCell ref="B57:C57"/>
    <mergeCell ref="B42:C42"/>
    <mergeCell ref="B43:C43"/>
    <mergeCell ref="B44:C44"/>
    <mergeCell ref="B45:C45"/>
    <mergeCell ref="B46:C46"/>
    <mergeCell ref="B47:C47"/>
    <mergeCell ref="B26:C26"/>
    <mergeCell ref="B27:C27"/>
    <mergeCell ref="B28:C28"/>
    <mergeCell ref="B29:C29"/>
    <mergeCell ref="B30:C3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22017-D25E-4E1A-8BF1-C3DB29AC9886}">
  <dimension ref="B1:BF20"/>
  <sheetViews>
    <sheetView zoomScale="89" zoomScaleNormal="89" workbookViewId="0">
      <selection activeCell="E1" sqref="E1"/>
    </sheetView>
  </sheetViews>
  <sheetFormatPr defaultRowHeight="12.75"/>
  <cols>
    <col min="1" max="1" width="9.140625" style="291"/>
    <col min="2" max="2" width="35.85546875" style="291" customWidth="1"/>
    <col min="3" max="3" width="34.85546875" style="291" customWidth="1"/>
    <col min="4" max="4" width="32" style="291" customWidth="1"/>
    <col min="5" max="5" width="34.85546875" style="291" customWidth="1"/>
    <col min="6" max="16384" width="9.140625" style="291"/>
  </cols>
  <sheetData>
    <row r="1" spans="2:58" ht="63.75">
      <c r="E1" s="405" t="s">
        <v>522</v>
      </c>
    </row>
    <row r="2" spans="2:58" ht="13.5" thickBot="1"/>
    <row r="3" spans="2:58">
      <c r="B3" s="857" t="s">
        <v>503</v>
      </c>
      <c r="C3" s="858"/>
      <c r="D3" s="859"/>
      <c r="E3" s="860"/>
    </row>
    <row r="4" spans="2:58">
      <c r="B4" s="400" t="s">
        <v>504</v>
      </c>
      <c r="C4" s="302" t="s">
        <v>505</v>
      </c>
      <c r="D4" s="302" t="s">
        <v>506</v>
      </c>
      <c r="E4" s="401" t="s">
        <v>507</v>
      </c>
    </row>
    <row r="5" spans="2:58" ht="25.5">
      <c r="B5" s="406" t="s">
        <v>508</v>
      </c>
      <c r="C5" s="407">
        <f>E5/12*4</f>
        <v>32283.872142817516</v>
      </c>
      <c r="D5" s="407">
        <f>E5/12*2</f>
        <v>16141.936071408758</v>
      </c>
      <c r="E5" s="408">
        <f>[2]NMPD!P2757</f>
        <v>96851.616428452544</v>
      </c>
    </row>
    <row r="6" spans="2:58">
      <c r="B6" s="406" t="s">
        <v>509</v>
      </c>
      <c r="C6" s="407">
        <f t="shared" ref="C6:C9" si="0">E6/12*4</f>
        <v>25.646666666666665</v>
      </c>
      <c r="D6" s="407">
        <f t="shared" ref="D6:D9" si="1">E6/12*2</f>
        <v>12.823333333333332</v>
      </c>
      <c r="E6" s="408">
        <f>[2]LAB!L12</f>
        <v>76.94</v>
      </c>
    </row>
    <row r="7" spans="2:58">
      <c r="B7" s="399" t="s">
        <v>510</v>
      </c>
      <c r="C7" s="407">
        <f t="shared" si="0"/>
        <v>768.65666666666675</v>
      </c>
      <c r="D7" s="407">
        <f t="shared" si="1"/>
        <v>384.32833333333338</v>
      </c>
      <c r="E7" s="408">
        <f>[2]VTMEC!G52</f>
        <v>2305.9700000000003</v>
      </c>
    </row>
    <row r="8" spans="2:58">
      <c r="B8" s="399" t="s">
        <v>511</v>
      </c>
      <c r="C8" s="407">
        <f t="shared" si="0"/>
        <v>77094.780000000013</v>
      </c>
      <c r="D8" s="407">
        <f t="shared" si="1"/>
        <v>38547.390000000007</v>
      </c>
      <c r="E8" s="408">
        <f>[2]VADC!R112</f>
        <v>231284.34000000005</v>
      </c>
    </row>
    <row r="9" spans="2:58" ht="25.5">
      <c r="B9" s="402" t="s">
        <v>512</v>
      </c>
      <c r="C9" s="409">
        <f t="shared" si="0"/>
        <v>3356904.2333333329</v>
      </c>
      <c r="D9" s="409">
        <f t="shared" si="1"/>
        <v>1678452.1166666665</v>
      </c>
      <c r="E9" s="422">
        <f>'[2]PVN palielinājuma aprēķins'!D16</f>
        <v>10070712.699999999</v>
      </c>
    </row>
    <row r="10" spans="2:58" ht="13.5" thickBot="1">
      <c r="B10" s="403" t="s">
        <v>516</v>
      </c>
      <c r="C10" s="404">
        <f>C5+C6+C7+C8+C9</f>
        <v>3467077.1888094838</v>
      </c>
      <c r="D10" s="404">
        <f>D5+D6+D7+D8+D9</f>
        <v>1733538.5944047419</v>
      </c>
      <c r="E10" s="404">
        <f>E5+E6+E7+E8+E9</f>
        <v>10401231.566428453</v>
      </c>
    </row>
    <row r="12" spans="2:58" ht="14.25" customHeight="1">
      <c r="B12" s="856" t="s">
        <v>521</v>
      </c>
      <c r="C12" s="856"/>
      <c r="D12" s="856"/>
      <c r="E12" s="856"/>
      <c r="F12" s="856"/>
      <c r="G12" s="856"/>
      <c r="H12" s="410"/>
      <c r="I12" s="410"/>
      <c r="J12" s="410"/>
      <c r="K12" s="410"/>
      <c r="L12" s="410"/>
      <c r="M12" s="410"/>
      <c r="N12" s="410"/>
      <c r="O12" s="410"/>
      <c r="P12" s="410"/>
      <c r="Q12" s="410"/>
      <c r="R12" s="410"/>
      <c r="S12" s="410"/>
      <c r="T12" s="411"/>
      <c r="U12" s="411"/>
      <c r="V12" s="411"/>
      <c r="W12" s="411"/>
      <c r="X12" s="411"/>
      <c r="Y12" s="411"/>
      <c r="Z12" s="412"/>
      <c r="AA12" s="412"/>
      <c r="AB12" s="412"/>
      <c r="AC12" s="412"/>
      <c r="AD12" s="412"/>
      <c r="AE12" s="412"/>
      <c r="AF12" s="412"/>
      <c r="AG12" s="412"/>
      <c r="AH12" s="412"/>
      <c r="AI12" s="412"/>
      <c r="AJ12" s="412"/>
      <c r="AK12" s="412"/>
      <c r="AL12" s="412"/>
      <c r="AM12" s="412"/>
      <c r="AN12" s="412"/>
      <c r="AO12" s="412"/>
      <c r="AP12" s="412"/>
      <c r="AQ12" s="412"/>
      <c r="AR12" s="412"/>
      <c r="AS12" s="412"/>
      <c r="AT12" s="412"/>
      <c r="AU12" s="412"/>
      <c r="AV12" s="412"/>
      <c r="AW12" s="412"/>
      <c r="AX12" s="412"/>
      <c r="AY12" s="412"/>
      <c r="AZ12" s="412"/>
      <c r="BA12" s="412"/>
      <c r="BB12" s="412"/>
      <c r="BC12" s="412"/>
      <c r="BD12" s="412"/>
      <c r="BE12" s="412"/>
      <c r="BF12" s="412"/>
    </row>
    <row r="13" spans="2:58" ht="14.25" customHeight="1"/>
    <row r="14" spans="2:58" ht="25.5">
      <c r="B14" s="413" t="s">
        <v>513</v>
      </c>
      <c r="C14" s="414" t="s">
        <v>520</v>
      </c>
    </row>
    <row r="15" spans="2:58">
      <c r="B15" s="415" t="s">
        <v>243</v>
      </c>
      <c r="C15" s="421">
        <f>SUM(C16:C20)</f>
        <v>10070713</v>
      </c>
    </row>
    <row r="16" spans="2:58" ht="27">
      <c r="B16" s="416" t="s">
        <v>518</v>
      </c>
      <c r="C16" s="417">
        <f>ROUND(1587635.87,0)</f>
        <v>1587636</v>
      </c>
    </row>
    <row r="17" spans="2:3" ht="13.5">
      <c r="B17" s="418" t="s">
        <v>517</v>
      </c>
      <c r="C17" s="417">
        <f>ROUND(2722376.29,0)</f>
        <v>2722376</v>
      </c>
    </row>
    <row r="18" spans="2:3" ht="40.5">
      <c r="B18" s="419" t="s">
        <v>514</v>
      </c>
      <c r="C18" s="417">
        <f>ROUNDUP(3495247.3,0)</f>
        <v>3495248</v>
      </c>
    </row>
    <row r="19" spans="2:3" ht="31.5" customHeight="1">
      <c r="B19" s="419" t="s">
        <v>515</v>
      </c>
      <c r="C19" s="417">
        <f>ROUND(1839375.85,0)</f>
        <v>1839376</v>
      </c>
    </row>
    <row r="20" spans="2:3" ht="27">
      <c r="B20" s="420" t="s">
        <v>519</v>
      </c>
      <c r="C20" s="417">
        <f>ROUND(426077.39,0)</f>
        <v>426077</v>
      </c>
    </row>
  </sheetData>
  <mergeCells count="2">
    <mergeCell ref="B12:G12"/>
    <mergeCell ref="B3:E3"/>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2CDAD-F9DE-4D7D-A7FF-348E13434E9A}">
  <dimension ref="A1:G22"/>
  <sheetViews>
    <sheetView zoomScale="68" zoomScaleNormal="68" workbookViewId="0">
      <selection activeCell="E1" sqref="E1:G1"/>
    </sheetView>
  </sheetViews>
  <sheetFormatPr defaultRowHeight="12.75"/>
  <cols>
    <col min="1" max="1" width="31.85546875" style="65" customWidth="1"/>
    <col min="2" max="2" width="20.7109375" style="65" customWidth="1"/>
    <col min="3" max="3" width="25.140625" style="65" customWidth="1"/>
    <col min="4" max="4" width="18.140625" style="65" customWidth="1"/>
    <col min="5" max="5" width="13.85546875" style="65" customWidth="1"/>
    <col min="6" max="6" width="18.5703125" style="65" customWidth="1"/>
    <col min="7" max="7" width="14.7109375" style="65" customWidth="1"/>
    <col min="8" max="244" width="9.140625" style="65"/>
    <col min="245" max="245" width="31.85546875" style="65" customWidth="1"/>
    <col min="246" max="246" width="20.7109375" style="65" customWidth="1"/>
    <col min="247" max="247" width="16.85546875" style="65" customWidth="1"/>
    <col min="248" max="259" width="0" style="65" hidden="1" customWidth="1"/>
    <col min="260" max="260" width="18.140625" style="65" customWidth="1"/>
    <col min="261" max="261" width="13.85546875" style="65" customWidth="1"/>
    <col min="262" max="262" width="18.5703125" style="65" customWidth="1"/>
    <col min="263" max="263" width="14.7109375" style="65" customWidth="1"/>
    <col min="264" max="500" width="9.140625" style="65"/>
    <col min="501" max="501" width="31.85546875" style="65" customWidth="1"/>
    <col min="502" max="502" width="20.7109375" style="65" customWidth="1"/>
    <col min="503" max="503" width="16.85546875" style="65" customWidth="1"/>
    <col min="504" max="515" width="0" style="65" hidden="1" customWidth="1"/>
    <col min="516" max="516" width="18.140625" style="65" customWidth="1"/>
    <col min="517" max="517" width="13.85546875" style="65" customWidth="1"/>
    <col min="518" max="518" width="18.5703125" style="65" customWidth="1"/>
    <col min="519" max="519" width="14.7109375" style="65" customWidth="1"/>
    <col min="520" max="756" width="9.140625" style="65"/>
    <col min="757" max="757" width="31.85546875" style="65" customWidth="1"/>
    <col min="758" max="758" width="20.7109375" style="65" customWidth="1"/>
    <col min="759" max="759" width="16.85546875" style="65" customWidth="1"/>
    <col min="760" max="771" width="0" style="65" hidden="1" customWidth="1"/>
    <col min="772" max="772" width="18.140625" style="65" customWidth="1"/>
    <col min="773" max="773" width="13.85546875" style="65" customWidth="1"/>
    <col min="774" max="774" width="18.5703125" style="65" customWidth="1"/>
    <col min="775" max="775" width="14.7109375" style="65" customWidth="1"/>
    <col min="776" max="1012" width="9.140625" style="65"/>
    <col min="1013" max="1013" width="31.85546875" style="65" customWidth="1"/>
    <col min="1014" max="1014" width="20.7109375" style="65" customWidth="1"/>
    <col min="1015" max="1015" width="16.85546875" style="65" customWidth="1"/>
    <col min="1016" max="1027" width="0" style="65" hidden="1" customWidth="1"/>
    <col min="1028" max="1028" width="18.140625" style="65" customWidth="1"/>
    <col min="1029" max="1029" width="13.85546875" style="65" customWidth="1"/>
    <col min="1030" max="1030" width="18.5703125" style="65" customWidth="1"/>
    <col min="1031" max="1031" width="14.7109375" style="65" customWidth="1"/>
    <col min="1032" max="1268" width="9.140625" style="65"/>
    <col min="1269" max="1269" width="31.85546875" style="65" customWidth="1"/>
    <col min="1270" max="1270" width="20.7109375" style="65" customWidth="1"/>
    <col min="1271" max="1271" width="16.85546875" style="65" customWidth="1"/>
    <col min="1272" max="1283" width="0" style="65" hidden="1" customWidth="1"/>
    <col min="1284" max="1284" width="18.140625" style="65" customWidth="1"/>
    <col min="1285" max="1285" width="13.85546875" style="65" customWidth="1"/>
    <col min="1286" max="1286" width="18.5703125" style="65" customWidth="1"/>
    <col min="1287" max="1287" width="14.7109375" style="65" customWidth="1"/>
    <col min="1288" max="1524" width="9.140625" style="65"/>
    <col min="1525" max="1525" width="31.85546875" style="65" customWidth="1"/>
    <col min="1526" max="1526" width="20.7109375" style="65" customWidth="1"/>
    <col min="1527" max="1527" width="16.85546875" style="65" customWidth="1"/>
    <col min="1528" max="1539" width="0" style="65" hidden="1" customWidth="1"/>
    <col min="1540" max="1540" width="18.140625" style="65" customWidth="1"/>
    <col min="1541" max="1541" width="13.85546875" style="65" customWidth="1"/>
    <col min="1542" max="1542" width="18.5703125" style="65" customWidth="1"/>
    <col min="1543" max="1543" width="14.7109375" style="65" customWidth="1"/>
    <col min="1544" max="1780" width="9.140625" style="65"/>
    <col min="1781" max="1781" width="31.85546875" style="65" customWidth="1"/>
    <col min="1782" max="1782" width="20.7109375" style="65" customWidth="1"/>
    <col min="1783" max="1783" width="16.85546875" style="65" customWidth="1"/>
    <col min="1784" max="1795" width="0" style="65" hidden="1" customWidth="1"/>
    <col min="1796" max="1796" width="18.140625" style="65" customWidth="1"/>
    <col min="1797" max="1797" width="13.85546875" style="65" customWidth="1"/>
    <col min="1798" max="1798" width="18.5703125" style="65" customWidth="1"/>
    <col min="1799" max="1799" width="14.7109375" style="65" customWidth="1"/>
    <col min="1800" max="2036" width="9.140625" style="65"/>
    <col min="2037" max="2037" width="31.85546875" style="65" customWidth="1"/>
    <col min="2038" max="2038" width="20.7109375" style="65" customWidth="1"/>
    <col min="2039" max="2039" width="16.85546875" style="65" customWidth="1"/>
    <col min="2040" max="2051" width="0" style="65" hidden="1" customWidth="1"/>
    <col min="2052" max="2052" width="18.140625" style="65" customWidth="1"/>
    <col min="2053" max="2053" width="13.85546875" style="65" customWidth="1"/>
    <col min="2054" max="2054" width="18.5703125" style="65" customWidth="1"/>
    <col min="2055" max="2055" width="14.7109375" style="65" customWidth="1"/>
    <col min="2056" max="2292" width="9.140625" style="65"/>
    <col min="2293" max="2293" width="31.85546875" style="65" customWidth="1"/>
    <col min="2294" max="2294" width="20.7109375" style="65" customWidth="1"/>
    <col min="2295" max="2295" width="16.85546875" style="65" customWidth="1"/>
    <col min="2296" max="2307" width="0" style="65" hidden="1" customWidth="1"/>
    <col min="2308" max="2308" width="18.140625" style="65" customWidth="1"/>
    <col min="2309" max="2309" width="13.85546875" style="65" customWidth="1"/>
    <col min="2310" max="2310" width="18.5703125" style="65" customWidth="1"/>
    <col min="2311" max="2311" width="14.7109375" style="65" customWidth="1"/>
    <col min="2312" max="2548" width="9.140625" style="65"/>
    <col min="2549" max="2549" width="31.85546875" style="65" customWidth="1"/>
    <col min="2550" max="2550" width="20.7109375" style="65" customWidth="1"/>
    <col min="2551" max="2551" width="16.85546875" style="65" customWidth="1"/>
    <col min="2552" max="2563" width="0" style="65" hidden="1" customWidth="1"/>
    <col min="2564" max="2564" width="18.140625" style="65" customWidth="1"/>
    <col min="2565" max="2565" width="13.85546875" style="65" customWidth="1"/>
    <col min="2566" max="2566" width="18.5703125" style="65" customWidth="1"/>
    <col min="2567" max="2567" width="14.7109375" style="65" customWidth="1"/>
    <col min="2568" max="2804" width="9.140625" style="65"/>
    <col min="2805" max="2805" width="31.85546875" style="65" customWidth="1"/>
    <col min="2806" max="2806" width="20.7109375" style="65" customWidth="1"/>
    <col min="2807" max="2807" width="16.85546875" style="65" customWidth="1"/>
    <col min="2808" max="2819" width="0" style="65" hidden="1" customWidth="1"/>
    <col min="2820" max="2820" width="18.140625" style="65" customWidth="1"/>
    <col min="2821" max="2821" width="13.85546875" style="65" customWidth="1"/>
    <col min="2822" max="2822" width="18.5703125" style="65" customWidth="1"/>
    <col min="2823" max="2823" width="14.7109375" style="65" customWidth="1"/>
    <col min="2824" max="3060" width="9.140625" style="65"/>
    <col min="3061" max="3061" width="31.85546875" style="65" customWidth="1"/>
    <col min="3062" max="3062" width="20.7109375" style="65" customWidth="1"/>
    <col min="3063" max="3063" width="16.85546875" style="65" customWidth="1"/>
    <col min="3064" max="3075" width="0" style="65" hidden="1" customWidth="1"/>
    <col min="3076" max="3076" width="18.140625" style="65" customWidth="1"/>
    <col min="3077" max="3077" width="13.85546875" style="65" customWidth="1"/>
    <col min="3078" max="3078" width="18.5703125" style="65" customWidth="1"/>
    <col min="3079" max="3079" width="14.7109375" style="65" customWidth="1"/>
    <col min="3080" max="3316" width="9.140625" style="65"/>
    <col min="3317" max="3317" width="31.85546875" style="65" customWidth="1"/>
    <col min="3318" max="3318" width="20.7109375" style="65" customWidth="1"/>
    <col min="3319" max="3319" width="16.85546875" style="65" customWidth="1"/>
    <col min="3320" max="3331" width="0" style="65" hidden="1" customWidth="1"/>
    <col min="3332" max="3332" width="18.140625" style="65" customWidth="1"/>
    <col min="3333" max="3333" width="13.85546875" style="65" customWidth="1"/>
    <col min="3334" max="3334" width="18.5703125" style="65" customWidth="1"/>
    <col min="3335" max="3335" width="14.7109375" style="65" customWidth="1"/>
    <col min="3336" max="3572" width="9.140625" style="65"/>
    <col min="3573" max="3573" width="31.85546875" style="65" customWidth="1"/>
    <col min="3574" max="3574" width="20.7109375" style="65" customWidth="1"/>
    <col min="3575" max="3575" width="16.85546875" style="65" customWidth="1"/>
    <col min="3576" max="3587" width="0" style="65" hidden="1" customWidth="1"/>
    <col min="3588" max="3588" width="18.140625" style="65" customWidth="1"/>
    <col min="3589" max="3589" width="13.85546875" style="65" customWidth="1"/>
    <col min="3590" max="3590" width="18.5703125" style="65" customWidth="1"/>
    <col min="3591" max="3591" width="14.7109375" style="65" customWidth="1"/>
    <col min="3592" max="3828" width="9.140625" style="65"/>
    <col min="3829" max="3829" width="31.85546875" style="65" customWidth="1"/>
    <col min="3830" max="3830" width="20.7109375" style="65" customWidth="1"/>
    <col min="3831" max="3831" width="16.85546875" style="65" customWidth="1"/>
    <col min="3832" max="3843" width="0" style="65" hidden="1" customWidth="1"/>
    <col min="3844" max="3844" width="18.140625" style="65" customWidth="1"/>
    <col min="3845" max="3845" width="13.85546875" style="65" customWidth="1"/>
    <col min="3846" max="3846" width="18.5703125" style="65" customWidth="1"/>
    <col min="3847" max="3847" width="14.7109375" style="65" customWidth="1"/>
    <col min="3848" max="4084" width="9.140625" style="65"/>
    <col min="4085" max="4085" width="31.85546875" style="65" customWidth="1"/>
    <col min="4086" max="4086" width="20.7109375" style="65" customWidth="1"/>
    <col min="4087" max="4087" width="16.85546875" style="65" customWidth="1"/>
    <col min="4088" max="4099" width="0" style="65" hidden="1" customWidth="1"/>
    <col min="4100" max="4100" width="18.140625" style="65" customWidth="1"/>
    <col min="4101" max="4101" width="13.85546875" style="65" customWidth="1"/>
    <col min="4102" max="4102" width="18.5703125" style="65" customWidth="1"/>
    <col min="4103" max="4103" width="14.7109375" style="65" customWidth="1"/>
    <col min="4104" max="4340" width="9.140625" style="65"/>
    <col min="4341" max="4341" width="31.85546875" style="65" customWidth="1"/>
    <col min="4342" max="4342" width="20.7109375" style="65" customWidth="1"/>
    <col min="4343" max="4343" width="16.85546875" style="65" customWidth="1"/>
    <col min="4344" max="4355" width="0" style="65" hidden="1" customWidth="1"/>
    <col min="4356" max="4356" width="18.140625" style="65" customWidth="1"/>
    <col min="4357" max="4357" width="13.85546875" style="65" customWidth="1"/>
    <col min="4358" max="4358" width="18.5703125" style="65" customWidth="1"/>
    <col min="4359" max="4359" width="14.7109375" style="65" customWidth="1"/>
    <col min="4360" max="4596" width="9.140625" style="65"/>
    <col min="4597" max="4597" width="31.85546875" style="65" customWidth="1"/>
    <col min="4598" max="4598" width="20.7109375" style="65" customWidth="1"/>
    <col min="4599" max="4599" width="16.85546875" style="65" customWidth="1"/>
    <col min="4600" max="4611" width="0" style="65" hidden="1" customWidth="1"/>
    <col min="4612" max="4612" width="18.140625" style="65" customWidth="1"/>
    <col min="4613" max="4613" width="13.85546875" style="65" customWidth="1"/>
    <col min="4614" max="4614" width="18.5703125" style="65" customWidth="1"/>
    <col min="4615" max="4615" width="14.7109375" style="65" customWidth="1"/>
    <col min="4616" max="4852" width="9.140625" style="65"/>
    <col min="4853" max="4853" width="31.85546875" style="65" customWidth="1"/>
    <col min="4854" max="4854" width="20.7109375" style="65" customWidth="1"/>
    <col min="4855" max="4855" width="16.85546875" style="65" customWidth="1"/>
    <col min="4856" max="4867" width="0" style="65" hidden="1" customWidth="1"/>
    <col min="4868" max="4868" width="18.140625" style="65" customWidth="1"/>
    <col min="4869" max="4869" width="13.85546875" style="65" customWidth="1"/>
    <col min="4870" max="4870" width="18.5703125" style="65" customWidth="1"/>
    <col min="4871" max="4871" width="14.7109375" style="65" customWidth="1"/>
    <col min="4872" max="5108" width="9.140625" style="65"/>
    <col min="5109" max="5109" width="31.85546875" style="65" customWidth="1"/>
    <col min="5110" max="5110" width="20.7109375" style="65" customWidth="1"/>
    <col min="5111" max="5111" width="16.85546875" style="65" customWidth="1"/>
    <col min="5112" max="5123" width="0" style="65" hidden="1" customWidth="1"/>
    <col min="5124" max="5124" width="18.140625" style="65" customWidth="1"/>
    <col min="5125" max="5125" width="13.85546875" style="65" customWidth="1"/>
    <col min="5126" max="5126" width="18.5703125" style="65" customWidth="1"/>
    <col min="5127" max="5127" width="14.7109375" style="65" customWidth="1"/>
    <col min="5128" max="5364" width="9.140625" style="65"/>
    <col min="5365" max="5365" width="31.85546875" style="65" customWidth="1"/>
    <col min="5366" max="5366" width="20.7109375" style="65" customWidth="1"/>
    <col min="5367" max="5367" width="16.85546875" style="65" customWidth="1"/>
    <col min="5368" max="5379" width="0" style="65" hidden="1" customWidth="1"/>
    <col min="5380" max="5380" width="18.140625" style="65" customWidth="1"/>
    <col min="5381" max="5381" width="13.85546875" style="65" customWidth="1"/>
    <col min="5382" max="5382" width="18.5703125" style="65" customWidth="1"/>
    <col min="5383" max="5383" width="14.7109375" style="65" customWidth="1"/>
    <col min="5384" max="5620" width="9.140625" style="65"/>
    <col min="5621" max="5621" width="31.85546875" style="65" customWidth="1"/>
    <col min="5622" max="5622" width="20.7109375" style="65" customWidth="1"/>
    <col min="5623" max="5623" width="16.85546875" style="65" customWidth="1"/>
    <col min="5624" max="5635" width="0" style="65" hidden="1" customWidth="1"/>
    <col min="5636" max="5636" width="18.140625" style="65" customWidth="1"/>
    <col min="5637" max="5637" width="13.85546875" style="65" customWidth="1"/>
    <col min="5638" max="5638" width="18.5703125" style="65" customWidth="1"/>
    <col min="5639" max="5639" width="14.7109375" style="65" customWidth="1"/>
    <col min="5640" max="5876" width="9.140625" style="65"/>
    <col min="5877" max="5877" width="31.85546875" style="65" customWidth="1"/>
    <col min="5878" max="5878" width="20.7109375" style="65" customWidth="1"/>
    <col min="5879" max="5879" width="16.85546875" style="65" customWidth="1"/>
    <col min="5880" max="5891" width="0" style="65" hidden="1" customWidth="1"/>
    <col min="5892" max="5892" width="18.140625" style="65" customWidth="1"/>
    <col min="5893" max="5893" width="13.85546875" style="65" customWidth="1"/>
    <col min="5894" max="5894" width="18.5703125" style="65" customWidth="1"/>
    <col min="5895" max="5895" width="14.7109375" style="65" customWidth="1"/>
    <col min="5896" max="6132" width="9.140625" style="65"/>
    <col min="6133" max="6133" width="31.85546875" style="65" customWidth="1"/>
    <col min="6134" max="6134" width="20.7109375" style="65" customWidth="1"/>
    <col min="6135" max="6135" width="16.85546875" style="65" customWidth="1"/>
    <col min="6136" max="6147" width="0" style="65" hidden="1" customWidth="1"/>
    <col min="6148" max="6148" width="18.140625" style="65" customWidth="1"/>
    <col min="6149" max="6149" width="13.85546875" style="65" customWidth="1"/>
    <col min="6150" max="6150" width="18.5703125" style="65" customWidth="1"/>
    <col min="6151" max="6151" width="14.7109375" style="65" customWidth="1"/>
    <col min="6152" max="6388" width="9.140625" style="65"/>
    <col min="6389" max="6389" width="31.85546875" style="65" customWidth="1"/>
    <col min="6390" max="6390" width="20.7109375" style="65" customWidth="1"/>
    <col min="6391" max="6391" width="16.85546875" style="65" customWidth="1"/>
    <col min="6392" max="6403" width="0" style="65" hidden="1" customWidth="1"/>
    <col min="6404" max="6404" width="18.140625" style="65" customWidth="1"/>
    <col min="6405" max="6405" width="13.85546875" style="65" customWidth="1"/>
    <col min="6406" max="6406" width="18.5703125" style="65" customWidth="1"/>
    <col min="6407" max="6407" width="14.7109375" style="65" customWidth="1"/>
    <col min="6408" max="6644" width="9.140625" style="65"/>
    <col min="6645" max="6645" width="31.85546875" style="65" customWidth="1"/>
    <col min="6646" max="6646" width="20.7109375" style="65" customWidth="1"/>
    <col min="6647" max="6647" width="16.85546875" style="65" customWidth="1"/>
    <col min="6648" max="6659" width="0" style="65" hidden="1" customWidth="1"/>
    <col min="6660" max="6660" width="18.140625" style="65" customWidth="1"/>
    <col min="6661" max="6661" width="13.85546875" style="65" customWidth="1"/>
    <col min="6662" max="6662" width="18.5703125" style="65" customWidth="1"/>
    <col min="6663" max="6663" width="14.7109375" style="65" customWidth="1"/>
    <col min="6664" max="6900" width="9.140625" style="65"/>
    <col min="6901" max="6901" width="31.85546875" style="65" customWidth="1"/>
    <col min="6902" max="6902" width="20.7109375" style="65" customWidth="1"/>
    <col min="6903" max="6903" width="16.85546875" style="65" customWidth="1"/>
    <col min="6904" max="6915" width="0" style="65" hidden="1" customWidth="1"/>
    <col min="6916" max="6916" width="18.140625" style="65" customWidth="1"/>
    <col min="6917" max="6917" width="13.85546875" style="65" customWidth="1"/>
    <col min="6918" max="6918" width="18.5703125" style="65" customWidth="1"/>
    <col min="6919" max="6919" width="14.7109375" style="65" customWidth="1"/>
    <col min="6920" max="7156" width="9.140625" style="65"/>
    <col min="7157" max="7157" width="31.85546875" style="65" customWidth="1"/>
    <col min="7158" max="7158" width="20.7109375" style="65" customWidth="1"/>
    <col min="7159" max="7159" width="16.85546875" style="65" customWidth="1"/>
    <col min="7160" max="7171" width="0" style="65" hidden="1" customWidth="1"/>
    <col min="7172" max="7172" width="18.140625" style="65" customWidth="1"/>
    <col min="7173" max="7173" width="13.85546875" style="65" customWidth="1"/>
    <col min="7174" max="7174" width="18.5703125" style="65" customWidth="1"/>
    <col min="7175" max="7175" width="14.7109375" style="65" customWidth="1"/>
    <col min="7176" max="7412" width="9.140625" style="65"/>
    <col min="7413" max="7413" width="31.85546875" style="65" customWidth="1"/>
    <col min="7414" max="7414" width="20.7109375" style="65" customWidth="1"/>
    <col min="7415" max="7415" width="16.85546875" style="65" customWidth="1"/>
    <col min="7416" max="7427" width="0" style="65" hidden="1" customWidth="1"/>
    <col min="7428" max="7428" width="18.140625" style="65" customWidth="1"/>
    <col min="7429" max="7429" width="13.85546875" style="65" customWidth="1"/>
    <col min="7430" max="7430" width="18.5703125" style="65" customWidth="1"/>
    <col min="7431" max="7431" width="14.7109375" style="65" customWidth="1"/>
    <col min="7432" max="7668" width="9.140625" style="65"/>
    <col min="7669" max="7669" width="31.85546875" style="65" customWidth="1"/>
    <col min="7670" max="7670" width="20.7109375" style="65" customWidth="1"/>
    <col min="7671" max="7671" width="16.85546875" style="65" customWidth="1"/>
    <col min="7672" max="7683" width="0" style="65" hidden="1" customWidth="1"/>
    <col min="7684" max="7684" width="18.140625" style="65" customWidth="1"/>
    <col min="7685" max="7685" width="13.85546875" style="65" customWidth="1"/>
    <col min="7686" max="7686" width="18.5703125" style="65" customWidth="1"/>
    <col min="7687" max="7687" width="14.7109375" style="65" customWidth="1"/>
    <col min="7688" max="7924" width="9.140625" style="65"/>
    <col min="7925" max="7925" width="31.85546875" style="65" customWidth="1"/>
    <col min="7926" max="7926" width="20.7109375" style="65" customWidth="1"/>
    <col min="7927" max="7927" width="16.85546875" style="65" customWidth="1"/>
    <col min="7928" max="7939" width="0" style="65" hidden="1" customWidth="1"/>
    <col min="7940" max="7940" width="18.140625" style="65" customWidth="1"/>
    <col min="7941" max="7941" width="13.85546875" style="65" customWidth="1"/>
    <col min="7942" max="7942" width="18.5703125" style="65" customWidth="1"/>
    <col min="7943" max="7943" width="14.7109375" style="65" customWidth="1"/>
    <col min="7944" max="8180" width="9.140625" style="65"/>
    <col min="8181" max="8181" width="31.85546875" style="65" customWidth="1"/>
    <col min="8182" max="8182" width="20.7109375" style="65" customWidth="1"/>
    <col min="8183" max="8183" width="16.85546875" style="65" customWidth="1"/>
    <col min="8184" max="8195" width="0" style="65" hidden="1" customWidth="1"/>
    <col min="8196" max="8196" width="18.140625" style="65" customWidth="1"/>
    <col min="8197" max="8197" width="13.85546875" style="65" customWidth="1"/>
    <col min="8198" max="8198" width="18.5703125" style="65" customWidth="1"/>
    <col min="8199" max="8199" width="14.7109375" style="65" customWidth="1"/>
    <col min="8200" max="8436" width="9.140625" style="65"/>
    <col min="8437" max="8437" width="31.85546875" style="65" customWidth="1"/>
    <col min="8438" max="8438" width="20.7109375" style="65" customWidth="1"/>
    <col min="8439" max="8439" width="16.85546875" style="65" customWidth="1"/>
    <col min="8440" max="8451" width="0" style="65" hidden="1" customWidth="1"/>
    <col min="8452" max="8452" width="18.140625" style="65" customWidth="1"/>
    <col min="8453" max="8453" width="13.85546875" style="65" customWidth="1"/>
    <col min="8454" max="8454" width="18.5703125" style="65" customWidth="1"/>
    <col min="8455" max="8455" width="14.7109375" style="65" customWidth="1"/>
    <col min="8456" max="8692" width="9.140625" style="65"/>
    <col min="8693" max="8693" width="31.85546875" style="65" customWidth="1"/>
    <col min="8694" max="8694" width="20.7109375" style="65" customWidth="1"/>
    <col min="8695" max="8695" width="16.85546875" style="65" customWidth="1"/>
    <col min="8696" max="8707" width="0" style="65" hidden="1" customWidth="1"/>
    <col min="8708" max="8708" width="18.140625" style="65" customWidth="1"/>
    <col min="8709" max="8709" width="13.85546875" style="65" customWidth="1"/>
    <col min="8710" max="8710" width="18.5703125" style="65" customWidth="1"/>
    <col min="8711" max="8711" width="14.7109375" style="65" customWidth="1"/>
    <col min="8712" max="8948" width="9.140625" style="65"/>
    <col min="8949" max="8949" width="31.85546875" style="65" customWidth="1"/>
    <col min="8950" max="8950" width="20.7109375" style="65" customWidth="1"/>
    <col min="8951" max="8951" width="16.85546875" style="65" customWidth="1"/>
    <col min="8952" max="8963" width="0" style="65" hidden="1" customWidth="1"/>
    <col min="8964" max="8964" width="18.140625" style="65" customWidth="1"/>
    <col min="8965" max="8965" width="13.85546875" style="65" customWidth="1"/>
    <col min="8966" max="8966" width="18.5703125" style="65" customWidth="1"/>
    <col min="8967" max="8967" width="14.7109375" style="65" customWidth="1"/>
    <col min="8968" max="9204" width="9.140625" style="65"/>
    <col min="9205" max="9205" width="31.85546875" style="65" customWidth="1"/>
    <col min="9206" max="9206" width="20.7109375" style="65" customWidth="1"/>
    <col min="9207" max="9207" width="16.85546875" style="65" customWidth="1"/>
    <col min="9208" max="9219" width="0" style="65" hidden="1" customWidth="1"/>
    <col min="9220" max="9220" width="18.140625" style="65" customWidth="1"/>
    <col min="9221" max="9221" width="13.85546875" style="65" customWidth="1"/>
    <col min="9222" max="9222" width="18.5703125" style="65" customWidth="1"/>
    <col min="9223" max="9223" width="14.7109375" style="65" customWidth="1"/>
    <col min="9224" max="9460" width="9.140625" style="65"/>
    <col min="9461" max="9461" width="31.85546875" style="65" customWidth="1"/>
    <col min="9462" max="9462" width="20.7109375" style="65" customWidth="1"/>
    <col min="9463" max="9463" width="16.85546875" style="65" customWidth="1"/>
    <col min="9464" max="9475" width="0" style="65" hidden="1" customWidth="1"/>
    <col min="9476" max="9476" width="18.140625" style="65" customWidth="1"/>
    <col min="9477" max="9477" width="13.85546875" style="65" customWidth="1"/>
    <col min="9478" max="9478" width="18.5703125" style="65" customWidth="1"/>
    <col min="9479" max="9479" width="14.7109375" style="65" customWidth="1"/>
    <col min="9480" max="9716" width="9.140625" style="65"/>
    <col min="9717" max="9717" width="31.85546875" style="65" customWidth="1"/>
    <col min="9718" max="9718" width="20.7109375" style="65" customWidth="1"/>
    <col min="9719" max="9719" width="16.85546875" style="65" customWidth="1"/>
    <col min="9720" max="9731" width="0" style="65" hidden="1" customWidth="1"/>
    <col min="9732" max="9732" width="18.140625" style="65" customWidth="1"/>
    <col min="9733" max="9733" width="13.85546875" style="65" customWidth="1"/>
    <col min="9734" max="9734" width="18.5703125" style="65" customWidth="1"/>
    <col min="9735" max="9735" width="14.7109375" style="65" customWidth="1"/>
    <col min="9736" max="9972" width="9.140625" style="65"/>
    <col min="9973" max="9973" width="31.85546875" style="65" customWidth="1"/>
    <col min="9974" max="9974" width="20.7109375" style="65" customWidth="1"/>
    <col min="9975" max="9975" width="16.85546875" style="65" customWidth="1"/>
    <col min="9976" max="9987" width="0" style="65" hidden="1" customWidth="1"/>
    <col min="9988" max="9988" width="18.140625" style="65" customWidth="1"/>
    <col min="9989" max="9989" width="13.85546875" style="65" customWidth="1"/>
    <col min="9990" max="9990" width="18.5703125" style="65" customWidth="1"/>
    <col min="9991" max="9991" width="14.7109375" style="65" customWidth="1"/>
    <col min="9992" max="10228" width="9.140625" style="65"/>
    <col min="10229" max="10229" width="31.85546875" style="65" customWidth="1"/>
    <col min="10230" max="10230" width="20.7109375" style="65" customWidth="1"/>
    <col min="10231" max="10231" width="16.85546875" style="65" customWidth="1"/>
    <col min="10232" max="10243" width="0" style="65" hidden="1" customWidth="1"/>
    <col min="10244" max="10244" width="18.140625" style="65" customWidth="1"/>
    <col min="10245" max="10245" width="13.85546875" style="65" customWidth="1"/>
    <col min="10246" max="10246" width="18.5703125" style="65" customWidth="1"/>
    <col min="10247" max="10247" width="14.7109375" style="65" customWidth="1"/>
    <col min="10248" max="10484" width="9.140625" style="65"/>
    <col min="10485" max="10485" width="31.85546875" style="65" customWidth="1"/>
    <col min="10486" max="10486" width="20.7109375" style="65" customWidth="1"/>
    <col min="10487" max="10487" width="16.85546875" style="65" customWidth="1"/>
    <col min="10488" max="10499" width="0" style="65" hidden="1" customWidth="1"/>
    <col min="10500" max="10500" width="18.140625" style="65" customWidth="1"/>
    <col min="10501" max="10501" width="13.85546875" style="65" customWidth="1"/>
    <col min="10502" max="10502" width="18.5703125" style="65" customWidth="1"/>
    <col min="10503" max="10503" width="14.7109375" style="65" customWidth="1"/>
    <col min="10504" max="10740" width="9.140625" style="65"/>
    <col min="10741" max="10741" width="31.85546875" style="65" customWidth="1"/>
    <col min="10742" max="10742" width="20.7109375" style="65" customWidth="1"/>
    <col min="10743" max="10743" width="16.85546875" style="65" customWidth="1"/>
    <col min="10744" max="10755" width="0" style="65" hidden="1" customWidth="1"/>
    <col min="10756" max="10756" width="18.140625" style="65" customWidth="1"/>
    <col min="10757" max="10757" width="13.85546875" style="65" customWidth="1"/>
    <col min="10758" max="10758" width="18.5703125" style="65" customWidth="1"/>
    <col min="10759" max="10759" width="14.7109375" style="65" customWidth="1"/>
    <col min="10760" max="10996" width="9.140625" style="65"/>
    <col min="10997" max="10997" width="31.85546875" style="65" customWidth="1"/>
    <col min="10998" max="10998" width="20.7109375" style="65" customWidth="1"/>
    <col min="10999" max="10999" width="16.85546875" style="65" customWidth="1"/>
    <col min="11000" max="11011" width="0" style="65" hidden="1" customWidth="1"/>
    <col min="11012" max="11012" width="18.140625" style="65" customWidth="1"/>
    <col min="11013" max="11013" width="13.85546875" style="65" customWidth="1"/>
    <col min="11014" max="11014" width="18.5703125" style="65" customWidth="1"/>
    <col min="11015" max="11015" width="14.7109375" style="65" customWidth="1"/>
    <col min="11016" max="11252" width="9.140625" style="65"/>
    <col min="11253" max="11253" width="31.85546875" style="65" customWidth="1"/>
    <col min="11254" max="11254" width="20.7109375" style="65" customWidth="1"/>
    <col min="11255" max="11255" width="16.85546875" style="65" customWidth="1"/>
    <col min="11256" max="11267" width="0" style="65" hidden="1" customWidth="1"/>
    <col min="11268" max="11268" width="18.140625" style="65" customWidth="1"/>
    <col min="11269" max="11269" width="13.85546875" style="65" customWidth="1"/>
    <col min="11270" max="11270" width="18.5703125" style="65" customWidth="1"/>
    <col min="11271" max="11271" width="14.7109375" style="65" customWidth="1"/>
    <col min="11272" max="11508" width="9.140625" style="65"/>
    <col min="11509" max="11509" width="31.85546875" style="65" customWidth="1"/>
    <col min="11510" max="11510" width="20.7109375" style="65" customWidth="1"/>
    <col min="11511" max="11511" width="16.85546875" style="65" customWidth="1"/>
    <col min="11512" max="11523" width="0" style="65" hidden="1" customWidth="1"/>
    <col min="11524" max="11524" width="18.140625" style="65" customWidth="1"/>
    <col min="11525" max="11525" width="13.85546875" style="65" customWidth="1"/>
    <col min="11526" max="11526" width="18.5703125" style="65" customWidth="1"/>
    <col min="11527" max="11527" width="14.7109375" style="65" customWidth="1"/>
    <col min="11528" max="11764" width="9.140625" style="65"/>
    <col min="11765" max="11765" width="31.85546875" style="65" customWidth="1"/>
    <col min="11766" max="11766" width="20.7109375" style="65" customWidth="1"/>
    <col min="11767" max="11767" width="16.85546875" style="65" customWidth="1"/>
    <col min="11768" max="11779" width="0" style="65" hidden="1" customWidth="1"/>
    <col min="11780" max="11780" width="18.140625" style="65" customWidth="1"/>
    <col min="11781" max="11781" width="13.85546875" style="65" customWidth="1"/>
    <col min="11782" max="11782" width="18.5703125" style="65" customWidth="1"/>
    <col min="11783" max="11783" width="14.7109375" style="65" customWidth="1"/>
    <col min="11784" max="12020" width="9.140625" style="65"/>
    <col min="12021" max="12021" width="31.85546875" style="65" customWidth="1"/>
    <col min="12022" max="12022" width="20.7109375" style="65" customWidth="1"/>
    <col min="12023" max="12023" width="16.85546875" style="65" customWidth="1"/>
    <col min="12024" max="12035" width="0" style="65" hidden="1" customWidth="1"/>
    <col min="12036" max="12036" width="18.140625" style="65" customWidth="1"/>
    <col min="12037" max="12037" width="13.85546875" style="65" customWidth="1"/>
    <col min="12038" max="12038" width="18.5703125" style="65" customWidth="1"/>
    <col min="12039" max="12039" width="14.7109375" style="65" customWidth="1"/>
    <col min="12040" max="12276" width="9.140625" style="65"/>
    <col min="12277" max="12277" width="31.85546875" style="65" customWidth="1"/>
    <col min="12278" max="12278" width="20.7109375" style="65" customWidth="1"/>
    <col min="12279" max="12279" width="16.85546875" style="65" customWidth="1"/>
    <col min="12280" max="12291" width="0" style="65" hidden="1" customWidth="1"/>
    <col min="12292" max="12292" width="18.140625" style="65" customWidth="1"/>
    <col min="12293" max="12293" width="13.85546875" style="65" customWidth="1"/>
    <col min="12294" max="12294" width="18.5703125" style="65" customWidth="1"/>
    <col min="12295" max="12295" width="14.7109375" style="65" customWidth="1"/>
    <col min="12296" max="12532" width="9.140625" style="65"/>
    <col min="12533" max="12533" width="31.85546875" style="65" customWidth="1"/>
    <col min="12534" max="12534" width="20.7109375" style="65" customWidth="1"/>
    <col min="12535" max="12535" width="16.85546875" style="65" customWidth="1"/>
    <col min="12536" max="12547" width="0" style="65" hidden="1" customWidth="1"/>
    <col min="12548" max="12548" width="18.140625" style="65" customWidth="1"/>
    <col min="12549" max="12549" width="13.85546875" style="65" customWidth="1"/>
    <col min="12550" max="12550" width="18.5703125" style="65" customWidth="1"/>
    <col min="12551" max="12551" width="14.7109375" style="65" customWidth="1"/>
    <col min="12552" max="12788" width="9.140625" style="65"/>
    <col min="12789" max="12789" width="31.85546875" style="65" customWidth="1"/>
    <col min="12790" max="12790" width="20.7109375" style="65" customWidth="1"/>
    <col min="12791" max="12791" width="16.85546875" style="65" customWidth="1"/>
    <col min="12792" max="12803" width="0" style="65" hidden="1" customWidth="1"/>
    <col min="12804" max="12804" width="18.140625" style="65" customWidth="1"/>
    <col min="12805" max="12805" width="13.85546875" style="65" customWidth="1"/>
    <col min="12806" max="12806" width="18.5703125" style="65" customWidth="1"/>
    <col min="12807" max="12807" width="14.7109375" style="65" customWidth="1"/>
    <col min="12808" max="13044" width="9.140625" style="65"/>
    <col min="13045" max="13045" width="31.85546875" style="65" customWidth="1"/>
    <col min="13046" max="13046" width="20.7109375" style="65" customWidth="1"/>
    <col min="13047" max="13047" width="16.85546875" style="65" customWidth="1"/>
    <col min="13048" max="13059" width="0" style="65" hidden="1" customWidth="1"/>
    <col min="13060" max="13060" width="18.140625" style="65" customWidth="1"/>
    <col min="13061" max="13061" width="13.85546875" style="65" customWidth="1"/>
    <col min="13062" max="13062" width="18.5703125" style="65" customWidth="1"/>
    <col min="13063" max="13063" width="14.7109375" style="65" customWidth="1"/>
    <col min="13064" max="13300" width="9.140625" style="65"/>
    <col min="13301" max="13301" width="31.85546875" style="65" customWidth="1"/>
    <col min="13302" max="13302" width="20.7109375" style="65" customWidth="1"/>
    <col min="13303" max="13303" width="16.85546875" style="65" customWidth="1"/>
    <col min="13304" max="13315" width="0" style="65" hidden="1" customWidth="1"/>
    <col min="13316" max="13316" width="18.140625" style="65" customWidth="1"/>
    <col min="13317" max="13317" width="13.85546875" style="65" customWidth="1"/>
    <col min="13318" max="13318" width="18.5703125" style="65" customWidth="1"/>
    <col min="13319" max="13319" width="14.7109375" style="65" customWidth="1"/>
    <col min="13320" max="13556" width="9.140625" style="65"/>
    <col min="13557" max="13557" width="31.85546875" style="65" customWidth="1"/>
    <col min="13558" max="13558" width="20.7109375" style="65" customWidth="1"/>
    <col min="13559" max="13559" width="16.85546875" style="65" customWidth="1"/>
    <col min="13560" max="13571" width="0" style="65" hidden="1" customWidth="1"/>
    <col min="13572" max="13572" width="18.140625" style="65" customWidth="1"/>
    <col min="13573" max="13573" width="13.85546875" style="65" customWidth="1"/>
    <col min="13574" max="13574" width="18.5703125" style="65" customWidth="1"/>
    <col min="13575" max="13575" width="14.7109375" style="65" customWidth="1"/>
    <col min="13576" max="13812" width="9.140625" style="65"/>
    <col min="13813" max="13813" width="31.85546875" style="65" customWidth="1"/>
    <col min="13814" max="13814" width="20.7109375" style="65" customWidth="1"/>
    <col min="13815" max="13815" width="16.85546875" style="65" customWidth="1"/>
    <col min="13816" max="13827" width="0" style="65" hidden="1" customWidth="1"/>
    <col min="13828" max="13828" width="18.140625" style="65" customWidth="1"/>
    <col min="13829" max="13829" width="13.85546875" style="65" customWidth="1"/>
    <col min="13830" max="13830" width="18.5703125" style="65" customWidth="1"/>
    <col min="13831" max="13831" width="14.7109375" style="65" customWidth="1"/>
    <col min="13832" max="14068" width="9.140625" style="65"/>
    <col min="14069" max="14069" width="31.85546875" style="65" customWidth="1"/>
    <col min="14070" max="14070" width="20.7109375" style="65" customWidth="1"/>
    <col min="14071" max="14071" width="16.85546875" style="65" customWidth="1"/>
    <col min="14072" max="14083" width="0" style="65" hidden="1" customWidth="1"/>
    <col min="14084" max="14084" width="18.140625" style="65" customWidth="1"/>
    <col min="14085" max="14085" width="13.85546875" style="65" customWidth="1"/>
    <col min="14086" max="14086" width="18.5703125" style="65" customWidth="1"/>
    <col min="14087" max="14087" width="14.7109375" style="65" customWidth="1"/>
    <col min="14088" max="14324" width="9.140625" style="65"/>
    <col min="14325" max="14325" width="31.85546875" style="65" customWidth="1"/>
    <col min="14326" max="14326" width="20.7109375" style="65" customWidth="1"/>
    <col min="14327" max="14327" width="16.85546875" style="65" customWidth="1"/>
    <col min="14328" max="14339" width="0" style="65" hidden="1" customWidth="1"/>
    <col min="14340" max="14340" width="18.140625" style="65" customWidth="1"/>
    <col min="14341" max="14341" width="13.85546875" style="65" customWidth="1"/>
    <col min="14342" max="14342" width="18.5703125" style="65" customWidth="1"/>
    <col min="14343" max="14343" width="14.7109375" style="65" customWidth="1"/>
    <col min="14344" max="14580" width="9.140625" style="65"/>
    <col min="14581" max="14581" width="31.85546875" style="65" customWidth="1"/>
    <col min="14582" max="14582" width="20.7109375" style="65" customWidth="1"/>
    <col min="14583" max="14583" width="16.85546875" style="65" customWidth="1"/>
    <col min="14584" max="14595" width="0" style="65" hidden="1" customWidth="1"/>
    <col min="14596" max="14596" width="18.140625" style="65" customWidth="1"/>
    <col min="14597" max="14597" width="13.85546875" style="65" customWidth="1"/>
    <col min="14598" max="14598" width="18.5703125" style="65" customWidth="1"/>
    <col min="14599" max="14599" width="14.7109375" style="65" customWidth="1"/>
    <col min="14600" max="14836" width="9.140625" style="65"/>
    <col min="14837" max="14837" width="31.85546875" style="65" customWidth="1"/>
    <col min="14838" max="14838" width="20.7109375" style="65" customWidth="1"/>
    <col min="14839" max="14839" width="16.85546875" style="65" customWidth="1"/>
    <col min="14840" max="14851" width="0" style="65" hidden="1" customWidth="1"/>
    <col min="14852" max="14852" width="18.140625" style="65" customWidth="1"/>
    <col min="14853" max="14853" width="13.85546875" style="65" customWidth="1"/>
    <col min="14854" max="14854" width="18.5703125" style="65" customWidth="1"/>
    <col min="14855" max="14855" width="14.7109375" style="65" customWidth="1"/>
    <col min="14856" max="15092" width="9.140625" style="65"/>
    <col min="15093" max="15093" width="31.85546875" style="65" customWidth="1"/>
    <col min="15094" max="15094" width="20.7109375" style="65" customWidth="1"/>
    <col min="15095" max="15095" width="16.85546875" style="65" customWidth="1"/>
    <col min="15096" max="15107" width="0" style="65" hidden="1" customWidth="1"/>
    <col min="15108" max="15108" width="18.140625" style="65" customWidth="1"/>
    <col min="15109" max="15109" width="13.85546875" style="65" customWidth="1"/>
    <col min="15110" max="15110" width="18.5703125" style="65" customWidth="1"/>
    <col min="15111" max="15111" width="14.7109375" style="65" customWidth="1"/>
    <col min="15112" max="15348" width="9.140625" style="65"/>
    <col min="15349" max="15349" width="31.85546875" style="65" customWidth="1"/>
    <col min="15350" max="15350" width="20.7109375" style="65" customWidth="1"/>
    <col min="15351" max="15351" width="16.85546875" style="65" customWidth="1"/>
    <col min="15352" max="15363" width="0" style="65" hidden="1" customWidth="1"/>
    <col min="15364" max="15364" width="18.140625" style="65" customWidth="1"/>
    <col min="15365" max="15365" width="13.85546875" style="65" customWidth="1"/>
    <col min="15366" max="15366" width="18.5703125" style="65" customWidth="1"/>
    <col min="15367" max="15367" width="14.7109375" style="65" customWidth="1"/>
    <col min="15368" max="15604" width="9.140625" style="65"/>
    <col min="15605" max="15605" width="31.85546875" style="65" customWidth="1"/>
    <col min="15606" max="15606" width="20.7109375" style="65" customWidth="1"/>
    <col min="15607" max="15607" width="16.85546875" style="65" customWidth="1"/>
    <col min="15608" max="15619" width="0" style="65" hidden="1" customWidth="1"/>
    <col min="15620" max="15620" width="18.140625" style="65" customWidth="1"/>
    <col min="15621" max="15621" width="13.85546875" style="65" customWidth="1"/>
    <col min="15622" max="15622" width="18.5703125" style="65" customWidth="1"/>
    <col min="15623" max="15623" width="14.7109375" style="65" customWidth="1"/>
    <col min="15624" max="15860" width="9.140625" style="65"/>
    <col min="15861" max="15861" width="31.85546875" style="65" customWidth="1"/>
    <col min="15862" max="15862" width="20.7109375" style="65" customWidth="1"/>
    <col min="15863" max="15863" width="16.85546875" style="65" customWidth="1"/>
    <col min="15864" max="15875" width="0" style="65" hidden="1" customWidth="1"/>
    <col min="15876" max="15876" width="18.140625" style="65" customWidth="1"/>
    <col min="15877" max="15877" width="13.85546875" style="65" customWidth="1"/>
    <col min="15878" max="15878" width="18.5703125" style="65" customWidth="1"/>
    <col min="15879" max="15879" width="14.7109375" style="65" customWidth="1"/>
    <col min="15880" max="16116" width="9.140625" style="65"/>
    <col min="16117" max="16117" width="31.85546875" style="65" customWidth="1"/>
    <col min="16118" max="16118" width="20.7109375" style="65" customWidth="1"/>
    <col min="16119" max="16119" width="16.85546875" style="65" customWidth="1"/>
    <col min="16120" max="16131" width="0" style="65" hidden="1" customWidth="1"/>
    <col min="16132" max="16132" width="18.140625" style="65" customWidth="1"/>
    <col min="16133" max="16133" width="13.85546875" style="65" customWidth="1"/>
    <col min="16134" max="16134" width="18.5703125" style="65" customWidth="1"/>
    <col min="16135" max="16135" width="14.7109375" style="65" customWidth="1"/>
    <col min="16136" max="16384" width="9.140625" style="65"/>
  </cols>
  <sheetData>
    <row r="1" spans="1:7" ht="69" customHeight="1">
      <c r="E1" s="861" t="s">
        <v>575</v>
      </c>
      <c r="F1" s="861"/>
      <c r="G1" s="861"/>
    </row>
    <row r="2" spans="1:7" ht="15.75">
      <c r="A2" s="862" t="s">
        <v>552</v>
      </c>
      <c r="B2" s="862"/>
      <c r="C2" s="862"/>
      <c r="D2" s="862"/>
      <c r="E2" s="862"/>
      <c r="F2" s="862"/>
      <c r="G2" s="862"/>
    </row>
    <row r="3" spans="1:7">
      <c r="A3" s="864" t="s">
        <v>553</v>
      </c>
      <c r="B3" s="794" t="s">
        <v>554</v>
      </c>
      <c r="C3" s="795" t="s">
        <v>555</v>
      </c>
      <c r="D3" s="795" t="s">
        <v>572</v>
      </c>
      <c r="E3" s="794" t="s">
        <v>556</v>
      </c>
      <c r="F3" s="794" t="s">
        <v>557</v>
      </c>
      <c r="G3" s="794" t="s">
        <v>573</v>
      </c>
    </row>
    <row r="4" spans="1:7" s="429" customFormat="1" ht="66" customHeight="1">
      <c r="A4" s="864"/>
      <c r="B4" s="794"/>
      <c r="C4" s="863"/>
      <c r="D4" s="863"/>
      <c r="E4" s="794"/>
      <c r="F4" s="794"/>
      <c r="G4" s="794"/>
    </row>
    <row r="5" spans="1:7">
      <c r="A5" s="441"/>
      <c r="B5" s="424">
        <v>1</v>
      </c>
      <c r="C5" s="442">
        <v>2</v>
      </c>
      <c r="D5" s="443">
        <v>3</v>
      </c>
      <c r="E5" s="443">
        <v>4</v>
      </c>
      <c r="F5" s="443">
        <v>5</v>
      </c>
      <c r="G5" s="443">
        <v>6</v>
      </c>
    </row>
    <row r="6" spans="1:7">
      <c r="A6" s="430" t="s">
        <v>558</v>
      </c>
      <c r="B6" s="70">
        <v>2695</v>
      </c>
      <c r="C6" s="157">
        <f>ROUND(B6*0.14,0)</f>
        <v>377</v>
      </c>
      <c r="D6" s="431">
        <f t="shared" ref="D6:D15" si="0">C6*$C$22</f>
        <v>26247.997958205226</v>
      </c>
      <c r="E6" s="70">
        <v>2628</v>
      </c>
      <c r="F6" s="70">
        <f>ROUND(E6*0.14,0)</f>
        <v>368</v>
      </c>
      <c r="G6" s="432">
        <f>F6*$C$22</f>
        <v>25621.38792737274</v>
      </c>
    </row>
    <row r="7" spans="1:7">
      <c r="A7" s="430" t="s">
        <v>559</v>
      </c>
      <c r="B7" s="70">
        <v>1973</v>
      </c>
      <c r="C7" s="157">
        <f t="shared" ref="C7:C15" si="1">ROUND(B7*0.14,0)</f>
        <v>276</v>
      </c>
      <c r="D7" s="431">
        <f t="shared" si="0"/>
        <v>19216.040945529556</v>
      </c>
      <c r="E7" s="70">
        <v>1917</v>
      </c>
      <c r="F7" s="70">
        <f t="shared" ref="F7:F15" si="2">ROUND(E7*0.14,0)</f>
        <v>268</v>
      </c>
      <c r="G7" s="432">
        <f t="shared" ref="G7:G15" si="3">F7*$C$22</f>
        <v>18659.054251456237</v>
      </c>
    </row>
    <row r="8" spans="1:7">
      <c r="A8" s="433" t="s">
        <v>560</v>
      </c>
      <c r="B8" s="434">
        <v>1700</v>
      </c>
      <c r="C8" s="157">
        <f t="shared" si="1"/>
        <v>238</v>
      </c>
      <c r="D8" s="431">
        <f t="shared" si="0"/>
        <v>16570.354148681283</v>
      </c>
      <c r="E8" s="70">
        <v>1649</v>
      </c>
      <c r="F8" s="70">
        <f t="shared" si="2"/>
        <v>231</v>
      </c>
      <c r="G8" s="432">
        <f t="shared" si="3"/>
        <v>16082.990791367129</v>
      </c>
    </row>
    <row r="9" spans="1:7">
      <c r="A9" s="433" t="s">
        <v>561</v>
      </c>
      <c r="B9" s="434">
        <v>2962</v>
      </c>
      <c r="C9" s="157">
        <f t="shared" si="1"/>
        <v>415</v>
      </c>
      <c r="D9" s="431">
        <f t="shared" si="0"/>
        <v>28893.684755053499</v>
      </c>
      <c r="E9" s="70">
        <v>2752</v>
      </c>
      <c r="F9" s="70">
        <f t="shared" si="2"/>
        <v>385</v>
      </c>
      <c r="G9" s="432">
        <f t="shared" si="3"/>
        <v>26804.984652278548</v>
      </c>
    </row>
    <row r="10" spans="1:7">
      <c r="A10" s="433" t="s">
        <v>562</v>
      </c>
      <c r="B10" s="434">
        <v>2175</v>
      </c>
      <c r="C10" s="157">
        <f t="shared" si="1"/>
        <v>305</v>
      </c>
      <c r="D10" s="431">
        <f t="shared" si="0"/>
        <v>21235.117711545343</v>
      </c>
      <c r="E10" s="70">
        <v>846</v>
      </c>
      <c r="F10" s="70">
        <f t="shared" si="2"/>
        <v>118</v>
      </c>
      <c r="G10" s="432">
        <f t="shared" si="3"/>
        <v>8215.5537375814765</v>
      </c>
    </row>
    <row r="11" spans="1:7">
      <c r="A11" s="433" t="s">
        <v>563</v>
      </c>
      <c r="B11" s="434">
        <v>1283</v>
      </c>
      <c r="C11" s="157">
        <f t="shared" si="1"/>
        <v>180</v>
      </c>
      <c r="D11" s="431">
        <f t="shared" si="0"/>
        <v>12532.20061664971</v>
      </c>
      <c r="E11" s="70">
        <v>802</v>
      </c>
      <c r="F11" s="70">
        <f t="shared" si="2"/>
        <v>112</v>
      </c>
      <c r="G11" s="432">
        <f t="shared" si="3"/>
        <v>7797.8137170264863</v>
      </c>
    </row>
    <row r="12" spans="1:7">
      <c r="A12" s="433" t="s">
        <v>564</v>
      </c>
      <c r="B12" s="434">
        <v>1293</v>
      </c>
      <c r="C12" s="157">
        <f t="shared" si="1"/>
        <v>181</v>
      </c>
      <c r="D12" s="431">
        <f t="shared" si="0"/>
        <v>12601.823953408875</v>
      </c>
      <c r="E12" s="70">
        <v>366</v>
      </c>
      <c r="F12" s="70">
        <f t="shared" si="2"/>
        <v>51</v>
      </c>
      <c r="G12" s="432">
        <f t="shared" si="3"/>
        <v>3550.7901747174178</v>
      </c>
    </row>
    <row r="13" spans="1:7">
      <c r="A13" s="433" t="s">
        <v>565</v>
      </c>
      <c r="B13" s="434">
        <v>2483</v>
      </c>
      <c r="C13" s="157">
        <f t="shared" si="1"/>
        <v>348</v>
      </c>
      <c r="D13" s="431">
        <f t="shared" si="0"/>
        <v>24228.921192189438</v>
      </c>
      <c r="E13" s="70">
        <v>793</v>
      </c>
      <c r="F13" s="70">
        <f t="shared" si="2"/>
        <v>111</v>
      </c>
      <c r="G13" s="432">
        <f t="shared" si="3"/>
        <v>7728.1903802673214</v>
      </c>
    </row>
    <row r="14" spans="1:7">
      <c r="A14" s="433" t="s">
        <v>566</v>
      </c>
      <c r="B14" s="434">
        <v>2012</v>
      </c>
      <c r="C14" s="157">
        <f t="shared" si="1"/>
        <v>282</v>
      </c>
      <c r="D14" s="431">
        <f t="shared" si="0"/>
        <v>19633.780966084545</v>
      </c>
      <c r="E14" s="70">
        <v>1761</v>
      </c>
      <c r="F14" s="70">
        <f t="shared" si="2"/>
        <v>247</v>
      </c>
      <c r="G14" s="432">
        <f t="shared" si="3"/>
        <v>17196.964179513769</v>
      </c>
    </row>
    <row r="15" spans="1:7">
      <c r="A15" s="433" t="s">
        <v>567</v>
      </c>
      <c r="B15" s="434">
        <v>622</v>
      </c>
      <c r="C15" s="157">
        <f t="shared" si="1"/>
        <v>87</v>
      </c>
      <c r="D15" s="431">
        <f t="shared" si="0"/>
        <v>6057.2302980473596</v>
      </c>
      <c r="E15" s="70">
        <v>137</v>
      </c>
      <c r="F15" s="70">
        <f t="shared" si="2"/>
        <v>19</v>
      </c>
      <c r="G15" s="432">
        <f t="shared" si="3"/>
        <v>1322.843398424136</v>
      </c>
    </row>
    <row r="16" spans="1:7">
      <c r="A16" s="435" t="s">
        <v>132</v>
      </c>
      <c r="B16" s="436">
        <f t="shared" ref="B16:G16" si="4">SUM(B6:B15)</f>
        <v>19198</v>
      </c>
      <c r="C16" s="436">
        <f t="shared" si="4"/>
        <v>2689</v>
      </c>
      <c r="D16" s="436">
        <f t="shared" si="4"/>
        <v>187217.15254539484</v>
      </c>
      <c r="E16" s="436">
        <f t="shared" si="4"/>
        <v>13651</v>
      </c>
      <c r="F16" s="436">
        <f t="shared" si="4"/>
        <v>1910</v>
      </c>
      <c r="G16" s="436">
        <f t="shared" si="4"/>
        <v>132980.57321000524</v>
      </c>
    </row>
    <row r="17" spans="1:7">
      <c r="A17" s="435"/>
      <c r="B17" s="435"/>
      <c r="C17" s="437"/>
      <c r="D17" s="70"/>
      <c r="E17" s="70"/>
      <c r="F17" s="70"/>
      <c r="G17" s="70"/>
    </row>
    <row r="18" spans="1:7">
      <c r="A18" s="438" t="s">
        <v>574</v>
      </c>
      <c r="B18" s="439" t="s">
        <v>571</v>
      </c>
    </row>
    <row r="19" spans="1:7">
      <c r="A19" s="438" t="s">
        <v>568</v>
      </c>
      <c r="B19" s="439" t="s">
        <v>569</v>
      </c>
    </row>
    <row r="22" spans="1:7" ht="51">
      <c r="B22" s="440" t="s">
        <v>570</v>
      </c>
      <c r="C22" s="156">
        <f>'[3]akūtā 2021'!D26275</f>
        <v>69.623336759165056</v>
      </c>
    </row>
  </sheetData>
  <mergeCells count="9">
    <mergeCell ref="G3:G4"/>
    <mergeCell ref="E1:G1"/>
    <mergeCell ref="A2:G2"/>
    <mergeCell ref="D3:D4"/>
    <mergeCell ref="E3:E4"/>
    <mergeCell ref="F3:F4"/>
    <mergeCell ref="A3:A4"/>
    <mergeCell ref="B3:B4"/>
    <mergeCell ref="C3:C4"/>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3F4E1-8A68-4F2A-9F7E-9AECF4373DF6}">
  <dimension ref="A1:M56"/>
  <sheetViews>
    <sheetView topLeftCell="A16" zoomScale="66" zoomScaleNormal="66" workbookViewId="0">
      <selection activeCell="B55" sqref="B55"/>
    </sheetView>
  </sheetViews>
  <sheetFormatPr defaultRowHeight="12.75"/>
  <cols>
    <col min="1" max="1" width="62.28515625" style="65" customWidth="1"/>
    <col min="2" max="2" width="42.42578125" style="65" customWidth="1"/>
    <col min="3" max="3" width="11.5703125" style="65" customWidth="1"/>
    <col min="4" max="4" width="15" style="65" customWidth="1"/>
    <col min="5" max="5" width="20.28515625" style="65" customWidth="1"/>
    <col min="6" max="6" width="14.140625" style="65" customWidth="1"/>
    <col min="7" max="7" width="33.5703125" style="65" customWidth="1"/>
    <col min="8" max="8" width="22.140625" style="65" customWidth="1"/>
    <col min="9" max="9" width="25.28515625" style="65" customWidth="1"/>
    <col min="10" max="10" width="21.5703125" style="65" customWidth="1"/>
    <col min="11" max="11" width="22.42578125" style="65" customWidth="1"/>
    <col min="12" max="16384" width="9.140625" style="65"/>
  </cols>
  <sheetData>
    <row r="1" spans="1:11" ht="39" customHeight="1">
      <c r="H1" s="861" t="s">
        <v>605</v>
      </c>
      <c r="I1" s="861"/>
      <c r="J1" s="861"/>
      <c r="K1" s="861"/>
    </row>
    <row r="2" spans="1:11" ht="16.5" customHeight="1">
      <c r="A2" s="867" t="s">
        <v>606</v>
      </c>
      <c r="B2" s="867"/>
      <c r="C2" s="867"/>
      <c r="D2" s="867"/>
      <c r="E2" s="867"/>
      <c r="F2" s="4"/>
      <c r="G2" s="4"/>
      <c r="H2" s="4"/>
      <c r="I2" s="4"/>
      <c r="J2" s="4"/>
      <c r="K2" s="4"/>
    </row>
    <row r="3" spans="1:11" ht="43.5" customHeight="1">
      <c r="A3" s="495" t="s">
        <v>39</v>
      </c>
      <c r="B3" s="495" t="s">
        <v>233</v>
      </c>
      <c r="C3" s="496" t="s">
        <v>618</v>
      </c>
      <c r="D3" s="496" t="s">
        <v>617</v>
      </c>
      <c r="E3" s="496" t="s">
        <v>598</v>
      </c>
      <c r="F3" s="496" t="s">
        <v>616</v>
      </c>
      <c r="G3" s="496" t="s">
        <v>615</v>
      </c>
      <c r="H3" s="496" t="s">
        <v>614</v>
      </c>
      <c r="I3" s="496" t="s">
        <v>619</v>
      </c>
      <c r="J3" s="496" t="s">
        <v>599</v>
      </c>
      <c r="K3" s="496" t="s">
        <v>620</v>
      </c>
    </row>
    <row r="4" spans="1:11" ht="16.5" customHeight="1">
      <c r="A4" s="502" t="s">
        <v>44</v>
      </c>
      <c r="B4" s="502" t="s">
        <v>600</v>
      </c>
      <c r="C4" s="507">
        <v>2259.7799999999997</v>
      </c>
      <c r="D4" s="507">
        <v>3117.47</v>
      </c>
      <c r="E4" s="507"/>
      <c r="F4" s="507">
        <v>80</v>
      </c>
      <c r="G4" s="507">
        <f t="shared" ref="G4:G10" si="0">ROUND(F4*C4,0)</f>
        <v>180782</v>
      </c>
      <c r="H4" s="507">
        <v>80</v>
      </c>
      <c r="I4" s="508">
        <f>H4*D4</f>
        <v>249397.59999999998</v>
      </c>
      <c r="J4" s="508">
        <v>80</v>
      </c>
      <c r="K4" s="508">
        <f>J4*E5</f>
        <v>229339.99999999997</v>
      </c>
    </row>
    <row r="5" spans="1:11" ht="16.5" customHeight="1">
      <c r="A5" s="502" t="s">
        <v>44</v>
      </c>
      <c r="B5" s="502" t="s">
        <v>601</v>
      </c>
      <c r="C5" s="507">
        <v>2756.9099999999994</v>
      </c>
      <c r="D5" s="507"/>
      <c r="E5" s="507">
        <v>2866.7499999999995</v>
      </c>
      <c r="F5" s="507">
        <v>20</v>
      </c>
      <c r="G5" s="507">
        <f t="shared" si="0"/>
        <v>55138</v>
      </c>
      <c r="H5" s="507"/>
      <c r="I5" s="508"/>
      <c r="J5" s="508"/>
      <c r="K5" s="508"/>
    </row>
    <row r="6" spans="1:11" ht="16.5" customHeight="1">
      <c r="A6" s="502" t="s">
        <v>57</v>
      </c>
      <c r="B6" s="502" t="s">
        <v>602</v>
      </c>
      <c r="C6" s="507">
        <v>20927.079999999994</v>
      </c>
      <c r="D6" s="507">
        <v>19716.759999999998</v>
      </c>
      <c r="E6" s="507">
        <v>21735.469999999998</v>
      </c>
      <c r="F6" s="507">
        <v>86</v>
      </c>
      <c r="G6" s="507">
        <f t="shared" si="0"/>
        <v>1799729</v>
      </c>
      <c r="H6" s="507">
        <v>86</v>
      </c>
      <c r="I6" s="508">
        <f>H6*D6</f>
        <v>1695641.3599999999</v>
      </c>
      <c r="J6" s="508">
        <v>86</v>
      </c>
      <c r="K6" s="508">
        <f>J6*E6</f>
        <v>1869250.4199999997</v>
      </c>
    </row>
    <row r="7" spans="1:11" ht="16.5" customHeight="1">
      <c r="A7" s="502" t="s">
        <v>57</v>
      </c>
      <c r="B7" s="502" t="s">
        <v>603</v>
      </c>
      <c r="C7" s="507">
        <v>2259.7799999999997</v>
      </c>
      <c r="D7" s="507">
        <v>2245.85</v>
      </c>
      <c r="E7" s="507">
        <v>2350.25</v>
      </c>
      <c r="F7" s="507">
        <v>1320</v>
      </c>
      <c r="G7" s="507">
        <f t="shared" si="0"/>
        <v>2982910</v>
      </c>
      <c r="H7" s="507">
        <f>1320+12</f>
        <v>1332</v>
      </c>
      <c r="I7" s="508">
        <f>H7*D7</f>
        <v>2991472.1999999997</v>
      </c>
      <c r="J7" s="508">
        <f>1320+12</f>
        <v>1332</v>
      </c>
      <c r="K7" s="508">
        <f>J7*E7</f>
        <v>3130533</v>
      </c>
    </row>
    <row r="8" spans="1:11" ht="16.5" customHeight="1">
      <c r="A8" s="502" t="s">
        <v>57</v>
      </c>
      <c r="B8" s="502" t="s">
        <v>604</v>
      </c>
      <c r="C8" s="507">
        <v>2756.9099999999994</v>
      </c>
      <c r="D8" s="507">
        <v>3117.47</v>
      </c>
      <c r="E8" s="507">
        <v>2866.7499999999995</v>
      </c>
      <c r="F8" s="507">
        <v>12</v>
      </c>
      <c r="G8" s="507">
        <f t="shared" si="0"/>
        <v>33083</v>
      </c>
      <c r="H8" s="507">
        <v>0</v>
      </c>
      <c r="I8" s="508">
        <f>H8*D8</f>
        <v>0</v>
      </c>
      <c r="J8" s="508">
        <v>0</v>
      </c>
      <c r="K8" s="508">
        <f>J8*E8</f>
        <v>0</v>
      </c>
    </row>
    <row r="9" spans="1:11" ht="16.5" customHeight="1">
      <c r="A9" s="502" t="s">
        <v>76</v>
      </c>
      <c r="B9" s="502" t="s">
        <v>603</v>
      </c>
      <c r="C9" s="507">
        <v>2259.7799999999997</v>
      </c>
      <c r="D9" s="507">
        <v>2245.85</v>
      </c>
      <c r="E9" s="507">
        <v>2350.25</v>
      </c>
      <c r="F9" s="507">
        <v>145</v>
      </c>
      <c r="G9" s="507">
        <f t="shared" si="0"/>
        <v>327668</v>
      </c>
      <c r="H9" s="507">
        <v>145</v>
      </c>
      <c r="I9" s="508">
        <f>H9*D9</f>
        <v>325648.25</v>
      </c>
      <c r="J9" s="508">
        <v>145</v>
      </c>
      <c r="K9" s="508">
        <f>J9*E9</f>
        <v>340786.25</v>
      </c>
    </row>
    <row r="10" spans="1:11" ht="16.5" customHeight="1">
      <c r="A10" s="502" t="s">
        <v>76</v>
      </c>
      <c r="B10" s="502" t="s">
        <v>602</v>
      </c>
      <c r="C10" s="507">
        <v>20927.079999999994</v>
      </c>
      <c r="D10" s="507">
        <v>19716.759999999998</v>
      </c>
      <c r="E10" s="507">
        <v>21735.469999999998</v>
      </c>
      <c r="F10" s="507">
        <v>38</v>
      </c>
      <c r="G10" s="507">
        <f t="shared" si="0"/>
        <v>795229</v>
      </c>
      <c r="H10" s="507">
        <v>38</v>
      </c>
      <c r="I10" s="508">
        <f>H10*D10</f>
        <v>749236.87999999989</v>
      </c>
      <c r="J10" s="508">
        <v>38</v>
      </c>
      <c r="K10" s="508">
        <f>J10*E10</f>
        <v>825947.85999999987</v>
      </c>
    </row>
    <row r="11" spans="1:11" ht="16.5" customHeight="1">
      <c r="A11" s="502"/>
      <c r="B11" s="502"/>
      <c r="C11" s="507"/>
      <c r="D11" s="507"/>
      <c r="E11" s="507"/>
      <c r="F11" s="507"/>
      <c r="G11" s="505">
        <f>SUM(G4:G10)</f>
        <v>6174539</v>
      </c>
      <c r="H11" s="505">
        <f>H10+H9+H8+H7+H6+H5+H4</f>
        <v>1681</v>
      </c>
      <c r="I11" s="509">
        <f>SUM(I4:I10)</f>
        <v>6011396.29</v>
      </c>
      <c r="J11" s="506">
        <f>J10+J9+J8+J7+J6+J5+J4</f>
        <v>1681</v>
      </c>
      <c r="K11" s="509">
        <f>SUM(K4:K10)</f>
        <v>6395857.5299999993</v>
      </c>
    </row>
    <row r="12" spans="1:11" ht="16.5" customHeight="1">
      <c r="A12" s="868" t="s">
        <v>621</v>
      </c>
      <c r="B12" s="868"/>
      <c r="C12" s="868"/>
      <c r="D12" s="868"/>
      <c r="E12" s="868"/>
      <c r="F12" s="868"/>
      <c r="G12" s="503"/>
      <c r="H12" s="503"/>
      <c r="I12" s="503"/>
      <c r="J12" s="504"/>
      <c r="K12" s="503"/>
    </row>
    <row r="13" spans="1:11" ht="16.5" customHeight="1">
      <c r="A13" s="869" t="s">
        <v>625</v>
      </c>
      <c r="B13" s="869"/>
      <c r="C13" s="869"/>
      <c r="D13" s="869"/>
      <c r="E13" s="869"/>
      <c r="F13" s="869"/>
      <c r="G13" s="4"/>
      <c r="H13" s="4"/>
      <c r="I13" s="4"/>
      <c r="J13" s="4"/>
      <c r="K13" s="4"/>
    </row>
    <row r="14" spans="1:11" ht="45" customHeight="1">
      <c r="A14" s="4"/>
      <c r="B14" s="4"/>
      <c r="C14" s="4"/>
      <c r="D14" s="4"/>
      <c r="E14" s="4"/>
      <c r="F14" s="4"/>
      <c r="G14" s="4"/>
      <c r="H14" s="500" t="s">
        <v>627</v>
      </c>
      <c r="I14" s="501">
        <f>ROUNDUP(K11-I11,0)</f>
        <v>384462</v>
      </c>
      <c r="J14" s="4"/>
      <c r="K14" s="4"/>
    </row>
    <row r="16" spans="1:11">
      <c r="B16" s="866" t="s">
        <v>612</v>
      </c>
      <c r="C16" s="866"/>
      <c r="D16" s="866"/>
      <c r="E16" s="866"/>
      <c r="F16" s="866"/>
      <c r="G16" s="866"/>
    </row>
    <row r="17" spans="1:13" ht="51">
      <c r="B17" s="495" t="s">
        <v>607</v>
      </c>
      <c r="C17" s="496" t="s">
        <v>613</v>
      </c>
      <c r="D17" s="496" t="s">
        <v>622</v>
      </c>
      <c r="E17" s="496" t="s">
        <v>608</v>
      </c>
      <c r="F17" s="496" t="s">
        <v>623</v>
      </c>
      <c r="G17" s="496" t="s">
        <v>624</v>
      </c>
    </row>
    <row r="18" spans="1:13">
      <c r="B18" s="70" t="s">
        <v>609</v>
      </c>
      <c r="C18" s="70">
        <v>862.69</v>
      </c>
      <c r="D18" s="70">
        <v>880.5</v>
      </c>
      <c r="E18" s="145">
        <v>4237</v>
      </c>
      <c r="F18" s="145">
        <f>ROUND(E18*C18,0)</f>
        <v>3655218</v>
      </c>
      <c r="G18" s="145">
        <f>ROUND(E18*D18,0)</f>
        <v>3730679</v>
      </c>
    </row>
    <row r="19" spans="1:13">
      <c r="B19" s="70" t="s">
        <v>610</v>
      </c>
      <c r="C19" s="70">
        <v>630</v>
      </c>
      <c r="D19" s="70">
        <v>660.6</v>
      </c>
      <c r="E19" s="145">
        <v>10642</v>
      </c>
      <c r="F19" s="145">
        <f>ROUND(E19*C19,0)</f>
        <v>6704460</v>
      </c>
      <c r="G19" s="145">
        <f>ROUND(E19*D19,0)</f>
        <v>7030105</v>
      </c>
    </row>
    <row r="20" spans="1:13">
      <c r="B20" s="70" t="s">
        <v>611</v>
      </c>
      <c r="C20" s="70">
        <v>1140.72</v>
      </c>
      <c r="D20" s="70">
        <v>1102.4000000000001</v>
      </c>
      <c r="E20" s="145">
        <v>4364</v>
      </c>
      <c r="F20" s="145">
        <f>ROUND(E20*C20,0)</f>
        <v>4978102</v>
      </c>
      <c r="G20" s="145">
        <f>ROUND(E20*D20,0)</f>
        <v>4810874</v>
      </c>
    </row>
    <row r="21" spans="1:13">
      <c r="B21" s="497" t="s">
        <v>132</v>
      </c>
      <c r="C21" s="497"/>
      <c r="D21" s="497"/>
      <c r="E21" s="498">
        <f>SUM(E18:E20)</f>
        <v>19243</v>
      </c>
      <c r="F21" s="498">
        <f>SUM(F18:F20)</f>
        <v>15337780</v>
      </c>
      <c r="G21" s="498">
        <f>SUM(G18:G20)</f>
        <v>15571658</v>
      </c>
      <c r="H21" s="499">
        <f>F21-G21</f>
        <v>-233878</v>
      </c>
    </row>
    <row r="24" spans="1:13" ht="14.25">
      <c r="A24" s="1" t="s">
        <v>628</v>
      </c>
      <c r="B24" s="10"/>
      <c r="C24" s="10"/>
      <c r="D24" s="10"/>
      <c r="E24" s="10"/>
      <c r="F24" s="10"/>
      <c r="G24" s="10"/>
      <c r="H24" s="10"/>
      <c r="I24" s="10"/>
      <c r="J24" s="10"/>
      <c r="K24" s="10"/>
      <c r="L24" s="10"/>
      <c r="M24" s="10"/>
    </row>
    <row r="25" spans="1:13">
      <c r="A25" s="10" t="s">
        <v>629</v>
      </c>
      <c r="B25" s="10"/>
      <c r="C25" s="10"/>
      <c r="D25" s="10"/>
      <c r="E25" s="10"/>
      <c r="F25" s="10"/>
      <c r="G25" s="10"/>
      <c r="H25" s="10"/>
      <c r="I25" s="10"/>
      <c r="J25" s="10"/>
      <c r="K25" s="10"/>
      <c r="L25" s="10"/>
      <c r="M25" s="10"/>
    </row>
    <row r="26" spans="1:13">
      <c r="A26" s="873" t="s">
        <v>233</v>
      </c>
      <c r="B26" s="870" t="s">
        <v>651</v>
      </c>
      <c r="C26" s="871" t="s">
        <v>57</v>
      </c>
      <c r="D26" s="871"/>
      <c r="E26" s="871" t="s">
        <v>53</v>
      </c>
      <c r="F26" s="871"/>
      <c r="G26" s="870" t="s">
        <v>653</v>
      </c>
      <c r="H26" s="870" t="s">
        <v>630</v>
      </c>
      <c r="I26" s="870"/>
      <c r="J26" s="871" t="s">
        <v>45</v>
      </c>
      <c r="K26" s="871"/>
      <c r="L26" s="10"/>
      <c r="M26" s="10"/>
    </row>
    <row r="27" spans="1:13" ht="51">
      <c r="A27" s="873"/>
      <c r="B27" s="870"/>
      <c r="C27" s="533" t="s">
        <v>614</v>
      </c>
      <c r="D27" s="533" t="s">
        <v>652</v>
      </c>
      <c r="E27" s="533" t="s">
        <v>626</v>
      </c>
      <c r="F27" s="533" t="s">
        <v>652</v>
      </c>
      <c r="G27" s="870"/>
      <c r="H27" s="533" t="s">
        <v>654</v>
      </c>
      <c r="I27" s="533" t="s">
        <v>652</v>
      </c>
      <c r="J27" s="533" t="s">
        <v>654</v>
      </c>
      <c r="K27" s="533" t="s">
        <v>652</v>
      </c>
      <c r="L27" s="10"/>
      <c r="M27" s="10"/>
    </row>
    <row r="28" spans="1:13">
      <c r="A28" s="534" t="s">
        <v>631</v>
      </c>
      <c r="B28" s="539">
        <v>2653.84</v>
      </c>
      <c r="C28" s="537">
        <v>37</v>
      </c>
      <c r="D28" s="539">
        <f>C28*B28</f>
        <v>98192.08</v>
      </c>
      <c r="E28" s="537">
        <v>38</v>
      </c>
      <c r="F28" s="539">
        <f>E28*B28</f>
        <v>100845.92000000001</v>
      </c>
      <c r="G28" s="539">
        <v>2630.22</v>
      </c>
      <c r="H28" s="537">
        <v>1</v>
      </c>
      <c r="I28" s="539">
        <f>H28*G28</f>
        <v>2630.22</v>
      </c>
      <c r="J28" s="537">
        <v>10</v>
      </c>
      <c r="K28" s="540">
        <f>J28*G28</f>
        <v>26302.199999999997</v>
      </c>
      <c r="L28" s="10"/>
      <c r="M28" s="10"/>
    </row>
    <row r="29" spans="1:13">
      <c r="A29" s="534" t="s">
        <v>632</v>
      </c>
      <c r="B29" s="539">
        <v>4790.3</v>
      </c>
      <c r="C29" s="537">
        <v>16</v>
      </c>
      <c r="D29" s="539">
        <f t="shared" ref="D29:D40" si="1">C29*B29</f>
        <v>76644.800000000003</v>
      </c>
      <c r="E29" s="537">
        <v>9</v>
      </c>
      <c r="F29" s="539">
        <f t="shared" ref="F29:F39" si="2">E29*B29</f>
        <v>43112.700000000004</v>
      </c>
      <c r="G29" s="539">
        <v>4754.87</v>
      </c>
      <c r="H29" s="537">
        <v>1</v>
      </c>
      <c r="I29" s="539">
        <f t="shared" ref="I29:I40" si="3">H29*G29</f>
        <v>4754.87</v>
      </c>
      <c r="J29" s="537">
        <v>0</v>
      </c>
      <c r="K29" s="540">
        <f t="shared" ref="K29:K40" si="4">J29*G29</f>
        <v>0</v>
      </c>
      <c r="L29" s="10"/>
      <c r="M29" s="10"/>
    </row>
    <row r="30" spans="1:13">
      <c r="A30" s="534" t="s">
        <v>633</v>
      </c>
      <c r="B30" s="539">
        <v>2362.6</v>
      </c>
      <c r="C30" s="537">
        <v>37</v>
      </c>
      <c r="D30" s="539">
        <f t="shared" si="1"/>
        <v>87416.2</v>
      </c>
      <c r="E30" s="537">
        <v>24</v>
      </c>
      <c r="F30" s="539">
        <f t="shared" si="2"/>
        <v>56702.399999999994</v>
      </c>
      <c r="G30" s="539">
        <v>2338.98</v>
      </c>
      <c r="H30" s="537">
        <v>1</v>
      </c>
      <c r="I30" s="539">
        <f t="shared" si="3"/>
        <v>2338.98</v>
      </c>
      <c r="J30" s="537">
        <v>23</v>
      </c>
      <c r="K30" s="540">
        <f t="shared" si="4"/>
        <v>53796.54</v>
      </c>
      <c r="L30" s="10"/>
      <c r="M30" s="10"/>
    </row>
    <row r="31" spans="1:13">
      <c r="A31" s="534" t="s">
        <v>634</v>
      </c>
      <c r="B31" s="539">
        <v>4310.1400000000003</v>
      </c>
      <c r="C31" s="537">
        <v>16</v>
      </c>
      <c r="D31" s="539">
        <f t="shared" si="1"/>
        <v>68962.240000000005</v>
      </c>
      <c r="E31" s="537">
        <v>7</v>
      </c>
      <c r="F31" s="539">
        <f t="shared" si="2"/>
        <v>30170.980000000003</v>
      </c>
      <c r="G31" s="539">
        <v>4274.71</v>
      </c>
      <c r="H31" s="537">
        <v>1</v>
      </c>
      <c r="I31" s="539">
        <f t="shared" si="3"/>
        <v>4274.71</v>
      </c>
      <c r="J31" s="537">
        <v>0</v>
      </c>
      <c r="K31" s="540">
        <f t="shared" si="4"/>
        <v>0</v>
      </c>
      <c r="L31" s="10"/>
      <c r="M31" s="10"/>
    </row>
    <row r="32" spans="1:13">
      <c r="A32" s="534" t="s">
        <v>635</v>
      </c>
      <c r="B32" s="539">
        <v>8372.1200000000008</v>
      </c>
      <c r="C32" s="537">
        <v>11</v>
      </c>
      <c r="D32" s="539">
        <f t="shared" si="1"/>
        <v>92093.32</v>
      </c>
      <c r="E32" s="537">
        <v>8</v>
      </c>
      <c r="F32" s="539">
        <f t="shared" si="2"/>
        <v>66976.960000000006</v>
      </c>
      <c r="G32" s="539">
        <v>8324.8799999999992</v>
      </c>
      <c r="H32" s="537">
        <v>0</v>
      </c>
      <c r="I32" s="539">
        <f t="shared" si="3"/>
        <v>0</v>
      </c>
      <c r="J32" s="537">
        <v>0</v>
      </c>
      <c r="K32" s="540">
        <f t="shared" si="4"/>
        <v>0</v>
      </c>
      <c r="L32" s="10"/>
      <c r="M32" s="10"/>
    </row>
    <row r="33" spans="1:13">
      <c r="A33" s="534" t="s">
        <v>636</v>
      </c>
      <c r="B33" s="539">
        <v>15323.6</v>
      </c>
      <c r="C33" s="537">
        <v>2</v>
      </c>
      <c r="D33" s="539">
        <f t="shared" si="1"/>
        <v>30647.200000000001</v>
      </c>
      <c r="E33" s="537">
        <v>0</v>
      </c>
      <c r="F33" s="539">
        <f t="shared" si="2"/>
        <v>0</v>
      </c>
      <c r="G33" s="539">
        <v>15264.55</v>
      </c>
      <c r="H33" s="537">
        <v>0</v>
      </c>
      <c r="I33" s="539">
        <f t="shared" si="3"/>
        <v>0</v>
      </c>
      <c r="J33" s="537">
        <v>0</v>
      </c>
      <c r="K33" s="540">
        <f t="shared" si="4"/>
        <v>0</v>
      </c>
      <c r="L33" s="10"/>
      <c r="M33" s="10"/>
    </row>
    <row r="34" spans="1:13">
      <c r="A34" s="534" t="s">
        <v>637</v>
      </c>
      <c r="B34" s="539">
        <v>5455.79</v>
      </c>
      <c r="C34" s="537">
        <v>3</v>
      </c>
      <c r="D34" s="539">
        <f t="shared" si="1"/>
        <v>16367.369999999999</v>
      </c>
      <c r="E34" s="537">
        <v>0</v>
      </c>
      <c r="F34" s="539">
        <f t="shared" si="2"/>
        <v>0</v>
      </c>
      <c r="G34" s="539">
        <v>5384.93</v>
      </c>
      <c r="H34" s="537">
        <v>0</v>
      </c>
      <c r="I34" s="539">
        <f t="shared" si="3"/>
        <v>0</v>
      </c>
      <c r="J34" s="537">
        <v>0</v>
      </c>
      <c r="K34" s="540">
        <f t="shared" si="4"/>
        <v>0</v>
      </c>
      <c r="L34" s="10"/>
      <c r="M34" s="10"/>
    </row>
    <row r="35" spans="1:13">
      <c r="A35" s="534" t="s">
        <v>638</v>
      </c>
      <c r="B35" s="539">
        <v>10252.66</v>
      </c>
      <c r="C35" s="537">
        <v>2</v>
      </c>
      <c r="D35" s="539">
        <f t="shared" si="1"/>
        <v>20505.32</v>
      </c>
      <c r="E35" s="537">
        <v>0</v>
      </c>
      <c r="F35" s="539">
        <f t="shared" si="2"/>
        <v>0</v>
      </c>
      <c r="G35" s="539">
        <v>10169.99</v>
      </c>
      <c r="H35" s="537">
        <v>0</v>
      </c>
      <c r="I35" s="539">
        <f t="shared" si="3"/>
        <v>0</v>
      </c>
      <c r="J35" s="537">
        <v>0</v>
      </c>
      <c r="K35" s="540">
        <f t="shared" si="4"/>
        <v>0</v>
      </c>
      <c r="L35" s="10"/>
      <c r="M35" s="10"/>
    </row>
    <row r="36" spans="1:13">
      <c r="A36" s="534" t="s">
        <v>639</v>
      </c>
      <c r="B36" s="539">
        <v>5343.61</v>
      </c>
      <c r="C36" s="537">
        <v>5</v>
      </c>
      <c r="D36" s="539">
        <f t="shared" si="1"/>
        <v>26718.05</v>
      </c>
      <c r="E36" s="537">
        <v>3</v>
      </c>
      <c r="F36" s="539">
        <f t="shared" si="2"/>
        <v>16030.829999999998</v>
      </c>
      <c r="G36" s="539">
        <v>5296.37</v>
      </c>
      <c r="H36" s="537">
        <v>1</v>
      </c>
      <c r="I36" s="539">
        <f t="shared" si="3"/>
        <v>5296.37</v>
      </c>
      <c r="J36" s="537">
        <v>0</v>
      </c>
      <c r="K36" s="540">
        <f t="shared" si="4"/>
        <v>0</v>
      </c>
      <c r="L36" s="10"/>
      <c r="M36" s="10"/>
    </row>
    <row r="37" spans="1:13">
      <c r="A37" s="534" t="s">
        <v>640</v>
      </c>
      <c r="B37" s="539">
        <v>10377.57</v>
      </c>
      <c r="C37" s="537">
        <v>5</v>
      </c>
      <c r="D37" s="539">
        <f t="shared" si="1"/>
        <v>51887.85</v>
      </c>
      <c r="E37" s="537">
        <v>0</v>
      </c>
      <c r="F37" s="539">
        <f t="shared" si="2"/>
        <v>0</v>
      </c>
      <c r="G37" s="539">
        <v>10318.52</v>
      </c>
      <c r="H37" s="537">
        <v>0</v>
      </c>
      <c r="I37" s="539">
        <f t="shared" si="3"/>
        <v>0</v>
      </c>
      <c r="J37" s="537">
        <v>0</v>
      </c>
      <c r="K37" s="540">
        <f t="shared" si="4"/>
        <v>0</v>
      </c>
      <c r="L37" s="10"/>
      <c r="M37" s="10"/>
    </row>
    <row r="38" spans="1:13">
      <c r="A38" s="534" t="s">
        <v>641</v>
      </c>
      <c r="B38" s="539">
        <v>1030.26</v>
      </c>
      <c r="C38" s="537">
        <v>5</v>
      </c>
      <c r="D38" s="539">
        <f t="shared" si="1"/>
        <v>5151.3</v>
      </c>
      <c r="E38" s="537">
        <v>10</v>
      </c>
      <c r="F38" s="539">
        <f t="shared" si="2"/>
        <v>10302.6</v>
      </c>
      <c r="G38" s="539">
        <v>1018.45</v>
      </c>
      <c r="H38" s="537">
        <v>1</v>
      </c>
      <c r="I38" s="539">
        <f t="shared" si="3"/>
        <v>1018.45</v>
      </c>
      <c r="J38" s="537">
        <v>10</v>
      </c>
      <c r="K38" s="540">
        <f t="shared" si="4"/>
        <v>10184.5</v>
      </c>
      <c r="L38" s="10"/>
      <c r="M38" s="10"/>
    </row>
    <row r="39" spans="1:13">
      <c r="A39" s="534" t="s">
        <v>642</v>
      </c>
      <c r="B39" s="539">
        <v>1931.07</v>
      </c>
      <c r="C39" s="537">
        <v>8</v>
      </c>
      <c r="D39" s="539">
        <f t="shared" si="1"/>
        <v>15448.56</v>
      </c>
      <c r="E39" s="537">
        <v>5</v>
      </c>
      <c r="F39" s="539">
        <f t="shared" si="2"/>
        <v>9655.35</v>
      </c>
      <c r="G39" s="539">
        <v>1919.26</v>
      </c>
      <c r="H39" s="537">
        <v>0</v>
      </c>
      <c r="I39" s="539">
        <f t="shared" si="3"/>
        <v>0</v>
      </c>
      <c r="J39" s="537">
        <v>0</v>
      </c>
      <c r="K39" s="540">
        <f t="shared" si="4"/>
        <v>0</v>
      </c>
      <c r="L39" s="10"/>
      <c r="M39" s="10"/>
    </row>
    <row r="40" spans="1:13">
      <c r="A40" s="534" t="s">
        <v>643</v>
      </c>
      <c r="B40" s="539">
        <v>3973.82</v>
      </c>
      <c r="C40" s="537">
        <v>16</v>
      </c>
      <c r="D40" s="539">
        <f t="shared" si="1"/>
        <v>63581.120000000003</v>
      </c>
      <c r="E40" s="538"/>
      <c r="F40" s="545"/>
      <c r="G40" s="539">
        <v>3808.48</v>
      </c>
      <c r="H40" s="537">
        <v>1</v>
      </c>
      <c r="I40" s="539">
        <f t="shared" si="3"/>
        <v>3808.48</v>
      </c>
      <c r="J40" s="537">
        <v>0</v>
      </c>
      <c r="K40" s="540">
        <f t="shared" si="4"/>
        <v>0</v>
      </c>
      <c r="L40" s="10"/>
      <c r="M40" s="10"/>
    </row>
    <row r="41" spans="1:13">
      <c r="A41" s="535" t="s">
        <v>62</v>
      </c>
      <c r="B41" s="541"/>
      <c r="C41" s="541">
        <f>SUM(C28:C40)</f>
        <v>163</v>
      </c>
      <c r="D41" s="542">
        <f>SUM(D28:D40)</f>
        <v>653615.41000000015</v>
      </c>
      <c r="E41" s="541">
        <f>SUM(E28:E40)</f>
        <v>104</v>
      </c>
      <c r="F41" s="542">
        <f>SUM(F28:F40)</f>
        <v>333797.74</v>
      </c>
      <c r="G41" s="541"/>
      <c r="H41" s="541">
        <f>SUM(H28:H40)</f>
        <v>7</v>
      </c>
      <c r="I41" s="543">
        <f>SUM(I28:I40)</f>
        <v>24122.079999999998</v>
      </c>
      <c r="J41" s="541">
        <f>SUM(J28:J40)</f>
        <v>43</v>
      </c>
      <c r="K41" s="544">
        <f>SUM(K28:K40)</f>
        <v>90283.239999999991</v>
      </c>
      <c r="L41" s="510"/>
      <c r="M41" s="511"/>
    </row>
    <row r="42" spans="1:13">
      <c r="A42" s="10"/>
      <c r="B42" s="10"/>
      <c r="C42" s="10"/>
      <c r="D42" s="512"/>
      <c r="E42" s="10"/>
      <c r="F42" s="512"/>
      <c r="G42" s="10"/>
      <c r="H42" s="10"/>
      <c r="I42" s="512"/>
      <c r="J42" s="10"/>
      <c r="K42" s="512"/>
      <c r="L42" s="10"/>
      <c r="M42" s="10"/>
    </row>
    <row r="43" spans="1:13">
      <c r="A43" s="513"/>
      <c r="B43" s="514"/>
      <c r="C43" s="10"/>
      <c r="D43" s="10"/>
      <c r="E43" s="10"/>
      <c r="F43" s="10"/>
      <c r="G43" s="10"/>
      <c r="H43" s="10"/>
      <c r="I43" s="10"/>
      <c r="J43" s="10"/>
      <c r="K43" s="10"/>
      <c r="L43" s="10"/>
      <c r="M43" s="10"/>
    </row>
    <row r="44" spans="1:13">
      <c r="A44" s="513"/>
      <c r="B44" s="515"/>
      <c r="C44" s="10"/>
      <c r="D44" s="10"/>
      <c r="E44" s="10"/>
      <c r="F44" s="512"/>
      <c r="G44" s="10"/>
      <c r="H44" s="10"/>
      <c r="I44" s="10"/>
      <c r="J44" s="10"/>
      <c r="K44" s="10"/>
      <c r="L44" s="10"/>
      <c r="M44" s="10"/>
    </row>
    <row r="45" spans="1:13">
      <c r="A45" s="10"/>
      <c r="B45" s="10"/>
      <c r="C45" s="10"/>
      <c r="D45" s="10"/>
      <c r="E45" s="872" t="s">
        <v>644</v>
      </c>
      <c r="F45" s="872"/>
      <c r="G45" s="872" t="s">
        <v>645</v>
      </c>
      <c r="H45" s="872"/>
      <c r="I45" s="872"/>
      <c r="J45" s="872"/>
      <c r="K45" s="872"/>
      <c r="L45" s="10"/>
      <c r="M45" s="10"/>
    </row>
    <row r="46" spans="1:13" ht="51">
      <c r="A46" s="516"/>
      <c r="B46" s="516"/>
      <c r="C46" s="516"/>
      <c r="D46" s="516"/>
      <c r="E46" s="533" t="s">
        <v>553</v>
      </c>
      <c r="F46" s="533" t="s">
        <v>646</v>
      </c>
      <c r="G46" s="533" t="s">
        <v>553</v>
      </c>
      <c r="H46" s="533" t="s">
        <v>648</v>
      </c>
      <c r="I46" s="533" t="s">
        <v>647</v>
      </c>
      <c r="J46" s="533" t="s">
        <v>649</v>
      </c>
      <c r="K46" s="533"/>
      <c r="L46" s="516"/>
      <c r="M46" s="516"/>
    </row>
    <row r="47" spans="1:13">
      <c r="A47" s="511"/>
      <c r="B47" s="517"/>
      <c r="C47" s="511"/>
      <c r="D47" s="10"/>
      <c r="E47" s="518" t="s">
        <v>45</v>
      </c>
      <c r="F47" s="546">
        <v>0.08</v>
      </c>
      <c r="G47" s="518" t="s">
        <v>45</v>
      </c>
      <c r="H47" s="519">
        <v>90283</v>
      </c>
      <c r="I47" s="520">
        <f>J47-H47</f>
        <v>0.23999999999068677</v>
      </c>
      <c r="J47" s="521">
        <f>K41</f>
        <v>90283.239999999991</v>
      </c>
      <c r="K47" s="548">
        <f>J47/J51</f>
        <v>8.1940212891874989E-2</v>
      </c>
      <c r="L47" s="10"/>
      <c r="M47" s="10"/>
    </row>
    <row r="48" spans="1:13">
      <c r="A48" s="511"/>
      <c r="B48" s="517"/>
      <c r="C48" s="511"/>
      <c r="D48" s="10"/>
      <c r="E48" s="530" t="s">
        <v>630</v>
      </c>
      <c r="F48" s="546">
        <v>0.02</v>
      </c>
      <c r="G48" s="530" t="s">
        <v>630</v>
      </c>
      <c r="H48" s="519">
        <v>20197</v>
      </c>
      <c r="I48" s="520">
        <f t="shared" ref="I48:I49" si="5">J48-H48</f>
        <v>3925.0799999999981</v>
      </c>
      <c r="J48" s="521">
        <f>I41</f>
        <v>24122.079999999998</v>
      </c>
      <c r="K48" s="548">
        <f>J48/J51</f>
        <v>2.1892971171557866E-2</v>
      </c>
      <c r="L48" s="10"/>
      <c r="M48" s="10"/>
    </row>
    <row r="49" spans="1:13">
      <c r="A49" s="511"/>
      <c r="B49" s="522"/>
      <c r="C49" s="523"/>
      <c r="D49" s="10"/>
      <c r="E49" s="530" t="s">
        <v>53</v>
      </c>
      <c r="F49" s="547">
        <v>0.3</v>
      </c>
      <c r="G49" s="530" t="s">
        <v>53</v>
      </c>
      <c r="H49" s="520">
        <v>121047</v>
      </c>
      <c r="I49" s="520">
        <f t="shared" si="5"/>
        <v>212750.74</v>
      </c>
      <c r="J49" s="521">
        <f>F41</f>
        <v>333797.74</v>
      </c>
      <c r="K49" s="548">
        <f>J49/J51</f>
        <v>0.30295166498706444</v>
      </c>
      <c r="L49" s="10"/>
      <c r="M49" s="10"/>
    </row>
    <row r="50" spans="1:13">
      <c r="A50" s="10"/>
      <c r="B50" s="512"/>
      <c r="C50" s="10"/>
      <c r="D50" s="10"/>
      <c r="E50" s="531" t="s">
        <v>57</v>
      </c>
      <c r="F50" s="547">
        <v>0.59</v>
      </c>
      <c r="G50" s="531" t="s">
        <v>57</v>
      </c>
      <c r="H50" s="520">
        <v>431053</v>
      </c>
      <c r="I50" s="520">
        <v>222562</v>
      </c>
      <c r="J50" s="521">
        <f>D41</f>
        <v>653615.41000000015</v>
      </c>
      <c r="K50" s="548">
        <f>J50/J51</f>
        <v>0.59321515094950261</v>
      </c>
      <c r="L50" s="10"/>
      <c r="M50" s="10"/>
    </row>
    <row r="51" spans="1:13">
      <c r="A51" s="10"/>
      <c r="B51" s="512"/>
      <c r="C51" s="10"/>
      <c r="D51" s="10"/>
      <c r="E51" s="10"/>
      <c r="F51" s="10"/>
      <c r="G51" s="518" t="s">
        <v>62</v>
      </c>
      <c r="H51" s="524">
        <f>H50+H49+H48+H47</f>
        <v>662580</v>
      </c>
      <c r="I51" s="549">
        <f>I47+I48+I49+I50</f>
        <v>439238.05999999994</v>
      </c>
      <c r="J51" s="520">
        <f>J50+J49+J48+J47</f>
        <v>1101818.4700000002</v>
      </c>
      <c r="K51" s="518"/>
      <c r="L51" s="10"/>
      <c r="M51" s="10"/>
    </row>
    <row r="52" spans="1:13">
      <c r="A52" s="10"/>
      <c r="B52" s="10"/>
      <c r="C52" s="10"/>
      <c r="D52" s="10"/>
      <c r="E52" s="10"/>
      <c r="F52" s="10"/>
      <c r="G52" s="10"/>
      <c r="H52" s="10"/>
      <c r="I52" s="10"/>
      <c r="J52" s="525"/>
      <c r="K52" s="10"/>
      <c r="L52" s="10"/>
      <c r="M52" s="10"/>
    </row>
    <row r="53" spans="1:13" ht="38.25">
      <c r="A53" s="10"/>
      <c r="B53" s="526"/>
      <c r="C53" s="10"/>
      <c r="D53" s="10"/>
      <c r="E53" s="10"/>
      <c r="F53" s="10"/>
      <c r="G53" s="10"/>
      <c r="H53" s="528" t="s">
        <v>650</v>
      </c>
      <c r="I53" s="529">
        <v>384462</v>
      </c>
      <c r="J53" s="512"/>
      <c r="K53" s="512"/>
      <c r="L53" s="10"/>
      <c r="M53" s="10"/>
    </row>
    <row r="54" spans="1:13" ht="38.25">
      <c r="A54" s="10"/>
      <c r="B54" s="526"/>
      <c r="C54" s="10"/>
      <c r="D54" s="10"/>
      <c r="E54" s="10"/>
      <c r="F54" s="10"/>
      <c r="G54" s="527"/>
      <c r="H54" s="528" t="s">
        <v>655</v>
      </c>
      <c r="I54" s="529">
        <v>233878</v>
      </c>
      <c r="J54" s="512"/>
      <c r="K54" s="512"/>
      <c r="L54" s="10"/>
      <c r="M54" s="10"/>
    </row>
    <row r="55" spans="1:13" ht="38.25">
      <c r="A55" s="10"/>
      <c r="B55" s="526"/>
      <c r="C55" s="10"/>
      <c r="D55" s="10"/>
      <c r="E55" s="10"/>
      <c r="F55" s="10"/>
      <c r="G55" s="10"/>
      <c r="H55" s="532" t="s">
        <v>692</v>
      </c>
      <c r="I55" s="536">
        <f>I53-I54</f>
        <v>150584</v>
      </c>
      <c r="J55" s="677" t="s">
        <v>694</v>
      </c>
      <c r="K55" s="10"/>
      <c r="L55" s="10"/>
      <c r="M55" s="10"/>
    </row>
    <row r="56" spans="1:13">
      <c r="H56" s="865" t="s">
        <v>693</v>
      </c>
      <c r="I56" s="865"/>
    </row>
  </sheetData>
  <mergeCells count="15">
    <mergeCell ref="H56:I56"/>
    <mergeCell ref="H1:K1"/>
    <mergeCell ref="B16:G16"/>
    <mergeCell ref="A2:E2"/>
    <mergeCell ref="A12:F12"/>
    <mergeCell ref="A13:F13"/>
    <mergeCell ref="H26:I26"/>
    <mergeCell ref="J26:K26"/>
    <mergeCell ref="E45:F45"/>
    <mergeCell ref="G45:K45"/>
    <mergeCell ref="A26:A27"/>
    <mergeCell ref="B26:B27"/>
    <mergeCell ref="C26:D26"/>
    <mergeCell ref="E26:F26"/>
    <mergeCell ref="G26:G2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1.pielikums</vt:lpstr>
      <vt:lpstr>2.pielikums</vt:lpstr>
      <vt:lpstr>3.pielikums</vt:lpstr>
      <vt:lpstr>4.pielikums</vt:lpstr>
      <vt:lpstr>5.pielikums</vt:lpstr>
      <vt:lpstr>6.pielikums</vt:lpstr>
      <vt:lpstr>7.pielikums</vt:lpstr>
      <vt:lpstr>8.pielikums</vt:lpstr>
      <vt:lpstr>9.pielikums</vt:lpstr>
      <vt:lpstr>10.pielikums</vt:lpstr>
      <vt:lpstr>11.pielikums</vt:lpstr>
      <vt:lpstr>12.pielikums</vt:lpstr>
      <vt:lpstr>13.pielikums</vt:lpstr>
      <vt:lpstr>14.pielikums</vt:lpstr>
      <vt:lpstr>15.pielikums</vt:lpstr>
      <vt:lpstr>16.pielikums</vt:lpstr>
      <vt:lpstr>17.pielikums</vt:lpstr>
      <vt:lpstr>18.pielikums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Ivita Lazdiņa</dc:creator>
  <cp:lastModifiedBy>Ivita Lazdiņa</cp:lastModifiedBy>
  <dcterms:created xsi:type="dcterms:W3CDTF">2021-11-29T12:03:05Z</dcterms:created>
  <dcterms:modified xsi:type="dcterms:W3CDTF">2021-12-27T15:13:58Z</dcterms:modified>
</cp:coreProperties>
</file>