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3"/>
  <workbookPr codeName="Šī_darbgrāmata" defaultThemeVersion="124226"/>
  <mc:AlternateContent xmlns:mc="http://schemas.openxmlformats.org/markup-compatibility/2006">
    <mc:Choice Requires="x15">
      <x15ac:absPath xmlns:x15ac="http://schemas.microsoft.com/office/spreadsheetml/2010/11/ac" url="\\iem-ds.iem.gov.lv\U disks\ipotjomkina\Dokumenti datorā\2025 UKRplans2026 Elina\"/>
    </mc:Choice>
  </mc:AlternateContent>
  <xr:revisionPtr revIDLastSave="0" documentId="13_ncr:1_{23568573-3B1E-4AAC-A10B-927D8C4DFB29}" xr6:coauthVersionLast="36" xr6:coauthVersionMax="36" xr10:uidLastSave="{00000000-0000-0000-0000-000000000000}"/>
  <bookViews>
    <workbookView xWindow="0" yWindow="0" windowWidth="28800" windowHeight="10905" tabRatio="783" activeTab="4" xr2:uid="{00000000-000D-0000-FFFF-FFFF00000000}"/>
  </bookViews>
  <sheets>
    <sheet name="NMPD " sheetId="26" r:id="rId1"/>
    <sheet name="NVD " sheetId="24" r:id="rId2"/>
    <sheet name="transportēšana UKR LV" sheetId="22" r:id="rId3"/>
    <sheet name="transportēšana starp ĀI" sheetId="21" r:id="rId4"/>
    <sheet name="kopā " sheetId="18" r:id="rId5"/>
  </sheets>
  <calcPr calcId="191029"/>
</workbook>
</file>

<file path=xl/calcChain.xml><?xml version="1.0" encoding="utf-8"?>
<calcChain xmlns="http://schemas.openxmlformats.org/spreadsheetml/2006/main">
  <c r="E11" i="24" l="1"/>
  <c r="F11" i="24"/>
  <c r="G11" i="24"/>
  <c r="H11" i="24"/>
  <c r="I11" i="24"/>
  <c r="J11" i="24"/>
  <c r="K11" i="24"/>
  <c r="L11" i="24"/>
  <c r="M11" i="24"/>
  <c r="B23" i="26" l="1"/>
  <c r="B22" i="26"/>
  <c r="B16" i="26" l="1"/>
  <c r="B21" i="26" l="1"/>
  <c r="B24" i="26" s="1"/>
  <c r="B26" i="26" s="1"/>
  <c r="B18" i="26"/>
  <c r="D7" i="26"/>
  <c r="D8" i="26"/>
  <c r="D9" i="26"/>
  <c r="D10" i="26"/>
  <c r="D11" i="26"/>
  <c r="D12" i="26"/>
  <c r="D13" i="26"/>
  <c r="D14" i="26"/>
  <c r="D15" i="26"/>
  <c r="D6" i="26"/>
  <c r="Q9" i="24" l="1"/>
  <c r="Q11" i="24" s="1"/>
  <c r="D5" i="24"/>
  <c r="D9" i="24"/>
  <c r="N9" i="24" s="1"/>
  <c r="O9" i="24" s="1"/>
  <c r="D10" i="24"/>
  <c r="N10" i="24" s="1"/>
  <c r="O10" i="24" s="1"/>
  <c r="N5" i="24" l="1"/>
  <c r="D8" i="24"/>
  <c r="D7" i="24"/>
  <c r="D6" i="24"/>
  <c r="D11" i="24" s="1"/>
  <c r="O5" i="24" l="1"/>
  <c r="N6" i="24"/>
  <c r="N7" i="24"/>
  <c r="O7" i="24" s="1"/>
  <c r="N8" i="24"/>
  <c r="O8" i="24" s="1"/>
  <c r="N11" i="24" l="1"/>
  <c r="P5" i="24"/>
  <c r="O6" i="24"/>
  <c r="O11" i="24" s="1"/>
  <c r="F6" i="18"/>
  <c r="R5" i="24" l="1"/>
  <c r="P10" i="24"/>
  <c r="R10" i="24" l="1"/>
  <c r="D16" i="26" l="1"/>
  <c r="P9" i="24" l="1"/>
  <c r="R9" i="24" s="1"/>
  <c r="P8" i="24" l="1"/>
  <c r="R8" i="24" s="1"/>
  <c r="P7" i="24"/>
  <c r="R7" i="24" s="1"/>
  <c r="P6" i="24" l="1"/>
  <c r="P11" i="24" s="1"/>
  <c r="D5" i="22"/>
  <c r="D6" i="22" s="1"/>
  <c r="F8" i="18" s="1"/>
  <c r="D5" i="21"/>
  <c r="D6" i="21" s="1"/>
  <c r="F9" i="18" s="1"/>
  <c r="R6" i="24" l="1"/>
  <c r="R11" i="24" s="1"/>
  <c r="F7" i="18" l="1"/>
  <c r="F10" i="18" l="1"/>
</calcChain>
</file>

<file path=xl/sharedStrings.xml><?xml version="1.0" encoding="utf-8"?>
<sst xmlns="http://schemas.openxmlformats.org/spreadsheetml/2006/main" count="108" uniqueCount="104">
  <si>
    <t xml:space="preserve">Apakšprogrammu nosaukums </t>
  </si>
  <si>
    <t>33.03.00</t>
  </si>
  <si>
    <t>33.04.00</t>
  </si>
  <si>
    <t>33.14.00</t>
  </si>
  <si>
    <t>33.16.00</t>
  </si>
  <si>
    <t>33.17.00</t>
  </si>
  <si>
    <t>KOPĀ</t>
  </si>
  <si>
    <t>Nr. p.k.</t>
  </si>
  <si>
    <t>Pasākums</t>
  </si>
  <si>
    <t>Atbildīgā institūcija</t>
  </si>
  <si>
    <t>Līdzatbildīgās institūcijas, komersanti</t>
  </si>
  <si>
    <t>Iesaistāmie resursi</t>
  </si>
  <si>
    <t>Papildu nepieciešamais finansējums</t>
  </si>
  <si>
    <t>Veselības ministrija</t>
  </si>
  <si>
    <t>Neatliekamās medicīniskās palīdzības nodrošināšana</t>
  </si>
  <si>
    <t>NMPD</t>
  </si>
  <si>
    <t xml:space="preserve">Nacionālais veselības dienests,
ārstniecības iestādes
</t>
  </si>
  <si>
    <t>Ārstniecības iestādes</t>
  </si>
  <si>
    <t>Pārvešanas nodrošināšanai provizoriski nepieciešamais finansējums, euro</t>
  </si>
  <si>
    <t>Pacientu nogādāšana no stacionārās ārstniecības iestādes uz citu stacionāro ārstniecības iestādi</t>
  </si>
  <si>
    <t>Izpildīto izsaukumu skaits kopā</t>
  </si>
  <si>
    <t>Izdevumi kopā, euro, atbilstoši izsaukumu skaitam</t>
  </si>
  <si>
    <t>Februāris</t>
  </si>
  <si>
    <t>Marts</t>
  </si>
  <si>
    <t>Aprīlis</t>
  </si>
  <si>
    <t>Maijs</t>
  </si>
  <si>
    <t>Jūnijs</t>
  </si>
  <si>
    <t>Kopā</t>
  </si>
  <si>
    <t>Augusts</t>
  </si>
  <si>
    <t>Budžeta
apakš-programmas kods</t>
  </si>
  <si>
    <t>Provizoriskais pacientu skaits</t>
  </si>
  <si>
    <t>Viena pacienta pārvešanas nodrošināšanas izmaksas, euro</t>
  </si>
  <si>
    <t>RAKUS</t>
  </si>
  <si>
    <t>KOPÄ:</t>
  </si>
  <si>
    <r>
      <t xml:space="preserve">Prognoze līdzekļu izlietojumam par Ukrainas civiliedzīvotājiem sniegtajiem  veselības aprūpes pakalpojumiem, </t>
    </r>
    <r>
      <rPr>
        <b/>
        <i/>
        <sz val="12"/>
        <rFont val="Times New Roman"/>
        <family val="1"/>
      </rPr>
      <t>euro</t>
    </r>
  </si>
  <si>
    <t>Izdevmu pozīcija</t>
  </si>
  <si>
    <t>Viena pacienta transportēšanas izmaksa*</t>
  </si>
  <si>
    <t>Pacientu skaits</t>
  </si>
  <si>
    <t>Izmaksas kopā</t>
  </si>
  <si>
    <t>Transportēšanas pakalpojumi</t>
  </si>
  <si>
    <t>Izmaksas kopā, euro</t>
  </si>
  <si>
    <t>KOPĀ:</t>
  </si>
  <si>
    <t>aprēķinus skatīt papildus lapā "transportēšana starp ĀI"</t>
  </si>
  <si>
    <t>aprēķinus skatīt papildus lapā"transportēšana UKR LV"</t>
  </si>
  <si>
    <t>janvāris</t>
  </si>
  <si>
    <t>33.18.00</t>
  </si>
  <si>
    <t>februāris</t>
  </si>
  <si>
    <t>marts</t>
  </si>
  <si>
    <t>aprīlis</t>
  </si>
  <si>
    <t>maijs</t>
  </si>
  <si>
    <t>jūnijs</t>
  </si>
  <si>
    <t>jūlijs</t>
  </si>
  <si>
    <t>augusts</t>
  </si>
  <si>
    <t>Jūlijs</t>
  </si>
  <si>
    <t>Janvāris</t>
  </si>
  <si>
    <t xml:space="preserve">Pacientu medicīniskā transportēšana no ārstniecības iestādes Ukrainā uz stacionāro ārstniecības iestādi Latvijā  saskaņā ar vienošanos starptautiskās palīdzības ietvaros </t>
  </si>
  <si>
    <t xml:space="preserve">Primārās, sekundārās un terciārās veselības aprūpes nodrošināšana, tai skaitā kompensējamo medikamentu un materiālu un līdzmaksājumu nodrošināšana </t>
  </si>
  <si>
    <t>Attiecībā uz neatliekamās medicīniskās palīdzības nodrošināšanu: atbildīgais - Veselības ministrija; līdzatbildīgais - Neatliekamās medicīniskās palīdzības dienests; iesaistāmie resursi -  papildus finansējums, aprēķinus skatīt papildus sheet "NMPD "</t>
  </si>
  <si>
    <t>7.1.</t>
  </si>
  <si>
    <t>7.2.</t>
  </si>
  <si>
    <t>7.3.</t>
  </si>
  <si>
    <t>7.4.</t>
  </si>
  <si>
    <t xml:space="preserve">Attiecībā uz  primārās, sekundārās ambulatorās un stacionārās veselības aprūpes nodrošināšanu: atbildīgais  - Veselības ministrija;  līdzatbildīgais - Nacionālais veselības dienests, ārstniecības iestādes; iesaistāmie resursi  - papildus finansējums. 
aprēķinus skatīt papildus sheet "NVD".
</t>
  </si>
  <si>
    <t>Skaidrojumi</t>
  </si>
  <si>
    <t>Izsaukuma cena 198.93 euro, atbilstoši MK 16.07.2024. noteikumi Nr. 466
 (prot. Nr. 29 43. §)
"Neatliekamās medicīniskās palīdzības dienesta maksas pakalpojumu cenrādis" stājas spēkā 2024. gada 1. oktobrī.</t>
  </si>
  <si>
    <t>Septembris</t>
  </si>
  <si>
    <t>Oktobris (01.-20.)</t>
  </si>
  <si>
    <t>septembris</t>
  </si>
  <si>
    <t>Izpilde 2025.gads</t>
  </si>
  <si>
    <t>Kopā janvāris - maijs</t>
  </si>
  <si>
    <t>Prognoze 2025.gadam</t>
  </si>
  <si>
    <t>Prognoze 2026.gada 12 mēnešiem Ukrainas civiliedzīvotājiem</t>
  </si>
  <si>
    <t xml:space="preserve">Prognoze 2026.gada 12 mēnešiem KOPĀ </t>
  </si>
  <si>
    <t>Rehabilitācijas pakalpojumu nodrošināšana stacionārās ārstniecības iestādēs (264 pacients) 2026.gada 12 mēnešiem</t>
  </si>
  <si>
    <t>NMPD izpildītie izsaukumi pie Ukrainas civiliedzīvotājiem  laika posmā no
01.01.2025-31.05.2025</t>
  </si>
  <si>
    <t>Kopējais izpildīto izsaukumu skaits 2025.gada 5 mēnešos</t>
  </si>
  <si>
    <t>Fizisko personu reģistrā uz 2025.gada 1.jūniju  iekļauto Ukrainas civiliedzīvotāju skaits</t>
  </si>
  <si>
    <t>Vidēji mēnesī izpildīto izsaukumu skaits 2025.gada 5 mēnešos</t>
  </si>
  <si>
    <t>Prognoze Ukrainas civiliedzīvotāju skaitam 2026.gadā</t>
  </si>
  <si>
    <t>Prognoze Ukrainas civiliedzīvotāju skaitam 2026.gadā (% pret skaitu uz 2025.gada 1.jūniju)</t>
  </si>
  <si>
    <t>Vidēji mēnesī plānoto izsaukumu skaits 2026.gadā uz prognozēto Ukrainas civiliedzīvotāju skaitu</t>
  </si>
  <si>
    <t>Ņemot vērā minētos datus un pie nosacījuma, ka situācija frontē Ukrainā saglabājas relatīvi līdzīga, Iekšlietu ministrija prognozē, ka 2026. gadā Latvijā no jauna ieradīsies no 6000 līdz 10 000 Ukrainas civiliedzīvotāju</t>
  </si>
  <si>
    <t>Nepieciešamais finansējuma aprēķins par pacientu nogādāšanu no stacionārās ārstniecības iestādes uz citu stacionāro ārstniecības iestādi</t>
  </si>
  <si>
    <t>Nepieciešamais finansējuma aprēķins par pacientu medicīnisko transportēšanu no Ukrainas ārstniecības iestādes uz stacionāro ārstniecības iestādi Latvijā saskaņā ar vienošanos starptautiskās palīdzības ietvaros</t>
  </si>
  <si>
    <t xml:space="preserve">* Transportēšanas izmaksas no Ukrainas uz Latviju = 1185,80 ar PVN par pacientu. </t>
  </si>
  <si>
    <t>Kompensējamo medikamentu un materiālu apmaksāšana</t>
  </si>
  <si>
    <t>Centralizēta medikamentu un materiālu iegāde</t>
  </si>
  <si>
    <t>Primārās ambulatorās veselības aprūpes nodrošināšana</t>
  </si>
  <si>
    <t>Pārējo ambulatoro veselības aprūpes pakalpojumu nodrošināšana</t>
  </si>
  <si>
    <t>Neatliekamās medicīniskās palīdzības nodrošināšana stacionārās ārstniecības iestādēs</t>
  </si>
  <si>
    <t>Prognoze 2025.gada jūnijs - decembris</t>
  </si>
  <si>
    <t>Iekš izdevumiem tiek nodrošināts</t>
  </si>
  <si>
    <t>Plānveida stacionāro veselības aprūpes pakalpojumu nodrošināšana</t>
  </si>
  <si>
    <t>Ambulatorajai ārstēšanai paredzēto zāļu un medicīnisko ierīču iegādes izdevumu kompensācijas, parenterālās C saraksta zāļes.</t>
  </si>
  <si>
    <t>Centralizēta medikamentu un materiālu iegāde Ukrainas civiliedzīvotājiem (Fenilketonūrija,peritoneālā dialīze, redzes korekcija), centralizēti iepērkamo parenterāli ievadāmo zāļu onkoloģisko saslimšanu ārstēšanai nodrošinājums Ukrainas civiliedzīvotājiem.</t>
  </si>
  <si>
    <t>Zobārstniecība (Zobārstniecības pakalpojumi sniegti bērniem vecumā līdz 18 gadiem).</t>
  </si>
  <si>
    <t>Primārās ambulatorās veselības aprūpes nodrošināšana, laboratorisko izmeklējumu nodrošināšana ambulatorajā aprūpē,sekundāro ambulatoro veselības aprūpes pakalpojumu nodrošināšana.</t>
  </si>
  <si>
    <t>Medicīniskās palīdzības nodrošināšana stacionārās ārstniecības iestādēs.</t>
  </si>
  <si>
    <t>Ukrainā cietušo transports LV starp ārstniecības iestādēm, glikozes monitorēšanas sistēmu un to piederumu aprīkojuma apmaksa, insulīna ievadīšanas ierīču (insulīna sūkņu) un to piederumu (katetru un rezervuāru) apmaksa, pacientu medicīniskā transportēšana no ārvalsts ārstniecības iestādes uz stacionāro ārstniecības iestādi Latvijā  saskaņā ar vienošanos starptautiskās palīdzības ietvaros.</t>
  </si>
  <si>
    <t>Valsts atbalsts Ukrainas iedzīvotājiem Latvijā tiek nodrošināts atbilstoši Ukrainas civiliedzīvotāju atbalsta likumam. Saskaņā ar šā likuma 7.panta ceturto daļu Ukrainas civiliedzīvotājam[1] ir tiesības saņemt valsts apmaksātos veselības aprūpes pakalpojumus vienlīdzīgā apjomā ar Latvijā valsts obligātās veselības apdrošināšanas ietvaros apdrošinātām personām. Minētais nozīmē, ka Ukrainas civiliedzīvotāji, kuri ierodas vai uzturas Latvijā, var saņemt visus valsts apmaksātos veselības aprūpes pakalpojumus tādā pašā kārtībā un apjomā, kādā tie saskaņā ar Ministru kabineta 2018.gada 28.augusta noteikumiem Nr.555 „Veselības aprūpes pakalpojumu organizēšanas un samaksas kārtība” tiek nodrošināti pārējiem Latvijas iedzīvotājiem. Turklāt šobrīd Ukrainas civiliedzīvotājiem, saņemot valsts apmaksātos veselības aprūpes pakalpojumus, nav jāveic pacienta līdzmaksājums (izņemot gadījumu, ja persona ir sociāli apdrošināta saskaņā ar likumu "Par valsts sociālo apdrošināšanu", tas ir, persona ir nodarbinātais vai pašnodarbinātais, par kuru tiek veikta nodokļu nomaksa vispārējā režīmā). 
Vienlaikus ir izstrādāti grozījumi Ukrainas civiliedzīvotāju atbalsta likumā[1]. Veselības aprūpes jomā likumprojekts paredz Ukrainas civiliedzīvotājiem pienākumu no 2026.gada veikt pacienta līdzmaksājumu. Izņēmuma gadījumi tiks attiecināti uz situāciju, ja Ukrainas civiliedzīvotājs iekļaujas kādā no Veselības aprūpes finansēšanas likuma 6.panta otrajā daļā noteiktajām personu grupām, kuras ir atbrīvotas no pacienta līdzmaksājuma veikšanas, vai ir pacients, kurš starptautiskās palīdzības projekta ietvaros medicīniski transportēts (valsts apmaksāts pakalpojums) no Ukrainas ārstniecības iestādes uz stacionāro ārstniecības iestādi Latvijā un saņem veselības aprūpes pakalpojumus atbilstoši medicīniskās transportēšanas mērķim.
[1] Pieejams šeit: https://tapportals.mk.gov.lv/legal_acts/40fbda40-b065-4f7b-a48f-9cae4452f8a6
[1] Ukrainas civiliedzīvotāju atbalsta likuma 1.panta pirmās daļas izpratnē Ukrainas civiliedzīvotāji ir Ukrainas pilsoņi un viņu ģimenes locekļi, kā arī personas, kuras Ukrainā saņēmušas pastāvīgās uzturēšanās atļauju un nevar atgriezties savas pilsonības valstī, bezvalstnieka statusu vai starptautiskās aizsardzības statusu, un to ģimenes locekļi.</t>
  </si>
  <si>
    <t>KOPĀ pasākumiem  Veselības ministrijai</t>
  </si>
  <si>
    <t>Nepieciešamā finansējuma aprēķins (indikatīvi) ****</t>
  </si>
  <si>
    <t>3.pielikums 
Ministru kabineta rīkojuma projekta "Par Pasākumu plānu atbalsta sniegšanai Ukrainas civiliedzīvotājiem Latvijas Republikā 2026. gadam" sākotnējās ietekmes novērtējuma ziņojumam (anotācijai)</t>
  </si>
  <si>
    <t>Budžeta resora "74. Gadskārtējā valsts budžeta izpildes procesā pārdalāmais finansējums" atsevišķā programmā 17.00.00 “Finansējums Ukrainas civiliedzīvotāju atbalsta likumā noteikto pasākumu īstenošanai” paredzētais finansējums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</si>
</sst>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 #,##0.00_-;_-* &quot;-&quot;??_-;_-@_-"/>
    <numFmt numFmtId="165" formatCode="0.0"/>
    <numFmt numFmtId="166" formatCode="[$-F400]h:mm:ss\ AM/PM"/>
    <numFmt numFmtId="167" formatCode="#,##0.000000"/>
    <numFmt numFmtId="168" formatCode="&quot; &quot;#,##0.00&quot; &quot;;&quot;-&quot;#,##0.00&quot; &quot;;&quot;-&quot;00&quot; &quot;;&quot; &quot;@&quot; &quot;"/>
  </numFmts>
  <fonts count="41">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Times New Roman"/>
      <family val="1"/>
      <charset val="186"/>
    </font>
    <font>
      <b/>
      <sz val="10"/>
      <name val="Times New Roman"/>
      <family val="1"/>
    </font>
    <font>
      <sz val="10"/>
      <name val="Times New Roman"/>
      <family val="1"/>
    </font>
    <font>
      <b/>
      <sz val="11"/>
      <name val="Times New Roman"/>
      <family val="1"/>
    </font>
    <font>
      <b/>
      <sz val="11"/>
      <color theme="3"/>
      <name val="Calibri"/>
      <family val="2"/>
      <charset val="186"/>
      <scheme val="minor"/>
    </font>
    <font>
      <sz val="10"/>
      <name val="Arial"/>
      <family val="2"/>
      <charset val="186"/>
    </font>
    <font>
      <sz val="10"/>
      <color theme="1"/>
      <name val="Times New Roman"/>
      <family val="1"/>
      <charset val="186"/>
    </font>
    <font>
      <b/>
      <sz val="10"/>
      <name val="Times New Roman"/>
      <family val="1"/>
      <charset val="186"/>
    </font>
    <font>
      <sz val="11"/>
      <color theme="1"/>
      <name val="Calibri"/>
      <family val="2"/>
      <scheme val="minor"/>
    </font>
    <font>
      <i/>
      <sz val="12"/>
      <name val="Times New Roman"/>
      <family val="1"/>
    </font>
    <font>
      <b/>
      <sz val="12"/>
      <name val="Times New Roman"/>
      <family val="1"/>
    </font>
    <font>
      <b/>
      <i/>
      <sz val="12"/>
      <name val="Times New Roman"/>
      <family val="1"/>
    </font>
    <font>
      <sz val="12"/>
      <name val="Times New Roman"/>
      <family val="1"/>
    </font>
    <font>
      <b/>
      <sz val="11"/>
      <name val="Times New Roman"/>
      <family val="1"/>
      <charset val="186"/>
    </font>
    <font>
      <sz val="11"/>
      <name val="BaltHelvetica"/>
      <charset val="186"/>
    </font>
    <font>
      <sz val="11"/>
      <name val="Times New Roman"/>
      <family val="1"/>
      <charset val="186"/>
    </font>
    <font>
      <sz val="11"/>
      <color theme="1"/>
      <name val="Times New Roman"/>
      <family val="1"/>
      <charset val="186"/>
    </font>
    <font>
      <b/>
      <u/>
      <sz val="10"/>
      <name val="Times New Roman"/>
      <family val="1"/>
    </font>
    <font>
      <i/>
      <sz val="10"/>
      <name val="Times New Roman"/>
      <family val="1"/>
    </font>
    <font>
      <sz val="11"/>
      <color rgb="FF000000"/>
      <name val="Calibri"/>
      <family val="2"/>
      <charset val="1"/>
    </font>
    <font>
      <sz val="10"/>
      <name val="Arial"/>
      <family val="2"/>
    </font>
    <font>
      <b/>
      <i/>
      <sz val="10"/>
      <name val="Times New Roman"/>
      <family val="1"/>
    </font>
    <font>
      <b/>
      <sz val="12"/>
      <name val="Times New Roman"/>
      <family val="1"/>
      <charset val="186"/>
    </font>
    <font>
      <sz val="10"/>
      <color rgb="FFFF0000"/>
      <name val="Times New Roman"/>
      <family val="1"/>
    </font>
    <font>
      <sz val="11"/>
      <color indexed="8"/>
      <name val="Calibri"/>
      <family val="2"/>
      <scheme val="minor"/>
    </font>
    <font>
      <sz val="11"/>
      <color rgb="FF000000"/>
      <name val="Calibri"/>
      <family val="2"/>
      <charset val="186"/>
    </font>
    <font>
      <sz val="11"/>
      <color rgb="FF006100"/>
      <name val="Calibri"/>
      <family val="2"/>
      <charset val="186"/>
    </font>
    <font>
      <sz val="11"/>
      <color rgb="FF000000"/>
      <name val="Arial"/>
      <family val="2"/>
      <charset val="186"/>
    </font>
    <font>
      <sz val="8"/>
      <name val="Times New Roman"/>
      <family val="1"/>
      <charset val="186"/>
    </font>
    <font>
      <sz val="10"/>
      <name val="BaltHelvetica"/>
      <charset val="186"/>
    </font>
    <font>
      <sz val="12"/>
      <color rgb="FF7030A0"/>
      <name val="Times New Roman"/>
      <family val="1"/>
    </font>
  </fonts>
  <fills count="8">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C6EFCE"/>
        <bgColor rgb="FFC6EFCE"/>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theme="4" tint="0.3999755851924192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s>
  <cellStyleXfs count="399">
    <xf numFmtId="0" fontId="0" fillId="0" borderId="0"/>
    <xf numFmtId="165" fontId="8" fillId="2" borderId="0" applyBorder="0" applyProtection="0"/>
    <xf numFmtId="0" fontId="9" fillId="0" borderId="0"/>
    <xf numFmtId="0" fontId="14" fillId="0" borderId="5" applyNumberFormat="0" applyFill="0" applyAlignment="0" applyProtection="0"/>
    <xf numFmtId="0" fontId="15" fillId="0" borderId="0"/>
    <xf numFmtId="164" fontId="15" fillId="0" borderId="0" applyFont="0" applyFill="0" applyBorder="0" applyAlignment="0" applyProtection="0"/>
    <xf numFmtId="0" fontId="15" fillId="0" borderId="0"/>
    <xf numFmtId="166" fontId="18" fillId="0" borderId="0"/>
    <xf numFmtId="0" fontId="7" fillId="0" borderId="0"/>
    <xf numFmtId="164" fontId="9" fillId="0" borderId="0" applyFont="0" applyFill="0" applyBorder="0" applyAlignment="0" applyProtection="0"/>
    <xf numFmtId="164" fontId="15" fillId="0" borderId="0" applyFont="0" applyFill="0" applyBorder="0" applyAlignment="0" applyProtection="0"/>
    <xf numFmtId="0" fontId="6" fillId="0" borderId="0"/>
    <xf numFmtId="0" fontId="6" fillId="0" borderId="0"/>
    <xf numFmtId="164" fontId="9" fillId="0" borderId="0" applyFont="0" applyFill="0" applyBorder="0" applyAlignment="0" applyProtection="0"/>
    <xf numFmtId="164" fontId="15" fillId="0" borderId="0" applyFont="0" applyFill="0" applyBorder="0" applyAlignment="0" applyProtection="0"/>
    <xf numFmtId="0" fontId="5" fillId="0" borderId="0"/>
    <xf numFmtId="164" fontId="9" fillId="0" borderId="0" applyFont="0" applyFill="0" applyBorder="0" applyAlignment="0" applyProtection="0"/>
    <xf numFmtId="164" fontId="15" fillId="0" borderId="0" applyFont="0" applyFill="0" applyBorder="0" applyAlignment="0" applyProtection="0"/>
    <xf numFmtId="0" fontId="4" fillId="0" borderId="0"/>
    <xf numFmtId="0" fontId="4" fillId="0" borderId="0"/>
    <xf numFmtId="0" fontId="18" fillId="0" borderId="0"/>
    <xf numFmtId="0" fontId="29" fillId="0" borderId="0"/>
    <xf numFmtId="0" fontId="4" fillId="0" borderId="0"/>
    <xf numFmtId="164" fontId="9" fillId="0" borderId="0" applyFont="0" applyFill="0" applyBorder="0" applyAlignment="0" applyProtection="0"/>
    <xf numFmtId="164" fontId="15" fillId="0" borderId="0" applyFont="0" applyFill="0" applyBorder="0" applyAlignment="0" applyProtection="0"/>
    <xf numFmtId="0" fontId="4" fillId="0" borderId="0"/>
    <xf numFmtId="0" fontId="30" fillId="0" borderId="0"/>
    <xf numFmtId="164" fontId="15" fillId="0" borderId="0" applyFont="0" applyFill="0" applyBorder="0" applyAlignment="0" applyProtection="0"/>
    <xf numFmtId="0" fontId="4" fillId="0" borderId="0"/>
    <xf numFmtId="164" fontId="9" fillId="0" borderId="0" applyFont="0" applyFill="0" applyBorder="0" applyAlignment="0" applyProtection="0"/>
    <xf numFmtId="164" fontId="15" fillId="0" borderId="0" applyFont="0" applyFill="0" applyBorder="0" applyAlignment="0" applyProtection="0"/>
    <xf numFmtId="0" fontId="3" fillId="0" borderId="0"/>
    <xf numFmtId="164" fontId="9" fillId="0" borderId="0" applyFont="0" applyFill="0" applyBorder="0" applyAlignment="0" applyProtection="0"/>
    <xf numFmtId="164" fontId="15" fillId="0" borderId="0" applyFont="0" applyFill="0" applyBorder="0" applyAlignment="0" applyProtection="0"/>
    <xf numFmtId="0" fontId="3" fillId="0" borderId="0"/>
    <xf numFmtId="0" fontId="3" fillId="0" borderId="0"/>
    <xf numFmtId="164" fontId="9" fillId="0" borderId="0" applyFont="0" applyFill="0" applyBorder="0" applyAlignment="0" applyProtection="0"/>
    <xf numFmtId="164" fontId="15" fillId="0" borderId="0" applyFont="0" applyFill="0" applyBorder="0" applyAlignment="0" applyProtection="0"/>
    <xf numFmtId="0" fontId="3" fillId="0" borderId="0"/>
    <xf numFmtId="164" fontId="9" fillId="0" borderId="0" applyFont="0" applyFill="0" applyBorder="0" applyAlignment="0" applyProtection="0"/>
    <xf numFmtId="164" fontId="15" fillId="0" borderId="0" applyFont="0" applyFill="0" applyBorder="0" applyAlignment="0" applyProtection="0"/>
    <xf numFmtId="0" fontId="3" fillId="0" borderId="0"/>
    <xf numFmtId="0" fontId="3" fillId="0" borderId="0"/>
    <xf numFmtId="0" fontId="3" fillId="0" borderId="0"/>
    <xf numFmtId="164" fontId="9" fillId="0" borderId="0" applyFont="0" applyFill="0" applyBorder="0" applyAlignment="0" applyProtection="0"/>
    <xf numFmtId="164" fontId="15" fillId="0" borderId="0" applyFont="0" applyFill="0" applyBorder="0" applyAlignment="0" applyProtection="0"/>
    <xf numFmtId="0" fontId="3" fillId="0" borderId="0"/>
    <xf numFmtId="164" fontId="15" fillId="0" borderId="0" applyFont="0" applyFill="0" applyBorder="0" applyAlignment="0" applyProtection="0"/>
    <xf numFmtId="0" fontId="3" fillId="0" borderId="0"/>
    <xf numFmtId="164" fontId="9" fillId="0" borderId="0" applyFont="0" applyFill="0" applyBorder="0" applyAlignment="0" applyProtection="0"/>
    <xf numFmtId="0" fontId="2" fillId="0" borderId="0"/>
    <xf numFmtId="9" fontId="9" fillId="0" borderId="0" applyFont="0" applyFill="0" applyBorder="0" applyAlignment="0" applyProtection="0"/>
    <xf numFmtId="0" fontId="1" fillId="0" borderId="0"/>
    <xf numFmtId="164" fontId="15" fillId="0" borderId="0" applyFont="0" applyFill="0" applyBorder="0" applyAlignment="0" applyProtection="0"/>
    <xf numFmtId="0" fontId="1" fillId="0" borderId="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0" fontId="15"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5"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0" fontId="15"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164" fontId="15" fillId="0" borderId="0" applyFont="0" applyFill="0" applyBorder="0" applyAlignment="0" applyProtection="0"/>
    <xf numFmtId="0" fontId="1" fillId="0" borderId="0"/>
    <xf numFmtId="0" fontId="1" fillId="0" borderId="0"/>
    <xf numFmtId="164" fontId="9" fillId="0" borderId="0" applyFont="0" applyFill="0" applyBorder="0" applyAlignment="0" applyProtection="0"/>
    <xf numFmtId="0" fontId="34"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0" fontId="29" fillId="0" borderId="0"/>
    <xf numFmtId="164" fontId="9" fillId="0" borderId="0" applyFont="0" applyFill="0" applyBorder="0" applyAlignment="0" applyProtection="0"/>
    <xf numFmtId="0" fontId="35" fillId="0" borderId="0"/>
    <xf numFmtId="168" fontId="35" fillId="0" borderId="0" applyFont="0" applyBorder="0" applyProtection="0"/>
    <xf numFmtId="0" fontId="36" fillId="7" borderId="0" applyNumberFormat="0" applyBorder="0" applyAlignment="0" applyProtection="0"/>
    <xf numFmtId="0" fontId="35" fillId="0" borderId="0" applyNumberFormat="0" applyFont="0" applyBorder="0" applyProtection="0"/>
    <xf numFmtId="164" fontId="15" fillId="0" borderId="0" applyFont="0" applyFill="0" applyBorder="0" applyAlignment="0" applyProtection="0"/>
    <xf numFmtId="0" fontId="37" fillId="0" borderId="0"/>
    <xf numFmtId="0" fontId="1" fillId="0" borderId="0"/>
    <xf numFmtId="0" fontId="1"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xf numFmtId="0" fontId="1" fillId="0" borderId="0"/>
    <xf numFmtId="0" fontId="35" fillId="0" borderId="0"/>
    <xf numFmtId="0" fontId="35" fillId="0" borderId="0"/>
    <xf numFmtId="164" fontId="9" fillId="0" borderId="0" applyFont="0" applyFill="0" applyBorder="0" applyAlignment="0" applyProtection="0"/>
    <xf numFmtId="164" fontId="15" fillId="0" borderId="0" applyFont="0" applyFill="0" applyBorder="0" applyAlignment="0" applyProtection="0"/>
    <xf numFmtId="0" fontId="1" fillId="0" borderId="0"/>
    <xf numFmtId="0" fontId="1" fillId="0" borderId="0"/>
  </cellStyleXfs>
  <cellXfs count="122">
    <xf numFmtId="0" fontId="0" fillId="0" borderId="0" xfId="0"/>
    <xf numFmtId="3" fontId="12" fillId="0" borderId="0" xfId="0" applyNumberFormat="1" applyFont="1"/>
    <xf numFmtId="0" fontId="12" fillId="0" borderId="0" xfId="0" applyFont="1"/>
    <xf numFmtId="0" fontId="12" fillId="0" borderId="0" xfId="0" applyFont="1" applyAlignment="1">
      <alignment horizontal="center"/>
    </xf>
    <xf numFmtId="0" fontId="12" fillId="0" borderId="0" xfId="0" applyFont="1" applyAlignment="1">
      <alignment horizontal="center" vertical="center"/>
    </xf>
    <xf numFmtId="0" fontId="11" fillId="0" borderId="0" xfId="0" applyFont="1" applyAlignment="1">
      <alignment horizontal="left" vertical="center"/>
    </xf>
    <xf numFmtId="0" fontId="12" fillId="0" borderId="0" xfId="0" applyFont="1" applyAlignment="1">
      <alignment horizontal="left"/>
    </xf>
    <xf numFmtId="2" fontId="12" fillId="0" borderId="0" xfId="0" applyNumberFormat="1" applyFont="1" applyAlignment="1">
      <alignment horizontal="center" vertical="center"/>
    </xf>
    <xf numFmtId="0" fontId="12" fillId="0" borderId="1" xfId="0" applyFont="1" applyBorder="1" applyAlignment="1">
      <alignment horizontal="center" vertical="center"/>
    </xf>
    <xf numFmtId="0" fontId="12" fillId="0" borderId="1" xfId="0" applyFont="1" applyBorder="1"/>
    <xf numFmtId="0" fontId="12" fillId="0" borderId="1" xfId="0" applyFont="1" applyBorder="1" applyAlignment="1">
      <alignment vertical="center"/>
    </xf>
    <xf numFmtId="0" fontId="12" fillId="0" borderId="1" xfId="0" applyFont="1" applyBorder="1" applyAlignment="1">
      <alignment horizontal="center" vertical="center" wrapText="1"/>
    </xf>
    <xf numFmtId="0" fontId="12" fillId="0" borderId="1" xfId="0" applyFont="1" applyBorder="1" applyAlignment="1">
      <alignment vertical="center" wrapText="1"/>
    </xf>
    <xf numFmtId="3" fontId="12" fillId="0" borderId="0" xfId="0" applyNumberFormat="1" applyFont="1" applyAlignment="1">
      <alignment horizontal="center" vertical="center"/>
    </xf>
    <xf numFmtId="167" fontId="12" fillId="0" borderId="0" xfId="0" applyNumberFormat="1" applyFont="1"/>
    <xf numFmtId="4" fontId="11" fillId="0" borderId="0" xfId="0" applyNumberFormat="1" applyFont="1"/>
    <xf numFmtId="3" fontId="12" fillId="0" borderId="0" xfId="0" applyNumberFormat="1" applyFont="1" applyAlignment="1">
      <alignment wrapText="1"/>
    </xf>
    <xf numFmtId="4" fontId="12" fillId="0" borderId="0" xfId="0" applyNumberFormat="1" applyFont="1" applyAlignment="1">
      <alignment wrapText="1"/>
    </xf>
    <xf numFmtId="3" fontId="22" fillId="0" borderId="1" xfId="0" applyNumberFormat="1" applyFont="1" applyBorder="1" applyAlignment="1">
      <alignment horizontal="right" vertical="center" wrapText="1"/>
    </xf>
    <xf numFmtId="0" fontId="22" fillId="0" borderId="1" xfId="0" applyFont="1" applyBorder="1" applyAlignment="1">
      <alignment horizontal="right" vertical="center" wrapText="1"/>
    </xf>
    <xf numFmtId="3" fontId="20" fillId="5" borderId="1" xfId="0" applyNumberFormat="1" applyFont="1" applyFill="1" applyBorder="1" applyAlignment="1">
      <alignment horizontal="right" vertical="center" wrapText="1"/>
    </xf>
    <xf numFmtId="2" fontId="22" fillId="0" borderId="1" xfId="0" applyNumberFormat="1" applyFont="1" applyBorder="1" applyAlignment="1">
      <alignment horizontal="left" vertical="center" wrapText="1"/>
    </xf>
    <xf numFmtId="0" fontId="20" fillId="3" borderId="1" xfId="0" applyFont="1" applyFill="1" applyBorder="1"/>
    <xf numFmtId="3" fontId="20" fillId="3" borderId="1" xfId="0" applyNumberFormat="1" applyFont="1" applyFill="1" applyBorder="1" applyAlignment="1">
      <alignment horizontal="right" vertical="center"/>
    </xf>
    <xf numFmtId="0" fontId="24" fillId="0" borderId="0" xfId="0" applyFont="1"/>
    <xf numFmtId="0" fontId="25" fillId="5" borderId="1" xfId="3" applyFont="1" applyFill="1" applyBorder="1" applyAlignment="1">
      <alignment horizontal="center" vertical="center" wrapText="1"/>
    </xf>
    <xf numFmtId="0" fontId="26" fillId="5" borderId="1" xfId="0" applyFont="1" applyFill="1" applyBorder="1" applyAlignment="1">
      <alignment horizontal="center" vertical="center" wrapText="1"/>
    </xf>
    <xf numFmtId="0" fontId="25" fillId="0" borderId="1" xfId="0" applyFont="1" applyBorder="1"/>
    <xf numFmtId="0" fontId="25" fillId="0" borderId="1" xfId="0" applyFont="1" applyBorder="1" applyAlignment="1">
      <alignment horizontal="center" vertical="center"/>
    </xf>
    <xf numFmtId="3" fontId="23" fillId="0" borderId="1" xfId="0" applyNumberFormat="1" applyFont="1" applyBorder="1" applyAlignment="1">
      <alignment horizontal="right"/>
    </xf>
    <xf numFmtId="3" fontId="25" fillId="0" borderId="1" xfId="0" applyNumberFormat="1" applyFont="1" applyBorder="1"/>
    <xf numFmtId="3" fontId="10" fillId="5" borderId="1" xfId="0" applyNumberFormat="1" applyFont="1" applyFill="1" applyBorder="1" applyAlignment="1">
      <alignment horizontal="center" vertical="center" wrapText="1"/>
    </xf>
    <xf numFmtId="4" fontId="12" fillId="0" borderId="0" xfId="0" applyNumberFormat="1" applyFont="1"/>
    <xf numFmtId="0" fontId="10" fillId="5" borderId="1" xfId="3" applyFont="1" applyFill="1" applyBorder="1" applyAlignment="1">
      <alignment horizontal="center" vertical="center" wrapText="1"/>
    </xf>
    <xf numFmtId="0" fontId="16" fillId="5" borderId="1" xfId="0" applyFont="1" applyFill="1" applyBorder="1" applyAlignment="1">
      <alignment horizontal="center" vertical="center" wrapText="1"/>
    </xf>
    <xf numFmtId="0" fontId="17" fillId="0" borderId="0" xfId="0" applyFont="1"/>
    <xf numFmtId="0" fontId="10" fillId="0" borderId="1" xfId="0" applyFont="1" applyBorder="1"/>
    <xf numFmtId="3" fontId="10" fillId="0" borderId="1" xfId="0" applyNumberFormat="1" applyFont="1" applyBorder="1"/>
    <xf numFmtId="3" fontId="17" fillId="0" borderId="1" xfId="0" applyNumberFormat="1" applyFont="1" applyBorder="1"/>
    <xf numFmtId="4" fontId="11" fillId="0" borderId="0" xfId="0" applyNumberFormat="1" applyFont="1" applyAlignment="1">
      <alignment wrapText="1"/>
    </xf>
    <xf numFmtId="4" fontId="11" fillId="0" borderId="0" xfId="0" applyNumberFormat="1" applyFont="1" applyAlignment="1">
      <alignment horizontal="center"/>
    </xf>
    <xf numFmtId="4" fontId="11" fillId="0" borderId="0" xfId="12" applyNumberFormat="1" applyFont="1" applyAlignment="1">
      <alignment horizontal="center" vertical="center" wrapText="1"/>
    </xf>
    <xf numFmtId="0" fontId="12" fillId="0" borderId="1" xfId="0" applyFont="1" applyBorder="1" applyAlignment="1">
      <alignment horizontal="left" vertical="center" wrapText="1"/>
    </xf>
    <xf numFmtId="3" fontId="12" fillId="4" borderId="1" xfId="0" applyNumberFormat="1" applyFont="1" applyFill="1" applyBorder="1" applyAlignment="1">
      <alignment horizontal="center" vertical="center"/>
    </xf>
    <xf numFmtId="0" fontId="12" fillId="4" borderId="1" xfId="0" applyFont="1" applyFill="1" applyBorder="1" applyAlignment="1">
      <alignment horizontal="left" vertical="center" wrapText="1"/>
    </xf>
    <xf numFmtId="0" fontId="12" fillId="4" borderId="1" xfId="0" applyFont="1" applyFill="1" applyBorder="1" applyAlignment="1">
      <alignment vertical="center" wrapText="1"/>
    </xf>
    <xf numFmtId="3" fontId="12" fillId="0" borderId="1" xfId="0" applyNumberFormat="1" applyFont="1" applyBorder="1" applyAlignment="1">
      <alignment horizontal="center" vertical="center"/>
    </xf>
    <xf numFmtId="0" fontId="11" fillId="0" borderId="0" xfId="0" applyFont="1" applyAlignment="1">
      <alignment wrapText="1"/>
    </xf>
    <xf numFmtId="167" fontId="11" fillId="0" borderId="0" xfId="0" applyNumberFormat="1" applyFont="1" applyAlignment="1">
      <alignment wrapText="1"/>
    </xf>
    <xf numFmtId="0" fontId="19" fillId="0" borderId="1" xfId="0" applyFont="1" applyBorder="1" applyAlignment="1">
      <alignment horizontal="center" vertical="center" wrapText="1"/>
    </xf>
    <xf numFmtId="3" fontId="12" fillId="0" borderId="0" xfId="0" applyNumberFormat="1" applyFont="1" applyAlignment="1">
      <alignment horizontal="left" wrapText="1"/>
    </xf>
    <xf numFmtId="3" fontId="19" fillId="0" borderId="1" xfId="0" applyNumberFormat="1" applyFont="1" applyBorder="1" applyAlignment="1">
      <alignment vertical="center" wrapText="1"/>
    </xf>
    <xf numFmtId="0" fontId="22" fillId="0" borderId="0" xfId="50" applyFont="1" applyAlignment="1">
      <alignment horizontal="center" vertical="center" wrapText="1"/>
    </xf>
    <xf numFmtId="3" fontId="11" fillId="0" borderId="1" xfId="0" applyNumberFormat="1" applyFont="1" applyBorder="1" applyAlignment="1">
      <alignment horizontal="center" vertical="center"/>
    </xf>
    <xf numFmtId="3" fontId="11" fillId="0" borderId="0" xfId="0" applyNumberFormat="1" applyFont="1" applyAlignment="1">
      <alignment wrapText="1"/>
    </xf>
    <xf numFmtId="4" fontId="12" fillId="0" borderId="0" xfId="0" applyNumberFormat="1" applyFont="1" applyAlignment="1">
      <alignment horizontal="right"/>
    </xf>
    <xf numFmtId="3" fontId="33" fillId="0" borderId="0" xfId="0" applyNumberFormat="1" applyFont="1"/>
    <xf numFmtId="49" fontId="22" fillId="0" borderId="0" xfId="0" applyNumberFormat="1" applyFont="1" applyAlignment="1">
      <alignment horizontal="center"/>
    </xf>
    <xf numFmtId="0" fontId="22" fillId="0" borderId="0" xfId="0" applyFont="1" applyAlignment="1">
      <alignment horizontal="right"/>
    </xf>
    <xf numFmtId="0" fontId="19" fillId="0" borderId="0" xfId="0" applyFont="1"/>
    <xf numFmtId="0" fontId="22" fillId="0" borderId="0" xfId="0" applyFont="1"/>
    <xf numFmtId="0" fontId="22" fillId="0" borderId="0" xfId="0" applyFont="1" applyAlignment="1">
      <alignment vertical="center" wrapText="1"/>
    </xf>
    <xf numFmtId="49" fontId="20" fillId="3" borderId="1" xfId="0" applyNumberFormat="1" applyFont="1" applyFill="1" applyBorder="1" applyAlignment="1">
      <alignment horizontal="left"/>
    </xf>
    <xf numFmtId="0" fontId="20" fillId="0" borderId="0" xfId="0" applyFont="1"/>
    <xf numFmtId="0" fontId="22" fillId="0" borderId="1" xfId="0" applyFont="1" applyBorder="1" applyAlignment="1">
      <alignment horizontal="center" vertical="center" wrapText="1"/>
    </xf>
    <xf numFmtId="0" fontId="22" fillId="0" borderId="1" xfId="0" applyFont="1" applyBorder="1" applyAlignment="1">
      <alignment horizontal="left" vertical="center" wrapText="1"/>
    </xf>
    <xf numFmtId="3" fontId="20" fillId="0" borderId="0" xfId="0" applyNumberFormat="1" applyFont="1"/>
    <xf numFmtId="3" fontId="22" fillId="0" borderId="1" xfId="0" applyNumberFormat="1" applyFont="1" applyBorder="1" applyAlignment="1">
      <alignment vertical="center" wrapText="1"/>
    </xf>
    <xf numFmtId="3" fontId="22" fillId="5" borderId="1" xfId="0" applyNumberFormat="1" applyFont="1" applyFill="1" applyBorder="1" applyAlignment="1">
      <alignment vertical="center" wrapText="1"/>
    </xf>
    <xf numFmtId="3" fontId="19" fillId="0" borderId="1" xfId="0" applyNumberFormat="1" applyFont="1" applyBorder="1"/>
    <xf numFmtId="0" fontId="11" fillId="0" borderId="1" xfId="12" applyFont="1" applyBorder="1" applyAlignment="1">
      <alignment vertical="center"/>
    </xf>
    <xf numFmtId="0" fontId="12" fillId="0" borderId="1" xfId="12" applyFont="1" applyBorder="1" applyAlignment="1">
      <alignment horizontal="center" vertical="center"/>
    </xf>
    <xf numFmtId="0" fontId="28" fillId="0" borderId="1" xfId="12" applyFont="1" applyBorder="1" applyAlignment="1">
      <alignment horizontal="center" wrapText="1"/>
    </xf>
    <xf numFmtId="4" fontId="12" fillId="0" borderId="1" xfId="12" applyNumberFormat="1" applyFont="1" applyBorder="1" applyAlignment="1">
      <alignment horizontal="center"/>
    </xf>
    <xf numFmtId="3" fontId="11" fillId="0" borderId="1" xfId="12" applyNumberFormat="1" applyFont="1" applyBorder="1" applyAlignment="1">
      <alignment horizontal="center" vertical="center" wrapText="1"/>
    </xf>
    <xf numFmtId="0" fontId="11" fillId="0" borderId="1" xfId="12" applyFont="1" applyBorder="1" applyAlignment="1">
      <alignment horizontal="center" vertical="center" wrapText="1"/>
    </xf>
    <xf numFmtId="4" fontId="11" fillId="0" borderId="1" xfId="12" applyNumberFormat="1" applyFont="1" applyBorder="1" applyAlignment="1">
      <alignment horizontal="center" vertical="center" wrapText="1"/>
    </xf>
    <xf numFmtId="3" fontId="12" fillId="0" borderId="1" xfId="0" applyNumberFormat="1" applyFont="1" applyBorder="1" applyAlignment="1">
      <alignment wrapText="1"/>
    </xf>
    <xf numFmtId="4" fontId="12" fillId="0" borderId="1" xfId="0" applyNumberFormat="1" applyFont="1" applyBorder="1" applyAlignment="1">
      <alignment wrapText="1"/>
    </xf>
    <xf numFmtId="9" fontId="12" fillId="0" borderId="1" xfId="51" applyFont="1" applyBorder="1" applyAlignment="1">
      <alignment wrapText="1"/>
    </xf>
    <xf numFmtId="3" fontId="11" fillId="0" borderId="1" xfId="0" applyNumberFormat="1" applyFont="1" applyBorder="1" applyAlignment="1">
      <alignment wrapText="1"/>
    </xf>
    <xf numFmtId="0" fontId="22" fillId="4" borderId="0" xfId="0" applyFont="1" applyFill="1"/>
    <xf numFmtId="0" fontId="10" fillId="4" borderId="1" xfId="0" applyFont="1" applyFill="1" applyBorder="1"/>
    <xf numFmtId="0" fontId="10" fillId="4" borderId="1" xfId="0" applyFont="1" applyFill="1" applyBorder="1" applyAlignment="1">
      <alignment horizontal="center"/>
    </xf>
    <xf numFmtId="0" fontId="39" fillId="0" borderId="0" xfId="0" applyFont="1"/>
    <xf numFmtId="0" fontId="24" fillId="4" borderId="0" xfId="0" applyFont="1" applyFill="1"/>
    <xf numFmtId="0" fontId="22" fillId="0" borderId="1" xfId="0" applyFont="1" applyBorder="1" applyAlignment="1">
      <alignment horizontal="center" vertical="center"/>
    </xf>
    <xf numFmtId="0" fontId="40" fillId="0" borderId="1" xfId="0" applyFont="1" applyBorder="1" applyAlignment="1">
      <alignment horizontal="center" vertical="center"/>
    </xf>
    <xf numFmtId="0" fontId="40" fillId="0" borderId="1" xfId="0" applyFont="1" applyBorder="1" applyAlignment="1">
      <alignment horizontal="left" vertical="center" wrapText="1"/>
    </xf>
    <xf numFmtId="2" fontId="40" fillId="0" borderId="1" xfId="0" applyNumberFormat="1" applyFont="1" applyBorder="1" applyAlignment="1">
      <alignment horizontal="left" vertical="center" wrapText="1"/>
    </xf>
    <xf numFmtId="0" fontId="27" fillId="0" borderId="6" xfId="12" applyFont="1" applyBorder="1" applyAlignment="1">
      <alignment horizontal="center" vertical="center"/>
    </xf>
    <xf numFmtId="0" fontId="27" fillId="0" borderId="7" xfId="12" applyFont="1" applyBorder="1" applyAlignment="1">
      <alignment horizontal="center" vertical="center"/>
    </xf>
    <xf numFmtId="0" fontId="11" fillId="0" borderId="6" xfId="12" applyFont="1" applyBorder="1" applyAlignment="1">
      <alignment horizontal="center" vertical="center" wrapText="1"/>
    </xf>
    <xf numFmtId="0" fontId="11" fillId="0" borderId="7" xfId="12" applyFont="1" applyBorder="1" applyAlignment="1">
      <alignment horizontal="center" vertical="center" wrapText="1"/>
    </xf>
    <xf numFmtId="0" fontId="31" fillId="0" borderId="6" xfId="0" applyFont="1" applyBorder="1" applyAlignment="1">
      <alignment horizontal="center" vertical="center" wrapText="1"/>
    </xf>
    <xf numFmtId="0" fontId="31" fillId="0" borderId="7" xfId="0" applyFont="1" applyBorder="1" applyAlignment="1">
      <alignment horizontal="center" vertical="center" wrapText="1"/>
    </xf>
    <xf numFmtId="0" fontId="11" fillId="0" borderId="2" xfId="12" applyFont="1" applyBorder="1" applyAlignment="1">
      <alignment horizontal="center" vertical="center" wrapText="1"/>
    </xf>
    <xf numFmtId="0" fontId="40" fillId="4" borderId="10" xfId="0" applyFont="1" applyFill="1" applyBorder="1" applyAlignment="1">
      <alignment horizontal="left" wrapText="1"/>
    </xf>
    <xf numFmtId="0" fontId="40" fillId="4" borderId="10" xfId="0" applyFont="1" applyFill="1" applyBorder="1" applyAlignment="1">
      <alignment horizontal="left"/>
    </xf>
    <xf numFmtId="0" fontId="20"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1" xfId="0" applyFont="1" applyBorder="1" applyAlignment="1">
      <alignment horizontal="center" vertical="center"/>
    </xf>
    <xf numFmtId="0" fontId="22" fillId="5" borderId="1" xfId="0" applyFont="1" applyFill="1" applyBorder="1" applyAlignment="1">
      <alignment horizontal="center" vertical="center" wrapText="1"/>
    </xf>
    <xf numFmtId="0" fontId="20" fillId="5" borderId="1" xfId="0" applyFont="1" applyFill="1" applyBorder="1" applyAlignment="1">
      <alignment horizontal="center" vertical="center" wrapText="1"/>
    </xf>
    <xf numFmtId="0" fontId="17" fillId="0" borderId="1" xfId="0" applyFont="1" applyBorder="1" applyAlignment="1">
      <alignment horizontal="right"/>
    </xf>
    <xf numFmtId="0" fontId="38" fillId="0" borderId="0" xfId="0" applyFont="1" applyAlignment="1">
      <alignment horizontal="left" vertical="center" wrapText="1"/>
    </xf>
    <xf numFmtId="0" fontId="17" fillId="0" borderId="0" xfId="0" applyFont="1" applyAlignment="1">
      <alignment horizontal="center" wrapText="1"/>
    </xf>
    <xf numFmtId="0" fontId="23" fillId="0" borderId="3" xfId="0" applyFont="1" applyBorder="1" applyAlignment="1">
      <alignment horizontal="right"/>
    </xf>
    <xf numFmtId="0" fontId="23" fillId="0" borderId="8" xfId="0" applyFont="1" applyBorder="1" applyAlignment="1">
      <alignment horizontal="right"/>
    </xf>
    <xf numFmtId="0" fontId="23" fillId="0" borderId="4" xfId="0" applyFont="1" applyBorder="1" applyAlignment="1">
      <alignment horizontal="right"/>
    </xf>
    <xf numFmtId="0" fontId="23" fillId="4" borderId="0" xfId="0" applyFont="1" applyFill="1" applyAlignment="1">
      <alignment horizontal="center" wrapText="1"/>
    </xf>
    <xf numFmtId="0" fontId="12" fillId="0" borderId="0" xfId="0" applyFont="1" applyAlignment="1">
      <alignment horizontal="right" vertical="center" wrapText="1"/>
    </xf>
    <xf numFmtId="0" fontId="12" fillId="0" borderId="0" xfId="0" applyFont="1" applyAlignment="1">
      <alignment horizontal="right" vertical="center"/>
    </xf>
    <xf numFmtId="0" fontId="13" fillId="0" borderId="0" xfId="0" applyFont="1" applyAlignment="1">
      <alignment horizontal="center" vertical="center" wrapText="1"/>
    </xf>
    <xf numFmtId="0" fontId="13" fillId="0" borderId="0" xfId="0" applyFont="1" applyAlignment="1">
      <alignment horizontal="center" vertical="center"/>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4" borderId="6" xfId="0" applyFont="1" applyFill="1" applyBorder="1" applyAlignment="1">
      <alignment horizontal="center" vertical="center" wrapText="1"/>
    </xf>
    <xf numFmtId="0" fontId="12" fillId="4" borderId="9" xfId="0" applyFont="1" applyFill="1" applyBorder="1" applyAlignment="1">
      <alignment horizontal="center" vertical="center" wrapText="1"/>
    </xf>
    <xf numFmtId="0" fontId="11" fillId="0" borderId="1" xfId="0" applyFont="1" applyBorder="1" applyAlignment="1">
      <alignment horizontal="right" vertical="center"/>
    </xf>
    <xf numFmtId="0" fontId="32" fillId="6" borderId="0" xfId="0" applyFont="1" applyFill="1" applyAlignment="1">
      <alignment horizontal="center" vertical="center"/>
    </xf>
  </cellXfs>
  <cellStyles count="399">
    <cellStyle name="Comma 10" xfId="379" xr:uid="{B1178A14-05ED-4F03-923A-129448958F00}"/>
    <cellStyle name="Comma 11" xfId="395" xr:uid="{60BF0F37-B18C-45C8-972F-7DECCBCF2800}"/>
    <cellStyle name="Comma 2" xfId="9" xr:uid="{00000000-0005-0000-0000-000000000000}"/>
    <cellStyle name="Comma 2 10" xfId="57" xr:uid="{4F48FFFE-F098-49E8-8764-683B9FB02ADE}"/>
    <cellStyle name="Comma 2 2" xfId="5" xr:uid="{00000000-0005-0000-0000-000001000000}"/>
    <cellStyle name="Comma 2 2 10" xfId="384" xr:uid="{DEA139D1-9785-468B-BA1E-478332B8F820}"/>
    <cellStyle name="Comma 2 2 11" xfId="396" xr:uid="{7412512E-6957-4705-8D68-06403CF5D895}"/>
    <cellStyle name="Comma 2 2 12" xfId="53" xr:uid="{1F351EC2-CF37-4051-BD84-AB145677FE3B}"/>
    <cellStyle name="Comma 2 2 2" xfId="10" xr:uid="{00000000-0005-0000-0000-000002000000}"/>
    <cellStyle name="Comma 2 2 2 2" xfId="24" xr:uid="{00000000-0005-0000-0000-000003000000}"/>
    <cellStyle name="Comma 2 2 2 2 2" xfId="45" xr:uid="{00000000-0005-0000-0000-000004000000}"/>
    <cellStyle name="Comma 2 2 2 2 2 2" xfId="154" xr:uid="{2A961812-1617-4564-B05F-E382A2232C58}"/>
    <cellStyle name="Comma 2 2 2 2 2 2 2" xfId="260" xr:uid="{141FB8E0-BAF7-49D8-BE41-60438EF4DE37}"/>
    <cellStyle name="Comma 2 2 2 2 2 2 3" xfId="366" xr:uid="{BBECC49D-EAF4-4EF2-B3A0-67164AB7C405}"/>
    <cellStyle name="Comma 2 2 2 2 2 3" xfId="207" xr:uid="{BD51E471-9B6F-4A15-86D2-60996573DFC3}"/>
    <cellStyle name="Comma 2 2 2 2 2 4" xfId="313" xr:uid="{8FDD72A6-9D3F-4D7D-94CF-CD8139E5FEDF}"/>
    <cellStyle name="Comma 2 2 2 2 2 5" xfId="101" xr:uid="{040ECA42-4C3A-4F83-8A02-2FA7B78B8C15}"/>
    <cellStyle name="Comma 2 2 2 2 3" xfId="127" xr:uid="{EEE0C307-614A-4EB7-B78D-D809A3D5458D}"/>
    <cellStyle name="Comma 2 2 2 2 3 2" xfId="233" xr:uid="{47693C1E-32DD-495C-9317-2E9CE6EAE128}"/>
    <cellStyle name="Comma 2 2 2 2 3 3" xfId="339" xr:uid="{A4EA4258-805D-420D-8A9F-E57F75FBDABA}"/>
    <cellStyle name="Comma 2 2 2 2 4" xfId="180" xr:uid="{347C8C67-BD69-4F13-9973-9CC5F98E214E}"/>
    <cellStyle name="Comma 2 2 2 2 5" xfId="286" xr:uid="{2E31E23A-965D-42CD-9802-3E24D4BCC760}"/>
    <cellStyle name="Comma 2 2 2 2 6" xfId="73" xr:uid="{0F2ACC28-4F05-4745-84A9-8D65273284FB}"/>
    <cellStyle name="Comma 2 2 2 3" xfId="33" xr:uid="{00000000-0005-0000-0000-000005000000}"/>
    <cellStyle name="Comma 2 2 2 3 2" xfId="141" xr:uid="{D7C40F90-72B5-4B0D-A93C-316505E10801}"/>
    <cellStyle name="Comma 2 2 2 3 2 2" xfId="247" xr:uid="{429E7D06-1C66-445B-BC3E-94D5EE700015}"/>
    <cellStyle name="Comma 2 2 2 3 2 3" xfId="353" xr:uid="{1435F9D4-0F1C-4EC6-B76B-91F7890C2747}"/>
    <cellStyle name="Comma 2 2 2 3 3" xfId="194" xr:uid="{F9B8E2D9-BC65-49CE-96C8-2CBEA4E3AFFE}"/>
    <cellStyle name="Comma 2 2 2 3 4" xfId="300" xr:uid="{6DEF78C9-E70B-488D-A42B-FDC1E1201DA5}"/>
    <cellStyle name="Comma 2 2 2 3 5" xfId="88" xr:uid="{71BC0608-48B0-47B7-A27B-95372BB0885B}"/>
    <cellStyle name="Comma 2 2 2 4" xfId="114" xr:uid="{083D35ED-8031-4106-941C-CE573BCDA419}"/>
    <cellStyle name="Comma 2 2 2 4 2" xfId="220" xr:uid="{3FA17C06-6FF8-40B6-A13E-712C2C56C3F8}"/>
    <cellStyle name="Comma 2 2 2 4 3" xfId="326" xr:uid="{FC216071-91A3-4D10-AB39-168C585752BA}"/>
    <cellStyle name="Comma 2 2 2 5" xfId="167" xr:uid="{D795CC87-12AD-43FD-A201-EB6C0FECC831}"/>
    <cellStyle name="Comma 2 2 2 6" xfId="273" xr:uid="{7CA659E0-9529-43B9-AE9E-E3BF3684B853}"/>
    <cellStyle name="Comma 2 2 2 7" xfId="389" xr:uid="{506BC3DF-B37A-4027-912B-7E36013B3191}"/>
    <cellStyle name="Comma 2 2 2 8" xfId="58" xr:uid="{9FF5A839-7190-4BCD-9EC8-66AF20D8BFEA}"/>
    <cellStyle name="Comma 2 2 3" xfId="14" xr:uid="{00000000-0005-0000-0000-000006000000}"/>
    <cellStyle name="Comma 2 2 3 2" xfId="27" xr:uid="{00000000-0005-0000-0000-000007000000}"/>
    <cellStyle name="Comma 2 2 3 2 2" xfId="47" xr:uid="{00000000-0005-0000-0000-000008000000}"/>
    <cellStyle name="Comma 2 2 3 2 2 2" xfId="157" xr:uid="{05E11BC3-BA8E-48C4-803E-FBCBE8233FE2}"/>
    <cellStyle name="Comma 2 2 3 2 2 2 2" xfId="263" xr:uid="{950A4FC3-F64D-400E-9831-95951D41346B}"/>
    <cellStyle name="Comma 2 2 3 2 2 2 3" xfId="369" xr:uid="{575183E8-8B4E-44C7-8C1E-2BFBFFDB20DD}"/>
    <cellStyle name="Comma 2 2 3 2 2 3" xfId="210" xr:uid="{414E584B-B002-4BA2-B0E9-5C9166BAAC1B}"/>
    <cellStyle name="Comma 2 2 3 2 2 4" xfId="316" xr:uid="{92602E57-91CE-49E7-BC05-684B9B753C32}"/>
    <cellStyle name="Comma 2 2 3 2 2 5" xfId="104" xr:uid="{7E403C79-A593-4867-A526-6F2B0D720A06}"/>
    <cellStyle name="Comma 2 2 3 2 3" xfId="130" xr:uid="{5DF838D2-050E-4302-8C62-946891EE6E8E}"/>
    <cellStyle name="Comma 2 2 3 2 3 2" xfId="236" xr:uid="{4BF35E09-56A2-4CCF-B950-402DA39E49FE}"/>
    <cellStyle name="Comma 2 2 3 2 3 3" xfId="342" xr:uid="{A5B75E1F-587E-4BE6-B014-729B82977847}"/>
    <cellStyle name="Comma 2 2 3 2 4" xfId="183" xr:uid="{0E6F5587-1559-477F-B6B9-325315E39327}"/>
    <cellStyle name="Comma 2 2 3 2 5" xfId="289" xr:uid="{EC73568F-3474-4140-B5A3-5263E254CA12}"/>
    <cellStyle name="Comma 2 2 3 2 6" xfId="77" xr:uid="{2414FDDF-7E97-4DC6-8775-3EBF0C4E2EF8}"/>
    <cellStyle name="Comma 2 2 3 3" xfId="37" xr:uid="{00000000-0005-0000-0000-000009000000}"/>
    <cellStyle name="Comma 2 2 3 3 2" xfId="144" xr:uid="{C590D644-9907-466B-942C-C3D7A4A039C3}"/>
    <cellStyle name="Comma 2 2 3 3 2 2" xfId="250" xr:uid="{E5F75E3B-2EB2-4C25-809C-FA7C5DCEB63C}"/>
    <cellStyle name="Comma 2 2 3 3 2 3" xfId="356" xr:uid="{79AA9322-AA27-4C13-8B54-ECC798931143}"/>
    <cellStyle name="Comma 2 2 3 3 3" xfId="197" xr:uid="{12FB44D4-865F-42F3-A04B-492EDFDCB262}"/>
    <cellStyle name="Comma 2 2 3 3 4" xfId="303" xr:uid="{04F59753-F284-4962-8028-DC34CC9CE54B}"/>
    <cellStyle name="Comma 2 2 3 3 5" xfId="91" xr:uid="{904FE9E3-C5D6-4D6D-93C1-8AD118C0204B}"/>
    <cellStyle name="Comma 2 2 3 4" xfId="117" xr:uid="{B7DFED90-4B40-4E74-9DE3-D6D33A4557AB}"/>
    <cellStyle name="Comma 2 2 3 4 2" xfId="223" xr:uid="{6CD26F08-F292-4526-8A63-B5C994A5C280}"/>
    <cellStyle name="Comma 2 2 3 4 3" xfId="329" xr:uid="{F0BE024F-B751-44A8-B1F8-07DF6AD0D185}"/>
    <cellStyle name="Comma 2 2 3 5" xfId="170" xr:uid="{2727F2F5-557A-4A42-88E6-DF6F074DF7ED}"/>
    <cellStyle name="Comma 2 2 3 6" xfId="276" xr:uid="{42BFA818-462A-4D84-808B-CBE9E0192A05}"/>
    <cellStyle name="Comma 2 2 3 7" xfId="62" xr:uid="{13FD6DA5-6F40-4BF7-8AEB-B63B76269EC7}"/>
    <cellStyle name="Comma 2 2 4" xfId="17" xr:uid="{00000000-0005-0000-0000-00000A000000}"/>
    <cellStyle name="Comma 2 2 4 2" xfId="40" xr:uid="{00000000-0005-0000-0000-00000B000000}"/>
    <cellStyle name="Comma 2 2 4 2 2" xfId="148" xr:uid="{89CA5B2C-B98A-475F-9391-E60B84C2B1A4}"/>
    <cellStyle name="Comma 2 2 4 2 2 2" xfId="254" xr:uid="{815CA5D2-0AF0-4BE4-A8DE-068AB3838286}"/>
    <cellStyle name="Comma 2 2 4 2 2 3" xfId="360" xr:uid="{93DCE024-B152-4EBC-B87C-8890B488F00B}"/>
    <cellStyle name="Comma 2 2 4 2 3" xfId="201" xr:uid="{B31BEF6F-700B-4516-A71E-C3F2AA793B44}"/>
    <cellStyle name="Comma 2 2 4 2 4" xfId="307" xr:uid="{9D33A350-9D33-4FB7-950C-459C162EEB87}"/>
    <cellStyle name="Comma 2 2 4 2 5" xfId="95" xr:uid="{6022AA11-0103-4AC6-B3F6-91BC7C6694C3}"/>
    <cellStyle name="Comma 2 2 4 3" xfId="121" xr:uid="{9055D690-DCBF-41EC-BF2D-7A14CC255346}"/>
    <cellStyle name="Comma 2 2 4 3 2" xfId="227" xr:uid="{38148C54-C751-44ED-96B6-102B288793D6}"/>
    <cellStyle name="Comma 2 2 4 3 3" xfId="333" xr:uid="{6B80F890-55EE-44E3-A123-6DBFFFF968EF}"/>
    <cellStyle name="Comma 2 2 4 4" xfId="174" xr:uid="{93C48C2A-37E8-45CF-958D-020DB78BDA61}"/>
    <cellStyle name="Comma 2 2 4 5" xfId="280" xr:uid="{D0B00B07-4F06-483E-9729-31597AD2ECC3}"/>
    <cellStyle name="Comma 2 2 4 6" xfId="67" xr:uid="{86F937D2-B3CF-47CF-91B6-A6F3F6D82155}"/>
    <cellStyle name="Comma 2 2 5" xfId="30" xr:uid="{00000000-0005-0000-0000-00000C000000}"/>
    <cellStyle name="Comma 2 2 5 2" xfId="135" xr:uid="{F7971EAD-86B4-4106-87D7-19BFA2F37465}"/>
    <cellStyle name="Comma 2 2 5 2 2" xfId="241" xr:uid="{E8749D2C-4270-46BE-8229-61A5B3086186}"/>
    <cellStyle name="Comma 2 2 5 2 3" xfId="347" xr:uid="{F6737D84-9142-4DEA-809C-80E95F2F06B9}"/>
    <cellStyle name="Comma 2 2 5 3" xfId="188" xr:uid="{58B1929F-908E-4FB5-893E-76C5211832B9}"/>
    <cellStyle name="Comma 2 2 5 4" xfId="294" xr:uid="{AE3375A6-6FA2-4472-A12A-BA38D4AC4241}"/>
    <cellStyle name="Comma 2 2 5 5" xfId="82" xr:uid="{E0040C4F-8DA1-4A35-96A3-0C6A1B65F80F}"/>
    <cellStyle name="Comma 2 2 6" xfId="108" xr:uid="{FF48CE19-3B0E-400B-86AF-6E6D521689A5}"/>
    <cellStyle name="Comma 2 2 6 2" xfId="214" xr:uid="{4626B7D6-9AC5-4BD7-96E0-883502A7904E}"/>
    <cellStyle name="Comma 2 2 6 3" xfId="320" xr:uid="{ED69341B-EAF8-4B85-8C0B-9C32C5552515}"/>
    <cellStyle name="Comma 2 2 7" xfId="161" xr:uid="{7B303244-761A-48D4-A668-230AF003C1D8}"/>
    <cellStyle name="Comma 2 2 8" xfId="267" xr:uid="{27FF10DC-A2B0-4063-9297-B8B9DD750229}"/>
    <cellStyle name="Comma 2 2 9" xfId="375" xr:uid="{029BECA8-4E2C-47DC-A395-D1F787269D60}"/>
    <cellStyle name="Comma 2 3" xfId="23" xr:uid="{00000000-0005-0000-0000-00000D000000}"/>
    <cellStyle name="Comma 2 3 2" xfId="44" xr:uid="{00000000-0005-0000-0000-00000E000000}"/>
    <cellStyle name="Comma 2 3 2 2" xfId="153" xr:uid="{EEA601A3-5BE8-4497-BEFC-4FFCB53271F5}"/>
    <cellStyle name="Comma 2 3 2 2 2" xfId="259" xr:uid="{C1E80DDF-766E-41A3-88A9-02371B2112B8}"/>
    <cellStyle name="Comma 2 3 2 2 3" xfId="365" xr:uid="{C3CD4EE4-7BAF-42EC-9F0B-779428EB5938}"/>
    <cellStyle name="Comma 2 3 2 3" xfId="206" xr:uid="{41B59136-9789-4678-9DE9-E25FF0786E9F}"/>
    <cellStyle name="Comma 2 3 2 4" xfId="312" xr:uid="{F7DFE4EC-F456-439C-A911-1B01A5F73009}"/>
    <cellStyle name="Comma 2 3 2 5" xfId="100" xr:uid="{ADD2EA52-DE99-454E-8300-6D926045DB35}"/>
    <cellStyle name="Comma 2 3 3" xfId="126" xr:uid="{9FC4C820-7DEC-43A7-97E1-9A9B2FDDA6C7}"/>
    <cellStyle name="Comma 2 3 3 2" xfId="232" xr:uid="{53FC18EA-1AD2-4AAE-B793-DFA6C14057E8}"/>
    <cellStyle name="Comma 2 3 3 3" xfId="338" xr:uid="{269E1949-D091-4C39-9016-5157C0B8FE55}"/>
    <cellStyle name="Comma 2 3 4" xfId="179" xr:uid="{A782191D-D43B-4BA5-8782-1E7BE047FA6F}"/>
    <cellStyle name="Comma 2 3 5" xfId="285" xr:uid="{6FCBB14E-CB68-4BE7-8A6E-C265F622E552}"/>
    <cellStyle name="Comma 2 3 6" xfId="72" xr:uid="{4E32A56A-BF00-439E-B871-CA5A11732055}"/>
    <cellStyle name="Comma 2 4" xfId="32" xr:uid="{00000000-0005-0000-0000-00000F000000}"/>
    <cellStyle name="Comma 2 4 2" xfId="140" xr:uid="{888B5ED1-D267-41EE-872F-5116CFF04D9F}"/>
    <cellStyle name="Comma 2 4 2 2" xfId="246" xr:uid="{BA4B5A22-E5B4-4C22-998A-531F9FC07652}"/>
    <cellStyle name="Comma 2 4 2 3" xfId="352" xr:uid="{E8967950-87AD-46B6-8A79-B1946D39169E}"/>
    <cellStyle name="Comma 2 4 3" xfId="193" xr:uid="{D857362D-655B-4075-8D4E-6C03E472C4EA}"/>
    <cellStyle name="Comma 2 4 4" xfId="299" xr:uid="{21DA53F8-1776-45A4-9569-121E3F18D136}"/>
    <cellStyle name="Comma 2 4 5" xfId="87" xr:uid="{12FC4838-0EE6-40C4-B659-D49EC226237A}"/>
    <cellStyle name="Comma 2 5" xfId="113" xr:uid="{52E11CF3-F6B3-4D0F-98ED-8458ACFABBCC}"/>
    <cellStyle name="Comma 2 5 2" xfId="219" xr:uid="{236715B4-6E5F-4A8E-A4D8-D20B9B823858}"/>
    <cellStyle name="Comma 2 5 3" xfId="325" xr:uid="{B1DB9781-7356-462A-BFCC-99A83EB94B52}"/>
    <cellStyle name="Comma 2 6" xfId="166" xr:uid="{2BA9F701-CFE3-4628-8170-014083E42F72}"/>
    <cellStyle name="Comma 2 7" xfId="272" xr:uid="{AD26396C-457A-4A02-89BA-8F2E15633BD3}"/>
    <cellStyle name="Comma 2 8" xfId="381" xr:uid="{5699E263-290F-4C31-B768-643F71000806}"/>
    <cellStyle name="Comma 2 9" xfId="388" xr:uid="{AE71DB68-5C13-4D57-A20D-E05F24A00F31}"/>
    <cellStyle name="Comma 3" xfId="13" xr:uid="{00000000-0005-0000-0000-000010000000}"/>
    <cellStyle name="Comma 3 2" xfId="29" xr:uid="{00000000-0005-0000-0000-000011000000}"/>
    <cellStyle name="Comma 3 2 2" xfId="49" xr:uid="{00000000-0005-0000-0000-000012000000}"/>
    <cellStyle name="Comma 3 2 2 2" xfId="160" xr:uid="{8577BFFF-BE70-4339-AA01-E0E0D13F4B3E}"/>
    <cellStyle name="Comma 3 2 2 2 2" xfId="266" xr:uid="{C6368EB4-1BC3-42C2-A357-68FB4A9F8510}"/>
    <cellStyle name="Comma 3 2 2 2 3" xfId="372" xr:uid="{29C5CB18-2EA6-4305-8850-9B5AF8922C1C}"/>
    <cellStyle name="Comma 3 2 2 3" xfId="213" xr:uid="{9417D1BE-03E1-4464-AA67-9D47E6F29FF8}"/>
    <cellStyle name="Comma 3 2 2 4" xfId="319" xr:uid="{083CB8B8-0926-4D0C-8B10-03A31D0D324E}"/>
    <cellStyle name="Comma 3 2 2 5" xfId="107" xr:uid="{8C888736-7AD3-41DE-932D-B7A487E68223}"/>
    <cellStyle name="Comma 3 2 3" xfId="133" xr:uid="{69CA9C10-2922-4FE1-AB13-0250E4C168D6}"/>
    <cellStyle name="Comma 3 2 3 2" xfId="239" xr:uid="{A0B93E2A-0402-4F61-B785-D15F3A411212}"/>
    <cellStyle name="Comma 3 2 3 3" xfId="345" xr:uid="{78F21F84-A23E-482A-A0DF-C2BB64DD6143}"/>
    <cellStyle name="Comma 3 2 4" xfId="186" xr:uid="{9B3A520D-FC7E-4145-8BB7-4AD808E8DAF5}"/>
    <cellStyle name="Comma 3 2 5" xfId="292" xr:uid="{2AC05F2B-2D94-4DD7-8E0D-E750A8E96F32}"/>
    <cellStyle name="Comma 3 2 6" xfId="80" xr:uid="{704B053E-02C2-4019-A498-B8307FBF706F}"/>
    <cellStyle name="Comma 3 3" xfId="36" xr:uid="{00000000-0005-0000-0000-000013000000}"/>
    <cellStyle name="Comma 3 3 2" xfId="147" xr:uid="{921B9F60-6DE1-4A25-A186-458FABB8FA3E}"/>
    <cellStyle name="Comma 3 3 2 2" xfId="253" xr:uid="{9D967C1C-A7EF-410A-B577-BAE816C0E356}"/>
    <cellStyle name="Comma 3 3 2 3" xfId="359" xr:uid="{B36621D3-4A4F-446B-900B-9BCE6FEA3842}"/>
    <cellStyle name="Comma 3 3 3" xfId="200" xr:uid="{50E525B7-0694-41E1-ACAF-4AEC54A4348D}"/>
    <cellStyle name="Comma 3 3 4" xfId="306" xr:uid="{3D8C0D55-D714-4676-9EA8-A4E1C38135AC}"/>
    <cellStyle name="Comma 3 3 5" xfId="94" xr:uid="{21237F93-9D97-4D36-BE5D-17A4B2B1839F}"/>
    <cellStyle name="Comma 3 4" xfId="120" xr:uid="{5C664CCA-F04B-4028-955C-36A42F13C0F6}"/>
    <cellStyle name="Comma 3 4 2" xfId="226" xr:uid="{A4FBF3D6-C2EB-4D50-AF26-1BD0EF2CB77D}"/>
    <cellStyle name="Comma 3 4 3" xfId="332" xr:uid="{E18DA4C6-1FE2-42BC-BF11-0F2A6A7DDCD8}"/>
    <cellStyle name="Comma 3 5" xfId="173" xr:uid="{02E0228C-7B18-4359-B247-566EF13BA1FC}"/>
    <cellStyle name="Comma 3 6" xfId="279" xr:uid="{9830C0FA-515C-4667-80D2-70692CDAE22D}"/>
    <cellStyle name="Comma 3 7" xfId="65" xr:uid="{7DABDA2D-A13F-4822-9E20-3B2816F6755D}"/>
    <cellStyle name="Comma 4" xfId="16" xr:uid="{00000000-0005-0000-0000-000014000000}"/>
    <cellStyle name="Comma 4 2" xfId="39" xr:uid="{00000000-0005-0000-0000-000015000000}"/>
    <cellStyle name="Comma 4 2 2" xfId="151" xr:uid="{E9A71AA4-3B88-441B-87E5-6E5CC8634050}"/>
    <cellStyle name="Comma 4 2 2 2" xfId="257" xr:uid="{722A71D6-A235-4CC2-99B7-F732C027DD1B}"/>
    <cellStyle name="Comma 4 2 2 3" xfId="363" xr:uid="{9B652E40-85C5-4668-81BD-837503CF69DC}"/>
    <cellStyle name="Comma 4 2 3" xfId="204" xr:uid="{8B1E4BD5-8F29-4C43-A970-95603AD64076}"/>
    <cellStyle name="Comma 4 2 4" xfId="310" xr:uid="{30FFE236-C9A8-4703-BD25-7BD08D6EE46B}"/>
    <cellStyle name="Comma 4 2 5" xfId="98" xr:uid="{4DD6F2F7-DF9D-4DF0-8DF3-1E8A5A99E715}"/>
    <cellStyle name="Comma 4 3" xfId="124" xr:uid="{8F5C6E3B-FCDD-4197-A0AF-5F042F890A15}"/>
    <cellStyle name="Comma 4 3 2" xfId="230" xr:uid="{9F89CC96-B39D-44D1-A266-E76BDA55C174}"/>
    <cellStyle name="Comma 4 3 3" xfId="336" xr:uid="{7BB9671E-BC04-4918-8F8D-97B9DAA4D6B3}"/>
    <cellStyle name="Comma 4 4" xfId="177" xr:uid="{06656A4D-C8E9-438B-AB21-35339E7D6C71}"/>
    <cellStyle name="Comma 4 5" xfId="283" xr:uid="{4C351F96-3E9D-4548-B978-7F20C818CF03}"/>
    <cellStyle name="Comma 4 6" xfId="70" xr:uid="{89F8FEC4-4611-4028-B54E-B49E8CCC2783}"/>
    <cellStyle name="Comma 5" xfId="85" xr:uid="{F0B7D748-9F06-49D4-82A8-2F7C0BBF683D}"/>
    <cellStyle name="Comma 5 2" xfId="138" xr:uid="{A58D6DCD-EB17-4F32-83E4-EBFBB000A398}"/>
    <cellStyle name="Comma 5 2 2" xfId="244" xr:uid="{EE1D0F2D-5A7B-4C92-839C-D20BACC5F948}"/>
    <cellStyle name="Comma 5 2 3" xfId="350" xr:uid="{562EA45F-09EB-4F4A-A982-373FDB2B1006}"/>
    <cellStyle name="Comma 5 3" xfId="191" xr:uid="{8E4ABD8E-35BF-4FFE-8373-9D4160284131}"/>
    <cellStyle name="Comma 5 4" xfId="297" xr:uid="{D52F722B-0B53-471C-9EBC-DDCF16B6703F}"/>
    <cellStyle name="Comma 6" xfId="111" xr:uid="{576E174F-37EB-4521-9BC9-0C2013C8EE46}"/>
    <cellStyle name="Comma 6 2" xfId="217" xr:uid="{B84595FD-4208-451B-BF55-A6479360C4BB}"/>
    <cellStyle name="Comma 6 3" xfId="323" xr:uid="{C43DC806-C7FE-4335-92F6-841139266150}"/>
    <cellStyle name="Comma 7" xfId="164" xr:uid="{BB61879F-67DE-4C09-A58C-7706184996DA}"/>
    <cellStyle name="Comma 8" xfId="270" xr:uid="{E682E94A-B4AF-45A1-B967-311513A28B0C}"/>
    <cellStyle name="Comma 9" xfId="374" xr:uid="{0718D682-A4DB-426B-B7A2-18B61B69191F}"/>
    <cellStyle name="Excel Built-in Explanatory Text" xfId="394" xr:uid="{440B0D2F-7131-491A-BEBF-F8F8E72F46E2}"/>
    <cellStyle name="Explanatory Text 2" xfId="21" xr:uid="{00000000-0005-0000-0000-000016000000}"/>
    <cellStyle name="Good 2" xfId="382" xr:uid="{98606828-291D-4793-8A7C-1366BCF9C9A3}"/>
    <cellStyle name="Heading 3" xfId="3" builtinId="18"/>
    <cellStyle name="Normal" xfId="0" builtinId="0"/>
    <cellStyle name="Normal 2" xfId="2" xr:uid="{00000000-0005-0000-0000-00001A000000}"/>
    <cellStyle name="Normal 2 2" xfId="4" xr:uid="{00000000-0005-0000-0000-00001B000000}"/>
    <cellStyle name="Normal 2 2 2" xfId="81" xr:uid="{FFCF31E5-3869-438F-846A-A578CA176849}"/>
    <cellStyle name="Normal 2 2 2 2" xfId="134" xr:uid="{CBBEBEFC-BCEA-4404-8423-F3B1DC227DA1}"/>
    <cellStyle name="Normal 2 2 2 2 2" xfId="240" xr:uid="{F74D4E0F-3E02-4C09-B9B8-DA51F865B798}"/>
    <cellStyle name="Normal 2 2 2 2 3" xfId="346" xr:uid="{5B2CD3CD-57AB-4BC6-83CB-1D87F0AD9795}"/>
    <cellStyle name="Normal 2 2 2 3" xfId="187" xr:uid="{AC0EA3F3-4CA9-44A4-B3F4-D21A3F4B61B0}"/>
    <cellStyle name="Normal 2 2 2 4" xfId="293" xr:uid="{1036A965-0BD9-478B-BC83-D3E574CDDAA3}"/>
    <cellStyle name="Normal 2 2 3" xfId="6" xr:uid="{00000000-0005-0000-0000-00001C000000}"/>
    <cellStyle name="Normal 2 2 4" xfId="393" xr:uid="{69A6F12D-CB2D-4886-AB90-E1F0A0AF18AF}"/>
    <cellStyle name="Normal 2 3" xfId="12" xr:uid="{00000000-0005-0000-0000-00001D000000}"/>
    <cellStyle name="Normal 2 3 10" xfId="387" xr:uid="{D14FF421-5A07-4FDF-BBEC-51F7982517FC}"/>
    <cellStyle name="Normal 2 3 11" xfId="398" xr:uid="{38F39E67-C1A1-4DEB-B141-070AAC707940}"/>
    <cellStyle name="Normal 2 3 12" xfId="55" xr:uid="{9B547C31-AFA2-4158-AB85-174AA01C0FAF}"/>
    <cellStyle name="Normal 2 3 2" xfId="19" xr:uid="{00000000-0005-0000-0000-00001E000000}"/>
    <cellStyle name="Normal 2 3 2 2" xfId="42" xr:uid="{00000000-0005-0000-0000-00001F000000}"/>
    <cellStyle name="Normal 2 3 2 2 2" xfId="103" xr:uid="{D3F01CF7-6BE1-4358-8FE3-0DB322F1036C}"/>
    <cellStyle name="Normal 2 3 2 2 2 2" xfId="156" xr:uid="{041B0185-12D7-4FB6-B97E-8E1FF1B441C6}"/>
    <cellStyle name="Normal 2 3 2 2 2 2 2" xfId="262" xr:uid="{6FC84205-8F11-4ABC-AD6C-C22E5F73DA1E}"/>
    <cellStyle name="Normal 2 3 2 2 2 2 3" xfId="368" xr:uid="{23E91972-379C-4794-87A9-2CC010637E5E}"/>
    <cellStyle name="Normal 2 3 2 2 2 3" xfId="209" xr:uid="{F0810BCE-6042-4876-BB97-58734E97DC4B}"/>
    <cellStyle name="Normal 2 3 2 2 2 4" xfId="315" xr:uid="{653F8969-5CA7-4999-B613-11610458D87B}"/>
    <cellStyle name="Normal 2 3 2 2 3" xfId="129" xr:uid="{F3DFE825-59AE-45A4-B354-9F9816DB5A29}"/>
    <cellStyle name="Normal 2 3 2 2 3 2" xfId="235" xr:uid="{022A3BC0-321E-4FF8-938E-832F3CFFA951}"/>
    <cellStyle name="Normal 2 3 2 2 3 3" xfId="341" xr:uid="{A77AE890-DE4D-477F-A817-DEA80D0592A3}"/>
    <cellStyle name="Normal 2 3 2 2 4" xfId="182" xr:uid="{2B3437A0-BB87-4E5E-8960-7CA2C7282413}"/>
    <cellStyle name="Normal 2 3 2 2 5" xfId="288" xr:uid="{A74167CA-51D0-49D0-B936-30F6807242EC}"/>
    <cellStyle name="Normal 2 3 2 2 6" xfId="75" xr:uid="{E6F4E9AA-3AE3-495D-A48D-E5493B4D484B}"/>
    <cellStyle name="Normal 2 3 2 3" xfId="90" xr:uid="{0D7FB5E6-014C-4437-B638-DDC5BA513978}"/>
    <cellStyle name="Normal 2 3 2 3 2" xfId="143" xr:uid="{91AB204F-1DD2-4958-A099-850160E29769}"/>
    <cellStyle name="Normal 2 3 2 3 2 2" xfId="249" xr:uid="{BDACAA55-C6AF-4F5A-8063-BA71772A243A}"/>
    <cellStyle name="Normal 2 3 2 3 2 3" xfId="355" xr:uid="{BAC1B9A6-C26F-4374-A1C2-5A7109EF0DDC}"/>
    <cellStyle name="Normal 2 3 2 3 3" xfId="196" xr:uid="{51E315EC-3EE5-42B2-88CB-AC65DD714E05}"/>
    <cellStyle name="Normal 2 3 2 3 4" xfId="302" xr:uid="{38E1E79A-93A9-4374-95DD-EBCFE71D37D6}"/>
    <cellStyle name="Normal 2 3 2 4" xfId="116" xr:uid="{827B247E-2E45-4E78-9375-7B860BCEA00B}"/>
    <cellStyle name="Normal 2 3 2 4 2" xfId="222" xr:uid="{98C042BC-85A0-4BC9-9061-C1F54C8FCE15}"/>
    <cellStyle name="Normal 2 3 2 4 3" xfId="328" xr:uid="{741C4EAB-3761-4B5B-B7D0-08893E576CBE}"/>
    <cellStyle name="Normal 2 3 2 5" xfId="169" xr:uid="{534A6673-6D18-4FD9-A75F-47394FB848AB}"/>
    <cellStyle name="Normal 2 3 2 6" xfId="275" xr:uid="{4F454D92-18DE-4A75-940C-02EB6BBFF9A1}"/>
    <cellStyle name="Normal 2 3 2 7" xfId="391" xr:uid="{765BE325-19F5-4C08-930E-0F93B8EFAD11}"/>
    <cellStyle name="Normal 2 3 2 8" xfId="60" xr:uid="{EFE212B3-858D-4488-971E-D1F0F818662F}"/>
    <cellStyle name="Normal 2 3 3" xfId="28" xr:uid="{00000000-0005-0000-0000-000020000000}"/>
    <cellStyle name="Normal 2 3 3 2" xfId="48" xr:uid="{00000000-0005-0000-0000-000021000000}"/>
    <cellStyle name="Normal 2 3 3 2 2" xfId="106" xr:uid="{5A7EB8D3-2AAF-46C1-826D-865D822A94B3}"/>
    <cellStyle name="Normal 2 3 3 2 2 2" xfId="159" xr:uid="{A97CBDBA-BD6E-4A3D-B735-30A3CE0972A9}"/>
    <cellStyle name="Normal 2 3 3 2 2 2 2" xfId="265" xr:uid="{0DB4759E-E166-4B56-8304-86C0FA73E47A}"/>
    <cellStyle name="Normal 2 3 3 2 2 2 3" xfId="371" xr:uid="{EA89C692-BE53-43D8-AAE8-736531B4627C}"/>
    <cellStyle name="Normal 2 3 3 2 2 3" xfId="212" xr:uid="{72E21B1B-924B-4BC5-8486-9857F87D218E}"/>
    <cellStyle name="Normal 2 3 3 2 2 4" xfId="318" xr:uid="{C84A8D82-A2C5-4091-8E40-B668D06B7FC1}"/>
    <cellStyle name="Normal 2 3 3 2 3" xfId="132" xr:uid="{590E0FBF-3897-4FF8-A346-FD59D2CD59AA}"/>
    <cellStyle name="Normal 2 3 3 2 3 2" xfId="238" xr:uid="{C7205D0E-C1BF-4F30-A9C3-00FFE150F343}"/>
    <cellStyle name="Normal 2 3 3 2 3 3" xfId="344" xr:uid="{05A3908E-3979-40EC-BACD-C118A961BABB}"/>
    <cellStyle name="Normal 2 3 3 2 4" xfId="185" xr:uid="{B9742784-414C-4C48-B0EC-B8A9FFA97F49}"/>
    <cellStyle name="Normal 2 3 3 2 5" xfId="291" xr:uid="{DCA6E7B8-0C12-44E7-80B7-B9F0AD729168}"/>
    <cellStyle name="Normal 2 3 3 2 6" xfId="79" xr:uid="{E80723EC-4858-4A58-B389-0BE30E599A15}"/>
    <cellStyle name="Normal 2 3 3 3" xfId="93" xr:uid="{17FB74B3-3A87-4432-8496-90D49827627D}"/>
    <cellStyle name="Normal 2 3 3 3 2" xfId="146" xr:uid="{7395758E-6EC0-4F4D-9541-5565ECDF1A70}"/>
    <cellStyle name="Normal 2 3 3 3 2 2" xfId="252" xr:uid="{DD2028D8-AC9D-4AFA-A67C-4856B35C450F}"/>
    <cellStyle name="Normal 2 3 3 3 2 3" xfId="358" xr:uid="{FA70DB58-4A38-41F6-BA1A-59AB98DC260B}"/>
    <cellStyle name="Normal 2 3 3 3 3" xfId="199" xr:uid="{7766F150-048C-493C-AEF7-C6D4F4C922F4}"/>
    <cellStyle name="Normal 2 3 3 3 4" xfId="305" xr:uid="{5D330057-A427-4675-BF28-934805A58351}"/>
    <cellStyle name="Normal 2 3 3 4" xfId="119" xr:uid="{C1DE911F-9638-40B0-B9EF-F2E97A85DF32}"/>
    <cellStyle name="Normal 2 3 3 4 2" xfId="225" xr:uid="{4EC4B5AF-36DB-4148-BA07-F415096EACCE}"/>
    <cellStyle name="Normal 2 3 3 4 3" xfId="331" xr:uid="{DB44C366-5D82-431B-86F5-EBF6749F5865}"/>
    <cellStyle name="Normal 2 3 3 5" xfId="172" xr:uid="{F1CE4229-A301-49AA-9303-B71D0E8CDA1A}"/>
    <cellStyle name="Normal 2 3 3 6" xfId="278" xr:uid="{C9E1453A-7F72-4C18-A65E-CFD2B2D369A4}"/>
    <cellStyle name="Normal 2 3 3 7" xfId="64" xr:uid="{E0D89BE7-8D7E-4FC3-9BEC-B35B3F2825AA}"/>
    <cellStyle name="Normal 2 3 4" xfId="35" xr:uid="{00000000-0005-0000-0000-000022000000}"/>
    <cellStyle name="Normal 2 3 4 2" xfId="97" xr:uid="{77DB10C3-9E29-41B8-B6F7-2F2142C15655}"/>
    <cellStyle name="Normal 2 3 4 2 2" xfId="150" xr:uid="{3B4412A9-9075-4E92-91E4-D7DB8B1A309D}"/>
    <cellStyle name="Normal 2 3 4 2 2 2" xfId="256" xr:uid="{92A23090-D118-4116-9EF5-4FDC939B9EDB}"/>
    <cellStyle name="Normal 2 3 4 2 2 3" xfId="362" xr:uid="{A07006D6-0DC3-46A4-9DA7-315B23729A90}"/>
    <cellStyle name="Normal 2 3 4 2 3" xfId="203" xr:uid="{21CE81A1-47A0-47E0-B076-4785D4EDAE7A}"/>
    <cellStyle name="Normal 2 3 4 2 4" xfId="309" xr:uid="{FA896CFE-B606-4BB5-8B78-C52B800F9989}"/>
    <cellStyle name="Normal 2 3 4 3" xfId="123" xr:uid="{0030D167-F363-4DAB-97E1-DA5EA97ACCC0}"/>
    <cellStyle name="Normal 2 3 4 3 2" xfId="229" xr:uid="{11DA72A0-AC5D-4DA2-A852-AA45ACB953CE}"/>
    <cellStyle name="Normal 2 3 4 3 3" xfId="335" xr:uid="{FC9CA401-996A-4F3E-8C9A-B30AAB7D3DA3}"/>
    <cellStyle name="Normal 2 3 4 4" xfId="176" xr:uid="{4D50D5CF-F6E4-4CD1-AED5-BF3D402240A0}"/>
    <cellStyle name="Normal 2 3 4 5" xfId="282" xr:uid="{B05C6402-DB3D-400F-90B5-BAA802DE0A3D}"/>
    <cellStyle name="Normal 2 3 4 6" xfId="69" xr:uid="{262A8CA6-B15A-4468-865E-7A6911FAFC87}"/>
    <cellStyle name="Normal 2 3 5" xfId="84" xr:uid="{F9B37552-934E-4054-B0B4-C206D176A3D3}"/>
    <cellStyle name="Normal 2 3 5 2" xfId="137" xr:uid="{645BBD83-C9AB-44B6-865D-8E5B1A5FC226}"/>
    <cellStyle name="Normal 2 3 5 2 2" xfId="243" xr:uid="{443E95A2-3759-4B8D-8EB2-84F8A7F4B34C}"/>
    <cellStyle name="Normal 2 3 5 2 3" xfId="349" xr:uid="{BB02717C-5F10-41FC-9488-486ACD5A9446}"/>
    <cellStyle name="Normal 2 3 5 3" xfId="190" xr:uid="{2511C9A0-5AD1-4D98-97E4-6C454AA3751E}"/>
    <cellStyle name="Normal 2 3 5 4" xfId="296" xr:uid="{ED13F16E-9F2F-4388-835F-8BA4788517E0}"/>
    <cellStyle name="Normal 2 3 6" xfId="110" xr:uid="{087F7CB9-2097-4F65-9225-DE5C84B65E46}"/>
    <cellStyle name="Normal 2 3 6 2" xfId="216" xr:uid="{57CFC719-2A6D-4B30-8A06-8355B6FF5847}"/>
    <cellStyle name="Normal 2 3 6 3" xfId="322" xr:uid="{6C777F1B-DC1B-4E2B-BFC0-DD700B4CAA48}"/>
    <cellStyle name="Normal 2 3 7" xfId="163" xr:uid="{19E1575E-D098-4A21-B269-F9572D87F1E9}"/>
    <cellStyle name="Normal 2 3 8" xfId="269" xr:uid="{F98287EE-9B04-46A3-A3E0-F14800C18438}"/>
    <cellStyle name="Normal 2 3 9" xfId="377" xr:uid="{157C1C50-332C-4AA4-932D-F4B1D474687D}"/>
    <cellStyle name="Normal 2 4" xfId="378" xr:uid="{5CF16471-D517-4AFC-B8F5-0A9FFC5E666F}"/>
    <cellStyle name="Normal 3" xfId="8" xr:uid="{00000000-0005-0000-0000-000023000000}"/>
    <cellStyle name="Normal 3 10" xfId="376" xr:uid="{B2561015-F07B-476C-88E3-8104B00E36C6}"/>
    <cellStyle name="Normal 3 11" xfId="380" xr:uid="{EEA06795-B6EE-4551-992E-8728BFDC78D9}"/>
    <cellStyle name="Normal 3 12" xfId="386" xr:uid="{1B6A7230-AB57-428F-958A-3E10E8DBE506}"/>
    <cellStyle name="Normal 3 13" xfId="397" xr:uid="{7CC69886-BF68-453E-9D0B-EC23F208A939}"/>
    <cellStyle name="Normal 3 14" xfId="54" xr:uid="{73173820-93CD-4795-BB6A-6F5FE8A88324}"/>
    <cellStyle name="Normal 3 2" xfId="11" xr:uid="{00000000-0005-0000-0000-000024000000}"/>
    <cellStyle name="Normal 3 2 2" xfId="20" xr:uid="{00000000-0005-0000-0000-000025000000}"/>
    <cellStyle name="Normal 3 2 2 2" xfId="383" xr:uid="{AE1D25D2-FD51-4390-8E72-66E383C58696}"/>
    <cellStyle name="Normal 3 2 3" xfId="34" xr:uid="{00000000-0005-0000-0000-000026000000}"/>
    <cellStyle name="Normal 3 3" xfId="15" xr:uid="{00000000-0005-0000-0000-000027000000}"/>
    <cellStyle name="Normal 3 3 2" xfId="25" xr:uid="{00000000-0005-0000-0000-000028000000}"/>
    <cellStyle name="Normal 3 3 2 2" xfId="46" xr:uid="{00000000-0005-0000-0000-000029000000}"/>
    <cellStyle name="Normal 3 3 2 2 2" xfId="155" xr:uid="{0C84405C-64A0-45CA-85CF-1D78223EB4DE}"/>
    <cellStyle name="Normal 3 3 2 2 2 2" xfId="261" xr:uid="{39042C63-33CD-448E-823A-7B009AD8B820}"/>
    <cellStyle name="Normal 3 3 2 2 2 3" xfId="367" xr:uid="{4EF75282-D9B0-40EA-9716-2F5EB7F7876A}"/>
    <cellStyle name="Normal 3 3 2 2 3" xfId="208" xr:uid="{DDDF5E08-3A01-4645-8850-5754B3691CB9}"/>
    <cellStyle name="Normal 3 3 2 2 4" xfId="314" xr:uid="{0A4434D9-B55E-4377-8CC8-528E06D986C9}"/>
    <cellStyle name="Normal 3 3 2 2 5" xfId="102" xr:uid="{8BFB5E89-0888-4F4C-A526-87E2D24994F9}"/>
    <cellStyle name="Normal 3 3 2 3" xfId="128" xr:uid="{485DD0E3-6E88-4C7A-A9C9-DAF7916FC2F5}"/>
    <cellStyle name="Normal 3 3 2 3 2" xfId="234" xr:uid="{5C8E1122-1774-404E-BAB5-5133E7071BE6}"/>
    <cellStyle name="Normal 3 3 2 3 3" xfId="340" xr:uid="{13297B74-6D8D-478D-A627-EE9DC6478F8C}"/>
    <cellStyle name="Normal 3 3 2 4" xfId="181" xr:uid="{FFD8C36F-7939-411C-8B5A-6FFE7DAACFA0}"/>
    <cellStyle name="Normal 3 3 2 5" xfId="287" xr:uid="{320BE238-29CC-4EBB-B676-A9ECA152DD25}"/>
    <cellStyle name="Normal 3 3 2 6" xfId="74" xr:uid="{0386907E-A175-4F3C-A4B2-FA13DE1E7609}"/>
    <cellStyle name="Normal 3 3 3" xfId="38" xr:uid="{00000000-0005-0000-0000-00002A000000}"/>
    <cellStyle name="Normal 3 3 3 2" xfId="142" xr:uid="{D01B38E7-5D28-485E-81E5-2640C6DC7E4D}"/>
    <cellStyle name="Normal 3 3 3 2 2" xfId="248" xr:uid="{AA9D3BED-6B75-4789-99A8-ECC1BA2EB6E8}"/>
    <cellStyle name="Normal 3 3 3 2 3" xfId="354" xr:uid="{EB31AF69-D092-465C-A278-9675353B2F7A}"/>
    <cellStyle name="Normal 3 3 3 3" xfId="195" xr:uid="{57D7F53A-BEE7-4140-AEE4-C1141BC243A5}"/>
    <cellStyle name="Normal 3 3 3 4" xfId="301" xr:uid="{53962C57-3BCD-471E-A1A8-9DECC99A05BB}"/>
    <cellStyle name="Normal 3 3 3 5" xfId="89" xr:uid="{C2D2BD6C-087B-4622-BA3D-62C63E38B1C7}"/>
    <cellStyle name="Normal 3 3 4" xfId="115" xr:uid="{F6CFBEE0-D8FC-4B1F-91E5-8FB0B1E36424}"/>
    <cellStyle name="Normal 3 3 4 2" xfId="221" xr:uid="{D110F129-D067-43DF-BA55-C4FD70F070B6}"/>
    <cellStyle name="Normal 3 3 4 3" xfId="327" xr:uid="{119C9247-6DF6-4D18-9929-D3917164FFAE}"/>
    <cellStyle name="Normal 3 3 5" xfId="168" xr:uid="{46F15F2A-55D0-4649-8867-4257438CEEA2}"/>
    <cellStyle name="Normal 3 3 6" xfId="274" xr:uid="{FE50DF48-21E4-4612-B1A8-BF5A2D8A5A69}"/>
    <cellStyle name="Normal 3 3 7" xfId="390" xr:uid="{64C75EF8-4EAF-47DF-92C5-B3395BA77210}"/>
    <cellStyle name="Normal 3 3 8" xfId="59" xr:uid="{11B6C504-9551-4361-B0A8-170F362E2042}"/>
    <cellStyle name="Normal 3 4" xfId="18" xr:uid="{00000000-0005-0000-0000-00002B000000}"/>
    <cellStyle name="Normal 3 4 2" xfId="41" xr:uid="{00000000-0005-0000-0000-00002C000000}"/>
    <cellStyle name="Normal 3 4 2 2" xfId="105" xr:uid="{AAEBFE4D-9C5C-4DD4-BB4B-C86D2DCF93EE}"/>
    <cellStyle name="Normal 3 4 2 2 2" xfId="158" xr:uid="{EA8C01F7-4021-495C-A7CF-1D228C79739D}"/>
    <cellStyle name="Normal 3 4 2 2 2 2" xfId="264" xr:uid="{C6862AB0-62EE-4E50-A172-75F1CB6C0192}"/>
    <cellStyle name="Normal 3 4 2 2 2 3" xfId="370" xr:uid="{793984E4-A8B2-4396-B841-DB5386BB7CD7}"/>
    <cellStyle name="Normal 3 4 2 2 3" xfId="211" xr:uid="{0BC7F947-C433-4E56-8844-E095D904CE14}"/>
    <cellStyle name="Normal 3 4 2 2 4" xfId="317" xr:uid="{25A707B1-BAF3-4649-804B-A7F3943B1C7A}"/>
    <cellStyle name="Normal 3 4 2 3" xfId="131" xr:uid="{930D3D9C-057E-4615-903C-EFA8B4D09D3B}"/>
    <cellStyle name="Normal 3 4 2 3 2" xfId="237" xr:uid="{159649EA-D7D3-4079-B934-7E3BD6F0B490}"/>
    <cellStyle name="Normal 3 4 2 3 3" xfId="343" xr:uid="{7C646252-D2B4-4F6F-AB42-955303553530}"/>
    <cellStyle name="Normal 3 4 2 4" xfId="184" xr:uid="{490A5290-AB6A-4E96-AE6E-3A946919DE9F}"/>
    <cellStyle name="Normal 3 4 2 5" xfId="290" xr:uid="{30FD0F16-92C6-4120-9A4B-1D030A64EA9A}"/>
    <cellStyle name="Normal 3 4 2 6" xfId="78" xr:uid="{AB248C56-949E-44E4-9EDA-CBCBC3236742}"/>
    <cellStyle name="Normal 3 4 3" xfId="92" xr:uid="{D7DEBBE0-4E63-4E95-8F21-DC69BC1402E0}"/>
    <cellStyle name="Normal 3 4 3 2" xfId="145" xr:uid="{9B0C8E07-423F-4846-8F6C-6B234312319D}"/>
    <cellStyle name="Normal 3 4 3 2 2" xfId="251" xr:uid="{050B08A4-CC82-4ABB-91DE-2FBCEA9920B1}"/>
    <cellStyle name="Normal 3 4 3 2 3" xfId="357" xr:uid="{684AB46E-3981-4433-A5B7-C0755F3FD4CA}"/>
    <cellStyle name="Normal 3 4 3 3" xfId="198" xr:uid="{13F0374D-4642-4C98-9BED-5A02FB0C506B}"/>
    <cellStyle name="Normal 3 4 3 4" xfId="304" xr:uid="{9C58D801-366C-40EE-A8D1-543AA1D7E1AE}"/>
    <cellStyle name="Normal 3 4 4" xfId="118" xr:uid="{D8CADD0E-BB2F-41D9-8246-7B917A2E0211}"/>
    <cellStyle name="Normal 3 4 4 2" xfId="224" xr:uid="{0ED6D802-1F2F-46DE-9CCD-7CBC4C624136}"/>
    <cellStyle name="Normal 3 4 4 3" xfId="330" xr:uid="{429CF952-37D7-44B3-9064-93F32BAB0C22}"/>
    <cellStyle name="Normal 3 4 5" xfId="171" xr:uid="{BD181DF0-34DE-407A-AB16-4B3263BED8B8}"/>
    <cellStyle name="Normal 3 4 6" xfId="277" xr:uid="{DD279373-37AB-4D71-8302-9F7052462393}"/>
    <cellStyle name="Normal 3 4 7" xfId="63" xr:uid="{452248B1-B87B-4706-9AC8-B2E3110074AD}"/>
    <cellStyle name="Normal 3 5" xfId="31" xr:uid="{00000000-0005-0000-0000-00002D000000}"/>
    <cellStyle name="Normal 3 5 2" xfId="96" xr:uid="{371CD714-F648-492A-AD29-213220E90ED8}"/>
    <cellStyle name="Normal 3 5 2 2" xfId="149" xr:uid="{0AFB7052-7AF3-44DC-B635-EAB21972C98C}"/>
    <cellStyle name="Normal 3 5 2 2 2" xfId="255" xr:uid="{C8532547-95CD-45A8-8787-65066DDF2B3E}"/>
    <cellStyle name="Normal 3 5 2 2 3" xfId="361" xr:uid="{83A68D80-7E78-4838-A167-D0EA836963F6}"/>
    <cellStyle name="Normal 3 5 2 3" xfId="202" xr:uid="{C8B434CF-9F2C-4CDF-9056-3B2DED92CC1A}"/>
    <cellStyle name="Normal 3 5 2 4" xfId="308" xr:uid="{364C07F5-72BC-4F3C-96C5-3A70664F4F48}"/>
    <cellStyle name="Normal 3 5 3" xfId="122" xr:uid="{AA8888A8-48BD-4886-A1BB-2BB5F6C0C919}"/>
    <cellStyle name="Normal 3 5 3 2" xfId="228" xr:uid="{115E12D1-1F66-4F0D-BDFC-6D34E40E40ED}"/>
    <cellStyle name="Normal 3 5 3 3" xfId="334" xr:uid="{874570B2-8C7C-4B12-BE0E-6D3515F17428}"/>
    <cellStyle name="Normal 3 5 4" xfId="175" xr:uid="{93ED099F-A4F8-443B-8DE6-6E38275BBE21}"/>
    <cellStyle name="Normal 3 5 5" xfId="281" xr:uid="{4603CF60-2EE1-4A61-935E-D43A0C09C4B6}"/>
    <cellStyle name="Normal 3 5 6" xfId="68" xr:uid="{C7C388C1-F92C-44AE-BD48-2E9051BD610D}"/>
    <cellStyle name="Normal 3 6" xfId="83" xr:uid="{EFDC3776-D320-443C-91EC-B0838395EB6E}"/>
    <cellStyle name="Normal 3 6 2" xfId="136" xr:uid="{E521DE9F-7E7D-41A0-844C-454E31583644}"/>
    <cellStyle name="Normal 3 6 2 2" xfId="242" xr:uid="{9FFE4B06-4BCF-4E07-8F7F-833E90090E3A}"/>
    <cellStyle name="Normal 3 6 2 3" xfId="348" xr:uid="{FD1C95F6-F62F-43B5-8AF0-FA4A0D24788D}"/>
    <cellStyle name="Normal 3 6 3" xfId="189" xr:uid="{EEAB78DB-4F55-4CDC-B8CE-47662545803F}"/>
    <cellStyle name="Normal 3 6 4" xfId="295" xr:uid="{A7C50260-4F9F-4D7E-98C9-09955EA9EAA8}"/>
    <cellStyle name="Normal 3 7" xfId="109" xr:uid="{63F6B394-7786-4BA2-A865-81A542C657B6}"/>
    <cellStyle name="Normal 3 7 2" xfId="215" xr:uid="{B4AB39CA-CEB4-40E5-80BE-1EF054347267}"/>
    <cellStyle name="Normal 3 7 3" xfId="321" xr:uid="{29128B17-03F7-4E0B-80D0-A595D8DF9892}"/>
    <cellStyle name="Normal 3 8" xfId="162" xr:uid="{8529FE77-99EB-4879-8A72-1F6EFA380195}"/>
    <cellStyle name="Normal 3 9" xfId="268" xr:uid="{204CAD93-102E-4A7D-8123-011B062B538A}"/>
    <cellStyle name="Normal 4" xfId="22" xr:uid="{00000000-0005-0000-0000-00002E000000}"/>
    <cellStyle name="Normal 4 10" xfId="56" xr:uid="{C63CFA3C-0A3B-4D09-AE7F-2ED22FEFA9EB}"/>
    <cellStyle name="Normal 4 2" xfId="26" xr:uid="{00000000-0005-0000-0000-00002F000000}"/>
    <cellStyle name="Normal 4 2 2" xfId="76" xr:uid="{EA563A7D-67C9-4D84-A82A-2E08199A7023}"/>
    <cellStyle name="Normal 4 2 3" xfId="61" xr:uid="{33AEEFDD-AD4E-448E-8C4E-94BF8492FFB5}"/>
    <cellStyle name="Normal 4 3" xfId="43" xr:uid="{00000000-0005-0000-0000-000030000000}"/>
    <cellStyle name="Normal 4 3 2" xfId="99" xr:uid="{0987B9F5-E090-4EDB-BFF2-A4A8813EBEBD}"/>
    <cellStyle name="Normal 4 3 2 2" xfId="152" xr:uid="{E1C87599-9EF0-436A-B452-2494E924CC20}"/>
    <cellStyle name="Normal 4 3 2 2 2" xfId="258" xr:uid="{E2CA4C0C-8054-4B97-8C76-AD20B616B11B}"/>
    <cellStyle name="Normal 4 3 2 2 3" xfId="364" xr:uid="{FB54AA17-ED03-4D68-8CC2-C961BA4D666F}"/>
    <cellStyle name="Normal 4 3 2 3" xfId="205" xr:uid="{4F30B02C-9CDB-4258-AF3A-1403ACB3286C}"/>
    <cellStyle name="Normal 4 3 2 4" xfId="311" xr:uid="{FCBECA40-ED78-4E9B-ACB2-214C1915CD79}"/>
    <cellStyle name="Normal 4 3 3" xfId="125" xr:uid="{3F5D7603-53D3-47DE-91D7-A4204F1A9413}"/>
    <cellStyle name="Normal 4 3 3 2" xfId="231" xr:uid="{7BACCA5F-E255-4163-A613-D763E7439503}"/>
    <cellStyle name="Normal 4 3 3 3" xfId="337" xr:uid="{E2CFFC8D-9116-429C-AE34-918C3695651D}"/>
    <cellStyle name="Normal 4 3 4" xfId="178" xr:uid="{9BAF771D-5698-4B1D-844D-9BF5422A4576}"/>
    <cellStyle name="Normal 4 3 5" xfId="284" xr:uid="{63976865-97A7-41A7-B280-220FC521047E}"/>
    <cellStyle name="Normal 4 3 6" xfId="71" xr:uid="{492CE0E1-CA0C-4BE4-B590-8E79D610B62A}"/>
    <cellStyle name="Normal 4 4" xfId="86" xr:uid="{0AD0F3CC-734F-441B-81F1-0CE2F185948B}"/>
    <cellStyle name="Normal 4 4 2" xfId="139" xr:uid="{9D37C769-74DA-4D66-A452-BC348A840896}"/>
    <cellStyle name="Normal 4 4 2 2" xfId="245" xr:uid="{171FA8F0-C181-4780-842B-FEE74532E18C}"/>
    <cellStyle name="Normal 4 4 2 3" xfId="351" xr:uid="{2AE6E5BD-75F2-4A0B-97DD-98D797ECAC09}"/>
    <cellStyle name="Normal 4 4 3" xfId="192" xr:uid="{B59E981D-BA5B-4960-9042-7C15912FF7E3}"/>
    <cellStyle name="Normal 4 4 4" xfId="298" xr:uid="{55010294-9805-42AF-A906-69B183D4740D}"/>
    <cellStyle name="Normal 4 5" xfId="112" xr:uid="{76010149-EF43-4AC5-B817-595F46A7FA1D}"/>
    <cellStyle name="Normal 4 5 2" xfId="218" xr:uid="{A888E1B1-FF42-492F-A066-FA009A176782}"/>
    <cellStyle name="Normal 4 5 3" xfId="324" xr:uid="{60941EB3-31AF-4619-B6FB-CEA3FC5C04D5}"/>
    <cellStyle name="Normal 4 6" xfId="165" xr:uid="{E1DE4995-451E-4270-8A2B-014E425331E5}"/>
    <cellStyle name="Normal 4 7" xfId="271" xr:uid="{A48C045D-B849-49CD-90B6-F72C5EDCCD6E}"/>
    <cellStyle name="Normal 4 8" xfId="392" xr:uid="{6F4E6C8C-1C7D-479D-A7BF-E5A9342A493C}"/>
    <cellStyle name="Normal 4 9" xfId="385" xr:uid="{E4AD44B1-33BB-47A5-A9F0-25169B714693}"/>
    <cellStyle name="Normal 5" xfId="7" xr:uid="{00000000-0005-0000-0000-000031000000}"/>
    <cellStyle name="Normal 6" xfId="50" xr:uid="{6B92DB9C-5BFD-47E1-B3E3-88C7BD84C1CE}"/>
    <cellStyle name="Normal 7" xfId="52" xr:uid="{A444625F-BA4B-4B0F-AA74-33E482FB60E8}"/>
    <cellStyle name="Normal 8" xfId="373" xr:uid="{D3CEA4FF-BCD7-4AED-B59A-6FFCC588FFBB}"/>
    <cellStyle name="Parasts 2" xfId="66" xr:uid="{AAE0EE7A-541C-4A17-9E11-CE2353277C17}"/>
    <cellStyle name="Percent" xfId="51" builtinId="5"/>
    <cellStyle name="V?st." xfId="1" xr:uid="{00000000-0005-0000-0000-00003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4616D-3B54-4DB6-A911-B5DE721A26EF}">
  <sheetPr>
    <pageSetUpPr fitToPage="1"/>
  </sheetPr>
  <dimension ref="A1:M29"/>
  <sheetViews>
    <sheetView zoomScale="80" zoomScaleNormal="80" workbookViewId="0">
      <selection activeCell="D1" sqref="D1"/>
    </sheetView>
  </sheetViews>
  <sheetFormatPr defaultColWidth="9.28515625" defaultRowHeight="12.75"/>
  <cols>
    <col min="1" max="1" width="23.7109375" style="1" customWidth="1"/>
    <col min="2" max="2" width="13.7109375" style="32" customWidth="1"/>
    <col min="3" max="3" width="37.140625" style="32" customWidth="1"/>
    <col min="4" max="4" width="13.7109375" style="32" customWidth="1"/>
    <col min="5" max="7" width="9.28515625" style="32"/>
    <col min="8" max="8" width="16.5703125" style="32" customWidth="1"/>
    <col min="9" max="9" width="40.5703125" style="32" customWidth="1"/>
    <col min="10" max="10" width="12" style="32" customWidth="1"/>
    <col min="11" max="11" width="11" style="32" customWidth="1"/>
    <col min="12" max="12" width="11.42578125" style="32" customWidth="1"/>
    <col min="13" max="13" width="11.28515625" style="40" customWidth="1"/>
    <col min="14" max="16384" width="9.28515625" style="32"/>
  </cols>
  <sheetData>
    <row r="1" spans="1:12" s="40" customFormat="1" ht="15.75">
      <c r="A1" s="1"/>
      <c r="B1" s="32"/>
      <c r="C1" s="32"/>
      <c r="D1" s="32"/>
      <c r="E1" s="32"/>
      <c r="F1" s="32"/>
      <c r="G1" s="32"/>
      <c r="H1" s="32"/>
      <c r="I1" s="32"/>
      <c r="J1" s="32"/>
      <c r="K1" s="32"/>
      <c r="L1" s="58"/>
    </row>
    <row r="2" spans="1:12">
      <c r="A2" s="50"/>
      <c r="B2" s="50"/>
      <c r="C2" s="50"/>
      <c r="D2" s="50"/>
    </row>
    <row r="3" spans="1:12" s="40" customFormat="1" ht="44.25" customHeight="1">
      <c r="A3" s="96" t="s">
        <v>74</v>
      </c>
      <c r="B3" s="96"/>
      <c r="C3" s="96"/>
      <c r="D3" s="96"/>
      <c r="E3" s="32"/>
      <c r="F3" s="32"/>
      <c r="G3" s="32"/>
      <c r="H3" s="32"/>
      <c r="I3" s="32"/>
      <c r="J3" s="32"/>
      <c r="K3" s="32"/>
      <c r="L3" s="32"/>
    </row>
    <row r="4" spans="1:12" s="40" customFormat="1" ht="12.75" customHeight="1">
      <c r="A4" s="90"/>
      <c r="B4" s="92" t="s">
        <v>20</v>
      </c>
      <c r="C4" s="94" t="s">
        <v>64</v>
      </c>
      <c r="D4" s="92" t="s">
        <v>21</v>
      </c>
      <c r="E4" s="32"/>
      <c r="F4" s="32"/>
      <c r="G4" s="32"/>
      <c r="H4" s="32"/>
      <c r="I4" s="32"/>
      <c r="J4" s="32"/>
      <c r="K4" s="32"/>
      <c r="L4" s="32"/>
    </row>
    <row r="5" spans="1:12" s="40" customFormat="1" ht="80.25" customHeight="1">
      <c r="A5" s="91"/>
      <c r="B5" s="93"/>
      <c r="C5" s="95"/>
      <c r="D5" s="93"/>
      <c r="E5" s="32"/>
      <c r="G5" s="32"/>
      <c r="H5" s="32"/>
      <c r="I5" s="32"/>
      <c r="J5" s="32"/>
      <c r="K5" s="32"/>
      <c r="L5" s="32"/>
    </row>
    <row r="6" spans="1:12" s="40" customFormat="1">
      <c r="A6" s="70" t="s">
        <v>54</v>
      </c>
      <c r="B6" s="71">
        <v>122</v>
      </c>
      <c r="C6" s="72">
        <v>198.93</v>
      </c>
      <c r="D6" s="73">
        <f>B6*C6</f>
        <v>24269.46</v>
      </c>
      <c r="E6" s="32"/>
      <c r="F6" s="32"/>
      <c r="G6" s="32"/>
      <c r="H6" s="32"/>
      <c r="I6" s="32"/>
      <c r="J6" s="32"/>
      <c r="K6" s="32"/>
      <c r="L6" s="32"/>
    </row>
    <row r="7" spans="1:12" s="40" customFormat="1" ht="15.75">
      <c r="A7" s="70" t="s">
        <v>22</v>
      </c>
      <c r="B7" s="71">
        <v>142</v>
      </c>
      <c r="C7" s="72">
        <v>198.93</v>
      </c>
      <c r="D7" s="73">
        <f t="shared" ref="D7:D15" si="0">B7*C7</f>
        <v>28248.06</v>
      </c>
      <c r="E7" s="32"/>
      <c r="F7" s="32"/>
      <c r="G7" s="52"/>
      <c r="H7" s="32"/>
      <c r="I7" s="32"/>
      <c r="J7" s="32"/>
      <c r="K7" s="32"/>
      <c r="L7" s="32"/>
    </row>
    <row r="8" spans="1:12" ht="15.75">
      <c r="A8" s="70" t="s">
        <v>23</v>
      </c>
      <c r="B8" s="71">
        <v>156</v>
      </c>
      <c r="C8" s="72">
        <v>198.93</v>
      </c>
      <c r="D8" s="73">
        <f t="shared" si="0"/>
        <v>31033.08</v>
      </c>
      <c r="G8" s="52"/>
    </row>
    <row r="9" spans="1:12" s="40" customFormat="1">
      <c r="A9" s="70" t="s">
        <v>24</v>
      </c>
      <c r="B9" s="71">
        <v>128</v>
      </c>
      <c r="C9" s="72">
        <v>198.93</v>
      </c>
      <c r="D9" s="73">
        <f t="shared" si="0"/>
        <v>25463.040000000001</v>
      </c>
      <c r="E9" s="32"/>
      <c r="F9" s="32"/>
      <c r="G9" s="32"/>
      <c r="H9" s="32"/>
      <c r="I9" s="32"/>
      <c r="J9" s="32"/>
      <c r="K9" s="32"/>
      <c r="L9" s="32"/>
    </row>
    <row r="10" spans="1:12" ht="12.6" customHeight="1">
      <c r="A10" s="70" t="s">
        <v>25</v>
      </c>
      <c r="B10" s="71">
        <v>110</v>
      </c>
      <c r="C10" s="72">
        <v>198.93</v>
      </c>
      <c r="D10" s="73">
        <f t="shared" si="0"/>
        <v>21882.3</v>
      </c>
    </row>
    <row r="11" spans="1:12" hidden="1">
      <c r="A11" s="70" t="s">
        <v>26</v>
      </c>
      <c r="B11" s="71"/>
      <c r="C11" s="72">
        <v>198.93</v>
      </c>
      <c r="D11" s="73">
        <f t="shared" si="0"/>
        <v>0</v>
      </c>
    </row>
    <row r="12" spans="1:12" s="40" customFormat="1" hidden="1">
      <c r="A12" s="70" t="s">
        <v>53</v>
      </c>
      <c r="B12" s="71"/>
      <c r="C12" s="72">
        <v>198.93</v>
      </c>
      <c r="D12" s="73">
        <f t="shared" si="0"/>
        <v>0</v>
      </c>
      <c r="E12" s="32"/>
      <c r="F12" s="32"/>
      <c r="G12" s="32"/>
      <c r="H12" s="32"/>
      <c r="I12" s="32"/>
      <c r="J12" s="32"/>
      <c r="K12" s="32"/>
      <c r="L12" s="32"/>
    </row>
    <row r="13" spans="1:12" hidden="1">
      <c r="A13" s="70" t="s">
        <v>28</v>
      </c>
      <c r="B13" s="71"/>
      <c r="C13" s="72">
        <v>198.93</v>
      </c>
      <c r="D13" s="73">
        <f t="shared" si="0"/>
        <v>0</v>
      </c>
    </row>
    <row r="14" spans="1:12" hidden="1">
      <c r="A14" s="70" t="s">
        <v>65</v>
      </c>
      <c r="B14" s="71"/>
      <c r="C14" s="72">
        <v>198.93</v>
      </c>
      <c r="D14" s="73">
        <f t="shared" si="0"/>
        <v>0</v>
      </c>
    </row>
    <row r="15" spans="1:12" hidden="1">
      <c r="A15" s="70" t="s">
        <v>66</v>
      </c>
      <c r="B15" s="71"/>
      <c r="C15" s="72">
        <v>198.93</v>
      </c>
      <c r="D15" s="73">
        <f t="shared" si="0"/>
        <v>0</v>
      </c>
    </row>
    <row r="16" spans="1:12">
      <c r="A16" s="70" t="s">
        <v>27</v>
      </c>
      <c r="B16" s="74">
        <f>SUM(B6:B15)</f>
        <v>658</v>
      </c>
      <c r="C16" s="75"/>
      <c r="D16" s="76">
        <f>SUM(D6:D13)</f>
        <v>130895.94000000002</v>
      </c>
    </row>
    <row r="17" spans="1:13">
      <c r="A17" s="16"/>
      <c r="B17" s="17"/>
      <c r="C17" s="17"/>
      <c r="D17" s="17"/>
    </row>
    <row r="18" spans="1:13" ht="25.5">
      <c r="A18" s="77" t="s">
        <v>75</v>
      </c>
      <c r="B18" s="77">
        <f>B16</f>
        <v>658</v>
      </c>
      <c r="C18" s="17"/>
      <c r="D18" s="17"/>
    </row>
    <row r="19" spans="1:13" ht="64.5" customHeight="1">
      <c r="A19" s="77" t="s">
        <v>76</v>
      </c>
      <c r="B19" s="77">
        <v>31520</v>
      </c>
      <c r="C19" s="17"/>
      <c r="D19" s="17"/>
    </row>
    <row r="20" spans="1:13" ht="125.25" customHeight="1">
      <c r="A20" s="77" t="s">
        <v>81</v>
      </c>
      <c r="B20" s="77">
        <v>6000</v>
      </c>
      <c r="C20" s="17"/>
      <c r="D20" s="17"/>
    </row>
    <row r="21" spans="1:13" ht="58.5" customHeight="1">
      <c r="A21" s="77" t="s">
        <v>77</v>
      </c>
      <c r="B21" s="78">
        <f>ROUND(B16/5,0)</f>
        <v>132</v>
      </c>
      <c r="C21" s="17"/>
      <c r="D21" s="17"/>
    </row>
    <row r="22" spans="1:13" ht="38.25">
      <c r="A22" s="77" t="s">
        <v>78</v>
      </c>
      <c r="B22" s="77">
        <f>B19+B20</f>
        <v>37520</v>
      </c>
      <c r="C22" s="17"/>
      <c r="D22" s="41"/>
    </row>
    <row r="23" spans="1:13" ht="51">
      <c r="A23" s="77" t="s">
        <v>79</v>
      </c>
      <c r="B23" s="79">
        <f>SUM(B22*100)/B19/100</f>
        <v>1.1903553299492386</v>
      </c>
      <c r="C23" s="17"/>
      <c r="D23" s="41"/>
    </row>
    <row r="24" spans="1:13" ht="73.5" customHeight="1">
      <c r="A24" s="77" t="s">
        <v>80</v>
      </c>
      <c r="B24" s="77">
        <f>ROUND(B21*B23,0)</f>
        <v>157</v>
      </c>
      <c r="C24" s="17"/>
      <c r="D24" s="41"/>
    </row>
    <row r="25" spans="1:13" ht="147.94999999999999" customHeight="1">
      <c r="A25" s="77" t="s">
        <v>64</v>
      </c>
      <c r="B25" s="78">
        <v>198.93</v>
      </c>
      <c r="C25" s="17"/>
      <c r="D25" s="41"/>
    </row>
    <row r="26" spans="1:13" s="15" customFormat="1">
      <c r="A26" s="80" t="s">
        <v>40</v>
      </c>
      <c r="B26" s="80">
        <f>ROUND(B25*B24*12,0)</f>
        <v>374784</v>
      </c>
      <c r="C26" s="39"/>
      <c r="D26" s="41"/>
      <c r="M26" s="40"/>
    </row>
    <row r="27" spans="1:13">
      <c r="A27" s="16"/>
      <c r="B27" s="17"/>
      <c r="C27" s="17"/>
      <c r="D27" s="17"/>
    </row>
    <row r="28" spans="1:13">
      <c r="A28" s="16"/>
      <c r="B28" s="17"/>
      <c r="C28" s="17"/>
      <c r="D28" s="17"/>
    </row>
    <row r="29" spans="1:13">
      <c r="A29" s="16"/>
      <c r="B29" s="17"/>
      <c r="C29" s="17"/>
      <c r="D29" s="17"/>
    </row>
  </sheetData>
  <mergeCells count="5">
    <mergeCell ref="A4:A5"/>
    <mergeCell ref="B4:B5"/>
    <mergeCell ref="D4:D5"/>
    <mergeCell ref="C4:C5"/>
    <mergeCell ref="A3:D3"/>
  </mergeCells>
  <pageMargins left="0.70866141732283472" right="0.70866141732283472" top="0.74803149606299213" bottom="0.74803149606299213" header="0.31496062992125984" footer="0.31496062992125984"/>
  <pageSetup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18"/>
  <sheetViews>
    <sheetView topLeftCell="D1" zoomScale="70" zoomScaleNormal="70" workbookViewId="0">
      <selection activeCell="R1" sqref="R1"/>
    </sheetView>
  </sheetViews>
  <sheetFormatPr defaultColWidth="9.28515625" defaultRowHeight="15.75"/>
  <cols>
    <col min="1" max="1" width="13.42578125" style="60" customWidth="1"/>
    <col min="2" max="2" width="39.5703125" style="57" customWidth="1"/>
    <col min="3" max="3" width="58.28515625" style="57" customWidth="1"/>
    <col min="4" max="4" width="16.5703125" style="60" customWidth="1"/>
    <col min="5" max="6" width="13.85546875" style="60" customWidth="1"/>
    <col min="7" max="9" width="13.85546875" style="59" customWidth="1"/>
    <col min="10" max="13" width="13.85546875" style="59" hidden="1" customWidth="1"/>
    <col min="14" max="14" width="13.85546875" style="60" customWidth="1"/>
    <col min="15" max="15" width="18.85546875" style="63" customWidth="1"/>
    <col min="16" max="16" width="21.7109375" style="60" customWidth="1"/>
    <col min="17" max="17" width="23.5703125" style="60" customWidth="1"/>
    <col min="18" max="18" width="15.5703125" style="60" customWidth="1"/>
    <col min="19" max="20" width="9.28515625" style="60"/>
    <col min="21" max="21" width="21.28515625" style="60" customWidth="1"/>
    <col min="22" max="16384" width="9.28515625" style="60"/>
  </cols>
  <sheetData>
    <row r="1" spans="1:18">
      <c r="R1" s="32"/>
    </row>
    <row r="2" spans="1:18">
      <c r="A2" s="99" t="s">
        <v>34</v>
      </c>
      <c r="B2" s="99"/>
      <c r="C2" s="99"/>
      <c r="D2" s="99"/>
      <c r="E2" s="99"/>
      <c r="F2" s="99"/>
      <c r="G2" s="99"/>
      <c r="H2" s="99"/>
      <c r="I2" s="99"/>
      <c r="J2" s="99"/>
      <c r="K2" s="99"/>
      <c r="L2" s="99"/>
      <c r="M2" s="99"/>
      <c r="N2" s="99"/>
      <c r="O2" s="99"/>
      <c r="P2" s="99"/>
      <c r="Q2" s="99"/>
      <c r="R2" s="99"/>
    </row>
    <row r="3" spans="1:18" s="61" customFormat="1" ht="15.75" customHeight="1">
      <c r="A3" s="100" t="s">
        <v>29</v>
      </c>
      <c r="B3" s="101" t="s">
        <v>0</v>
      </c>
      <c r="C3" s="86"/>
      <c r="D3" s="100" t="s">
        <v>68</v>
      </c>
      <c r="E3" s="100"/>
      <c r="F3" s="100"/>
      <c r="G3" s="100"/>
      <c r="H3" s="100"/>
      <c r="I3" s="100"/>
      <c r="J3" s="100"/>
      <c r="K3" s="100"/>
      <c r="L3" s="100"/>
      <c r="M3" s="64"/>
      <c r="N3" s="100" t="s">
        <v>90</v>
      </c>
      <c r="O3" s="102" t="s">
        <v>70</v>
      </c>
      <c r="P3" s="102" t="s">
        <v>71</v>
      </c>
      <c r="Q3" s="102" t="s">
        <v>73</v>
      </c>
      <c r="R3" s="103" t="s">
        <v>72</v>
      </c>
    </row>
    <row r="4" spans="1:18" s="61" customFormat="1" ht="115.5" customHeight="1">
      <c r="A4" s="100"/>
      <c r="B4" s="101"/>
      <c r="C4" s="87" t="s">
        <v>91</v>
      </c>
      <c r="D4" s="64" t="s">
        <v>69</v>
      </c>
      <c r="E4" s="64" t="s">
        <v>44</v>
      </c>
      <c r="F4" s="64" t="s">
        <v>46</v>
      </c>
      <c r="G4" s="64" t="s">
        <v>47</v>
      </c>
      <c r="H4" s="64" t="s">
        <v>48</v>
      </c>
      <c r="I4" s="64" t="s">
        <v>49</v>
      </c>
      <c r="J4" s="49" t="s">
        <v>50</v>
      </c>
      <c r="K4" s="49" t="s">
        <v>51</v>
      </c>
      <c r="L4" s="49" t="s">
        <v>52</v>
      </c>
      <c r="M4" s="49" t="s">
        <v>67</v>
      </c>
      <c r="N4" s="100"/>
      <c r="O4" s="102"/>
      <c r="P4" s="102"/>
      <c r="Q4" s="102"/>
      <c r="R4" s="103"/>
    </row>
    <row r="5" spans="1:18" s="61" customFormat="1" ht="47.25">
      <c r="A5" s="64" t="s">
        <v>1</v>
      </c>
      <c r="B5" s="65" t="s">
        <v>85</v>
      </c>
      <c r="C5" s="88" t="s">
        <v>93</v>
      </c>
      <c r="D5" s="67">
        <f>SUM(E5:I5)</f>
        <v>98094</v>
      </c>
      <c r="E5" s="51">
        <v>14026</v>
      </c>
      <c r="F5" s="51">
        <v>7292</v>
      </c>
      <c r="G5" s="51">
        <v>21632</v>
      </c>
      <c r="H5" s="51">
        <v>27123</v>
      </c>
      <c r="I5" s="51">
        <v>28021</v>
      </c>
      <c r="J5" s="51"/>
      <c r="K5" s="51"/>
      <c r="L5" s="51"/>
      <c r="M5" s="51"/>
      <c r="N5" s="67">
        <f>ROUND((D5/5)*7,0)</f>
        <v>137332</v>
      </c>
      <c r="O5" s="68">
        <f>N5+D5</f>
        <v>235426</v>
      </c>
      <c r="P5" s="18">
        <f>O5</f>
        <v>235426</v>
      </c>
      <c r="Q5" s="19"/>
      <c r="R5" s="20">
        <f>SUM(P5:Q5)</f>
        <v>235426</v>
      </c>
    </row>
    <row r="6" spans="1:18" s="61" customFormat="1" ht="78.75">
      <c r="A6" s="64" t="s">
        <v>2</v>
      </c>
      <c r="B6" s="65" t="s">
        <v>86</v>
      </c>
      <c r="C6" s="88" t="s">
        <v>94</v>
      </c>
      <c r="D6" s="67">
        <f t="shared" ref="D6:D8" si="0">SUM(E6:I6)</f>
        <v>21642</v>
      </c>
      <c r="E6" s="51">
        <v>3717</v>
      </c>
      <c r="F6" s="51">
        <v>5297</v>
      </c>
      <c r="G6" s="51">
        <v>3107</v>
      </c>
      <c r="H6" s="69">
        <v>9521</v>
      </c>
      <c r="I6" s="51">
        <v>0</v>
      </c>
      <c r="J6" s="51"/>
      <c r="K6" s="51"/>
      <c r="L6" s="51"/>
      <c r="M6" s="51"/>
      <c r="N6" s="67">
        <f t="shared" ref="N6:N10" si="1">ROUND((D6/5)*7,0)</f>
        <v>30299</v>
      </c>
      <c r="O6" s="68">
        <f t="shared" ref="O6:O10" si="2">N6+D6</f>
        <v>51941</v>
      </c>
      <c r="P6" s="18">
        <f t="shared" ref="P6:P10" si="3">O6</f>
        <v>51941</v>
      </c>
      <c r="Q6" s="19"/>
      <c r="R6" s="20">
        <f t="shared" ref="R6:R8" si="4">SUM(P6:Q6)</f>
        <v>51941</v>
      </c>
    </row>
    <row r="7" spans="1:18" s="61" customFormat="1" ht="31.5">
      <c r="A7" s="64" t="s">
        <v>3</v>
      </c>
      <c r="B7" s="65" t="s">
        <v>87</v>
      </c>
      <c r="C7" s="88" t="s">
        <v>95</v>
      </c>
      <c r="D7" s="67">
        <f t="shared" si="0"/>
        <v>21718</v>
      </c>
      <c r="E7" s="51">
        <v>6766</v>
      </c>
      <c r="F7" s="51">
        <v>4406</v>
      </c>
      <c r="G7" s="51">
        <v>5961</v>
      </c>
      <c r="H7" s="69">
        <v>2106</v>
      </c>
      <c r="I7" s="51">
        <v>2479</v>
      </c>
      <c r="J7" s="51"/>
      <c r="K7" s="51"/>
      <c r="L7" s="51"/>
      <c r="M7" s="51"/>
      <c r="N7" s="67">
        <f t="shared" si="1"/>
        <v>30405</v>
      </c>
      <c r="O7" s="68">
        <f t="shared" si="2"/>
        <v>52123</v>
      </c>
      <c r="P7" s="18">
        <f t="shared" si="3"/>
        <v>52123</v>
      </c>
      <c r="Q7" s="19"/>
      <c r="R7" s="20">
        <f t="shared" si="4"/>
        <v>52123</v>
      </c>
    </row>
    <row r="8" spans="1:18" s="61" customFormat="1" ht="63">
      <c r="A8" s="64" t="s">
        <v>4</v>
      </c>
      <c r="B8" s="65" t="s">
        <v>88</v>
      </c>
      <c r="C8" s="88" t="s">
        <v>96</v>
      </c>
      <c r="D8" s="67">
        <f t="shared" si="0"/>
        <v>843071</v>
      </c>
      <c r="E8" s="51">
        <v>178632</v>
      </c>
      <c r="F8" s="51">
        <v>174874</v>
      </c>
      <c r="G8" s="51">
        <v>179394</v>
      </c>
      <c r="H8" s="51">
        <v>163693</v>
      </c>
      <c r="I8" s="51">
        <v>146478</v>
      </c>
      <c r="J8" s="51"/>
      <c r="K8" s="51"/>
      <c r="L8" s="51"/>
      <c r="M8" s="51"/>
      <c r="N8" s="67">
        <f t="shared" si="1"/>
        <v>1180299</v>
      </c>
      <c r="O8" s="68">
        <f t="shared" si="2"/>
        <v>2023370</v>
      </c>
      <c r="P8" s="18">
        <f t="shared" si="3"/>
        <v>2023370</v>
      </c>
      <c r="Q8" s="19"/>
      <c r="R8" s="20">
        <f t="shared" si="4"/>
        <v>2023370</v>
      </c>
    </row>
    <row r="9" spans="1:18" s="61" customFormat="1" ht="47.25">
      <c r="A9" s="64" t="s">
        <v>5</v>
      </c>
      <c r="B9" s="21" t="s">
        <v>89</v>
      </c>
      <c r="C9" s="89" t="s">
        <v>97</v>
      </c>
      <c r="D9" s="67">
        <f>SUM(E9:I9)</f>
        <v>2432404</v>
      </c>
      <c r="E9" s="51">
        <v>513922</v>
      </c>
      <c r="F9" s="51">
        <v>440995</v>
      </c>
      <c r="G9" s="51">
        <v>400764</v>
      </c>
      <c r="H9" s="51">
        <v>542895</v>
      </c>
      <c r="I9" s="51">
        <v>533828</v>
      </c>
      <c r="J9" s="51"/>
      <c r="K9" s="51"/>
      <c r="L9" s="51"/>
      <c r="M9" s="51"/>
      <c r="N9" s="67">
        <f t="shared" si="1"/>
        <v>3405366</v>
      </c>
      <c r="O9" s="68">
        <f t="shared" si="2"/>
        <v>5837770</v>
      </c>
      <c r="P9" s="18">
        <f t="shared" si="3"/>
        <v>5837770</v>
      </c>
      <c r="Q9" s="18">
        <f>8369*264</f>
        <v>2209416</v>
      </c>
      <c r="R9" s="20">
        <f>SUM(P9:Q9)</f>
        <v>8047186</v>
      </c>
    </row>
    <row r="10" spans="1:18" s="61" customFormat="1" ht="114" customHeight="1">
      <c r="A10" s="64" t="s">
        <v>45</v>
      </c>
      <c r="B10" s="21" t="s">
        <v>92</v>
      </c>
      <c r="C10" s="89" t="s">
        <v>98</v>
      </c>
      <c r="D10" s="67">
        <f>SUM(E10:I10)</f>
        <v>14832</v>
      </c>
      <c r="E10" s="51">
        <v>1942</v>
      </c>
      <c r="F10" s="51">
        <v>0</v>
      </c>
      <c r="G10" s="51">
        <v>2772</v>
      </c>
      <c r="H10" s="51">
        <v>5944</v>
      </c>
      <c r="I10" s="51">
        <v>4174</v>
      </c>
      <c r="J10" s="51"/>
      <c r="K10" s="51"/>
      <c r="L10" s="51"/>
      <c r="M10" s="51"/>
      <c r="N10" s="67">
        <f t="shared" si="1"/>
        <v>20765</v>
      </c>
      <c r="O10" s="68">
        <f t="shared" si="2"/>
        <v>35597</v>
      </c>
      <c r="P10" s="18">
        <f t="shared" si="3"/>
        <v>35597</v>
      </c>
      <c r="Q10" s="18"/>
      <c r="R10" s="20">
        <f>SUM(P10:Q10)</f>
        <v>35597</v>
      </c>
    </row>
    <row r="11" spans="1:18" s="63" customFormat="1">
      <c r="A11" s="22"/>
      <c r="B11" s="62" t="s">
        <v>6</v>
      </c>
      <c r="C11" s="62"/>
      <c r="D11" s="23">
        <f t="shared" ref="D11:R11" si="5">D5+D6+D7+D8+D9+D10</f>
        <v>3431761</v>
      </c>
      <c r="E11" s="23">
        <f t="shared" si="5"/>
        <v>719005</v>
      </c>
      <c r="F11" s="23">
        <f t="shared" si="5"/>
        <v>632864</v>
      </c>
      <c r="G11" s="23">
        <f t="shared" si="5"/>
        <v>613630</v>
      </c>
      <c r="H11" s="23">
        <f t="shared" si="5"/>
        <v>751282</v>
      </c>
      <c r="I11" s="23">
        <f t="shared" si="5"/>
        <v>714980</v>
      </c>
      <c r="J11" s="23">
        <f t="shared" si="5"/>
        <v>0</v>
      </c>
      <c r="K11" s="23">
        <f t="shared" si="5"/>
        <v>0</v>
      </c>
      <c r="L11" s="23">
        <f t="shared" si="5"/>
        <v>0</v>
      </c>
      <c r="M11" s="23">
        <f t="shared" si="5"/>
        <v>0</v>
      </c>
      <c r="N11" s="23">
        <f t="shared" si="5"/>
        <v>4804466</v>
      </c>
      <c r="O11" s="23">
        <f t="shared" si="5"/>
        <v>8236227</v>
      </c>
      <c r="P11" s="23">
        <f t="shared" si="5"/>
        <v>8236227</v>
      </c>
      <c r="Q11" s="23">
        <f t="shared" si="5"/>
        <v>2209416</v>
      </c>
      <c r="R11" s="23">
        <f t="shared" si="5"/>
        <v>10445643</v>
      </c>
    </row>
    <row r="12" spans="1:18" s="81" customFormat="1" ht="222.75" customHeight="1">
      <c r="A12" s="97" t="s">
        <v>99</v>
      </c>
      <c r="B12" s="98"/>
      <c r="C12" s="98"/>
      <c r="D12" s="98"/>
      <c r="E12" s="98"/>
      <c r="F12" s="98"/>
      <c r="G12" s="98"/>
      <c r="H12" s="98"/>
      <c r="I12" s="98"/>
      <c r="J12" s="98"/>
      <c r="K12" s="98"/>
      <c r="L12" s="98"/>
      <c r="M12" s="98"/>
      <c r="N12" s="98"/>
      <c r="O12" s="98"/>
      <c r="P12" s="98"/>
      <c r="Q12" s="98"/>
      <c r="R12" s="98"/>
    </row>
    <row r="14" spans="1:18">
      <c r="G14" s="60"/>
    </row>
    <row r="18" spans="15:15">
      <c r="O18" s="66"/>
    </row>
  </sheetData>
  <mergeCells count="10">
    <mergeCell ref="A12:R12"/>
    <mergeCell ref="A2:R2"/>
    <mergeCell ref="A3:A4"/>
    <mergeCell ref="B3:B4"/>
    <mergeCell ref="N3:N4"/>
    <mergeCell ref="O3:O4"/>
    <mergeCell ref="P3:P4"/>
    <mergeCell ref="Q3:Q4"/>
    <mergeCell ref="R3:R4"/>
    <mergeCell ref="D3:L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8"/>
  <sheetViews>
    <sheetView workbookViewId="0">
      <selection activeCell="G1" sqref="G1"/>
    </sheetView>
  </sheetViews>
  <sheetFormatPr defaultRowHeight="12.75"/>
  <cols>
    <col min="1" max="1" width="32.28515625" customWidth="1"/>
    <col min="2" max="2" width="17.140625" customWidth="1"/>
    <col min="3" max="3" width="13" customWidth="1"/>
    <col min="4" max="4" width="19.5703125" customWidth="1"/>
  </cols>
  <sheetData>
    <row r="1" spans="1:9">
      <c r="G1" s="32"/>
    </row>
    <row r="2" spans="1:9" ht="37.5" customHeight="1">
      <c r="A2" s="106" t="s">
        <v>83</v>
      </c>
      <c r="B2" s="106"/>
      <c r="C2" s="106"/>
      <c r="D2" s="106"/>
      <c r="E2" s="106"/>
      <c r="F2" s="106"/>
      <c r="G2" s="106"/>
      <c r="H2" s="35"/>
      <c r="I2" s="35"/>
    </row>
    <row r="4" spans="1:9" ht="38.25">
      <c r="A4" s="33" t="s">
        <v>35</v>
      </c>
      <c r="B4" s="33" t="s">
        <v>36</v>
      </c>
      <c r="C4" s="34" t="s">
        <v>37</v>
      </c>
      <c r="D4" s="31" t="s">
        <v>38</v>
      </c>
    </row>
    <row r="5" spans="1:9">
      <c r="A5" s="36" t="s">
        <v>39</v>
      </c>
      <c r="B5" s="82">
        <v>1185.8</v>
      </c>
      <c r="C5" s="83">
        <v>350</v>
      </c>
      <c r="D5" s="37">
        <f>ROUND(B5*C5,0)</f>
        <v>415030</v>
      </c>
    </row>
    <row r="6" spans="1:9">
      <c r="A6" s="104" t="s">
        <v>33</v>
      </c>
      <c r="B6" s="104"/>
      <c r="C6" s="104"/>
      <c r="D6" s="38">
        <f>D5</f>
        <v>415030</v>
      </c>
      <c r="E6" s="35"/>
      <c r="F6" s="35"/>
      <c r="G6" s="35"/>
      <c r="H6" s="35"/>
      <c r="I6" s="35"/>
    </row>
    <row r="7" spans="1:9" ht="3.95" customHeight="1"/>
    <row r="8" spans="1:9" s="84" customFormat="1" ht="13.5" customHeight="1">
      <c r="A8" s="105" t="s">
        <v>84</v>
      </c>
      <c r="B8" s="105"/>
      <c r="C8" s="105"/>
      <c r="D8" s="105"/>
      <c r="E8" s="105"/>
      <c r="F8" s="105"/>
      <c r="G8" s="105"/>
      <c r="H8" s="105"/>
      <c r="I8" s="105"/>
    </row>
  </sheetData>
  <mergeCells count="3">
    <mergeCell ref="A6:C6"/>
    <mergeCell ref="A8:I8"/>
    <mergeCell ref="A2:G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6"/>
  <sheetViews>
    <sheetView zoomScale="80" zoomScaleNormal="80" workbookViewId="0">
      <selection activeCell="D1" sqref="D1"/>
    </sheetView>
  </sheetViews>
  <sheetFormatPr defaultColWidth="9.140625" defaultRowHeight="14.25"/>
  <cols>
    <col min="1" max="1" width="11.7109375" style="24" customWidth="1"/>
    <col min="2" max="2" width="23.85546875" style="24" customWidth="1"/>
    <col min="3" max="3" width="27.42578125" style="24" customWidth="1"/>
    <col min="4" max="4" width="24.140625" style="24" customWidth="1"/>
    <col min="5" max="16384" width="9.140625" style="24"/>
  </cols>
  <sheetData>
    <row r="1" spans="1:7">
      <c r="D1" s="55"/>
    </row>
    <row r="2" spans="1:7" ht="38.25" customHeight="1">
      <c r="A2" s="110" t="s">
        <v>82</v>
      </c>
      <c r="B2" s="110"/>
      <c r="C2" s="110"/>
      <c r="D2" s="110"/>
      <c r="E2" s="85"/>
      <c r="F2" s="85"/>
      <c r="G2" s="85"/>
    </row>
    <row r="4" spans="1:7" ht="45">
      <c r="A4" s="25" t="s">
        <v>17</v>
      </c>
      <c r="B4" s="26" t="s">
        <v>30</v>
      </c>
      <c r="C4" s="26" t="s">
        <v>31</v>
      </c>
      <c r="D4" s="26" t="s">
        <v>18</v>
      </c>
    </row>
    <row r="5" spans="1:7" ht="15">
      <c r="A5" s="27" t="s">
        <v>32</v>
      </c>
      <c r="B5" s="28">
        <v>120</v>
      </c>
      <c r="C5" s="27">
        <v>34.380000000000003</v>
      </c>
      <c r="D5" s="30">
        <f>ROUND(B5*C5,0)</f>
        <v>4126</v>
      </c>
    </row>
    <row r="6" spans="1:7">
      <c r="A6" s="107" t="s">
        <v>41</v>
      </c>
      <c r="B6" s="108"/>
      <c r="C6" s="109"/>
      <c r="D6" s="29">
        <f>D5</f>
        <v>4126</v>
      </c>
    </row>
  </sheetData>
  <mergeCells count="2">
    <mergeCell ref="A6:C6"/>
    <mergeCell ref="A2: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17"/>
  <sheetViews>
    <sheetView tabSelected="1" zoomScale="70" zoomScaleNormal="70" workbookViewId="0">
      <selection activeCell="E17" sqref="E17"/>
    </sheetView>
  </sheetViews>
  <sheetFormatPr defaultColWidth="8.7109375" defaultRowHeight="12.75"/>
  <cols>
    <col min="1" max="1" width="8.7109375" style="2"/>
    <col min="2" max="2" width="27.7109375" style="2" customWidth="1"/>
    <col min="3" max="3" width="16.42578125" style="2" customWidth="1"/>
    <col min="4" max="4" width="18.42578125" style="2" customWidth="1"/>
    <col min="5" max="5" width="19.7109375" style="3" customWidth="1"/>
    <col min="6" max="6" width="14" style="4" customWidth="1"/>
    <col min="7" max="7" width="98.28515625" style="2" customWidth="1"/>
    <col min="8" max="8" width="8.7109375" style="2"/>
    <col min="9" max="9" width="38.5703125" style="2" customWidth="1"/>
    <col min="10" max="16384" width="8.7109375" style="2"/>
  </cols>
  <sheetData>
    <row r="1" spans="1:9" ht="53.1" customHeight="1">
      <c r="E1" s="111" t="s">
        <v>102</v>
      </c>
      <c r="F1" s="112"/>
      <c r="G1" s="112"/>
    </row>
    <row r="2" spans="1:9" ht="29.45" customHeight="1">
      <c r="A2" s="121" t="s">
        <v>13</v>
      </c>
      <c r="B2" s="121"/>
      <c r="C2" s="121"/>
      <c r="D2" s="121"/>
      <c r="E2" s="121"/>
      <c r="F2" s="121"/>
      <c r="G2" s="121"/>
    </row>
    <row r="3" spans="1:9" ht="44.65" customHeight="1">
      <c r="A3" s="113" t="s">
        <v>101</v>
      </c>
      <c r="B3" s="114"/>
      <c r="C3" s="114"/>
      <c r="D3" s="114"/>
      <c r="E3" s="114"/>
      <c r="F3" s="114"/>
      <c r="G3" s="114"/>
    </row>
    <row r="4" spans="1:9" ht="24" customHeight="1">
      <c r="A4" s="5"/>
      <c r="B4" s="5"/>
      <c r="C4" s="5"/>
      <c r="D4" s="6"/>
      <c r="E4" s="6"/>
      <c r="F4" s="7"/>
      <c r="G4" s="6"/>
    </row>
    <row r="5" spans="1:9" ht="41.65" customHeight="1">
      <c r="A5" s="11" t="s">
        <v>7</v>
      </c>
      <c r="B5" s="11" t="s">
        <v>8</v>
      </c>
      <c r="C5" s="11" t="s">
        <v>9</v>
      </c>
      <c r="D5" s="11" t="s">
        <v>10</v>
      </c>
      <c r="E5" s="11" t="s">
        <v>11</v>
      </c>
      <c r="F5" s="11" t="s">
        <v>12</v>
      </c>
      <c r="G5" s="8" t="s">
        <v>63</v>
      </c>
    </row>
    <row r="6" spans="1:9" ht="48.75" customHeight="1">
      <c r="A6" s="11" t="s">
        <v>58</v>
      </c>
      <c r="B6" s="42" t="s">
        <v>14</v>
      </c>
      <c r="C6" s="115" t="s">
        <v>13</v>
      </c>
      <c r="D6" s="11" t="s">
        <v>15</v>
      </c>
      <c r="E6" s="118" t="s">
        <v>103</v>
      </c>
      <c r="F6" s="43">
        <f>'NMPD '!B26</f>
        <v>374784</v>
      </c>
      <c r="G6" s="44" t="s">
        <v>57</v>
      </c>
      <c r="I6" s="56"/>
    </row>
    <row r="7" spans="1:9" ht="88.5" customHeight="1">
      <c r="A7" s="11" t="s">
        <v>59</v>
      </c>
      <c r="B7" s="42" t="s">
        <v>56</v>
      </c>
      <c r="C7" s="116"/>
      <c r="D7" s="11" t="s">
        <v>16</v>
      </c>
      <c r="E7" s="119"/>
      <c r="F7" s="43">
        <f>'NVD '!R11</f>
        <v>10445643</v>
      </c>
      <c r="G7" s="44" t="s">
        <v>62</v>
      </c>
      <c r="I7" s="56"/>
    </row>
    <row r="8" spans="1:9" ht="83.25" customHeight="1">
      <c r="A8" s="11" t="s">
        <v>60</v>
      </c>
      <c r="B8" s="12" t="s">
        <v>55</v>
      </c>
      <c r="C8" s="116"/>
      <c r="D8" s="11" t="s">
        <v>16</v>
      </c>
      <c r="E8" s="119"/>
      <c r="F8" s="46">
        <f>'transportēšana UKR LV'!D6</f>
        <v>415030</v>
      </c>
      <c r="G8" s="12" t="s">
        <v>43</v>
      </c>
      <c r="I8" s="14"/>
    </row>
    <row r="9" spans="1:9" ht="51">
      <c r="A9" s="11" t="s">
        <v>61</v>
      </c>
      <c r="B9" s="12" t="s">
        <v>19</v>
      </c>
      <c r="C9" s="117"/>
      <c r="D9" s="11" t="s">
        <v>16</v>
      </c>
      <c r="E9" s="119"/>
      <c r="F9" s="43">
        <f>'transportēšana starp ĀI'!D6</f>
        <v>4126</v>
      </c>
      <c r="G9" s="45" t="s">
        <v>42</v>
      </c>
      <c r="I9" s="14"/>
    </row>
    <row r="10" spans="1:9" ht="25.5" customHeight="1">
      <c r="A10" s="9"/>
      <c r="B10" s="120" t="s">
        <v>100</v>
      </c>
      <c r="C10" s="120"/>
      <c r="D10" s="120"/>
      <c r="E10" s="120"/>
      <c r="F10" s="53">
        <f>SUM(F6:F9)</f>
        <v>11239583</v>
      </c>
      <c r="G10" s="10"/>
    </row>
    <row r="11" spans="1:9">
      <c r="A11" s="47"/>
      <c r="B11" s="47"/>
      <c r="C11" s="47"/>
      <c r="D11" s="47"/>
      <c r="E11" s="47"/>
      <c r="F11" s="47"/>
      <c r="G11" s="47"/>
    </row>
    <row r="12" spans="1:9">
      <c r="A12" s="47"/>
      <c r="B12" s="47"/>
      <c r="C12" s="47"/>
      <c r="D12" s="47"/>
      <c r="E12" s="47"/>
      <c r="F12" s="47"/>
      <c r="G12" s="47"/>
    </row>
    <row r="13" spans="1:9" ht="18" customHeight="1">
      <c r="A13" s="47"/>
      <c r="B13" s="47"/>
      <c r="C13" s="47"/>
      <c r="D13" s="47"/>
      <c r="E13" s="47"/>
      <c r="F13" s="54"/>
      <c r="G13" s="48"/>
    </row>
    <row r="14" spans="1:9">
      <c r="F14" s="13"/>
      <c r="G14" s="14"/>
    </row>
    <row r="15" spans="1:9">
      <c r="F15" s="13"/>
    </row>
    <row r="16" spans="1:9">
      <c r="F16" s="13"/>
    </row>
    <row r="17" spans="6:6">
      <c r="F17" s="13"/>
    </row>
  </sheetData>
  <mergeCells count="6">
    <mergeCell ref="E1:G1"/>
    <mergeCell ref="A3:G3"/>
    <mergeCell ref="C6:C9"/>
    <mergeCell ref="E6:E9"/>
    <mergeCell ref="B10:E10"/>
    <mergeCell ref="A2:G2"/>
  </mergeCells>
  <pageMargins left="0.26" right="0.41" top="0.45" bottom="0.38" header="0.31496062992125984" footer="0.21"/>
  <pageSetup paperSize="9" scale="70" fitToHeight="0" orientation="landscape" r:id="rId1"/>
</worksheet>
</file>

<file path=docMetadata/LabelInfo.xml><?xml version="1.0" encoding="utf-8"?>
<clbl:labelList xmlns:clbl="http://schemas.microsoft.com/office/2020/mipLabelMetadata">
  <clbl:label id="{171abc8c-0b18-4336-97d7-51d65f5c7f99}" enabled="1" method="Standard" siteId="{dbc9012d-628b-43d4-b190-8a730f7e1e96}"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NMPD </vt:lpstr>
      <vt:lpstr>NVD </vt:lpstr>
      <vt:lpstr>transportēšana UKR LV</vt:lpstr>
      <vt:lpstr>transportēšana starp ĀI</vt:lpstr>
      <vt:lpstr>kopā </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Ieva Potjomkina</cp:lastModifiedBy>
  <cp:lastPrinted>2025-07-10T09:00:50Z</cp:lastPrinted>
  <dcterms:created xsi:type="dcterms:W3CDTF">2004-08-02T11:36:46Z</dcterms:created>
  <dcterms:modified xsi:type="dcterms:W3CDTF">2025-12-03T11:32:52Z</dcterms:modified>
</cp:coreProperties>
</file>