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okt\Uz FM\"/>
    </mc:Choice>
  </mc:AlternateContent>
  <xr:revisionPtr revIDLastSave="0" documentId="13_ncr:1_{8308DF4C-AAB2-4265-AC48-A91E23432FE0}" xr6:coauthVersionLast="47" xr6:coauthVersionMax="47" xr10:uidLastSave="{00000000-0000-0000-0000-000000000000}"/>
  <bookViews>
    <workbookView xWindow="1815" yWindow="1215" windowWidth="14790" windowHeight="13920" tabRatio="597" xr2:uid="{00000000-000D-0000-FFFF-FFFF00000000}"/>
  </bookViews>
  <sheets>
    <sheet name="VP okt" sheetId="12" r:id="rId1"/>
    <sheet name="1.tabula" sheetId="20" r:id="rId2"/>
    <sheet name="2.tabula" sheetId="26" r:id="rId3"/>
    <sheet name="3.tabula" sheetId="30" r:id="rId4"/>
    <sheet name="4.tabula" sheetId="18" r:id="rId5"/>
  </sheets>
  <definedNames>
    <definedName name="_xlnm._FilterDatabase" localSheetId="1" hidden="1">'1.tabula'!$A$6:$L$6</definedName>
    <definedName name="_xlnm._FilterDatabase" localSheetId="2" hidden="1">'2.tabula'!$A$6:$N$401</definedName>
    <definedName name="_xlnm._FilterDatabase" localSheetId="3" hidden="1">'3.tabula'!$A$5:$I$66</definedName>
    <definedName name="_xlnm.Print_Area" localSheetId="1">'1.tabula'!$A$1:$I$232</definedName>
    <definedName name="_xlnm.Print_Area" localSheetId="2">'2.tabula'!$A$1:$J$401</definedName>
    <definedName name="_xlnm.Print_Area" localSheetId="3">'3.tabula'!$A$1:$G$32</definedName>
    <definedName name="_xlnm.Print_Titles" localSheetId="1">'1.tabula'!$5:$5</definedName>
    <definedName name="_xlnm.Print_Titles" localSheetId="2">'2.tabula'!$6:$6</definedName>
    <definedName name="_xlnm.Print_Titles" localSheetId="3">'3.tabula'!$5:$5</definedName>
    <definedName name="_xlnm.Print_Titles" localSheetId="4">'4.tabula'!$5:$5</definedName>
    <definedName name="_xlnm.Print_Titles" localSheetId="0">'VP okt'!$10:$10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6" i="12" l="1"/>
  <c r="H7" i="26"/>
  <c r="G6" i="20"/>
  <c r="I10" i="26"/>
  <c r="I78" i="26"/>
  <c r="A9" i="26"/>
  <c r="A10" i="26" s="1"/>
  <c r="A11" i="26" s="1"/>
  <c r="A12" i="26" s="1"/>
  <c r="A13" i="26" s="1"/>
  <c r="A14" i="26" s="1"/>
  <c r="A15" i="26" s="1"/>
  <c r="A16" i="26" s="1"/>
  <c r="A17" i="26" s="1"/>
  <c r="A18" i="26" s="1"/>
  <c r="A19" i="26" s="1"/>
  <c r="A20" i="26" s="1"/>
  <c r="A21" i="26" s="1"/>
  <c r="A22" i="26" s="1"/>
  <c r="A23" i="26" s="1"/>
  <c r="A24" i="26" s="1"/>
  <c r="A25" i="26" s="1"/>
  <c r="A26" i="26" s="1"/>
  <c r="A27" i="26" s="1"/>
  <c r="A28" i="26" s="1"/>
  <c r="A29" i="26" s="1"/>
  <c r="A30" i="26" s="1"/>
  <c r="A31" i="26" s="1"/>
  <c r="A32" i="26" s="1"/>
  <c r="A33" i="26" s="1"/>
  <c r="A34" i="26" s="1"/>
  <c r="A35" i="26" s="1"/>
  <c r="A36" i="26" s="1"/>
  <c r="A37" i="26" s="1"/>
  <c r="A38" i="26" s="1"/>
  <c r="A39" i="26" s="1"/>
  <c r="A40" i="26" s="1"/>
  <c r="A41" i="26" s="1"/>
  <c r="A42" i="26" s="1"/>
  <c r="A43" i="26" s="1"/>
  <c r="A44" i="26" s="1"/>
  <c r="A45" i="26" s="1"/>
  <c r="A46" i="26" s="1"/>
  <c r="A47" i="26" s="1"/>
  <c r="A48" i="26" s="1"/>
  <c r="A49" i="26" s="1"/>
  <c r="A50" i="26" s="1"/>
  <c r="A51" i="26" s="1"/>
  <c r="A52" i="26" s="1"/>
  <c r="A53" i="26" s="1"/>
  <c r="A54" i="26" s="1"/>
  <c r="A55" i="26" s="1"/>
  <c r="A56" i="26" s="1"/>
  <c r="A57" i="26" s="1"/>
  <c r="A58" i="26" s="1"/>
  <c r="A59" i="26" s="1"/>
  <c r="A60" i="26" s="1"/>
  <c r="A61" i="26" s="1"/>
  <c r="A62" i="26" s="1"/>
  <c r="A63" i="26" s="1"/>
  <c r="A64" i="26" s="1"/>
  <c r="A65" i="26" s="1"/>
  <c r="A66" i="26" s="1"/>
  <c r="A67" i="26" s="1"/>
  <c r="A68" i="26" s="1"/>
  <c r="A69" i="26" s="1"/>
  <c r="A70" i="26" s="1"/>
  <c r="A71" i="26" s="1"/>
  <c r="A72" i="26" s="1"/>
  <c r="A73" i="26" s="1"/>
  <c r="A74" i="26" s="1"/>
  <c r="A75" i="26" s="1"/>
  <c r="A76" i="26" s="1"/>
  <c r="A77" i="26" s="1"/>
  <c r="A78" i="26" s="1"/>
  <c r="A79" i="26" s="1"/>
  <c r="A80" i="26" s="1"/>
  <c r="A81" i="26" s="1"/>
  <c r="A82" i="26" s="1"/>
  <c r="A83" i="26" s="1"/>
  <c r="A84" i="26" s="1"/>
  <c r="A85" i="26" s="1"/>
  <c r="A86" i="26" s="1"/>
  <c r="A87" i="26" s="1"/>
  <c r="A88" i="26" s="1"/>
  <c r="A89" i="26" s="1"/>
  <c r="A90" i="26" s="1"/>
  <c r="A91" i="26" s="1"/>
  <c r="A92" i="26" s="1"/>
  <c r="A93" i="26" s="1"/>
  <c r="A94" i="26" s="1"/>
  <c r="A95" i="26" s="1"/>
  <c r="A96" i="26" s="1"/>
  <c r="A97" i="26" s="1"/>
  <c r="A98" i="26" s="1"/>
  <c r="A99" i="26" s="1"/>
  <c r="A100" i="26" s="1"/>
  <c r="A101" i="26" s="1"/>
  <c r="A102" i="26" s="1"/>
  <c r="A103" i="26" s="1"/>
  <c r="A104" i="26" s="1"/>
  <c r="A105" i="26" s="1"/>
  <c r="A106" i="26" s="1"/>
  <c r="A107" i="26" s="1"/>
  <c r="A108" i="26" s="1"/>
  <c r="A109" i="26" s="1"/>
  <c r="A110" i="26" s="1"/>
  <c r="A111" i="26" s="1"/>
  <c r="A112" i="26" s="1"/>
  <c r="A113" i="26" s="1"/>
  <c r="A114" i="26" s="1"/>
  <c r="A115" i="26" s="1"/>
  <c r="A116" i="26" s="1"/>
  <c r="A117" i="26" s="1"/>
  <c r="A118" i="26" s="1"/>
  <c r="A119" i="26" s="1"/>
  <c r="A120" i="26" s="1"/>
  <c r="A121" i="26" s="1"/>
  <c r="A122" i="26" s="1"/>
  <c r="A123" i="26" s="1"/>
  <c r="A124" i="26" s="1"/>
  <c r="A125" i="26" s="1"/>
  <c r="A126" i="26" s="1"/>
  <c r="A127" i="26" s="1"/>
  <c r="A128" i="26" s="1"/>
  <c r="A129" i="26" s="1"/>
  <c r="A130" i="26" s="1"/>
  <c r="A131" i="26" s="1"/>
  <c r="A132" i="26" s="1"/>
  <c r="A133" i="26" s="1"/>
  <c r="A134" i="26" s="1"/>
  <c r="A135" i="26" s="1"/>
  <c r="A136" i="26" s="1"/>
  <c r="A137" i="26" s="1"/>
  <c r="A138" i="26" s="1"/>
  <c r="A139" i="26" s="1"/>
  <c r="A140" i="26" s="1"/>
  <c r="A141" i="26" s="1"/>
  <c r="A142" i="26" s="1"/>
  <c r="A143" i="26" s="1"/>
  <c r="A144" i="26" s="1"/>
  <c r="A145" i="26" s="1"/>
  <c r="A146" i="26" s="1"/>
  <c r="A147" i="26" s="1"/>
  <c r="A148" i="26" s="1"/>
  <c r="A149" i="26" s="1"/>
  <c r="A150" i="26" s="1"/>
  <c r="A151" i="26" s="1"/>
  <c r="A152" i="26" s="1"/>
  <c r="A153" i="26" s="1"/>
  <c r="A154" i="26" s="1"/>
  <c r="A155" i="26" s="1"/>
  <c r="A156" i="26" s="1"/>
  <c r="A157" i="26" s="1"/>
  <c r="A158" i="26" s="1"/>
  <c r="A159" i="26" s="1"/>
  <c r="A160" i="26" s="1"/>
  <c r="A161" i="26" s="1"/>
  <c r="A162" i="26" s="1"/>
  <c r="A163" i="26" s="1"/>
  <c r="A164" i="26" s="1"/>
  <c r="A165" i="26" s="1"/>
  <c r="A166" i="26" s="1"/>
  <c r="A167" i="26" s="1"/>
  <c r="A168" i="26" s="1"/>
  <c r="A169" i="26" s="1"/>
  <c r="A170" i="26" s="1"/>
  <c r="A171" i="26" s="1"/>
  <c r="A172" i="26" s="1"/>
  <c r="A173" i="26" s="1"/>
  <c r="A174" i="26" s="1"/>
  <c r="A175" i="26" s="1"/>
  <c r="A176" i="26" s="1"/>
  <c r="A177" i="26" s="1"/>
  <c r="A178" i="26" s="1"/>
  <c r="A179" i="26" s="1"/>
  <c r="A180" i="26" s="1"/>
  <c r="A181" i="26" s="1"/>
  <c r="A182" i="26" s="1"/>
  <c r="A183" i="26" s="1"/>
  <c r="A184" i="26" s="1"/>
  <c r="A185" i="26" s="1"/>
  <c r="A186" i="26" s="1"/>
  <c r="A187" i="26" s="1"/>
  <c r="A188" i="26" s="1"/>
  <c r="A189" i="26" s="1"/>
  <c r="A190" i="26" s="1"/>
  <c r="A191" i="26" s="1"/>
  <c r="A192" i="26" s="1"/>
  <c r="A193" i="26" s="1"/>
  <c r="A194" i="26" s="1"/>
  <c r="A195" i="26" s="1"/>
  <c r="A196" i="26" s="1"/>
  <c r="A197" i="26" s="1"/>
  <c r="A198" i="26" s="1"/>
  <c r="A199" i="26" s="1"/>
  <c r="A200" i="26" s="1"/>
  <c r="A201" i="26" s="1"/>
  <c r="A202" i="26" s="1"/>
  <c r="A203" i="26" s="1"/>
  <c r="A204" i="26" s="1"/>
  <c r="A205" i="26" s="1"/>
  <c r="A206" i="26" s="1"/>
  <c r="A207" i="26" s="1"/>
  <c r="A208" i="26" s="1"/>
  <c r="A209" i="26" s="1"/>
  <c r="A210" i="26" s="1"/>
  <c r="A211" i="26" s="1"/>
  <c r="A212" i="26" s="1"/>
  <c r="A213" i="26" s="1"/>
  <c r="A214" i="26" s="1"/>
  <c r="A215" i="26" s="1"/>
  <c r="A216" i="26" s="1"/>
  <c r="A217" i="26" s="1"/>
  <c r="A218" i="26" s="1"/>
  <c r="A219" i="26" s="1"/>
  <c r="A220" i="26" s="1"/>
  <c r="A221" i="26" s="1"/>
  <c r="A222" i="26" s="1"/>
  <c r="A223" i="26" s="1"/>
  <c r="A224" i="26" s="1"/>
  <c r="A225" i="26" s="1"/>
  <c r="A226" i="26" s="1"/>
  <c r="A227" i="26" s="1"/>
  <c r="A228" i="26" s="1"/>
  <c r="A229" i="26" s="1"/>
  <c r="A230" i="26" s="1"/>
  <c r="A231" i="26" s="1"/>
  <c r="A232" i="26" s="1"/>
  <c r="A233" i="26" s="1"/>
  <c r="A234" i="26" s="1"/>
  <c r="A235" i="26" s="1"/>
  <c r="A236" i="26" s="1"/>
  <c r="A237" i="26" s="1"/>
  <c r="A238" i="26" s="1"/>
  <c r="A239" i="26" s="1"/>
  <c r="A240" i="26" s="1"/>
  <c r="A241" i="26" s="1"/>
  <c r="A242" i="26" s="1"/>
  <c r="A243" i="26" s="1"/>
  <c r="A244" i="26" s="1"/>
  <c r="A245" i="26" s="1"/>
  <c r="A246" i="26" s="1"/>
  <c r="A247" i="26" s="1"/>
  <c r="A248" i="26" s="1"/>
  <c r="A249" i="26" s="1"/>
  <c r="A250" i="26" s="1"/>
  <c r="A251" i="26" s="1"/>
  <c r="A252" i="26" s="1"/>
  <c r="A253" i="26" s="1"/>
  <c r="A254" i="26" s="1"/>
  <c r="A255" i="26" s="1"/>
  <c r="A256" i="26" s="1"/>
  <c r="A257" i="26" s="1"/>
  <c r="A258" i="26" s="1"/>
  <c r="A259" i="26" s="1"/>
  <c r="A260" i="26" s="1"/>
  <c r="A261" i="26" s="1"/>
  <c r="A262" i="26" s="1"/>
  <c r="A263" i="26" s="1"/>
  <c r="A264" i="26" s="1"/>
  <c r="A265" i="26" s="1"/>
  <c r="A266" i="26" s="1"/>
  <c r="A267" i="26" s="1"/>
  <c r="A268" i="26" s="1"/>
  <c r="A269" i="26" s="1"/>
  <c r="A270" i="26" s="1"/>
  <c r="A271" i="26" s="1"/>
  <c r="A272" i="26" s="1"/>
  <c r="A273" i="26" s="1"/>
  <c r="A274" i="26" s="1"/>
  <c r="A275" i="26" s="1"/>
  <c r="A276" i="26" s="1"/>
  <c r="A277" i="26" s="1"/>
  <c r="A278" i="26" s="1"/>
  <c r="A279" i="26" s="1"/>
  <c r="A280" i="26" s="1"/>
  <c r="A281" i="26" s="1"/>
  <c r="A282" i="26" s="1"/>
  <c r="A283" i="26" s="1"/>
  <c r="A284" i="26" s="1"/>
  <c r="A285" i="26" s="1"/>
  <c r="A286" i="26" s="1"/>
  <c r="A287" i="26" s="1"/>
  <c r="A288" i="26" s="1"/>
  <c r="A289" i="26" s="1"/>
  <c r="A290" i="26" s="1"/>
  <c r="A291" i="26" s="1"/>
  <c r="A292" i="26" s="1"/>
  <c r="A293" i="26" s="1"/>
  <c r="A294" i="26" s="1"/>
  <c r="A295" i="26" s="1"/>
  <c r="A296" i="26" s="1"/>
  <c r="A297" i="26" s="1"/>
  <c r="A298" i="26" s="1"/>
  <c r="A299" i="26" s="1"/>
  <c r="A300" i="26" s="1"/>
  <c r="A301" i="26" s="1"/>
  <c r="A302" i="26" s="1"/>
  <c r="A303" i="26" s="1"/>
  <c r="A304" i="26" s="1"/>
  <c r="A305" i="26" s="1"/>
  <c r="A306" i="26" s="1"/>
  <c r="A307" i="26" s="1"/>
  <c r="A308" i="26" s="1"/>
  <c r="A309" i="26" s="1"/>
  <c r="A310" i="26" s="1"/>
  <c r="A311" i="26" s="1"/>
  <c r="A312" i="26" s="1"/>
  <c r="A313" i="26" s="1"/>
  <c r="A314" i="26" s="1"/>
  <c r="A315" i="26" s="1"/>
  <c r="A316" i="26" s="1"/>
  <c r="A317" i="26" s="1"/>
  <c r="A318" i="26" s="1"/>
  <c r="A319" i="26" s="1"/>
  <c r="A320" i="26" s="1"/>
  <c r="A321" i="26" s="1"/>
  <c r="A322" i="26" s="1"/>
  <c r="A323" i="26" s="1"/>
  <c r="A324" i="26" s="1"/>
  <c r="A325" i="26" s="1"/>
  <c r="A326" i="26" s="1"/>
  <c r="A327" i="26" s="1"/>
  <c r="A328" i="26" s="1"/>
  <c r="A329" i="26" s="1"/>
  <c r="A330" i="26" s="1"/>
  <c r="A331" i="26" s="1"/>
  <c r="A332" i="26" s="1"/>
  <c r="A333" i="26" s="1"/>
  <c r="A334" i="26" s="1"/>
  <c r="A335" i="26" s="1"/>
  <c r="A336" i="26" s="1"/>
  <c r="A337" i="26" s="1"/>
  <c r="A338" i="26" s="1"/>
  <c r="A339" i="26" s="1"/>
  <c r="A340" i="26" s="1"/>
  <c r="A341" i="26" s="1"/>
  <c r="A342" i="26" s="1"/>
  <c r="A343" i="26" s="1"/>
  <c r="A344" i="26" s="1"/>
  <c r="A345" i="26" s="1"/>
  <c r="A346" i="26" s="1"/>
  <c r="A347" i="26" s="1"/>
  <c r="A348" i="26" s="1"/>
  <c r="A349" i="26" s="1"/>
  <c r="A350" i="26" s="1"/>
  <c r="A351" i="26" s="1"/>
  <c r="A352" i="26" s="1"/>
  <c r="A353" i="26" s="1"/>
  <c r="A354" i="26" s="1"/>
  <c r="A355" i="26" s="1"/>
  <c r="A356" i="26" s="1"/>
  <c r="A357" i="26" s="1"/>
  <c r="A358" i="26" s="1"/>
  <c r="A359" i="26" s="1"/>
  <c r="A360" i="26" s="1"/>
  <c r="A361" i="26" s="1"/>
  <c r="A362" i="26" s="1"/>
  <c r="A363" i="26" s="1"/>
  <c r="A364" i="26" s="1"/>
  <c r="A365" i="26" s="1"/>
  <c r="A366" i="26" s="1"/>
  <c r="A367" i="26" s="1"/>
  <c r="A368" i="26" s="1"/>
  <c r="A369" i="26" s="1"/>
  <c r="A370" i="26" s="1"/>
  <c r="A371" i="26" s="1"/>
  <c r="A372" i="26" s="1"/>
  <c r="A373" i="26" s="1"/>
  <c r="A374" i="26" s="1"/>
  <c r="A375" i="26" s="1"/>
  <c r="A376" i="26" s="1"/>
  <c r="A377" i="26" s="1"/>
  <c r="A378" i="26" s="1"/>
  <c r="A379" i="26" s="1"/>
  <c r="A380" i="26" s="1"/>
  <c r="A381" i="26" s="1"/>
  <c r="A382" i="26" s="1"/>
  <c r="A383" i="26" s="1"/>
  <c r="A384" i="26" s="1"/>
  <c r="A385" i="26" s="1"/>
  <c r="A386" i="26" s="1"/>
  <c r="A387" i="26" s="1"/>
  <c r="A388" i="26" s="1"/>
  <c r="A389" i="26" s="1"/>
  <c r="A390" i="26" s="1"/>
  <c r="A391" i="26" s="1"/>
  <c r="A392" i="26" s="1"/>
  <c r="A393" i="26" s="1"/>
  <c r="A394" i="26" s="1"/>
  <c r="A395" i="26" s="1"/>
  <c r="A396" i="26" s="1"/>
  <c r="A397" i="26" s="1"/>
  <c r="A398" i="26" s="1"/>
  <c r="A399" i="26" s="1"/>
  <c r="A400" i="26" s="1"/>
  <c r="A401" i="26" s="1"/>
  <c r="H53" i="20"/>
  <c r="H8" i="20"/>
  <c r="H9" i="20"/>
  <c r="H10" i="20"/>
  <c r="H11" i="20"/>
  <c r="H12" i="20"/>
  <c r="H13" i="20"/>
  <c r="H14" i="20"/>
  <c r="H15" i="20"/>
  <c r="H16" i="20"/>
  <c r="H17" i="20"/>
  <c r="H18" i="20"/>
  <c r="H19" i="20"/>
  <c r="H20" i="20"/>
  <c r="H21" i="20"/>
  <c r="H22" i="20"/>
  <c r="H23" i="20"/>
  <c r="H24" i="20"/>
  <c r="H25" i="20"/>
  <c r="H26" i="20"/>
  <c r="H27" i="20"/>
  <c r="H28" i="20"/>
  <c r="H29" i="20"/>
  <c r="H30" i="20"/>
  <c r="H31" i="20"/>
  <c r="H32" i="20"/>
  <c r="H33" i="20"/>
  <c r="H34" i="20"/>
  <c r="H35" i="20"/>
  <c r="H36" i="20"/>
  <c r="H37" i="20"/>
  <c r="H38" i="20"/>
  <c r="H39" i="20"/>
  <c r="H40" i="20"/>
  <c r="H41" i="20"/>
  <c r="H42" i="20"/>
  <c r="H43" i="20"/>
  <c r="H44" i="20"/>
  <c r="H45" i="20"/>
  <c r="H46" i="20"/>
  <c r="H47" i="20"/>
  <c r="H48" i="20"/>
  <c r="H49" i="20"/>
  <c r="H50" i="20"/>
  <c r="H51" i="20"/>
  <c r="H52" i="20"/>
  <c r="H54" i="20"/>
  <c r="H55" i="20"/>
  <c r="H56" i="20"/>
  <c r="H57" i="20"/>
  <c r="H58" i="20"/>
  <c r="H59" i="20"/>
  <c r="H60" i="20"/>
  <c r="H61" i="20"/>
  <c r="H62" i="20"/>
  <c r="H63" i="20"/>
  <c r="H64" i="20"/>
  <c r="H65" i="20"/>
  <c r="H66" i="20"/>
  <c r="H67" i="20"/>
  <c r="H68" i="20"/>
  <c r="H69" i="20"/>
  <c r="H70" i="20"/>
  <c r="H71" i="20"/>
  <c r="H72" i="20"/>
  <c r="H73" i="20"/>
  <c r="H74" i="20"/>
  <c r="H75" i="20"/>
  <c r="H76" i="20"/>
  <c r="H77" i="20"/>
  <c r="H78" i="20"/>
  <c r="H79" i="20"/>
  <c r="H80" i="20"/>
  <c r="H81" i="20"/>
  <c r="H82" i="20"/>
  <c r="H83" i="20"/>
  <c r="H84" i="20"/>
  <c r="H85" i="20"/>
  <c r="H86" i="20"/>
  <c r="H87" i="20"/>
  <c r="H88" i="20"/>
  <c r="H89" i="20"/>
  <c r="H90" i="20"/>
  <c r="H91" i="20"/>
  <c r="H92" i="20"/>
  <c r="H93" i="20"/>
  <c r="H94" i="20"/>
  <c r="H95" i="20"/>
  <c r="H96" i="20"/>
  <c r="H97" i="20"/>
  <c r="H98" i="20"/>
  <c r="H99" i="20"/>
  <c r="H100" i="20"/>
  <c r="H101" i="20"/>
  <c r="H102" i="20"/>
  <c r="H103" i="20"/>
  <c r="H104" i="20"/>
  <c r="H105" i="20"/>
  <c r="H106" i="20"/>
  <c r="H107" i="20"/>
  <c r="H108" i="20"/>
  <c r="H109" i="20"/>
  <c r="H110" i="20"/>
  <c r="H111" i="20"/>
  <c r="H112" i="20"/>
  <c r="H113" i="20"/>
  <c r="H114" i="20"/>
  <c r="H115" i="20"/>
  <c r="H116" i="20"/>
  <c r="H117" i="20"/>
  <c r="H118" i="20"/>
  <c r="H119" i="20"/>
  <c r="H120" i="20"/>
  <c r="H121" i="20"/>
  <c r="H122" i="20"/>
  <c r="H123" i="20"/>
  <c r="H124" i="20"/>
  <c r="H125" i="20"/>
  <c r="H126" i="20"/>
  <c r="H127" i="20"/>
  <c r="H128" i="20"/>
  <c r="H129" i="20"/>
  <c r="H130" i="20"/>
  <c r="H131" i="20"/>
  <c r="H132" i="20"/>
  <c r="H133" i="20"/>
  <c r="H134" i="20"/>
  <c r="H135" i="20"/>
  <c r="H136" i="20"/>
  <c r="H137" i="20"/>
  <c r="H138" i="20"/>
  <c r="H139" i="20"/>
  <c r="H140" i="20"/>
  <c r="H141" i="20"/>
  <c r="H142" i="20"/>
  <c r="H143" i="20"/>
  <c r="H144" i="20"/>
  <c r="H145" i="20"/>
  <c r="H146" i="20"/>
  <c r="H147" i="20"/>
  <c r="H148" i="20"/>
  <c r="H149" i="20"/>
  <c r="H150" i="20"/>
  <c r="H151" i="20"/>
  <c r="H152" i="20"/>
  <c r="H153" i="20"/>
  <c r="H154" i="20"/>
  <c r="H155" i="20"/>
  <c r="H156" i="20"/>
  <c r="H157" i="20"/>
  <c r="H158" i="20"/>
  <c r="H159" i="20"/>
  <c r="H160" i="20"/>
  <c r="H161" i="20"/>
  <c r="H162" i="20"/>
  <c r="H163" i="20"/>
  <c r="H164" i="20"/>
  <c r="H165" i="20"/>
  <c r="H166" i="20"/>
  <c r="H167" i="20"/>
  <c r="H168" i="20"/>
  <c r="H169" i="20"/>
  <c r="H170" i="20"/>
  <c r="H171" i="20"/>
  <c r="H172" i="20"/>
  <c r="H173" i="20"/>
  <c r="H174" i="20"/>
  <c r="H175" i="20"/>
  <c r="H176" i="20"/>
  <c r="H177" i="20"/>
  <c r="H178" i="20"/>
  <c r="H179" i="20"/>
  <c r="H180" i="20"/>
  <c r="H181" i="20"/>
  <c r="H182" i="20"/>
  <c r="H183" i="20"/>
  <c r="H184" i="20"/>
  <c r="H185" i="20"/>
  <c r="H186" i="20"/>
  <c r="H187" i="20"/>
  <c r="H188" i="20"/>
  <c r="H189" i="20"/>
  <c r="H190" i="20"/>
  <c r="H191" i="20"/>
  <c r="H192" i="20"/>
  <c r="H193" i="20"/>
  <c r="H194" i="20"/>
  <c r="H195" i="20"/>
  <c r="H196" i="20"/>
  <c r="H197" i="20"/>
  <c r="H198" i="20"/>
  <c r="H199" i="20"/>
  <c r="H200" i="20"/>
  <c r="H201" i="20"/>
  <c r="H202" i="20"/>
  <c r="H203" i="20"/>
  <c r="H204" i="20"/>
  <c r="H205" i="20"/>
  <c r="H206" i="20"/>
  <c r="H207" i="20"/>
  <c r="H208" i="20"/>
  <c r="H209" i="20"/>
  <c r="H210" i="20"/>
  <c r="H211" i="20"/>
  <c r="H212" i="20"/>
  <c r="H213" i="20"/>
  <c r="H214" i="20"/>
  <c r="H215" i="20"/>
  <c r="H216" i="20"/>
  <c r="H217" i="20"/>
  <c r="H218" i="20"/>
  <c r="H219" i="20"/>
  <c r="H220" i="20"/>
  <c r="H221" i="20"/>
  <c r="H222" i="20"/>
  <c r="H223" i="20"/>
  <c r="H224" i="20"/>
  <c r="H225" i="20"/>
  <c r="H226" i="20"/>
  <c r="H227" i="20"/>
  <c r="H228" i="20"/>
  <c r="H229" i="20"/>
  <c r="H230" i="20"/>
  <c r="H231" i="20"/>
  <c r="H232" i="20"/>
  <c r="H233" i="20"/>
  <c r="H234" i="20"/>
  <c r="H235" i="20"/>
  <c r="H236" i="20"/>
  <c r="H237" i="20"/>
  <c r="I237" i="20" s="1"/>
  <c r="H238" i="20"/>
  <c r="I238" i="20" s="1"/>
  <c r="H239" i="20"/>
  <c r="I239" i="20" s="1"/>
  <c r="F6" i="20"/>
  <c r="I234" i="20"/>
  <c r="I233" i="20"/>
  <c r="I235" i="20"/>
  <c r="I236" i="20"/>
  <c r="E233" i="20"/>
  <c r="E234" i="20"/>
  <c r="E235" i="20"/>
  <c r="E236" i="20"/>
  <c r="E237" i="20"/>
  <c r="E238" i="20"/>
  <c r="E239" i="20"/>
  <c r="A9" i="20"/>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A230" i="20" s="1"/>
  <c r="A231" i="20" s="1"/>
  <c r="A232" i="20" s="1"/>
  <c r="A233" i="20" s="1"/>
  <c r="A234" i="20" s="1"/>
  <c r="A235" i="20" s="1"/>
  <c r="A236" i="20" s="1"/>
  <c r="A237" i="20" s="1"/>
  <c r="A238" i="20" s="1"/>
  <c r="A239" i="20" s="1"/>
  <c r="A8" i="20"/>
  <c r="A18" i="18"/>
  <c r="A19" i="18"/>
  <c r="A20" i="18"/>
  <c r="A21" i="18"/>
  <c r="A22" i="18" s="1"/>
  <c r="A23" i="18" s="1"/>
  <c r="A24" i="18" s="1"/>
  <c r="A25" i="18" s="1"/>
  <c r="A26" i="18" s="1"/>
  <c r="A27" i="18" s="1"/>
  <c r="A17" i="18"/>
  <c r="D39" i="12"/>
  <c r="D34" i="12"/>
  <c r="H6" i="20" l="1"/>
  <c r="G66" i="30"/>
  <c r="G65" i="30"/>
  <c r="G64" i="30"/>
  <c r="G63" i="30"/>
  <c r="G62" i="30"/>
  <c r="G61" i="30"/>
  <c r="G60" i="30"/>
  <c r="G59" i="30"/>
  <c r="G58" i="30"/>
  <c r="G57" i="30"/>
  <c r="G56" i="30"/>
  <c r="G55" i="30"/>
  <c r="D40" i="12"/>
  <c r="D41" i="12"/>
  <c r="D38" i="12"/>
  <c r="D43" i="12"/>
  <c r="D36" i="12"/>
  <c r="G33" i="30"/>
  <c r="G34" i="30"/>
  <c r="G35" i="30"/>
  <c r="G36" i="30"/>
  <c r="I9" i="26"/>
  <c r="I11" i="26"/>
  <c r="I12" i="26"/>
  <c r="I13" i="26"/>
  <c r="I14" i="26"/>
  <c r="I15" i="26"/>
  <c r="I16" i="26"/>
  <c r="I17" i="26"/>
  <c r="I18" i="26"/>
  <c r="I19" i="26"/>
  <c r="I20" i="26"/>
  <c r="I21" i="26"/>
  <c r="I22" i="26"/>
  <c r="I23" i="26"/>
  <c r="I24" i="26"/>
  <c r="I25" i="26"/>
  <c r="I26" i="26"/>
  <c r="I27" i="26"/>
  <c r="I28" i="26"/>
  <c r="I29" i="26"/>
  <c r="I30" i="26"/>
  <c r="I31" i="26"/>
  <c r="I32" i="26"/>
  <c r="I33" i="26"/>
  <c r="I34" i="26"/>
  <c r="I35" i="26"/>
  <c r="I36" i="26"/>
  <c r="I37" i="26"/>
  <c r="I38" i="26"/>
  <c r="I39" i="26"/>
  <c r="I40" i="26"/>
  <c r="I41" i="26"/>
  <c r="I42" i="26"/>
  <c r="I43" i="26"/>
  <c r="I44" i="26"/>
  <c r="I45" i="26"/>
  <c r="I46" i="26"/>
  <c r="I47" i="26"/>
  <c r="I48" i="26"/>
  <c r="I49" i="26"/>
  <c r="I50" i="26"/>
  <c r="I51" i="26"/>
  <c r="I52" i="26"/>
  <c r="I53" i="26"/>
  <c r="I54" i="26"/>
  <c r="I55" i="26"/>
  <c r="I56" i="26"/>
  <c r="I57" i="26"/>
  <c r="I58" i="26"/>
  <c r="I59" i="26"/>
  <c r="I60" i="26"/>
  <c r="I61" i="26"/>
  <c r="I62" i="26"/>
  <c r="I63" i="26"/>
  <c r="I64" i="26"/>
  <c r="I65" i="26"/>
  <c r="I66" i="26"/>
  <c r="I67" i="26"/>
  <c r="I68" i="26"/>
  <c r="I69" i="26"/>
  <c r="I70" i="26"/>
  <c r="I71" i="26"/>
  <c r="I72" i="26"/>
  <c r="I73" i="26"/>
  <c r="I74" i="26"/>
  <c r="I75" i="26"/>
  <c r="I76" i="26"/>
  <c r="I77" i="26"/>
  <c r="I79" i="26"/>
  <c r="I80" i="26"/>
  <c r="I81" i="26"/>
  <c r="I82" i="26"/>
  <c r="I83" i="26"/>
  <c r="I84" i="26"/>
  <c r="I85" i="26"/>
  <c r="I86" i="26"/>
  <c r="I87" i="26"/>
  <c r="I88" i="26"/>
  <c r="I89" i="26"/>
  <c r="I90" i="26"/>
  <c r="I91" i="26"/>
  <c r="I92" i="26"/>
  <c r="I93" i="26"/>
  <c r="I94" i="26"/>
  <c r="I95" i="26"/>
  <c r="I96" i="26"/>
  <c r="I97" i="26"/>
  <c r="I98" i="26"/>
  <c r="I99" i="26"/>
  <c r="I100" i="26"/>
  <c r="I101" i="26"/>
  <c r="I102" i="26"/>
  <c r="I103" i="26"/>
  <c r="I104" i="26"/>
  <c r="I105" i="26"/>
  <c r="I106" i="26"/>
  <c r="I107" i="26"/>
  <c r="I108" i="26"/>
  <c r="I109" i="26"/>
  <c r="I110" i="26"/>
  <c r="I111" i="26"/>
  <c r="I112" i="26"/>
  <c r="I113" i="26"/>
  <c r="I114" i="26"/>
  <c r="I115" i="26"/>
  <c r="I116" i="26"/>
  <c r="I117" i="26"/>
  <c r="I118" i="26"/>
  <c r="I119" i="26"/>
  <c r="I120" i="26"/>
  <c r="I121" i="26"/>
  <c r="I122" i="26"/>
  <c r="I123" i="26"/>
  <c r="I124" i="26"/>
  <c r="I125" i="26"/>
  <c r="I126" i="26"/>
  <c r="I127" i="26"/>
  <c r="I128" i="26"/>
  <c r="I129" i="26"/>
  <c r="I130" i="26"/>
  <c r="I131" i="26"/>
  <c r="I132" i="26"/>
  <c r="I133" i="26"/>
  <c r="I134" i="26"/>
  <c r="I135" i="26"/>
  <c r="I136" i="26"/>
  <c r="I137" i="26"/>
  <c r="I138" i="26"/>
  <c r="I139" i="26"/>
  <c r="I140" i="26"/>
  <c r="I141" i="26"/>
  <c r="I142" i="26"/>
  <c r="I143" i="26"/>
  <c r="I144" i="26"/>
  <c r="I145" i="26"/>
  <c r="I146" i="26"/>
  <c r="I147" i="26"/>
  <c r="I148" i="26"/>
  <c r="I149" i="26"/>
  <c r="I150" i="26"/>
  <c r="I151" i="26"/>
  <c r="I152" i="26"/>
  <c r="I153" i="26"/>
  <c r="I154" i="26"/>
  <c r="I155" i="26"/>
  <c r="I156" i="26"/>
  <c r="I157" i="26"/>
  <c r="I158" i="26"/>
  <c r="I159" i="26"/>
  <c r="I160" i="26"/>
  <c r="I161" i="26"/>
  <c r="I162" i="26"/>
  <c r="I163" i="26"/>
  <c r="I164" i="26"/>
  <c r="I165" i="26"/>
  <c r="I166" i="26"/>
  <c r="I167" i="26"/>
  <c r="I168" i="26"/>
  <c r="I169" i="26"/>
  <c r="I170" i="26"/>
  <c r="I171" i="26"/>
  <c r="I172" i="26"/>
  <c r="I173" i="26"/>
  <c r="I174" i="26"/>
  <c r="I175" i="26"/>
  <c r="I176" i="26"/>
  <c r="I177" i="26"/>
  <c r="I178" i="26"/>
  <c r="I179" i="26"/>
  <c r="I180" i="26"/>
  <c r="I181" i="26"/>
  <c r="I182" i="26"/>
  <c r="I183" i="26"/>
  <c r="I184" i="26"/>
  <c r="I185" i="26"/>
  <c r="I186" i="26"/>
  <c r="I187" i="26"/>
  <c r="I188" i="26"/>
  <c r="I189" i="26"/>
  <c r="I190" i="26"/>
  <c r="I191" i="26"/>
  <c r="I192" i="26"/>
  <c r="I193" i="26"/>
  <c r="I194" i="26"/>
  <c r="I195" i="26"/>
  <c r="I196" i="26"/>
  <c r="I197" i="26"/>
  <c r="I198" i="26"/>
  <c r="I199" i="26"/>
  <c r="I200" i="26"/>
  <c r="I201" i="26"/>
  <c r="I202" i="26"/>
  <c r="I203" i="26"/>
  <c r="I204" i="26"/>
  <c r="I205" i="26"/>
  <c r="I206" i="26"/>
  <c r="I207" i="26"/>
  <c r="I208" i="26"/>
  <c r="I209" i="26"/>
  <c r="I210" i="26"/>
  <c r="I211" i="26"/>
  <c r="I212" i="26"/>
  <c r="I213" i="26"/>
  <c r="I214" i="26"/>
  <c r="I215" i="26"/>
  <c r="I216" i="26"/>
  <c r="I217" i="26"/>
  <c r="I218" i="26"/>
  <c r="I219" i="26"/>
  <c r="I220" i="26"/>
  <c r="I221" i="26"/>
  <c r="I222" i="26"/>
  <c r="I223" i="26"/>
  <c r="I224" i="26"/>
  <c r="I225" i="26"/>
  <c r="I226" i="26"/>
  <c r="I227" i="26"/>
  <c r="I228" i="26"/>
  <c r="I229" i="26"/>
  <c r="I230" i="26"/>
  <c r="I231" i="26"/>
  <c r="I232" i="26"/>
  <c r="I233" i="26"/>
  <c r="I234" i="26"/>
  <c r="I235" i="26"/>
  <c r="I236" i="26"/>
  <c r="I237" i="26"/>
  <c r="I238" i="26"/>
  <c r="I239" i="26"/>
  <c r="I240" i="26"/>
  <c r="I241" i="26"/>
  <c r="I242" i="26"/>
  <c r="I243" i="26"/>
  <c r="I244" i="26"/>
  <c r="I245" i="26"/>
  <c r="I246" i="26"/>
  <c r="I247" i="26"/>
  <c r="I248" i="26"/>
  <c r="I249" i="26"/>
  <c r="I250" i="26"/>
  <c r="I251" i="26"/>
  <c r="I252" i="26"/>
  <c r="I253" i="26"/>
  <c r="I254" i="26"/>
  <c r="I255" i="26"/>
  <c r="I256" i="26"/>
  <c r="I257" i="26"/>
  <c r="I258" i="26"/>
  <c r="I259" i="26"/>
  <c r="I260" i="26"/>
  <c r="I261" i="26"/>
  <c r="I262" i="26"/>
  <c r="I263" i="26"/>
  <c r="I264" i="26"/>
  <c r="I265" i="26"/>
  <c r="I266" i="26"/>
  <c r="I267" i="26"/>
  <c r="I268" i="26"/>
  <c r="I269" i="26"/>
  <c r="I270" i="26"/>
  <c r="I271" i="26"/>
  <c r="I272" i="26"/>
  <c r="I273" i="26"/>
  <c r="I274" i="26"/>
  <c r="I275" i="26"/>
  <c r="I276" i="26"/>
  <c r="I277" i="26"/>
  <c r="I278" i="26"/>
  <c r="I279" i="26"/>
  <c r="I280" i="26"/>
  <c r="I281" i="26"/>
  <c r="I282" i="26"/>
  <c r="I283" i="26"/>
  <c r="I284" i="26"/>
  <c r="I285" i="26"/>
  <c r="I286" i="26"/>
  <c r="I287" i="26"/>
  <c r="I288" i="26"/>
  <c r="I289" i="26"/>
  <c r="I290" i="26"/>
  <c r="I291" i="26"/>
  <c r="I292" i="26"/>
  <c r="I293" i="26"/>
  <c r="I294" i="26"/>
  <c r="I295" i="26"/>
  <c r="I296" i="26"/>
  <c r="I297" i="26"/>
  <c r="I298" i="26"/>
  <c r="I299" i="26"/>
  <c r="I300" i="26"/>
  <c r="I301" i="26"/>
  <c r="I302" i="26"/>
  <c r="I303" i="26"/>
  <c r="I304" i="26"/>
  <c r="I305" i="26"/>
  <c r="I306" i="26"/>
  <c r="I307" i="26"/>
  <c r="I308" i="26"/>
  <c r="I309" i="26"/>
  <c r="I310" i="26"/>
  <c r="I311" i="26"/>
  <c r="I312" i="26"/>
  <c r="I313" i="26"/>
  <c r="I314" i="26"/>
  <c r="I315" i="26"/>
  <c r="I316" i="26"/>
  <c r="I317" i="26"/>
  <c r="I318" i="26"/>
  <c r="I319" i="26"/>
  <c r="I320" i="26"/>
  <c r="I321" i="26"/>
  <c r="I322" i="26"/>
  <c r="I323" i="26"/>
  <c r="I324" i="26"/>
  <c r="I325" i="26"/>
  <c r="I326" i="26"/>
  <c r="I327" i="26"/>
  <c r="I328" i="26"/>
  <c r="I329" i="26"/>
  <c r="I330" i="26"/>
  <c r="I331" i="26"/>
  <c r="I332" i="26"/>
  <c r="I333" i="26"/>
  <c r="I334" i="26"/>
  <c r="I335" i="26"/>
  <c r="I336" i="26"/>
  <c r="I337" i="26"/>
  <c r="I338" i="26"/>
  <c r="I339" i="26"/>
  <c r="I340" i="26"/>
  <c r="I341" i="26"/>
  <c r="I342" i="26"/>
  <c r="I343" i="26"/>
  <c r="I344" i="26"/>
  <c r="I345" i="26"/>
  <c r="I346" i="26"/>
  <c r="I347" i="26"/>
  <c r="I348" i="26"/>
  <c r="I349" i="26"/>
  <c r="I350" i="26"/>
  <c r="I351" i="26"/>
  <c r="I352" i="26"/>
  <c r="I353" i="26"/>
  <c r="I354" i="26"/>
  <c r="I355" i="26"/>
  <c r="I356" i="26"/>
  <c r="I357" i="26"/>
  <c r="I358" i="26"/>
  <c r="I359" i="26"/>
  <c r="I360" i="26"/>
  <c r="I361" i="26"/>
  <c r="I362" i="26"/>
  <c r="I363" i="26"/>
  <c r="I364" i="26"/>
  <c r="I365" i="26"/>
  <c r="I366" i="26"/>
  <c r="I367" i="26"/>
  <c r="I368" i="26"/>
  <c r="I369" i="26"/>
  <c r="I370" i="26"/>
  <c r="I371" i="26"/>
  <c r="I372" i="26"/>
  <c r="I373" i="26"/>
  <c r="I374" i="26"/>
  <c r="I375" i="26"/>
  <c r="I376" i="26"/>
  <c r="I377" i="26"/>
  <c r="I378" i="26"/>
  <c r="I379" i="26"/>
  <c r="I380" i="26"/>
  <c r="I381" i="26"/>
  <c r="I382" i="26"/>
  <c r="I383" i="26"/>
  <c r="I384" i="26"/>
  <c r="I385" i="26"/>
  <c r="I386" i="26"/>
  <c r="I387" i="26"/>
  <c r="I388" i="26"/>
  <c r="I389" i="26"/>
  <c r="I390" i="26"/>
  <c r="I391" i="26"/>
  <c r="I392" i="26"/>
  <c r="I393" i="26"/>
  <c r="I394" i="26"/>
  <c r="I395" i="26"/>
  <c r="I396" i="26"/>
  <c r="I397" i="26"/>
  <c r="I398" i="26"/>
  <c r="I399" i="26"/>
  <c r="I400" i="26"/>
  <c r="I401" i="26"/>
  <c r="F8" i="26" l="1"/>
  <c r="I8" i="26"/>
  <c r="J8" i="26" s="1"/>
  <c r="F9" i="26"/>
  <c r="J9" i="26"/>
  <c r="F10" i="26"/>
  <c r="J10" i="26"/>
  <c r="E208" i="20" l="1"/>
  <c r="G7" i="30" l="1"/>
  <c r="G8" i="30"/>
  <c r="G9" i="30"/>
  <c r="G10" i="30"/>
  <c r="G11" i="30"/>
  <c r="G12" i="30"/>
  <c r="G13" i="30"/>
  <c r="G14" i="30"/>
  <c r="G15" i="30"/>
  <c r="G16" i="30"/>
  <c r="G17" i="30"/>
  <c r="G18" i="30"/>
  <c r="G19" i="30"/>
  <c r="G20" i="30"/>
  <c r="G21" i="30"/>
  <c r="G22" i="30"/>
  <c r="G23" i="30"/>
  <c r="G24" i="30"/>
  <c r="G25" i="30"/>
  <c r="G26" i="30"/>
  <c r="G27" i="30"/>
  <c r="G28" i="30"/>
  <c r="G29" i="30"/>
  <c r="G30" i="30"/>
  <c r="G31" i="30"/>
  <c r="G32" i="30"/>
  <c r="G37" i="30"/>
  <c r="G38" i="30"/>
  <c r="G39" i="30"/>
  <c r="G40" i="30"/>
  <c r="G41" i="30"/>
  <c r="G42" i="30"/>
  <c r="G43" i="30"/>
  <c r="G44" i="30"/>
  <c r="G45" i="30"/>
  <c r="G46" i="30"/>
  <c r="G47" i="30"/>
  <c r="G48" i="30"/>
  <c r="G49" i="30"/>
  <c r="G50" i="30"/>
  <c r="G51" i="30"/>
  <c r="G52" i="30"/>
  <c r="G53" i="30"/>
  <c r="G54" i="30"/>
  <c r="G6" i="30" l="1"/>
  <c r="D33" i="12" s="1"/>
  <c r="E25" i="20" l="1"/>
  <c r="C6" i="18" l="1"/>
  <c r="D6" i="18"/>
  <c r="F6" i="18"/>
  <c r="D37" i="12" s="1"/>
  <c r="D32" i="12" s="1"/>
  <c r="E6" i="18"/>
  <c r="D27" i="12"/>
  <c r="G7" i="26"/>
  <c r="D50" i="12" l="1"/>
  <c r="D42" i="12" l="1"/>
  <c r="D30" i="12" s="1"/>
  <c r="J384" i="26" l="1"/>
  <c r="J376" i="26"/>
  <c r="J352" i="26"/>
  <c r="J344" i="26"/>
  <c r="J320" i="26"/>
  <c r="J312" i="26"/>
  <c r="J288" i="26"/>
  <c r="J280" i="26"/>
  <c r="J256" i="26"/>
  <c r="J248" i="26"/>
  <c r="J216" i="26"/>
  <c r="J184" i="26"/>
  <c r="J152" i="26"/>
  <c r="J120" i="26"/>
  <c r="J88" i="26"/>
  <c r="J56" i="26"/>
  <c r="J24" i="26"/>
  <c r="E10" i="20"/>
  <c r="J395" i="26" l="1"/>
  <c r="J307" i="26"/>
  <c r="J155" i="26"/>
  <c r="J385" i="26"/>
  <c r="J302" i="26"/>
  <c r="J114" i="26"/>
  <c r="J187" i="26"/>
  <c r="J378" i="26"/>
  <c r="J290" i="26"/>
  <c r="J12" i="26"/>
  <c r="J315" i="26"/>
  <c r="J374" i="26"/>
  <c r="J265" i="26"/>
  <c r="J363" i="26"/>
  <c r="J251" i="26"/>
  <c r="J346" i="26"/>
  <c r="J238" i="26"/>
  <c r="J329" i="26"/>
  <c r="J226" i="26"/>
  <c r="J204" i="26"/>
  <c r="J244" i="26"/>
  <c r="J284" i="26"/>
  <c r="J308" i="26"/>
  <c r="J348" i="26"/>
  <c r="J388" i="26"/>
  <c r="J340" i="26"/>
  <c r="J54" i="26"/>
  <c r="J94" i="26"/>
  <c r="J158" i="26"/>
  <c r="J84" i="26"/>
  <c r="J28" i="26"/>
  <c r="J68" i="26"/>
  <c r="J108" i="26"/>
  <c r="J148" i="26"/>
  <c r="J180" i="26"/>
  <c r="J228" i="26"/>
  <c r="J268" i="26"/>
  <c r="J316" i="26"/>
  <c r="J356" i="26"/>
  <c r="J13" i="26"/>
  <c r="J62" i="26"/>
  <c r="J102" i="26"/>
  <c r="J134" i="26"/>
  <c r="J174" i="26"/>
  <c r="J14" i="26"/>
  <c r="J31" i="26"/>
  <c r="J55" i="26"/>
  <c r="J71" i="26"/>
  <c r="J87" i="26"/>
  <c r="J103" i="26"/>
  <c r="J127" i="26"/>
  <c r="J143" i="26"/>
  <c r="J167" i="26"/>
  <c r="J183" i="26"/>
  <c r="J199" i="26"/>
  <c r="J215" i="26"/>
  <c r="J239" i="26"/>
  <c r="J255" i="26"/>
  <c r="J271" i="26"/>
  <c r="J295" i="26"/>
  <c r="J311" i="26"/>
  <c r="J335" i="26"/>
  <c r="J351" i="26"/>
  <c r="J367" i="26"/>
  <c r="J383" i="26"/>
  <c r="J399" i="26"/>
  <c r="J212" i="26"/>
  <c r="J52" i="26"/>
  <c r="J19" i="26"/>
  <c r="J100" i="26"/>
  <c r="J196" i="26"/>
  <c r="J236" i="26"/>
  <c r="J260" i="26"/>
  <c r="J300" i="26"/>
  <c r="J332" i="26"/>
  <c r="J372" i="26"/>
  <c r="J30" i="26"/>
  <c r="J70" i="26"/>
  <c r="J110" i="26"/>
  <c r="J142" i="26"/>
  <c r="J182" i="26"/>
  <c r="J23" i="26"/>
  <c r="J39" i="26"/>
  <c r="J47" i="26"/>
  <c r="J63" i="26"/>
  <c r="J79" i="26"/>
  <c r="J95" i="26"/>
  <c r="J111" i="26"/>
  <c r="J119" i="26"/>
  <c r="J135" i="26"/>
  <c r="J151" i="26"/>
  <c r="J159" i="26"/>
  <c r="J175" i="26"/>
  <c r="J191" i="26"/>
  <c r="J207" i="26"/>
  <c r="J223" i="26"/>
  <c r="J231" i="26"/>
  <c r="J247" i="26"/>
  <c r="J263" i="26"/>
  <c r="J279" i="26"/>
  <c r="J287" i="26"/>
  <c r="J303" i="26"/>
  <c r="J319" i="26"/>
  <c r="J327" i="26"/>
  <c r="J343" i="26"/>
  <c r="J359" i="26"/>
  <c r="J375" i="26"/>
  <c r="J391" i="26"/>
  <c r="J201" i="26"/>
  <c r="J44" i="26"/>
  <c r="J76" i="26"/>
  <c r="J124" i="26"/>
  <c r="J156" i="26"/>
  <c r="J380" i="26"/>
  <c r="J21" i="26"/>
  <c r="J25" i="26"/>
  <c r="J49" i="26"/>
  <c r="J65" i="26"/>
  <c r="J81" i="26"/>
  <c r="J105" i="26"/>
  <c r="J121" i="26"/>
  <c r="J137" i="26"/>
  <c r="J161" i="26"/>
  <c r="J177" i="26"/>
  <c r="J193" i="26"/>
  <c r="J209" i="26"/>
  <c r="J225" i="26"/>
  <c r="J241" i="26"/>
  <c r="J289" i="26"/>
  <c r="J305" i="26"/>
  <c r="J345" i="26"/>
  <c r="J361" i="26"/>
  <c r="J377" i="26"/>
  <c r="J393" i="26"/>
  <c r="J11" i="26"/>
  <c r="J36" i="26"/>
  <c r="J60" i="26"/>
  <c r="J92" i="26"/>
  <c r="J116" i="26"/>
  <c r="J140" i="26"/>
  <c r="J164" i="26"/>
  <c r="J188" i="26"/>
  <c r="J220" i="26"/>
  <c r="J252" i="26"/>
  <c r="J292" i="26"/>
  <c r="J324" i="26"/>
  <c r="J364" i="26"/>
  <c r="J396" i="26"/>
  <c r="J132" i="26"/>
  <c r="J46" i="26"/>
  <c r="J86" i="26"/>
  <c r="J118" i="26"/>
  <c r="J150" i="26"/>
  <c r="J190" i="26"/>
  <c r="J16" i="26"/>
  <c r="J33" i="26"/>
  <c r="J41" i="26"/>
  <c r="J57" i="26"/>
  <c r="J73" i="26"/>
  <c r="J89" i="26"/>
  <c r="J97" i="26"/>
  <c r="J113" i="26"/>
  <c r="J129" i="26"/>
  <c r="J145" i="26"/>
  <c r="J153" i="26"/>
  <c r="J169" i="26"/>
  <c r="J185" i="26"/>
  <c r="J217" i="26"/>
  <c r="J233" i="26"/>
  <c r="J249" i="26"/>
  <c r="J257" i="26"/>
  <c r="J273" i="26"/>
  <c r="J281" i="26"/>
  <c r="J297" i="26"/>
  <c r="J313" i="26"/>
  <c r="J321" i="26"/>
  <c r="J337" i="26"/>
  <c r="J369" i="26"/>
  <c r="J401" i="26"/>
  <c r="J17" i="26"/>
  <c r="J26" i="26"/>
  <c r="J34" i="26"/>
  <c r="J42" i="26"/>
  <c r="J50" i="26"/>
  <c r="J58" i="26"/>
  <c r="J66" i="26"/>
  <c r="J74" i="26"/>
  <c r="J82" i="26"/>
  <c r="J90" i="26"/>
  <c r="J98" i="26"/>
  <c r="J106" i="26"/>
  <c r="J122" i="26"/>
  <c r="J130" i="26"/>
  <c r="J138" i="26"/>
  <c r="J146" i="26"/>
  <c r="J154" i="26"/>
  <c r="J162" i="26"/>
  <c r="J353" i="26"/>
  <c r="J276" i="26"/>
  <c r="J172" i="26"/>
  <c r="J38" i="26"/>
  <c r="J78" i="26"/>
  <c r="J126" i="26"/>
  <c r="J166" i="26"/>
  <c r="J18" i="26"/>
  <c r="J27" i="26"/>
  <c r="J35" i="26"/>
  <c r="J43" i="26"/>
  <c r="J51" i="26"/>
  <c r="J59" i="26"/>
  <c r="J67" i="26"/>
  <c r="J75" i="26"/>
  <c r="J83" i="26"/>
  <c r="J91" i="26"/>
  <c r="J99" i="26"/>
  <c r="J107" i="26"/>
  <c r="J115" i="26"/>
  <c r="J29" i="26"/>
  <c r="J37" i="26"/>
  <c r="J45" i="26"/>
  <c r="J53" i="26"/>
  <c r="J61" i="26"/>
  <c r="J69" i="26"/>
  <c r="J77" i="26"/>
  <c r="J85" i="26"/>
  <c r="J93" i="26"/>
  <c r="J101" i="26"/>
  <c r="J109" i="26"/>
  <c r="J117" i="26"/>
  <c r="J125" i="26"/>
  <c r="J133" i="26"/>
  <c r="J141" i="26"/>
  <c r="J149" i="26"/>
  <c r="J157" i="26"/>
  <c r="J165" i="26"/>
  <c r="J173" i="26"/>
  <c r="J181" i="26"/>
  <c r="J189" i="26"/>
  <c r="J197" i="26"/>
  <c r="J205" i="26"/>
  <c r="J213" i="26"/>
  <c r="J221" i="26"/>
  <c r="J229" i="26"/>
  <c r="J237" i="26"/>
  <c r="J245" i="26"/>
  <c r="J253" i="26"/>
  <c r="J261" i="26"/>
  <c r="J269" i="26"/>
  <c r="J277" i="26"/>
  <c r="J285" i="26"/>
  <c r="J293" i="26"/>
  <c r="J301" i="26"/>
  <c r="J309" i="26"/>
  <c r="J317" i="26"/>
  <c r="J325" i="26"/>
  <c r="J333" i="26"/>
  <c r="J341" i="26"/>
  <c r="J349" i="26"/>
  <c r="J357" i="26"/>
  <c r="J365" i="26"/>
  <c r="J373" i="26"/>
  <c r="J381" i="26"/>
  <c r="J389" i="26"/>
  <c r="J397" i="26"/>
  <c r="J394" i="26"/>
  <c r="J362" i="26"/>
  <c r="J339" i="26"/>
  <c r="J326" i="26"/>
  <c r="J314" i="26"/>
  <c r="J275" i="26"/>
  <c r="J262" i="26"/>
  <c r="J250" i="26"/>
  <c r="J211" i="26"/>
  <c r="J198" i="26"/>
  <c r="J186" i="26"/>
  <c r="J171" i="26"/>
  <c r="J131" i="26"/>
  <c r="J382" i="26"/>
  <c r="J371" i="26"/>
  <c r="J350" i="26"/>
  <c r="J338" i="26"/>
  <c r="J299" i="26"/>
  <c r="J286" i="26"/>
  <c r="J274" i="26"/>
  <c r="J235" i="26"/>
  <c r="J222" i="26"/>
  <c r="J210" i="26"/>
  <c r="J170" i="26"/>
  <c r="J370" i="26"/>
  <c r="J323" i="26"/>
  <c r="J310" i="26"/>
  <c r="J298" i="26"/>
  <c r="J259" i="26"/>
  <c r="J246" i="26"/>
  <c r="J234" i="26"/>
  <c r="J195" i="26"/>
  <c r="J147" i="26"/>
  <c r="J15" i="26"/>
  <c r="J32" i="26"/>
  <c r="J40" i="26"/>
  <c r="J48" i="26"/>
  <c r="J64" i="26"/>
  <c r="J72" i="26"/>
  <c r="J80" i="26"/>
  <c r="J96" i="26"/>
  <c r="J104" i="26"/>
  <c r="J112" i="26"/>
  <c r="J128" i="26"/>
  <c r="J136" i="26"/>
  <c r="J144" i="26"/>
  <c r="J160" i="26"/>
  <c r="J168" i="26"/>
  <c r="J176" i="26"/>
  <c r="J192" i="26"/>
  <c r="J200" i="26"/>
  <c r="J208" i="26"/>
  <c r="J224" i="26"/>
  <c r="J232" i="26"/>
  <c r="J240" i="26"/>
  <c r="J264" i="26"/>
  <c r="J272" i="26"/>
  <c r="J296" i="26"/>
  <c r="J304" i="26"/>
  <c r="J328" i="26"/>
  <c r="J336" i="26"/>
  <c r="J360" i="26"/>
  <c r="J368" i="26"/>
  <c r="J392" i="26"/>
  <c r="J400" i="26"/>
  <c r="J390" i="26"/>
  <c r="J379" i="26"/>
  <c r="J358" i="26"/>
  <c r="J347" i="26"/>
  <c r="J334" i="26"/>
  <c r="J322" i="26"/>
  <c r="J283" i="26"/>
  <c r="J270" i="26"/>
  <c r="J258" i="26"/>
  <c r="J219" i="26"/>
  <c r="J206" i="26"/>
  <c r="J194" i="26"/>
  <c r="J123" i="26"/>
  <c r="J294" i="26"/>
  <c r="J282" i="26"/>
  <c r="J243" i="26"/>
  <c r="J230" i="26"/>
  <c r="J218" i="26"/>
  <c r="J179" i="26"/>
  <c r="J163" i="26"/>
  <c r="J398" i="26"/>
  <c r="J387" i="26"/>
  <c r="J366" i="26"/>
  <c r="J355" i="26"/>
  <c r="J331" i="26"/>
  <c r="J318" i="26"/>
  <c r="J306" i="26"/>
  <c r="J267" i="26"/>
  <c r="J254" i="26"/>
  <c r="J242" i="26"/>
  <c r="J203" i="26"/>
  <c r="J178" i="26"/>
  <c r="J139" i="26"/>
  <c r="J386" i="26"/>
  <c r="J354" i="26"/>
  <c r="J342" i="26"/>
  <c r="J330" i="26"/>
  <c r="J291" i="26"/>
  <c r="J278" i="26"/>
  <c r="J266" i="26"/>
  <c r="J227" i="26"/>
  <c r="J214" i="26"/>
  <c r="J202" i="26"/>
  <c r="J20" i="26"/>
  <c r="J22" i="26"/>
  <c r="D25" i="12" l="1"/>
  <c r="I8" i="20"/>
  <c r="I9" i="20"/>
  <c r="I10" i="20"/>
  <c r="I11" i="20"/>
  <c r="I12" i="20"/>
  <c r="I13" i="20"/>
  <c r="I15" i="20"/>
  <c r="I16" i="20"/>
  <c r="I17" i="20"/>
  <c r="I18" i="20"/>
  <c r="I19" i="20"/>
  <c r="I20" i="20"/>
  <c r="I21" i="20"/>
  <c r="I23" i="20"/>
  <c r="I24" i="20"/>
  <c r="I25" i="20"/>
  <c r="I26" i="20"/>
  <c r="I27" i="20"/>
  <c r="I28" i="20"/>
  <c r="I29" i="20"/>
  <c r="I32" i="20"/>
  <c r="I33" i="20"/>
  <c r="I34" i="20"/>
  <c r="I35" i="20"/>
  <c r="I36" i="20"/>
  <c r="I37" i="20"/>
  <c r="I38" i="20"/>
  <c r="I40" i="20"/>
  <c r="I41" i="20"/>
  <c r="I42" i="20"/>
  <c r="I43" i="20"/>
  <c r="I44" i="20"/>
  <c r="I45" i="20"/>
  <c r="I46" i="20"/>
  <c r="I47" i="20"/>
  <c r="I48" i="20"/>
  <c r="I49" i="20"/>
  <c r="I50" i="20"/>
  <c r="I51" i="20"/>
  <c r="I52" i="20"/>
  <c r="I53" i="20"/>
  <c r="I54" i="20"/>
  <c r="I56" i="20"/>
  <c r="I57" i="20"/>
  <c r="I58" i="20"/>
  <c r="I59" i="20"/>
  <c r="I60" i="20"/>
  <c r="I61" i="20"/>
  <c r="I62" i="20"/>
  <c r="I64" i="20"/>
  <c r="I65" i="20"/>
  <c r="I66" i="20"/>
  <c r="I67" i="20"/>
  <c r="I68" i="20"/>
  <c r="I69" i="20"/>
  <c r="I70" i="20"/>
  <c r="I71" i="20"/>
  <c r="I72" i="20"/>
  <c r="I73" i="20"/>
  <c r="I74" i="20"/>
  <c r="I75" i="20"/>
  <c r="I76" i="20"/>
  <c r="I77" i="20"/>
  <c r="I78" i="20"/>
  <c r="I80" i="20"/>
  <c r="I81" i="20"/>
  <c r="I82" i="20"/>
  <c r="I83" i="20"/>
  <c r="I84" i="20"/>
  <c r="I85" i="20"/>
  <c r="I86" i="20"/>
  <c r="I87" i="20"/>
  <c r="I88" i="20"/>
  <c r="I89" i="20"/>
  <c r="I90" i="20"/>
  <c r="I91" i="20"/>
  <c r="I92" i="20"/>
  <c r="I93" i="20"/>
  <c r="I94" i="20"/>
  <c r="I95" i="20"/>
  <c r="I96" i="20"/>
  <c r="I97" i="20"/>
  <c r="I98" i="20"/>
  <c r="I99" i="20"/>
  <c r="I100" i="20"/>
  <c r="I101" i="20"/>
  <c r="I102" i="20"/>
  <c r="I104" i="20"/>
  <c r="I105" i="20"/>
  <c r="I106" i="20"/>
  <c r="I107" i="20"/>
  <c r="I108" i="20"/>
  <c r="I109" i="20"/>
  <c r="I110" i="20"/>
  <c r="I112" i="20"/>
  <c r="I113" i="20"/>
  <c r="I114" i="20"/>
  <c r="I115" i="20"/>
  <c r="I116" i="20"/>
  <c r="I117" i="20"/>
  <c r="I118" i="20"/>
  <c r="I119" i="20"/>
  <c r="I120" i="20"/>
  <c r="I121" i="20"/>
  <c r="I122" i="20"/>
  <c r="I123" i="20"/>
  <c r="I124" i="20"/>
  <c r="I125" i="20"/>
  <c r="I126" i="20"/>
  <c r="I128" i="20"/>
  <c r="I129" i="20"/>
  <c r="I130" i="20"/>
  <c r="I131" i="20"/>
  <c r="I132" i="20"/>
  <c r="I133" i="20"/>
  <c r="I134" i="20"/>
  <c r="I136" i="20"/>
  <c r="I137" i="20"/>
  <c r="I138" i="20"/>
  <c r="I139" i="20"/>
  <c r="I140" i="20"/>
  <c r="I141" i="20"/>
  <c r="I142" i="20"/>
  <c r="I143" i="20"/>
  <c r="I144" i="20"/>
  <c r="I145" i="20"/>
  <c r="I146" i="20"/>
  <c r="I147" i="20"/>
  <c r="I148" i="20"/>
  <c r="I149" i="20"/>
  <c r="I150" i="20"/>
  <c r="I151" i="20"/>
  <c r="I152" i="20"/>
  <c r="I153" i="20"/>
  <c r="I154" i="20"/>
  <c r="I155" i="20"/>
  <c r="I156" i="20"/>
  <c r="I157" i="20"/>
  <c r="I158" i="20"/>
  <c r="I159" i="20"/>
  <c r="I160" i="20"/>
  <c r="I161" i="20"/>
  <c r="I162" i="20"/>
  <c r="I163" i="20"/>
  <c r="I164" i="20"/>
  <c r="I165" i="20"/>
  <c r="I166" i="20"/>
  <c r="I167" i="20"/>
  <c r="I168" i="20"/>
  <c r="I169" i="20"/>
  <c r="I170" i="20"/>
  <c r="I171" i="20"/>
  <c r="I172" i="20"/>
  <c r="I173" i="20"/>
  <c r="I174" i="20"/>
  <c r="I175" i="20"/>
  <c r="I176" i="20"/>
  <c r="I177" i="20"/>
  <c r="I178" i="20"/>
  <c r="I179" i="20"/>
  <c r="I180" i="20"/>
  <c r="I181" i="20"/>
  <c r="I182" i="20"/>
  <c r="I183" i="20"/>
  <c r="I184" i="20"/>
  <c r="I185" i="20"/>
  <c r="I186" i="20"/>
  <c r="I187" i="20"/>
  <c r="I188" i="20"/>
  <c r="I189" i="20"/>
  <c r="I190" i="20"/>
  <c r="I191" i="20"/>
  <c r="I192" i="20"/>
  <c r="I193" i="20"/>
  <c r="I194" i="20"/>
  <c r="I195" i="20"/>
  <c r="I196" i="20"/>
  <c r="I197" i="20"/>
  <c r="I198" i="20"/>
  <c r="I199" i="20"/>
  <c r="I200" i="20"/>
  <c r="I201" i="20"/>
  <c r="I202" i="20"/>
  <c r="I203" i="20"/>
  <c r="I204" i="20"/>
  <c r="I205" i="20"/>
  <c r="I206" i="20"/>
  <c r="I207" i="20"/>
  <c r="I208" i="20"/>
  <c r="I209" i="20"/>
  <c r="I210" i="20"/>
  <c r="I211" i="20"/>
  <c r="I212" i="20"/>
  <c r="I213" i="20"/>
  <c r="I214" i="20"/>
  <c r="I215" i="20"/>
  <c r="I216" i="20"/>
  <c r="I217" i="20"/>
  <c r="I218" i="20"/>
  <c r="I219" i="20"/>
  <c r="I220" i="20"/>
  <c r="I221" i="20"/>
  <c r="I222" i="20"/>
  <c r="I223" i="20"/>
  <c r="I224" i="20"/>
  <c r="I225" i="20"/>
  <c r="I226" i="20"/>
  <c r="I227" i="20"/>
  <c r="I228" i="20"/>
  <c r="I229" i="20"/>
  <c r="I230" i="20"/>
  <c r="I231" i="20"/>
  <c r="I232" i="20"/>
  <c r="I14" i="20"/>
  <c r="I22" i="20"/>
  <c r="I30" i="20"/>
  <c r="I31" i="20"/>
  <c r="I39" i="20"/>
  <c r="I55" i="20"/>
  <c r="I63" i="20"/>
  <c r="I79" i="20"/>
  <c r="I103" i="20"/>
  <c r="I111" i="20"/>
  <c r="I127" i="20"/>
  <c r="I135" i="20"/>
  <c r="I6" i="20" l="1"/>
  <c r="F371" i="26"/>
  <c r="D22" i="12"/>
  <c r="D48" i="12" s="1"/>
  <c r="D47" i="12" s="1"/>
  <c r="D13" i="12" s="1"/>
  <c r="F395" i="26"/>
  <c r="F396" i="26"/>
  <c r="F397" i="26"/>
  <c r="F398" i="26"/>
  <c r="F399" i="26"/>
  <c r="F400" i="26"/>
  <c r="F401" i="26"/>
  <c r="D49" i="12" l="1"/>
  <c r="H7" i="20"/>
  <c r="D45" i="12" l="1"/>
  <c r="F11" i="26"/>
  <c r="F12"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F71" i="26"/>
  <c r="F72" i="26"/>
  <c r="F73" i="26"/>
  <c r="F74" i="26"/>
  <c r="F75" i="26"/>
  <c r="F76" i="26"/>
  <c r="F77" i="26"/>
  <c r="F78" i="26"/>
  <c r="F79" i="26"/>
  <c r="F80" i="26"/>
  <c r="F81" i="26"/>
  <c r="F82" i="26"/>
  <c r="F83" i="26"/>
  <c r="F84" i="26"/>
  <c r="F85" i="26"/>
  <c r="F86" i="26"/>
  <c r="F87" i="26"/>
  <c r="F88" i="26"/>
  <c r="F89" i="26"/>
  <c r="F90" i="26"/>
  <c r="F91" i="26"/>
  <c r="F92" i="26"/>
  <c r="F93" i="26"/>
  <c r="F94" i="26"/>
  <c r="F95" i="26"/>
  <c r="F96" i="26"/>
  <c r="F97" i="26"/>
  <c r="F98" i="26"/>
  <c r="F99" i="26"/>
  <c r="F100" i="26"/>
  <c r="F101" i="26"/>
  <c r="F102" i="26"/>
  <c r="F103" i="26"/>
  <c r="F104" i="26"/>
  <c r="F105" i="26"/>
  <c r="F106" i="26"/>
  <c r="F107" i="26"/>
  <c r="F108" i="26"/>
  <c r="F109" i="26"/>
  <c r="F110" i="26"/>
  <c r="F111" i="26"/>
  <c r="F112" i="26"/>
  <c r="F113" i="26"/>
  <c r="F114" i="26"/>
  <c r="F115" i="26"/>
  <c r="F116" i="26"/>
  <c r="F117" i="26"/>
  <c r="F118" i="26"/>
  <c r="F119" i="26"/>
  <c r="F120" i="26"/>
  <c r="F121" i="26"/>
  <c r="F122" i="26"/>
  <c r="F123" i="26"/>
  <c r="F124" i="26"/>
  <c r="F125" i="26"/>
  <c r="F126" i="26"/>
  <c r="F127" i="26"/>
  <c r="F128" i="26"/>
  <c r="F129" i="26"/>
  <c r="F130" i="26"/>
  <c r="F131" i="26"/>
  <c r="F132" i="26"/>
  <c r="F133" i="26"/>
  <c r="F134" i="26"/>
  <c r="F135" i="26"/>
  <c r="F136" i="26"/>
  <c r="F137" i="26"/>
  <c r="F138" i="26"/>
  <c r="F139" i="26"/>
  <c r="F140" i="26"/>
  <c r="F141" i="26"/>
  <c r="F142" i="26"/>
  <c r="F143" i="26"/>
  <c r="F144" i="26"/>
  <c r="F145" i="26"/>
  <c r="F146" i="26"/>
  <c r="F147" i="26"/>
  <c r="F148" i="26"/>
  <c r="F149" i="26"/>
  <c r="F150" i="26"/>
  <c r="F151" i="26"/>
  <c r="F152" i="26"/>
  <c r="F153" i="26"/>
  <c r="F154" i="26"/>
  <c r="F155" i="26"/>
  <c r="F156" i="26"/>
  <c r="F157" i="26"/>
  <c r="F158" i="26"/>
  <c r="F159" i="26"/>
  <c r="F160" i="26"/>
  <c r="F161" i="26"/>
  <c r="F162" i="26"/>
  <c r="F163" i="26"/>
  <c r="F164" i="26"/>
  <c r="F165" i="26"/>
  <c r="F166" i="26"/>
  <c r="F167" i="26"/>
  <c r="F168" i="26"/>
  <c r="F169" i="26"/>
  <c r="F170" i="26"/>
  <c r="F171" i="26"/>
  <c r="F172" i="26"/>
  <c r="F173" i="26"/>
  <c r="F174" i="26"/>
  <c r="F175" i="26"/>
  <c r="F176" i="26"/>
  <c r="F177" i="26"/>
  <c r="F178" i="26"/>
  <c r="F179" i="26"/>
  <c r="F180" i="26"/>
  <c r="F181" i="26"/>
  <c r="F182" i="26"/>
  <c r="F183" i="26"/>
  <c r="F184" i="26"/>
  <c r="F185" i="26"/>
  <c r="F186" i="26"/>
  <c r="F187" i="26"/>
  <c r="F188" i="26"/>
  <c r="F189" i="26"/>
  <c r="F190" i="26"/>
  <c r="F191" i="26"/>
  <c r="F192" i="26"/>
  <c r="F193" i="26"/>
  <c r="F194" i="26"/>
  <c r="F195" i="26"/>
  <c r="F196" i="26"/>
  <c r="F197" i="26"/>
  <c r="F198" i="26"/>
  <c r="F199" i="26"/>
  <c r="F200" i="26"/>
  <c r="F201" i="26"/>
  <c r="F202" i="26"/>
  <c r="F203" i="26"/>
  <c r="F204" i="26"/>
  <c r="F205" i="26"/>
  <c r="F206" i="26"/>
  <c r="F207" i="26"/>
  <c r="F208" i="26"/>
  <c r="F209" i="26"/>
  <c r="F210" i="26"/>
  <c r="F211" i="26"/>
  <c r="F212" i="26"/>
  <c r="F213" i="26"/>
  <c r="F214" i="26"/>
  <c r="F215" i="26"/>
  <c r="F216" i="26"/>
  <c r="F217" i="26"/>
  <c r="F218" i="26"/>
  <c r="F219" i="26"/>
  <c r="F220" i="26"/>
  <c r="F221" i="26"/>
  <c r="F222" i="26"/>
  <c r="F223" i="26"/>
  <c r="F224" i="26"/>
  <c r="F225" i="26"/>
  <c r="F226" i="26"/>
  <c r="F227" i="26"/>
  <c r="F228" i="26"/>
  <c r="F229" i="26"/>
  <c r="F230" i="26"/>
  <c r="F231" i="26"/>
  <c r="F232" i="26"/>
  <c r="F233" i="26"/>
  <c r="F234" i="26"/>
  <c r="F235" i="26"/>
  <c r="F236" i="26"/>
  <c r="F237" i="26"/>
  <c r="F238" i="26"/>
  <c r="F239" i="26"/>
  <c r="F240" i="26"/>
  <c r="F241" i="26"/>
  <c r="F242" i="26"/>
  <c r="F243" i="26"/>
  <c r="F244" i="26"/>
  <c r="F245" i="26"/>
  <c r="F246" i="26"/>
  <c r="F247" i="26"/>
  <c r="F248" i="26"/>
  <c r="F249" i="26"/>
  <c r="F250" i="26"/>
  <c r="F251" i="26"/>
  <c r="F252" i="26"/>
  <c r="F253" i="26"/>
  <c r="F254" i="26"/>
  <c r="F255" i="26"/>
  <c r="F256" i="26"/>
  <c r="F257" i="26"/>
  <c r="F258" i="26"/>
  <c r="F259" i="26"/>
  <c r="F260" i="26"/>
  <c r="F261" i="26"/>
  <c r="F262" i="26"/>
  <c r="F263" i="26"/>
  <c r="F264" i="26"/>
  <c r="F265" i="26"/>
  <c r="F266" i="26"/>
  <c r="F267" i="26"/>
  <c r="F268" i="26"/>
  <c r="F269" i="26"/>
  <c r="F270" i="26"/>
  <c r="F271" i="26"/>
  <c r="F272" i="26"/>
  <c r="F273" i="26"/>
  <c r="F274" i="26"/>
  <c r="F275" i="26"/>
  <c r="F276" i="26"/>
  <c r="F277" i="26"/>
  <c r="F278" i="26"/>
  <c r="F279" i="26"/>
  <c r="F280" i="26"/>
  <c r="F281" i="26"/>
  <c r="F282" i="26"/>
  <c r="F283" i="26"/>
  <c r="F284" i="26"/>
  <c r="F285" i="26"/>
  <c r="F286" i="26"/>
  <c r="F287" i="26"/>
  <c r="F288" i="26"/>
  <c r="F289" i="26"/>
  <c r="F290" i="26"/>
  <c r="F291" i="26"/>
  <c r="F292" i="26"/>
  <c r="F293" i="26"/>
  <c r="F294" i="26"/>
  <c r="F295" i="26"/>
  <c r="F296" i="26"/>
  <c r="F297" i="26"/>
  <c r="F298" i="26"/>
  <c r="F299" i="26"/>
  <c r="F300" i="26"/>
  <c r="F301" i="26"/>
  <c r="F302" i="26"/>
  <c r="F303" i="26"/>
  <c r="F304" i="26"/>
  <c r="F305" i="26"/>
  <c r="F306" i="26"/>
  <c r="F307" i="26"/>
  <c r="F308" i="26"/>
  <c r="F309" i="26"/>
  <c r="F310" i="26"/>
  <c r="F311" i="26"/>
  <c r="F312" i="26"/>
  <c r="F313" i="26"/>
  <c r="F314" i="26"/>
  <c r="F315" i="26"/>
  <c r="F316" i="26"/>
  <c r="F317" i="26"/>
  <c r="F318" i="26"/>
  <c r="F319" i="26"/>
  <c r="F320" i="26"/>
  <c r="F321" i="26"/>
  <c r="F322" i="26"/>
  <c r="F323" i="26"/>
  <c r="F324" i="26"/>
  <c r="F325" i="26"/>
  <c r="F326" i="26"/>
  <c r="F327" i="26"/>
  <c r="F328" i="26"/>
  <c r="F329" i="26"/>
  <c r="F330" i="26"/>
  <c r="F331" i="26"/>
  <c r="F332" i="26"/>
  <c r="F333" i="26"/>
  <c r="F334" i="26"/>
  <c r="F335" i="26"/>
  <c r="F336" i="26"/>
  <c r="F337" i="26"/>
  <c r="F338" i="26"/>
  <c r="F339" i="26"/>
  <c r="F340" i="26"/>
  <c r="F341" i="26"/>
  <c r="F342" i="26"/>
  <c r="F343" i="26"/>
  <c r="F344" i="26"/>
  <c r="F345" i="26"/>
  <c r="F346" i="26"/>
  <c r="F347" i="26"/>
  <c r="F348" i="26"/>
  <c r="F349" i="26"/>
  <c r="F350" i="26"/>
  <c r="F351" i="26"/>
  <c r="F352" i="26"/>
  <c r="F353" i="26"/>
  <c r="F354" i="26"/>
  <c r="F355" i="26"/>
  <c r="F356" i="26"/>
  <c r="F357" i="26"/>
  <c r="F358" i="26"/>
  <c r="F359" i="26"/>
  <c r="F360" i="26"/>
  <c r="F361" i="26"/>
  <c r="F362" i="26"/>
  <c r="F363" i="26"/>
  <c r="F364" i="26"/>
  <c r="F365" i="26"/>
  <c r="F366" i="26"/>
  <c r="F367" i="26"/>
  <c r="F368" i="26"/>
  <c r="F369" i="26"/>
  <c r="F370" i="26"/>
  <c r="F372" i="26"/>
  <c r="F373" i="26"/>
  <c r="F374" i="26"/>
  <c r="F375" i="26"/>
  <c r="F376" i="26"/>
  <c r="F377" i="26"/>
  <c r="F378" i="26"/>
  <c r="F379" i="26"/>
  <c r="F380" i="26"/>
  <c r="F381" i="26"/>
  <c r="F382" i="26"/>
  <c r="F383" i="26"/>
  <c r="F384" i="26"/>
  <c r="F385" i="26"/>
  <c r="F386" i="26"/>
  <c r="F387" i="26"/>
  <c r="F388" i="26"/>
  <c r="F389" i="26"/>
  <c r="F390" i="26"/>
  <c r="F391" i="26"/>
  <c r="F392" i="26"/>
  <c r="F393" i="26"/>
  <c r="F394" i="26"/>
  <c r="E8" i="20" l="1"/>
  <c r="E9" i="20"/>
  <c r="E11" i="20"/>
  <c r="E12" i="20"/>
  <c r="E13" i="20"/>
  <c r="E14" i="20"/>
  <c r="E15" i="20"/>
  <c r="E16" i="20"/>
  <c r="E17" i="20"/>
  <c r="E18" i="20"/>
  <c r="E19" i="20"/>
  <c r="E20" i="20"/>
  <c r="E21" i="20"/>
  <c r="E22" i="20"/>
  <c r="E23" i="20"/>
  <c r="E24"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7" i="20"/>
  <c r="I7" i="26" l="1"/>
  <c r="J7" i="26"/>
  <c r="D29" i="12" l="1"/>
  <c r="D14" i="12" s="1"/>
  <c r="D21" i="12" l="1"/>
  <c r="D19" i="12" s="1"/>
  <c r="I7" i="20"/>
  <c r="D12" i="12" l="1"/>
  <c r="D15" i="12"/>
  <c r="D18" i="12" l="1"/>
  <c r="D16" i="12"/>
  <c r="D11" i="12" s="1"/>
</calcChain>
</file>

<file path=xl/sharedStrings.xml><?xml version="1.0" encoding="utf-8"?>
<sst xmlns="http://schemas.openxmlformats.org/spreadsheetml/2006/main" count="1888" uniqueCount="190">
  <si>
    <t>Kods</t>
  </si>
  <si>
    <t>Koda nosaukums</t>
  </si>
  <si>
    <t>Detalizēts izdevumu aprēķins</t>
  </si>
  <si>
    <t>Atlīdzība</t>
  </si>
  <si>
    <t>Atalgojums</t>
  </si>
  <si>
    <t>Darba devēja valsts sociālās apdrošināšanas obligātās iemaksas</t>
  </si>
  <si>
    <t>Preces un pakalpojumi</t>
  </si>
  <si>
    <t>23,59% no aprēķinātā atalgojuma</t>
  </si>
  <si>
    <t>Piemaksa par personisko darba ieguldījumu un darba kvalitāti</t>
  </si>
  <si>
    <t>Izdevumi, kas saistīti ar operatīvo darbību</t>
  </si>
  <si>
    <t>Degviela</t>
  </si>
  <si>
    <t>Mēnešalga amatpersonām ar speciālajām dienesta pakāpēm</t>
  </si>
  <si>
    <t>Dienas nauda</t>
  </si>
  <si>
    <t>Pārējie komandējumu un darba braucienu izdevumi</t>
  </si>
  <si>
    <t>Ēdināšanas izdevumi</t>
  </si>
  <si>
    <t>Pamatkapitāla veidošana</t>
  </si>
  <si>
    <t>Pārējie iepriekš neklasificētie pamatlīdzekļi un ieguldījuma īpašumi</t>
  </si>
  <si>
    <t xml:space="preserve">Piemaksa par nakts darbu </t>
  </si>
  <si>
    <t>Informācija klasificēta</t>
  </si>
  <si>
    <t>Piemaksa par darbu īpašos apstākļos, speciālās piemaksas</t>
  </si>
  <si>
    <t>Pārējās preces</t>
  </si>
  <si>
    <r>
      <t xml:space="preserve">Izdevumi, </t>
    </r>
    <r>
      <rPr>
        <b/>
        <i/>
        <sz val="11"/>
        <rFont val="Times New Roman"/>
        <family val="1"/>
        <charset val="186"/>
      </rPr>
      <t>euro</t>
    </r>
  </si>
  <si>
    <t>Inventārs</t>
  </si>
  <si>
    <t>×</t>
  </si>
  <si>
    <t>Kārtējā remonta un iestāžu uzturēšanas materiāli</t>
  </si>
  <si>
    <t>Nr. p.k.</t>
  </si>
  <si>
    <t>Struktūrvienība</t>
  </si>
  <si>
    <t>Amats</t>
  </si>
  <si>
    <t>Mēnešalga amatpersonām ar speciālajām pakāpēm</t>
  </si>
  <si>
    <t>Stundas likme</t>
  </si>
  <si>
    <t>Stundu skaits</t>
  </si>
  <si>
    <t>Piemaksa par nakts darbu</t>
  </si>
  <si>
    <t xml:space="preserve"> DD VSAOI </t>
  </si>
  <si>
    <t>kopā</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</si>
  <si>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</si>
  <si>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</si>
  <si>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</si>
  <si>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</si>
  <si>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</si>
  <si>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</si>
  <si>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</si>
  <si>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Latgales reģiona pārvalde</t>
  </si>
  <si>
    <t>Ministru kabineta rīkojuma projekta “Par apropriācijas pārdali no budžeta resora</t>
  </si>
  <si>
    <t xml:space="preserve"> “74. Gadskārtējā valsts budžeta izpildes procesā pārdalāmais finansējums”</t>
  </si>
  <si>
    <t>sākotnējās ietekmes novērtējuma ziņojumam (anotācijai)</t>
  </si>
  <si>
    <t>Kopasavilkums</t>
  </si>
  <si>
    <t>Izdevumi kopā ar vidējās izpeļņas pieauguma kompensēšanu  </t>
  </si>
  <si>
    <t>2) Vidējās izpeļņas pieauguma kompensēšanai</t>
  </si>
  <si>
    <t>Valsts policija</t>
  </si>
  <si>
    <t>Piemaksas apmērs %</t>
  </si>
  <si>
    <t>Piemaksa par darbu īpašos apstākļos</t>
  </si>
  <si>
    <t>Vidzemes reģiona pārvalde</t>
  </si>
  <si>
    <t>Zemgales reģiona pārvalde</t>
  </si>
  <si>
    <t>1.tabula</t>
  </si>
  <si>
    <t>2.tabula</t>
  </si>
  <si>
    <t>3.tabula</t>
  </si>
  <si>
    <t>4.tabula</t>
  </si>
  <si>
    <t>Korekcija*</t>
  </si>
  <si>
    <t>Kurzemes reģiona pārvalde</t>
  </si>
  <si>
    <t>Samaksa par virsstundu darbu un darbu svētku dienās</t>
  </si>
  <si>
    <t>Izdevumi, kas saistīti ar operatīvo darbību _____________________</t>
  </si>
  <si>
    <t>kopā:</t>
  </si>
  <si>
    <t>Dienas nauda (kopsumma)</t>
  </si>
  <si>
    <t>Likme</t>
  </si>
  <si>
    <t>Dienu skaits</t>
  </si>
  <si>
    <t>Laika periods</t>
  </si>
  <si>
    <t>programmas 22.00.00 “Valsts ārējās robežas drošības pasākumu nodrošināšana””</t>
  </si>
  <si>
    <t>1)    Izdevumi saistībā ar 12.03.2024 MK rīkojuma Nr. 184 un 10.09.2024 MK rīkojuma Nr. 744 izpildei nepieciešamo pasākumu īstenošanu</t>
  </si>
  <si>
    <t xml:space="preserve">Speciālais apģērbs amatpersonām ar speciālajām dienesta pakāpēm </t>
  </si>
  <si>
    <t>VP GKĀRTPP RKVP SPECIĀLO UZDEVUMU BATALJONA (BIROJA) 5.TAKTISKĀ NODAĻA</t>
  </si>
  <si>
    <t>inspektors</t>
  </si>
  <si>
    <t>jaunākais inspektors</t>
  </si>
  <si>
    <t>nodaļas priekšnieks</t>
  </si>
  <si>
    <r>
      <t xml:space="preserve">Pamatojoties uz 10.09.2024 MK Rīkojumu Nr.744 (anotācija 24-TA-2020) 
Termālās kameras (binokļi) SUB vajadzībām  7 gab. x 4 086,497 </t>
    </r>
    <r>
      <rPr>
        <i/>
        <sz val="11"/>
        <rFont val="Times New Roman"/>
        <family val="1"/>
        <charset val="186"/>
      </rPr>
      <t xml:space="preserve">euro </t>
    </r>
    <r>
      <rPr>
        <sz val="11"/>
        <rFont val="Times New Roman"/>
        <family val="1"/>
        <charset val="186"/>
      </rPr>
      <t xml:space="preserve">= 28 605,48 </t>
    </r>
    <r>
      <rPr>
        <i/>
        <sz val="11"/>
        <rFont val="Times New Roman"/>
        <family val="1"/>
        <charset val="186"/>
      </rPr>
      <t>euro.</t>
    </r>
  </si>
  <si>
    <t xml:space="preserve">Piemaksa par nakts darbu amatpersonām ar speciālajām dienesta pakāpēm, kuras laika periodā no 2024.gada 01. oktobra līdz 31. oktobrim tika iesaistītas atbalsta sniegšanā Valsts robežsardzei Latvijas Republikas-Baltkrievijas Republikas valsts robežas robežuzraudzības nodrošināšanā </t>
  </si>
  <si>
    <t>Piemaksa par virsstundu darbu
Detalizēts aprēķins par laika periodu no 2024. gada 01. oktobra līdz 31. oktobrim  2.tabulā.
Iesaistītas ___ personas, kopējais iesaistes laiks ___ stundas.</t>
  </si>
  <si>
    <t xml:space="preserve">Piemaksa par darbu īpašos apstākļos amatpersonām ar speciālajām dienesta pakāpēm, kuras laika periodā  no 2024.gada 01. oktobra līdz 31. oktobrim tika iesaistītas atbalsta sniegšanā Valsts robežsardzei Latvijas Republikas-Baltkrievijas Republikas valsts robežas robežuzraudzības nodrošināšanā </t>
  </si>
  <si>
    <t>13.09.2024.-22.09.2024/</t>
  </si>
  <si>
    <t>13.09.2024.- 25.09.2024/</t>
  </si>
  <si>
    <t>13.09.2024.- 30.09.2024/</t>
  </si>
  <si>
    <t>28.09.2024.- 30.09.2024/</t>
  </si>
  <si>
    <r>
      <t>Papīra dvielis ar serdi  96 gab. x 1,0845</t>
    </r>
    <r>
      <rPr>
        <i/>
        <sz val="11"/>
        <rFont val="Times New Roman"/>
        <family val="1"/>
        <charset val="186"/>
      </rPr>
      <t xml:space="preserve"> euro</t>
    </r>
    <r>
      <rPr>
        <sz val="11"/>
        <rFont val="Times New Roman"/>
        <family val="1"/>
        <charset val="186"/>
      </rPr>
      <t xml:space="preserve"> = 104,11</t>
    </r>
    <r>
      <rPr>
        <i/>
        <sz val="11"/>
        <rFont val="Times New Roman"/>
        <family val="1"/>
        <charset val="186"/>
      </rPr>
      <t xml:space="preserve"> euro</t>
    </r>
    <r>
      <rPr>
        <sz val="11"/>
        <rFont val="Times New Roman"/>
        <family val="1"/>
        <charset val="186"/>
      </rPr>
      <t xml:space="preserve">;
Dezinfekcijas līdzeklis 5L   5 gab. x 11,374 </t>
    </r>
    <r>
      <rPr>
        <i/>
        <sz val="11"/>
        <rFont val="Times New Roman"/>
        <family val="1"/>
        <charset val="186"/>
      </rPr>
      <t>euro</t>
    </r>
    <r>
      <rPr>
        <sz val="11"/>
        <rFont val="Times New Roman"/>
        <family val="1"/>
        <charset val="186"/>
      </rPr>
      <t xml:space="preserve"> = 56,87 </t>
    </r>
    <r>
      <rPr>
        <i/>
        <sz val="11"/>
        <rFont val="Times New Roman"/>
        <family val="1"/>
        <charset val="186"/>
      </rPr>
      <t xml:space="preserve">euro;
</t>
    </r>
    <r>
      <rPr>
        <sz val="11"/>
        <rFont val="Times New Roman"/>
        <family val="1"/>
        <charset val="186"/>
      </rPr>
      <t xml:space="preserve">Atkritumu maisi 150L  10 gab. x 1,689 </t>
    </r>
    <r>
      <rPr>
        <i/>
        <sz val="11"/>
        <rFont val="Times New Roman"/>
        <family val="1"/>
        <charset val="186"/>
      </rPr>
      <t xml:space="preserve">euro </t>
    </r>
    <r>
      <rPr>
        <sz val="11"/>
        <rFont val="Times New Roman"/>
        <family val="1"/>
        <charset val="186"/>
      </rPr>
      <t xml:space="preserve">= 16,89 </t>
    </r>
    <r>
      <rPr>
        <i/>
        <sz val="11"/>
        <rFont val="Times New Roman"/>
        <family val="1"/>
        <charset val="186"/>
      </rPr>
      <t>euro</t>
    </r>
    <r>
      <rPr>
        <sz val="11"/>
        <rFont val="Times New Roman"/>
        <family val="1"/>
        <charset val="186"/>
      </rPr>
      <t>;
Veļas mazg. līdzeklis    4 gab. x 10,291</t>
    </r>
    <r>
      <rPr>
        <i/>
        <sz val="11"/>
        <rFont val="Times New Roman"/>
        <family val="1"/>
        <charset val="186"/>
      </rPr>
      <t xml:space="preserve"> euro</t>
    </r>
    <r>
      <rPr>
        <sz val="11"/>
        <rFont val="Times New Roman"/>
        <family val="1"/>
        <charset val="186"/>
      </rPr>
      <t xml:space="preserve"> = 41,16 </t>
    </r>
    <r>
      <rPr>
        <i/>
        <sz val="11"/>
        <rFont val="Times New Roman"/>
        <family val="1"/>
        <charset val="186"/>
      </rPr>
      <t>euro</t>
    </r>
    <r>
      <rPr>
        <sz val="11"/>
        <rFont val="Times New Roman"/>
        <family val="1"/>
        <charset val="186"/>
      </rPr>
      <t>;
Šķidras ziepes 5L  3 gab. x 8,2884</t>
    </r>
    <r>
      <rPr>
        <i/>
        <sz val="11"/>
        <rFont val="Times New Roman"/>
        <family val="1"/>
        <charset val="186"/>
      </rPr>
      <t xml:space="preserve"> euro</t>
    </r>
    <r>
      <rPr>
        <sz val="11"/>
        <rFont val="Times New Roman"/>
        <family val="1"/>
        <charset val="186"/>
      </rPr>
      <t xml:space="preserve"> = 24,87</t>
    </r>
    <r>
      <rPr>
        <i/>
        <sz val="11"/>
        <rFont val="Times New Roman"/>
        <family val="1"/>
        <charset val="186"/>
      </rPr>
      <t xml:space="preserve"> euro</t>
    </r>
    <r>
      <rPr>
        <sz val="11"/>
        <rFont val="Times New Roman"/>
        <family val="1"/>
        <charset val="186"/>
      </rPr>
      <t>;
Salvetes dez.  6 gab. x 6,883</t>
    </r>
    <r>
      <rPr>
        <i/>
        <sz val="11"/>
        <rFont val="Times New Roman"/>
        <family val="1"/>
        <charset val="186"/>
      </rPr>
      <t xml:space="preserve"> euro</t>
    </r>
    <r>
      <rPr>
        <sz val="11"/>
        <rFont val="Times New Roman"/>
        <family val="1"/>
        <charset val="186"/>
      </rPr>
      <t xml:space="preserve"> = 41,30 </t>
    </r>
    <r>
      <rPr>
        <i/>
        <sz val="11"/>
        <rFont val="Times New Roman"/>
        <family val="1"/>
        <charset val="186"/>
      </rPr>
      <t>euro</t>
    </r>
    <r>
      <rPr>
        <sz val="11"/>
        <rFont val="Times New Roman"/>
        <family val="1"/>
        <charset val="186"/>
      </rPr>
      <t xml:space="preserve">;
Cimdi lateksa  5 kompl. x 4,658 </t>
    </r>
    <r>
      <rPr>
        <i/>
        <sz val="11"/>
        <rFont val="Times New Roman"/>
        <family val="1"/>
        <charset val="186"/>
      </rPr>
      <t>euro</t>
    </r>
    <r>
      <rPr>
        <sz val="11"/>
        <rFont val="Times New Roman"/>
        <family val="1"/>
        <charset val="186"/>
      </rPr>
      <t xml:space="preserve"> = 23,29 </t>
    </r>
    <r>
      <rPr>
        <i/>
        <sz val="11"/>
        <rFont val="Times New Roman"/>
        <family val="1"/>
        <charset val="186"/>
      </rPr>
      <t xml:space="preserve">euro;
</t>
    </r>
    <r>
      <rPr>
        <sz val="11"/>
        <rFont val="Times New Roman"/>
        <family val="1"/>
        <charset val="186"/>
      </rPr>
      <t xml:space="preserve">AA baterija  100 gab. x 0,3025 </t>
    </r>
    <r>
      <rPr>
        <i/>
        <sz val="11"/>
        <rFont val="Times New Roman"/>
        <family val="1"/>
        <charset val="186"/>
      </rPr>
      <t>euro</t>
    </r>
    <r>
      <rPr>
        <sz val="11"/>
        <rFont val="Times New Roman"/>
        <family val="1"/>
        <charset val="186"/>
      </rPr>
      <t xml:space="preserve"> = 30,25 euro;
Baterija Litijs 3V  70 gab. x 1,6698 </t>
    </r>
    <r>
      <rPr>
        <i/>
        <sz val="11"/>
        <rFont val="Times New Roman"/>
        <family val="1"/>
        <charset val="186"/>
      </rPr>
      <t xml:space="preserve">euro </t>
    </r>
    <r>
      <rPr>
        <sz val="11"/>
        <rFont val="Times New Roman"/>
        <family val="1"/>
        <charset val="186"/>
      </rPr>
      <t xml:space="preserve">= 116,89 </t>
    </r>
    <r>
      <rPr>
        <i/>
        <sz val="11"/>
        <rFont val="Times New Roman"/>
        <family val="1"/>
        <charset val="186"/>
      </rPr>
      <t>euro.</t>
    </r>
  </si>
  <si>
    <r>
      <t xml:space="preserve">Metāla lāpsta  2 gab. x 4,96 </t>
    </r>
    <r>
      <rPr>
        <i/>
        <sz val="11"/>
        <rFont val="Times New Roman"/>
        <family val="1"/>
        <charset val="186"/>
      </rPr>
      <t>euro</t>
    </r>
    <r>
      <rPr>
        <sz val="11"/>
        <rFont val="Times New Roman"/>
        <family val="1"/>
        <charset val="186"/>
      </rPr>
      <t xml:space="preserve"> = 9,92 </t>
    </r>
    <r>
      <rPr>
        <i/>
        <sz val="11"/>
        <rFont val="Times New Roman"/>
        <family val="1"/>
        <charset val="186"/>
      </rPr>
      <t>euro</t>
    </r>
    <r>
      <rPr>
        <sz val="11"/>
        <rFont val="Times New Roman"/>
        <family val="1"/>
        <charset val="186"/>
      </rPr>
      <t xml:space="preserve">;
Trose vilkšanai ar āķiem 6M  2 gab. x 7,26 </t>
    </r>
    <r>
      <rPr>
        <i/>
        <sz val="11"/>
        <rFont val="Times New Roman"/>
        <family val="1"/>
        <charset val="186"/>
      </rPr>
      <t>euro</t>
    </r>
    <r>
      <rPr>
        <sz val="11"/>
        <rFont val="Times New Roman"/>
        <family val="1"/>
        <charset val="186"/>
      </rPr>
      <t xml:space="preserve"> = 14,52 </t>
    </r>
    <r>
      <rPr>
        <i/>
        <sz val="11"/>
        <rFont val="Times New Roman"/>
        <family val="1"/>
        <charset val="186"/>
      </rPr>
      <t>euro.</t>
    </r>
  </si>
  <si>
    <t>30.09.2024.- 21.10.2024/</t>
  </si>
  <si>
    <t>16.10.2024.- 31.10.2024/</t>
  </si>
  <si>
    <t>VP GKĀRTPP RKVP SPECIĀLO UZDEVUMU BATALJONA (BIROJA) 7.TAKTISKĀ NODAĻA</t>
  </si>
  <si>
    <t>VP GKĀRTPP RKVP SPECIĀLO UZDEVUMU BATALJONA (BIROJA) 6.TAKTISKĀ NODAĻA</t>
  </si>
  <si>
    <t>VP GKĀRTPP RKVP SPECIĀLO UZDEVUMU BATALJONS (BIROJS)</t>
  </si>
  <si>
    <t>biroja priekšnieks</t>
  </si>
  <si>
    <t>Peugeot Boxer</t>
  </si>
  <si>
    <t>VW Crafter</t>
  </si>
  <si>
    <t>Rīgas reģiona pārvalde</t>
  </si>
  <si>
    <t>Nissan Navara</t>
  </si>
  <si>
    <t>Renault Trafic</t>
  </si>
  <si>
    <t>Citroen Berlingo</t>
  </si>
  <si>
    <t>Citroen Jumper</t>
  </si>
  <si>
    <t>Fiat 55x Cross</t>
  </si>
  <si>
    <t>KIA Cee'd</t>
  </si>
  <si>
    <t>Opel Mokka</t>
  </si>
  <si>
    <t xml:space="preserve">Opel Insignia Limousine </t>
  </si>
  <si>
    <t>Renault Kangoo</t>
  </si>
  <si>
    <t>Renault Laguna</t>
  </si>
  <si>
    <t>Škoda Superb</t>
  </si>
  <si>
    <t>Toyota RAV4</t>
  </si>
  <si>
    <t>VW Transporter</t>
  </si>
  <si>
    <t xml:space="preserve">Atskaite par degvielas izlietojumu, sniedzot atbalstu Valsts robežsardzei saistībā ar situāciju uz Latvijas Republikas - Baltkrievijas Republikas valsts robežas par laika periodu no 2024. gada 01. oktobra līdz 31. oktobrim. </t>
  </si>
  <si>
    <t>Atskaite par dienas naudas samaksu amatpersonām ar speciālajām dienesta pakāpēm, sniedzot atbalstu Valsts robežsardzei 
Latvijas Republikas - Baltkrievijas Republikas valsts robežas robežuzraudzības nodrošināšanā 
par laika periodu no 2024.gada 13. septembra līdz 31. oktobrim.</t>
  </si>
  <si>
    <t>VP LATGALES RP ZIEMEĻLATGALES IECIRKNIS</t>
  </si>
  <si>
    <t>iecirkņa priekšnieka vietnieks, Reaģēšanas nodaļas priekšnieks</t>
  </si>
  <si>
    <t>VP LATGALES RP ZIEMEĻLATGALES IECIRKŅA IZMEKLĒŠANAS NODAĻAS 2.GRUPA</t>
  </si>
  <si>
    <t>VP LATGALES RP DIENVIDLATGALES IECIRKŅA REAĢĒŠANAS NODAĻAS 3.GRUPA</t>
  </si>
  <si>
    <t>vecākais inspektors</t>
  </si>
  <si>
    <t>VP LATGALES RP DIENVIDLATGALES IECIRKŅA REAĢĒŠANAS NODAĻAS 7.GRUPA</t>
  </si>
  <si>
    <t>VP LATGALES RP DIENVIDLATGALES IECIRKŅA REAĢĒŠANAS NODAĻAS 1.GRUPA</t>
  </si>
  <si>
    <t>VP LATGALES RP ZIEMEĻLATGALES IECIRKŅA PREVENCIJAS GRUPA</t>
  </si>
  <si>
    <t>VP LATGALES RP KĀRTPB ATĻAUJU SISTĒMAS GRUPA</t>
  </si>
  <si>
    <t>VP LATGALES RP KRIMPB KRIMINĀLIZLŪKOŠANAS INFORMĀCIJAS ANALĪZES GRUPA</t>
  </si>
  <si>
    <t>VP LATGALES RP DIENVIDLATGALES IECIRKŅA IZMEKLĒŠANAS NODAĻAS 7.GRUPA</t>
  </si>
  <si>
    <t>VP LATGALES RP ZIEMEĻLATGALES IECIRKŅA REAĢĒŠANAS NODAĻAS 10.GRUPA</t>
  </si>
  <si>
    <t>galvenais inspektors</t>
  </si>
  <si>
    <t>VP LATGALES RP ZIEMEĻLATGALES IECIRKŅA REAĢĒŠANAS NODAĻAS 7.GRUPA</t>
  </si>
  <si>
    <t>VP LATGALES RP DIENVIDLATGALES IECIRKŅA REAĢĒŠANAS NODAĻAS 6.GRUPA</t>
  </si>
  <si>
    <t>VP LATGALES RP DIENVIDLATGALES IECIRKŅA REAĢĒŠANAS NODAĻAS 2.GRUPA</t>
  </si>
  <si>
    <t>vecākais inspektora</t>
  </si>
  <si>
    <t>VP LATGALES RP DIENVIDLATGALES IECIRKŅA IZMEKLĒŠANAS NODAĻAS 6.GRUPA</t>
  </si>
  <si>
    <t>VP LATGALES RP ZIEMEĻLATGALES IECIRKŅA IZMEKLĒŠANAS NODAĻAS 3.GRUPA</t>
  </si>
  <si>
    <t>VP LATGALES REĢIONA PĀRVALDES DISCIPLINĀRĀS UZRAUDZĪBAS GRUPA</t>
  </si>
  <si>
    <t>VP LATGALES RP KĀRTPB RESURSU UN KRĪZES VADĪBAS NODAĻA</t>
  </si>
  <si>
    <t>VP LATGALES RP ZIEMEĻLATGALES IECIRKŅA IZMEKLĒŠANAS NODAĻAS 5.GRUPA</t>
  </si>
  <si>
    <t>VP LATGALES RP ZIEMEĻLATGALES IECIRKŅA REAĢĒŠANAS NODAĻAS 6.GRUPA</t>
  </si>
  <si>
    <t>nodaļas priekšnieka vietnieks</t>
  </si>
  <si>
    <t>VP LATGALES RP ZIEMEĻLATGALES IECIRKŅA REAĢĒŠANAS NODAĻAS 8.GRUPA</t>
  </si>
  <si>
    <t>VP LATGALES RP ZIEMEĻLATGALES IECIRKŅA IZMEKLĒŠANAS NODAĻAS 6.GRUPA</t>
  </si>
  <si>
    <t>VP LATGALES RP DIENVIDLATGALES IECIRKŅA PREVENCIJAS GRUPA</t>
  </si>
  <si>
    <t>VP LATGALES RP KĀRTPB PREVENCIJAS GRUPA</t>
  </si>
  <si>
    <t>VP LATGALES RP DIENVIDLATGALES IECIRKŅA REAĢĒŠANAS NODAĻAS 10.GRUPA</t>
  </si>
  <si>
    <t>VP LATGALES RP DIENVIDLATGALES IECIRKŅA IZMEKLĒŠANAS NODAĻAS 9.GRUPA</t>
  </si>
  <si>
    <t>VP LATGALES RP DIENVIDLATGALES IECIRKŅA IZMEKLĒŠANAS NODAĻAS 8.GRUPA</t>
  </si>
  <si>
    <t>VP LATGALES RP KRIMPB ORGANIZĒTĀS NOZIEDZĪBAS SMAGO UN SĒRIJVEIDA NOZIEGUMU APKAROŠANAS NODAĻA</t>
  </si>
  <si>
    <t>VP LATGALES RP ZIEMEĻLATGALES IECIRKŅA REAĢĒŠANAS NODAĻAS 1.GRUPA</t>
  </si>
  <si>
    <t>VP LATGALES RP ZIEMEĻLATGALES IECIRKŅA REAĢĒŠANAS NODAĻAS 5.GRUPA</t>
  </si>
  <si>
    <t>VP LATGALES RP KRIMPB RĒZEKNES REĢIONĀLĀ NODAĻA</t>
  </si>
  <si>
    <t>VP LATGALES RP ZIEMEĻLATGALES IECIRKŅA IZMEKLĒŠANAS NODAĻAS 1.GRUPA</t>
  </si>
  <si>
    <t>VP LATGALES RP SLEPENĪBAS REŽĪMA NODROŠINĀŠANAS UN SEVIŠĶĀS LIETVEDĪBAS GRUPA</t>
  </si>
  <si>
    <t>VP LATGALES RP DIENVIDLATGALES IECIRKŅA REAĢĒŠANAS NODAĻAS 5.GRUPA</t>
  </si>
  <si>
    <t>VP LATGALES RP DIENVIDLATGALES IECIRKŅA REAĢĒŠANAS NODAĻAS 4.GRUPA</t>
  </si>
  <si>
    <t>VP LATGALES RP ZIEMEĻLATGALES IECIRKŅA REAĢĒŠANAS NODAĻAS 4.GRUPA</t>
  </si>
  <si>
    <t>VP LATGALES RP KĀRTPB SŪDZĪBU IZSKATĪŠANAS GRUPA</t>
  </si>
  <si>
    <t>VP LATGALES RP DIENVIDLATGALES IECIRKŅA IZMEKLĒŠANAS NODAĻAS 1.GRUPA</t>
  </si>
  <si>
    <t>VP LATGALES RP ZIEMEĻLATGALES IECIRKŅA IZMEKLĒŠANAS NODAĻAS 4.GRUPA</t>
  </si>
  <si>
    <t>VP LATGALES RP DIENVIDLATGALES IECIRKŅA IZMEKLĒŠANAS NODAĻAS 5.GRUPA</t>
  </si>
  <si>
    <t>VP LATGALES RP ZIEMEĻLATGALES IECIRKŅA IZMEKLĒŠANAS NODAĻAS 7.GRUPA</t>
  </si>
  <si>
    <t>VP LATGALES RP DIENVIDLATGALES IECIRKŅA REAĢĒŠANAS NODAĻAS 9.GRUPA</t>
  </si>
  <si>
    <t>VP LATGALES RP DIENVIDLATGALES IECIRKŅA REAĢĒŠANAS NODAĻAS 8.GRUPA</t>
  </si>
  <si>
    <t>VP LATGALES RP DIENVIDLATGALES IECIRKNIS</t>
  </si>
  <si>
    <t>iecirkņa priekšnieka vietnieks, Izmeklēšanas nodaļas priekšnieks</t>
  </si>
  <si>
    <t>VP LATGALES RP ZIEMEĻLATGALES IECIRKŅA REAĢĒŠANAS NODAĻAS 9.GRUPA</t>
  </si>
  <si>
    <t>VP LATGALES RP DIENVIDLATGALES IECIRKŅA IZMEKLĒŠANAS NODAĻAS 2.GRUPA</t>
  </si>
  <si>
    <t>VP LATGALES RP KĀRTĪBAS POLICIJAS BIROJS (LRP KĀRTPB)</t>
  </si>
  <si>
    <t>biroja priekšnieka vietnieks</t>
  </si>
  <si>
    <t>VP LATGALES RP ZIEMEĻLATGALES IECIRKŅA IZMEKLĒŠANAS NODAĻAS 10.GRUPA</t>
  </si>
  <si>
    <t>galvenais inspektors (informācijas sistēmu drošības pārzinis)</t>
  </si>
  <si>
    <t>VP LATGALES RP DIENVIDLATGALES IECIRKŅA IZMEKLĒŠANAS NODAĻAS 3.GRUPA</t>
  </si>
  <si>
    <t>VP LATGALES RP ZIEMEĻLATGALES IECIRKŅA IZMEKLĒŠANAS NODAĻAS 8.GRUPA</t>
  </si>
  <si>
    <t>VP LATGALES RP ZIEMEĻLATGALES IECIRKŅA IZMEKLĒŠANAS NODAĻAS 9.GRUPA</t>
  </si>
  <si>
    <t>galvenas inspektors</t>
  </si>
  <si>
    <t>iecirkņa priekšnieks</t>
  </si>
  <si>
    <t>VP GKĀRTPP RKVP KINOLOĢIJAS NODAĻA</t>
  </si>
  <si>
    <t>VP LATGALES RP DIENVIDLATGALES IECIRKŅA IZMEKLĒŠANAS NODAĻAS 4.GRUPA</t>
  </si>
  <si>
    <t>VP LATGALES RP KRIMPB EKONOMISKO NOZIEGUMU APKAROŠANAS NODAĻA</t>
  </si>
  <si>
    <t>VP LATGALES RP ZIEMEĻLATGALES IECIRKŅA REAĢĒŠANAS NODAĻAS 3.GRUPA</t>
  </si>
  <si>
    <t>***</t>
  </si>
  <si>
    <t>*** - izdienas pensionārs</t>
  </si>
  <si>
    <t>operatīvais dežurants</t>
  </si>
  <si>
    <t>VP LATGALES RP ZIEMEĻLATGALES IECIRKŅA REAĢĒŠANAS NODAĻAS 2.GRUPA</t>
  </si>
  <si>
    <t>VP LATGALES RP KRIMPB ONSSN APKAROŠANAS NODAĻA</t>
  </si>
  <si>
    <t>20%</t>
  </si>
  <si>
    <t>50%</t>
  </si>
  <si>
    <t>23,59% no aprēķinātā atalgojuma
* izņemot 2 personas, kuram tiek piemērota nodokļu likme 21,94% (izdienas pensionārs)</t>
  </si>
  <si>
    <t>Detalizēts aprēķins par laika periodu no 2024. gada 01. oktobra līdz 31. oktobrim 1. tabulā.
Iesaistītas 233 personas, kopējais iesaistes laiks 3 576,50 stundas.</t>
  </si>
  <si>
    <t>Detalizēts aprēķins par laika periodu no 2024. gada 01. oktobra līdz 31. oktobrim  2. tabulā.
Iesaistītas 394 personas, kopējais iesaistes laiks 10 400 stundas.</t>
  </si>
  <si>
    <r>
      <t xml:space="preserve">38 306,13 </t>
    </r>
    <r>
      <rPr>
        <i/>
        <sz val="11"/>
        <rFont val="Times New Roman"/>
        <family val="1"/>
        <charset val="186"/>
      </rPr>
      <t xml:space="preserve">euro </t>
    </r>
    <r>
      <rPr>
        <sz val="11"/>
        <rFont val="Times New Roman"/>
        <family val="1"/>
        <charset val="186"/>
      </rPr>
      <t>× 8,33% = 3 190,90</t>
    </r>
    <r>
      <rPr>
        <i/>
        <sz val="11"/>
        <rFont val="Times New Roman"/>
        <family val="1"/>
        <charset val="186"/>
      </rPr>
      <t xml:space="preserve"> euro.</t>
    </r>
  </si>
  <si>
    <r>
      <t xml:space="preserve">Detalizēts aprēķins par laika periodu </t>
    </r>
    <r>
      <rPr>
        <b/>
        <sz val="11"/>
        <rFont val="Times New Roman"/>
        <family val="1"/>
        <charset val="186"/>
      </rPr>
      <t>no 2024. gada 01. oktobra līdz 31. oktobrim</t>
    </r>
    <r>
      <rPr>
        <sz val="11"/>
        <rFont val="Times New Roman"/>
        <family val="1"/>
        <charset val="186"/>
      </rPr>
      <t xml:space="preserve"> 4. tabulā.
Pasākuma nodrošināšanai tika iesaistīti 59 transportlīdzekļi;
Vidēji viena transportlīdzekļa nobraukums 1 300,95 km; 
Vidējā degvielas cena 1,3592 </t>
    </r>
    <r>
      <rPr>
        <i/>
        <sz val="11"/>
        <rFont val="Times New Roman"/>
        <family val="1"/>
        <charset val="186"/>
      </rPr>
      <t>euro</t>
    </r>
    <r>
      <rPr>
        <sz val="11"/>
        <rFont val="Times New Roman"/>
        <family val="1"/>
        <charset val="186"/>
      </rPr>
      <t xml:space="preserve">/l; 
Vidējais degvielas patēriņš 7,64 l/km uz 100 km.
</t>
    </r>
    <r>
      <rPr>
        <i/>
        <sz val="11"/>
        <rFont val="Times New Roman"/>
        <family val="1"/>
        <charset val="186"/>
      </rPr>
      <t xml:space="preserve">
</t>
    </r>
    <r>
      <rPr>
        <sz val="11"/>
        <rFont val="Times New Roman"/>
        <family val="1"/>
        <charset val="186"/>
      </rPr>
      <t xml:space="preserve">59 t-ldz. x 1 300,95 km x 1,3592 </t>
    </r>
    <r>
      <rPr>
        <i/>
        <sz val="11"/>
        <rFont val="Times New Roman"/>
        <family val="1"/>
        <charset val="186"/>
      </rPr>
      <t>euro/</t>
    </r>
    <r>
      <rPr>
        <sz val="11"/>
        <rFont val="Times New Roman"/>
        <family val="1"/>
        <charset val="186"/>
      </rPr>
      <t xml:space="preserve">l x 7,64 l/km  ÷ 100 km = 7 970,34 </t>
    </r>
    <r>
      <rPr>
        <i/>
        <sz val="11"/>
        <rFont val="Times New Roman"/>
        <family val="1"/>
        <charset val="186"/>
      </rPr>
      <t>euro</t>
    </r>
  </si>
  <si>
    <r>
      <t xml:space="preserve">Detalizēts aprēķins 3. tabulā.
Dienas nauda par periodu </t>
    </r>
    <r>
      <rPr>
        <b/>
        <sz val="11"/>
        <rFont val="Times New Roman"/>
        <family val="1"/>
        <charset val="186"/>
      </rPr>
      <t>no 2024.gada 13. septembra līdz 31. oktobrim</t>
    </r>
    <r>
      <rPr>
        <sz val="11"/>
        <rFont val="Times New Roman"/>
        <family val="1"/>
        <charset val="186"/>
      </rPr>
      <t xml:space="preserve"> ir izmaksāta 30 personām.
Valsts policijas 13.09.2024 pavēle Nr.5182; 24.09.2024 pavēle Nr.5407; 01.10.2024 pavēle Nr.5577; 
02.10.2024 pavēle Nr.5611; 14.10.2024. pavēle Nr.5828.
"Par komandējumiem uz Daugavpili un Dagdu (Latvijā)" dienas nauda: 
100% (8,00</t>
    </r>
    <r>
      <rPr>
        <i/>
        <sz val="11"/>
        <rFont val="Times New Roman"/>
        <family val="1"/>
        <charset val="186"/>
      </rPr>
      <t xml:space="preserve"> euro</t>
    </r>
    <r>
      <rPr>
        <sz val="11"/>
        <rFont val="Times New Roman"/>
        <family val="1"/>
        <charset val="186"/>
      </rPr>
      <t xml:space="preserve">) pirmā un pēdējā diena, 
30% (2,40 </t>
    </r>
    <r>
      <rPr>
        <i/>
        <sz val="11"/>
        <rFont val="Times New Roman"/>
        <family val="1"/>
        <charset val="186"/>
      </rPr>
      <t>euro</t>
    </r>
    <r>
      <rPr>
        <sz val="11"/>
        <rFont val="Times New Roman"/>
        <family val="1"/>
        <charset val="186"/>
      </rPr>
      <t>)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r>
  </si>
  <si>
    <r>
      <t xml:space="preserve">Dzeramais ūdens negāzēts 5L   200 gab. x 0,8228 </t>
    </r>
    <r>
      <rPr>
        <i/>
        <sz val="11"/>
        <rFont val="Times New Roman"/>
        <family val="1"/>
        <charset val="186"/>
      </rPr>
      <t>euro</t>
    </r>
    <r>
      <rPr>
        <sz val="11"/>
        <rFont val="Times New Roman"/>
        <family val="1"/>
        <charset val="186"/>
      </rPr>
      <t xml:space="preserve"> = 164,56 </t>
    </r>
    <r>
      <rPr>
        <i/>
        <sz val="11"/>
        <rFont val="Times New Roman"/>
        <family val="1"/>
        <charset val="186"/>
      </rPr>
      <t>euro</t>
    </r>
  </si>
  <si>
    <r>
      <t xml:space="preserve">Aprēķins veikts par dienesta viesnīcas pakalpojumiem (naktsmītni), kas tika nodrošināti </t>
    </r>
    <r>
      <rPr>
        <b/>
        <sz val="11"/>
        <rFont val="Times New Roman"/>
        <family val="1"/>
        <charset val="186"/>
      </rPr>
      <t>no 2024.gada 
1. septembra līdz 31. oktobrim</t>
    </r>
    <r>
      <rPr>
        <sz val="11"/>
        <rFont val="Times New Roman"/>
        <family val="1"/>
        <charset val="186"/>
      </rPr>
      <t xml:space="preserve">,  izdevumi pakalpojuma sniedzējam tika apmaksāti 2024.gada oktobrī.
Dienesta viesnīcas pakalpojumi
Naktsmītnes izdevumi Daugavpilī:
8 nakts x 14 gultasvietas x 15,00 </t>
    </r>
    <r>
      <rPr>
        <i/>
        <sz val="11"/>
        <rFont val="Times New Roman"/>
        <family val="1"/>
        <charset val="186"/>
      </rPr>
      <t xml:space="preserve">euro </t>
    </r>
    <r>
      <rPr>
        <sz val="11"/>
        <rFont val="Times New Roman"/>
        <family val="1"/>
        <charset val="186"/>
      </rPr>
      <t xml:space="preserve">= 1 680,00 </t>
    </r>
    <r>
      <rPr>
        <i/>
        <sz val="11"/>
        <rFont val="Times New Roman"/>
        <family val="1"/>
        <charset val="186"/>
      </rPr>
      <t>euro;</t>
    </r>
    <r>
      <rPr>
        <sz val="11"/>
        <rFont val="Times New Roman"/>
        <family val="1"/>
        <charset val="186"/>
      </rPr>
      <t xml:space="preserve">
18 nakts x 12 gultasvietas x 15,00 </t>
    </r>
    <r>
      <rPr>
        <i/>
        <sz val="11"/>
        <rFont val="Times New Roman"/>
        <family val="1"/>
        <charset val="186"/>
      </rPr>
      <t>euro</t>
    </r>
    <r>
      <rPr>
        <sz val="11"/>
        <rFont val="Times New Roman"/>
        <family val="1"/>
        <charset val="186"/>
      </rPr>
      <t xml:space="preserve"> = 3 240,00 </t>
    </r>
    <r>
      <rPr>
        <i/>
        <sz val="11"/>
        <rFont val="Times New Roman"/>
        <family val="1"/>
        <charset val="186"/>
      </rPr>
      <t>euro</t>
    </r>
    <r>
      <rPr>
        <sz val="11"/>
        <rFont val="Times New Roman"/>
        <family val="1"/>
        <charset val="186"/>
      </rPr>
      <t xml:space="preserve">;
26 nakts x 13 gultasvietas × 15,00 </t>
    </r>
    <r>
      <rPr>
        <i/>
        <sz val="11"/>
        <rFont val="Times New Roman"/>
        <family val="1"/>
        <charset val="186"/>
      </rPr>
      <t>euro</t>
    </r>
    <r>
      <rPr>
        <sz val="11"/>
        <rFont val="Times New Roman"/>
        <family val="1"/>
        <charset val="186"/>
      </rPr>
      <t xml:space="preserve"> =  5 070,00 </t>
    </r>
    <r>
      <rPr>
        <i/>
        <sz val="11"/>
        <rFont val="Times New Roman"/>
        <family val="1"/>
        <charset val="186"/>
      </rPr>
      <t xml:space="preserve">euro;
</t>
    </r>
    <r>
      <rPr>
        <sz val="11"/>
        <rFont val="Times New Roman"/>
        <family val="1"/>
        <charset val="186"/>
      </rPr>
      <t xml:space="preserve">3 nakts x 11 gultasvietas × 15,00 </t>
    </r>
    <r>
      <rPr>
        <i/>
        <sz val="11"/>
        <rFont val="Times New Roman"/>
        <family val="1"/>
        <charset val="186"/>
      </rPr>
      <t>euro</t>
    </r>
    <r>
      <rPr>
        <sz val="11"/>
        <rFont val="Times New Roman"/>
        <family val="1"/>
        <charset val="186"/>
      </rPr>
      <t xml:space="preserve"> =  495,00 </t>
    </r>
    <r>
      <rPr>
        <i/>
        <sz val="11"/>
        <rFont val="Times New Roman"/>
        <family val="1"/>
        <charset val="186"/>
      </rPr>
      <t>euro;</t>
    </r>
    <r>
      <rPr>
        <sz val="11"/>
        <rFont val="Times New Roman"/>
        <family val="1"/>
        <charset val="186"/>
      </rPr>
      <t xml:space="preserve">
2 nakts x 9 gultasvietas × 15,00 </t>
    </r>
    <r>
      <rPr>
        <i/>
        <sz val="11"/>
        <rFont val="Times New Roman"/>
        <family val="1"/>
        <charset val="186"/>
      </rPr>
      <t>euro</t>
    </r>
    <r>
      <rPr>
        <sz val="11"/>
        <rFont val="Times New Roman"/>
        <family val="1"/>
        <charset val="186"/>
      </rPr>
      <t xml:space="preserve"> =  270,00 </t>
    </r>
    <r>
      <rPr>
        <i/>
        <sz val="11"/>
        <rFont val="Times New Roman"/>
        <family val="1"/>
        <charset val="186"/>
      </rPr>
      <t>euro.</t>
    </r>
  </si>
  <si>
    <r>
      <t xml:space="preserve">Aprēķins veikts par ēdināšanas pakalpojumiem, kas tika nodrošināti </t>
    </r>
    <r>
      <rPr>
        <b/>
        <sz val="11"/>
        <rFont val="Times New Roman"/>
        <family val="1"/>
        <charset val="186"/>
      </rPr>
      <t xml:space="preserve">no 2024.gada 1. septembra līdz 31. oktobrim, </t>
    </r>
    <r>
      <rPr>
        <sz val="11"/>
        <rFont val="Times New Roman"/>
        <family val="1"/>
        <charset val="186"/>
      </rPr>
      <t xml:space="preserve"> izdevumi pakalpojuma sniedzējam tika apmaksāti 2024.gada oktobrī. 
Ēdināšanas pakalpojumi Daugavpilī: 
brokastis 479 porcijas × 8,00 </t>
    </r>
    <r>
      <rPr>
        <i/>
        <sz val="11"/>
        <rFont val="Times New Roman"/>
        <family val="1"/>
        <charset val="186"/>
      </rPr>
      <t>euro</t>
    </r>
    <r>
      <rPr>
        <sz val="11"/>
        <rFont val="Times New Roman"/>
        <family val="1"/>
        <charset val="186"/>
      </rPr>
      <t xml:space="preserve"> = 3 832,00 </t>
    </r>
    <r>
      <rPr>
        <i/>
        <sz val="11"/>
        <rFont val="Times New Roman"/>
        <family val="1"/>
        <charset val="186"/>
      </rPr>
      <t>euro;</t>
    </r>
    <r>
      <rPr>
        <sz val="11"/>
        <rFont val="Times New Roman"/>
        <family val="1"/>
        <charset val="186"/>
      </rPr>
      <t xml:space="preserve">
pusdienas 473 porcijas × 9,00 </t>
    </r>
    <r>
      <rPr>
        <i/>
        <sz val="11"/>
        <rFont val="Times New Roman"/>
        <family val="1"/>
        <charset val="186"/>
      </rPr>
      <t>euro</t>
    </r>
    <r>
      <rPr>
        <sz val="11"/>
        <rFont val="Times New Roman"/>
        <family val="1"/>
        <charset val="186"/>
      </rPr>
      <t xml:space="preserve"> = 4 257,00</t>
    </r>
    <r>
      <rPr>
        <i/>
        <sz val="11"/>
        <rFont val="Times New Roman"/>
        <family val="1"/>
        <charset val="186"/>
      </rPr>
      <t xml:space="preserve"> euro</t>
    </r>
    <r>
      <rPr>
        <sz val="11"/>
        <rFont val="Times New Roman"/>
        <family val="1"/>
        <charset val="186"/>
      </rPr>
      <t>;
vakariņas 479 porcijas × 10,00</t>
    </r>
    <r>
      <rPr>
        <i/>
        <sz val="11"/>
        <rFont val="Times New Roman"/>
        <family val="1"/>
        <charset val="186"/>
      </rPr>
      <t xml:space="preserve"> euro</t>
    </r>
    <r>
      <rPr>
        <sz val="11"/>
        <rFont val="Times New Roman"/>
        <family val="1"/>
        <charset val="186"/>
      </rPr>
      <t xml:space="preserve"> = 4 790,00 </t>
    </r>
    <r>
      <rPr>
        <i/>
        <sz val="11"/>
        <rFont val="Times New Roman"/>
        <family val="1"/>
        <charset val="186"/>
      </rPr>
      <t xml:space="preserve">euro;
</t>
    </r>
    <r>
      <rPr>
        <sz val="11"/>
        <rFont val="Times New Roman"/>
        <family val="1"/>
        <charset val="186"/>
      </rPr>
      <t xml:space="preserve">brokastis un vakariņas (sausie produkti) 4 pakas x 18,00 </t>
    </r>
    <r>
      <rPr>
        <i/>
        <sz val="11"/>
        <rFont val="Times New Roman"/>
        <family val="1"/>
        <charset val="186"/>
      </rPr>
      <t>euro</t>
    </r>
    <r>
      <rPr>
        <sz val="11"/>
        <rFont val="Times New Roman"/>
        <family val="1"/>
        <charset val="186"/>
      </rPr>
      <t xml:space="preserve"> = 72,00 </t>
    </r>
    <r>
      <rPr>
        <i/>
        <sz val="11"/>
        <rFont val="Times New Roman"/>
        <family val="1"/>
        <charset val="186"/>
      </rPr>
      <t xml:space="preserve">euro;
</t>
    </r>
    <r>
      <rPr>
        <sz val="11"/>
        <rFont val="Times New Roman"/>
        <family val="1"/>
        <charset val="186"/>
      </rPr>
      <t xml:space="preserve">launags (sausā uztura paka) 234 pakas × 27,00 </t>
    </r>
    <r>
      <rPr>
        <i/>
        <sz val="11"/>
        <rFont val="Times New Roman"/>
        <family val="1"/>
        <charset val="186"/>
      </rPr>
      <t>euro</t>
    </r>
    <r>
      <rPr>
        <sz val="11"/>
        <rFont val="Times New Roman"/>
        <family val="1"/>
        <charset val="186"/>
      </rPr>
      <t xml:space="preserve"> = 6 318,00</t>
    </r>
    <r>
      <rPr>
        <i/>
        <sz val="11"/>
        <rFont val="Times New Roman"/>
        <family val="1"/>
        <charset val="186"/>
      </rPr>
      <t xml:space="preserve"> euro.</t>
    </r>
    <r>
      <rPr>
        <sz val="11"/>
        <rFont val="Times New Roman"/>
        <family val="1"/>
        <charset val="186"/>
      </rPr>
      <t xml:space="preserve">
Saskaņā ar līgumu par izmitināšanu un ēdināšanu Daugavpilī ir noteikts, ka ēdināšana 3 reizes dienā nedrīkst pārsniegt 27,00 </t>
    </r>
    <r>
      <rPr>
        <i/>
        <sz val="11"/>
        <rFont val="Times New Roman"/>
        <family val="1"/>
        <charset val="186"/>
      </rPr>
      <t>euro</t>
    </r>
    <r>
      <rPr>
        <sz val="11"/>
        <rFont val="Times New Roman"/>
        <family val="1"/>
        <charset val="186"/>
      </rPr>
      <t xml:space="preserve">:
Ēdināšanas izmaksas sastāda:
Brokastis 8 </t>
    </r>
    <r>
      <rPr>
        <i/>
        <sz val="11"/>
        <rFont val="Times New Roman"/>
        <family val="1"/>
        <charset val="186"/>
      </rPr>
      <t>euro</t>
    </r>
    <r>
      <rPr>
        <sz val="11"/>
        <rFont val="Times New Roman"/>
        <family val="1"/>
        <charset val="186"/>
      </rPr>
      <t xml:space="preserve"> /1 pers
Pusdienas 9 </t>
    </r>
    <r>
      <rPr>
        <i/>
        <sz val="11"/>
        <rFont val="Times New Roman"/>
        <family val="1"/>
        <charset val="186"/>
      </rPr>
      <t>euro</t>
    </r>
    <r>
      <rPr>
        <sz val="11"/>
        <rFont val="Times New Roman"/>
        <family val="1"/>
        <charset val="186"/>
      </rPr>
      <t xml:space="preserve"> /1 pers
Vakariņas 10 </t>
    </r>
    <r>
      <rPr>
        <i/>
        <sz val="11"/>
        <rFont val="Times New Roman"/>
        <family val="1"/>
        <charset val="186"/>
      </rPr>
      <t>euro</t>
    </r>
    <r>
      <rPr>
        <sz val="11"/>
        <rFont val="Times New Roman"/>
        <family val="1"/>
        <charset val="186"/>
      </rPr>
      <t xml:space="preserve"> /1 pers
Amatpersonām, kuras ir maiņā uz robežas un tām nav iespējams atgriezties uz pusdienām un vakariņām, tad, lai nodrošinātu ēdināšanu amatpersonām dod līdzi pārtikas pakas: 
sausie produkti uz 24 stundām - 27</t>
    </r>
    <r>
      <rPr>
        <i/>
        <sz val="11"/>
        <rFont val="Times New Roman"/>
        <family val="1"/>
        <charset val="186"/>
      </rPr>
      <t xml:space="preserve"> euro</t>
    </r>
    <r>
      <rPr>
        <sz val="11"/>
        <rFont val="Times New Roman"/>
        <family val="1"/>
        <charset val="186"/>
      </rPr>
      <t xml:space="preserve"> /1 pers.
sausie produkti (vakariņaas un brokastis) - 18</t>
    </r>
    <r>
      <rPr>
        <i/>
        <sz val="11"/>
        <rFont val="Times New Roman"/>
        <family val="1"/>
        <charset val="186"/>
      </rPr>
      <t xml:space="preserve"> euro</t>
    </r>
    <r>
      <rPr>
        <sz val="11"/>
        <rFont val="Times New Roman"/>
        <family val="1"/>
        <charset val="186"/>
      </rPr>
      <t xml:space="preserve"> /1 pers.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</si>
  <si>
    <t>2.pielikums</t>
  </si>
  <si>
    <t xml:space="preserve">Valsts policijas izdevumi </t>
  </si>
  <si>
    <r>
      <t xml:space="preserve">Pamatojoties uz 12.03.2024 MK Rīkojumu Nr.184  (anotācija 24-TA-589), 
pasākuma izpildei tika iegādāta kamuflāža:
</t>
    </r>
    <r>
      <rPr>
        <i/>
        <sz val="11"/>
        <rFont val="Times New Roman"/>
        <family val="1"/>
        <charset val="186"/>
      </rPr>
      <t xml:space="preserve">
</t>
    </r>
    <r>
      <rPr>
        <sz val="11"/>
        <rFont val="Times New Roman"/>
        <family val="1"/>
        <charset val="186"/>
      </rPr>
      <t xml:space="preserve">Takstiskas bikses 150 gab. x 296,9461 </t>
    </r>
    <r>
      <rPr>
        <i/>
        <sz val="11"/>
        <rFont val="Times New Roman"/>
        <family val="1"/>
        <charset val="186"/>
      </rPr>
      <t>euro</t>
    </r>
    <r>
      <rPr>
        <sz val="11"/>
        <rFont val="Times New Roman"/>
        <family val="1"/>
        <charset val="186"/>
      </rPr>
      <t xml:space="preserve"> = 44 541,92 </t>
    </r>
    <r>
      <rPr>
        <i/>
        <sz val="11"/>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</si>
</sst>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
    <numFmt numFmtId="165" formatCode="#,##0.000"/>
    <numFmt numFmtId="166" formatCode="0.000"/>
    <numFmt numFmtId="167" formatCode="0.0000"/>
    <numFmt numFmtId="168" formatCode="0.00000"/>
    <numFmt numFmtId="169" formatCode="#0"/>
    <numFmt numFmtId="170" formatCode="#,##0.0000"/>
  </numFmts>
  <fonts count="26">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i/>
      <sz val="10"/>
      <name val="Times New Roman"/>
      <family val="1"/>
      <charset val="186"/>
    </font>
    <font>
      <sz val="11"/>
      <color theme="1"/>
      <name val="Calibri"/>
      <family val="2"/>
      <scheme val="minor"/>
    </font>
    <font>
      <sz val="10"/>
      <name val="BaltHelvetica"/>
    </font>
    <font>
      <sz val="10"/>
      <name val="Arial"/>
      <family val="2"/>
      <charset val="186"/>
    </font>
    <font>
      <b/>
      <sz val="11"/>
      <name val="Calibri"/>
      <family val="2"/>
      <charset val="186"/>
      <scheme val="minor"/>
    </font>
    <font>
      <sz val="12"/>
      <name val="Calibri"/>
      <family val="2"/>
      <charset val="186"/>
      <scheme val="minor"/>
    </font>
    <font>
      <sz val="10"/>
      <color rgb="FF000000"/>
      <name val="Times New Roman"/>
      <family val="1"/>
      <charset val="186"/>
    </font>
    <font>
      <sz val="11"/>
      <name val="Calibri Light"/>
      <family val="2"/>
      <charset val="186"/>
      <scheme val="major"/>
    </font>
    <font>
      <b/>
      <sz val="11"/>
      <name val="Calibri Light"/>
      <family val="2"/>
      <charset val="186"/>
      <scheme val="major"/>
    </font>
    <font>
      <sz val="11"/>
      <color rgb="FFFF0000"/>
      <name val="Calibri Light"/>
      <family val="2"/>
      <charset val="186"/>
      <scheme val="major"/>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diagonal/>
    </border>
    <border>
      <left style="thin">
        <color indexed="64"/>
      </left>
      <right style="thin">
        <color indexed="64"/>
      </right>
      <top style="hair">
        <color rgb="FF000000"/>
      </top>
      <bottom style="hair">
        <color rgb="FF000000"/>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88">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17"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17"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8"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19" fillId="0" borderId="0"/>
    <xf numFmtId="0" fontId="2" fillId="0" borderId="0"/>
  </cellStyleXfs>
  <cellXfs count="334">
    <xf numFmtId="0" fontId="0" fillId="0" borderId="0" xfId="0"/>
    <xf numFmtId="0" fontId="5" fillId="0" borderId="0" xfId="0" applyFont="1" applyAlignment="1">
      <alignment vertical="center"/>
    </xf>
    <xf numFmtId="0" fontId="4" fillId="0" borderId="7" xfId="0" applyFont="1" applyFill="1" applyBorder="1" applyAlignment="1">
      <alignment vertical="center" wrapText="1"/>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2" fontId="11" fillId="0" borderId="1" xfId="1" applyNumberFormat="1" applyFont="1" applyBorder="1" applyAlignment="1">
      <alignment horizontal="center" vertic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7" xfId="0" applyFont="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0" fontId="4" fillId="0" borderId="0" xfId="0" applyFont="1" applyFill="1" applyAlignment="1">
      <alignment vertical="center" wrapTex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6" xfId="0" applyFont="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3" fillId="2" borderId="1" xfId="0" applyFont="1" applyFill="1" applyBorder="1" applyAlignment="1">
      <alignment horizontal="center" vertical="center"/>
    </xf>
    <xf numFmtId="3" fontId="3" fillId="5" borderId="1" xfId="0" applyNumberFormat="1" applyFont="1" applyFill="1" applyBorder="1" applyAlignment="1">
      <alignment horizontal="right" vertical="center" wrapText="1"/>
    </xf>
    <xf numFmtId="3" fontId="3" fillId="6" borderId="1" xfId="0" applyNumberFormat="1" applyFont="1" applyFill="1" applyBorder="1" applyAlignment="1">
      <alignment horizontal="right" vertical="center" wrapText="1"/>
    </xf>
    <xf numFmtId="0" fontId="3" fillId="6" borderId="5" xfId="0" applyFont="1" applyFill="1" applyBorder="1" applyAlignment="1">
      <alignment horizontal="center" vertical="center" wrapText="1"/>
    </xf>
    <xf numFmtId="3" fontId="3" fillId="6" borderId="11" xfId="0" applyNumberFormat="1" applyFont="1" applyFill="1" applyBorder="1" applyAlignment="1">
      <alignment horizontal="right" vertical="center" wrapText="1"/>
    </xf>
    <xf numFmtId="0" fontId="3" fillId="6" borderId="1" xfId="0" applyFont="1" applyFill="1" applyBorder="1" applyAlignment="1">
      <alignment horizontal="left" vertical="center"/>
    </xf>
    <xf numFmtId="0" fontId="3" fillId="6" borderId="1" xfId="0" applyFont="1" applyFill="1" applyBorder="1" applyAlignment="1">
      <alignment horizontal="center" vertical="center" wrapText="1"/>
    </xf>
    <xf numFmtId="3" fontId="3" fillId="6" borderId="1" xfId="0" applyNumberFormat="1" applyFont="1" applyFill="1" applyBorder="1" applyAlignment="1">
      <alignment horizontal="right" vertical="center"/>
    </xf>
    <xf numFmtId="0" fontId="3" fillId="6" borderId="1" xfId="0" applyFont="1" applyFill="1" applyBorder="1" applyAlignment="1">
      <alignment vertical="center"/>
    </xf>
    <xf numFmtId="0" fontId="3" fillId="6" borderId="1" xfId="0" applyFont="1" applyFill="1" applyBorder="1" applyAlignment="1">
      <alignment horizontal="center" vertical="center"/>
    </xf>
    <xf numFmtId="4" fontId="15" fillId="4" borderId="1" xfId="1" applyNumberFormat="1" applyFont="1" applyFill="1" applyBorder="1" applyAlignment="1">
      <alignment horizontal="center" vertical="center"/>
    </xf>
    <xf numFmtId="0" fontId="15" fillId="4" borderId="1" xfId="0" applyFont="1" applyFill="1" applyBorder="1" applyAlignment="1">
      <alignment horizontal="center" vertical="center" wrapText="1"/>
    </xf>
    <xf numFmtId="3" fontId="15" fillId="4" borderId="1" xfId="0" applyNumberFormat="1" applyFont="1" applyFill="1" applyBorder="1" applyAlignment="1">
      <alignment horizontal="center" vertical="center" wrapText="1"/>
    </xf>
    <xf numFmtId="4" fontId="15" fillId="4"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2" fontId="4" fillId="0" borderId="0" xfId="13" applyNumberFormat="1" applyFont="1" applyFill="1" applyAlignment="1">
      <alignment horizontal="right" vertical="top"/>
    </xf>
    <xf numFmtId="0" fontId="12" fillId="0" borderId="0" xfId="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4" fontId="11" fillId="0" borderId="14"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0" fontId="5" fillId="0" borderId="0" xfId="0" applyFont="1" applyFill="1" applyAlignment="1">
      <alignment horizontal="center" vertical="center"/>
    </xf>
    <xf numFmtId="0" fontId="5" fillId="0" borderId="0" xfId="0" applyFont="1" applyAlignment="1">
      <alignment horizontal="center" vertical="center"/>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5" fillId="0" borderId="0" xfId="12" applyFont="1" applyAlignment="1">
      <alignment vertical="center"/>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1" fillId="0" borderId="9" xfId="12" applyFont="1" applyFill="1" applyBorder="1" applyAlignment="1">
      <alignment horizontal="center" vertical="center"/>
    </xf>
    <xf numFmtId="164" fontId="11" fillId="0" borderId="9" xfId="12" applyNumberFormat="1" applyFont="1" applyBorder="1" applyAlignment="1">
      <alignment horizontal="center" vertical="center"/>
    </xf>
    <xf numFmtId="0" fontId="11" fillId="0" borderId="1" xfId="12" applyFont="1" applyFill="1" applyBorder="1" applyAlignment="1">
      <alignment horizontal="center" vertical="center"/>
    </xf>
    <xf numFmtId="164" fontId="11" fillId="0" borderId="1" xfId="12" applyNumberFormat="1" applyFont="1" applyBorder="1" applyAlignment="1">
      <alignment horizontal="center" vertical="center"/>
    </xf>
    <xf numFmtId="165" fontId="11" fillId="0" borderId="9" xfId="12"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4" fontId="5" fillId="0" borderId="0" xfId="0" applyNumberFormat="1" applyFont="1" applyAlignment="1">
      <alignment horizontal="center" vertical="center"/>
    </xf>
    <xf numFmtId="0" fontId="8" fillId="0" borderId="0" xfId="0" applyFont="1" applyAlignment="1">
      <alignment horizontal="center" vertical="center" wrapText="1"/>
    </xf>
    <xf numFmtId="10" fontId="11" fillId="0" borderId="9" xfId="12" applyNumberFormat="1" applyFont="1" applyBorder="1" applyAlignment="1">
      <alignment horizontal="center" vertical="center"/>
    </xf>
    <xf numFmtId="10" fontId="11" fillId="0" borderId="1" xfId="12" applyNumberFormat="1" applyFont="1" applyBorder="1" applyAlignment="1">
      <alignment horizontal="center" vertical="center"/>
    </xf>
    <xf numFmtId="10" fontId="11" fillId="0" borderId="1" xfId="12" applyNumberFormat="1" applyFont="1" applyFill="1" applyBorder="1" applyAlignment="1">
      <alignment horizontal="center" vertical="center"/>
    </xf>
    <xf numFmtId="2" fontId="5" fillId="0" borderId="0" xfId="0" applyNumberFormat="1" applyFont="1" applyFill="1" applyAlignment="1">
      <alignment horizontal="center" vertical="center"/>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1" fillId="0" borderId="0" xfId="12" applyFont="1" applyAlignment="1">
      <alignment horizontal="center"/>
    </xf>
    <xf numFmtId="0" fontId="15" fillId="0" borderId="0" xfId="12" applyFont="1"/>
    <xf numFmtId="0" fontId="5" fillId="0" borderId="1" xfId="0" applyFont="1" applyBorder="1" applyAlignment="1">
      <alignment horizontal="right" vertical="center"/>
    </xf>
    <xf numFmtId="4" fontId="11" fillId="0" borderId="13" xfId="0" applyNumberFormat="1" applyFont="1" applyFill="1" applyBorder="1" applyAlignment="1">
      <alignment horizontal="center" vertical="center" wrapText="1"/>
    </xf>
    <xf numFmtId="4" fontId="11" fillId="0" borderId="12" xfId="0" applyNumberFormat="1" applyFont="1" applyFill="1" applyBorder="1" applyAlignment="1">
      <alignment horizontal="center" vertical="center" wrapText="1"/>
    </xf>
    <xf numFmtId="4" fontId="11" fillId="0" borderId="15"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165" fontId="11" fillId="0" borderId="0" xfId="12" applyNumberFormat="1" applyFont="1" applyFill="1" applyAlignment="1">
      <alignment horizontal="left" vertical="center"/>
    </xf>
    <xf numFmtId="0" fontId="11" fillId="0" borderId="23" xfId="0" applyFont="1" applyFill="1" applyBorder="1" applyAlignment="1">
      <alignment horizontal="center" vertical="center" wrapText="1"/>
    </xf>
    <xf numFmtId="0" fontId="11" fillId="0" borderId="27" xfId="0" applyFont="1" applyFill="1" applyBorder="1" applyAlignment="1">
      <alignment horizontal="center" vertical="center" wrapText="1"/>
    </xf>
    <xf numFmtId="3" fontId="11" fillId="3" borderId="1" xfId="0" applyNumberFormat="1" applyFont="1" applyFill="1" applyBorder="1" applyAlignment="1">
      <alignment horizontal="center" vertical="center" wrapText="1"/>
    </xf>
    <xf numFmtId="4" fontId="11" fillId="3" borderId="1" xfId="0" applyNumberFormat="1" applyFont="1" applyFill="1" applyBorder="1" applyAlignment="1">
      <alignment horizontal="center" vertical="center" wrapText="1"/>
    </xf>
    <xf numFmtId="168" fontId="4" fillId="0" borderId="0" xfId="0" applyNumberFormat="1" applyFont="1" applyAlignment="1">
      <alignment horizontal="center" vertical="center" wrapText="1"/>
    </xf>
    <xf numFmtId="0" fontId="4" fillId="0" borderId="0" xfId="0" applyFont="1" applyAlignment="1">
      <alignment vertical="center"/>
    </xf>
    <xf numFmtId="0" fontId="11" fillId="3" borderId="3" xfId="0" applyFont="1" applyFill="1" applyBorder="1" applyAlignment="1">
      <alignment vertical="center" wrapText="1"/>
    </xf>
    <xf numFmtId="0" fontId="11" fillId="3" borderId="2" xfId="0" applyFont="1" applyFill="1" applyBorder="1" applyAlignment="1">
      <alignment vertical="center"/>
    </xf>
    <xf numFmtId="0" fontId="11" fillId="3" borderId="3" xfId="0" applyFont="1" applyFill="1" applyBorder="1" applyAlignment="1">
      <alignment vertical="center"/>
    </xf>
    <xf numFmtId="0" fontId="11" fillId="3" borderId="1" xfId="0" applyFont="1" applyFill="1" applyBorder="1" applyAlignment="1">
      <alignment vertical="center"/>
    </xf>
    <xf numFmtId="3" fontId="5" fillId="0" borderId="0" xfId="0" applyNumberFormat="1" applyFont="1" applyAlignment="1">
      <alignment horizontal="center" vertical="center"/>
    </xf>
    <xf numFmtId="0" fontId="3" fillId="6" borderId="11" xfId="0" applyFont="1" applyFill="1" applyBorder="1" applyAlignment="1">
      <alignment horizontal="right" vertical="center" wrapText="1"/>
    </xf>
    <xf numFmtId="4" fontId="3" fillId="6" borderId="11" xfId="0" applyNumberFormat="1" applyFont="1" applyFill="1" applyBorder="1" applyAlignment="1">
      <alignment horizontal="right" vertical="center"/>
    </xf>
    <xf numFmtId="4" fontId="3" fillId="6" borderId="11" xfId="0" applyNumberFormat="1" applyFont="1" applyFill="1" applyBorder="1" applyAlignment="1">
      <alignment horizontal="right" vertical="center" wrapText="1"/>
    </xf>
    <xf numFmtId="4" fontId="15" fillId="4" borderId="1" xfId="12" applyNumberFormat="1" applyFont="1" applyFill="1" applyBorder="1" applyAlignment="1">
      <alignment horizontal="center" vertical="center"/>
    </xf>
    <xf numFmtId="165" fontId="11" fillId="0" borderId="0" xfId="1" applyNumberFormat="1" applyFont="1" applyFill="1" applyAlignment="1">
      <alignment vertical="center"/>
    </xf>
    <xf numFmtId="0" fontId="11" fillId="0" borderId="6" xfId="0" applyFont="1" applyBorder="1" applyAlignment="1">
      <alignment horizontal="left" vertical="center"/>
    </xf>
    <xf numFmtId="0" fontId="11" fillId="0" borderId="12" xfId="0" applyFont="1" applyBorder="1" applyAlignment="1">
      <alignment horizontal="center" vertical="center" wrapText="1"/>
    </xf>
    <xf numFmtId="3" fontId="11" fillId="0" borderId="12" xfId="0" applyNumberFormat="1" applyFont="1" applyBorder="1" applyAlignment="1">
      <alignment horizontal="center" vertical="center" wrapText="1"/>
    </xf>
    <xf numFmtId="4" fontId="11" fillId="0" borderId="13" xfId="0" applyNumberFormat="1" applyFont="1" applyBorder="1" applyAlignment="1">
      <alignment horizontal="center" vertical="center" wrapText="1"/>
    </xf>
    <xf numFmtId="4" fontId="11" fillId="0" borderId="12" xfId="0" applyNumberFormat="1" applyFont="1" applyBorder="1" applyAlignment="1">
      <alignment horizontal="center" vertical="center" wrapText="1"/>
    </xf>
    <xf numFmtId="0" fontId="11" fillId="0" borderId="22" xfId="0" applyFont="1" applyBorder="1" applyAlignment="1">
      <alignment horizontal="center" vertical="center" wrapText="1"/>
    </xf>
    <xf numFmtId="3" fontId="11" fillId="0" borderId="6" xfId="0" applyNumberFormat="1" applyFont="1" applyBorder="1" applyAlignment="1">
      <alignment horizontal="center" vertical="center" wrapText="1"/>
    </xf>
    <xf numFmtId="4" fontId="11" fillId="0" borderId="15" xfId="0" applyNumberFormat="1" applyFont="1" applyBorder="1" applyAlignment="1">
      <alignment horizontal="center" vertical="center" wrapText="1"/>
    </xf>
    <xf numFmtId="4" fontId="11" fillId="0" borderId="6" xfId="0" applyNumberFormat="1"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7" xfId="0" applyFont="1" applyBorder="1" applyAlignment="1">
      <alignment horizontal="left" vertical="center"/>
    </xf>
    <xf numFmtId="0" fontId="11" fillId="0" borderId="26" xfId="0" applyFont="1" applyBorder="1" applyAlignment="1">
      <alignment horizontal="center" vertical="center" wrapText="1"/>
    </xf>
    <xf numFmtId="3" fontId="11" fillId="0" borderId="7" xfId="0" applyNumberFormat="1" applyFont="1" applyBorder="1" applyAlignment="1">
      <alignment horizontal="center" vertical="center" wrapText="1"/>
    </xf>
    <xf numFmtId="4" fontId="11" fillId="0" borderId="25"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11" fillId="0" borderId="12" xfId="0" applyFont="1" applyBorder="1" applyAlignment="1">
      <alignment horizontal="left" vertical="center" wrapText="1"/>
    </xf>
    <xf numFmtId="0" fontId="11" fillId="0" borderId="10" xfId="0" applyFont="1" applyBorder="1" applyAlignment="1">
      <alignment horizontal="left" vertical="center" wrapText="1"/>
    </xf>
    <xf numFmtId="166" fontId="22" fillId="0" borderId="28" xfId="0" applyNumberFormat="1" applyFont="1" applyBorder="1" applyAlignment="1">
      <alignment horizontal="left" wrapText="1"/>
    </xf>
    <xf numFmtId="4" fontId="4" fillId="0" borderId="0" xfId="0" applyNumberFormat="1" applyFont="1" applyAlignment="1">
      <alignment horizontal="center" vertical="center"/>
    </xf>
    <xf numFmtId="4" fontId="4" fillId="0" borderId="0" xfId="0" applyNumberFormat="1" applyFont="1" applyAlignment="1">
      <alignment horizontal="center" vertical="center" wrapText="1"/>
    </xf>
    <xf numFmtId="167" fontId="5" fillId="0" borderId="0" xfId="0" applyNumberFormat="1" applyFont="1" applyFill="1" applyAlignment="1">
      <alignment horizontal="center" vertical="center"/>
    </xf>
    <xf numFmtId="0" fontId="11" fillId="0" borderId="0" xfId="12" applyFont="1" applyAlignment="1">
      <alignment horizontal="left" vertical="center"/>
    </xf>
    <xf numFmtId="0" fontId="11" fillId="0" borderId="0" xfId="12" applyFont="1" applyFill="1" applyAlignment="1">
      <alignment horizontal="left" vertical="center"/>
    </xf>
    <xf numFmtId="167" fontId="15" fillId="0" borderId="0" xfId="12" applyNumberFormat="1" applyFont="1" applyAlignment="1">
      <alignment horizontal="left" vertical="center"/>
    </xf>
    <xf numFmtId="2" fontId="5" fillId="0" borderId="0" xfId="0" applyNumberFormat="1" applyFont="1" applyFill="1" applyAlignment="1">
      <alignment vertical="center"/>
    </xf>
    <xf numFmtId="2" fontId="21" fillId="0" borderId="0" xfId="0" applyNumberFormat="1" applyFont="1" applyFill="1" applyAlignment="1">
      <alignment vertical="center"/>
    </xf>
    <xf numFmtId="165" fontId="5" fillId="0" borderId="0" xfId="0" applyNumberFormat="1" applyFont="1" applyFill="1" applyAlignment="1">
      <alignment vertical="center"/>
    </xf>
    <xf numFmtId="4" fontId="5" fillId="0" borderId="0" xfId="0" applyNumberFormat="1" applyFont="1" applyFill="1" applyAlignment="1">
      <alignment horizontal="center" vertical="center"/>
    </xf>
    <xf numFmtId="4" fontId="5" fillId="0" borderId="0" xfId="0" applyNumberFormat="1" applyFont="1" applyFill="1" applyAlignment="1">
      <alignment vertical="center"/>
    </xf>
    <xf numFmtId="0" fontId="4" fillId="0" borderId="11" xfId="0" applyFont="1" applyFill="1" applyBorder="1" applyAlignment="1">
      <alignment vertical="center"/>
    </xf>
    <xf numFmtId="0" fontId="4" fillId="0" borderId="11" xfId="0" applyFont="1" applyFill="1" applyBorder="1" applyAlignment="1">
      <alignment vertical="center" wrapText="1"/>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4" fillId="0" borderId="9" xfId="0" applyFont="1" applyFill="1" applyBorder="1" applyAlignment="1">
      <alignment vertical="center"/>
    </xf>
    <xf numFmtId="0" fontId="4" fillId="0" borderId="9" xfId="0" applyFont="1" applyFill="1" applyBorder="1" applyAlignment="1">
      <alignment vertical="center" wrapText="1"/>
    </xf>
    <xf numFmtId="0" fontId="23" fillId="0" borderId="0" xfId="0" applyFont="1" applyFill="1" applyAlignment="1">
      <alignment horizontal="left" vertical="center"/>
    </xf>
    <xf numFmtId="0" fontId="23" fillId="0" borderId="0" xfId="0" applyFont="1" applyFill="1" applyAlignment="1">
      <alignment horizontal="center" vertical="center"/>
    </xf>
    <xf numFmtId="0" fontId="23" fillId="0" borderId="0" xfId="0" applyFont="1" applyFill="1" applyAlignment="1">
      <alignment vertical="center"/>
    </xf>
    <xf numFmtId="0" fontId="23" fillId="0" borderId="0" xfId="12" applyFont="1" applyFill="1" applyAlignment="1">
      <alignment vertical="center"/>
    </xf>
    <xf numFmtId="0" fontId="25" fillId="0" borderId="0" xfId="12" applyFont="1" applyFill="1" applyAlignment="1">
      <alignment vertical="center"/>
    </xf>
    <xf numFmtId="0" fontId="23" fillId="0" borderId="0" xfId="0" applyFont="1" applyAlignment="1">
      <alignment vertical="center"/>
    </xf>
    <xf numFmtId="0" fontId="23" fillId="0" borderId="0" xfId="0" applyFont="1" applyAlignment="1">
      <alignment horizontal="center" vertical="center"/>
    </xf>
    <xf numFmtId="3" fontId="5" fillId="0" borderId="0" xfId="0" applyNumberFormat="1" applyFont="1" applyAlignment="1">
      <alignment horizontal="right" vertical="center"/>
    </xf>
    <xf numFmtId="0" fontId="23" fillId="0" borderId="0" xfId="0" applyFont="1" applyFill="1" applyAlignment="1">
      <alignment horizontal="right" vertical="center"/>
    </xf>
    <xf numFmtId="0" fontId="23" fillId="0" borderId="0" xfId="12" applyFont="1" applyFill="1" applyAlignment="1">
      <alignment horizontal="right" vertical="center"/>
    </xf>
    <xf numFmtId="0" fontId="23" fillId="0" borderId="0" xfId="0" applyFont="1" applyAlignment="1">
      <alignment horizontal="right" vertical="center"/>
    </xf>
    <xf numFmtId="2" fontId="5" fillId="0" borderId="0" xfId="0" applyNumberFormat="1" applyFont="1" applyAlignment="1">
      <alignment horizontal="right" vertical="center"/>
    </xf>
    <xf numFmtId="2" fontId="5" fillId="0" borderId="0" xfId="0" applyNumberFormat="1" applyFont="1" applyFill="1" applyAlignment="1">
      <alignment horizontal="right" vertical="center"/>
    </xf>
    <xf numFmtId="0" fontId="11" fillId="0" borderId="29" xfId="0" applyFont="1" applyBorder="1" applyAlignment="1">
      <alignment horizontal="center" vertical="center" wrapText="1"/>
    </xf>
    <xf numFmtId="166" fontId="22" fillId="0" borderId="9" xfId="0" applyNumberFormat="1" applyFont="1" applyBorder="1" applyAlignment="1">
      <alignment horizontal="left" wrapText="1"/>
    </xf>
    <xf numFmtId="0" fontId="11" fillId="0" borderId="7" xfId="0" applyFont="1" applyBorder="1" applyAlignment="1">
      <alignment horizontal="center" vertical="center" wrapText="1"/>
    </xf>
    <xf numFmtId="4" fontId="4" fillId="0" borderId="1" xfId="0" applyNumberFormat="1" applyFont="1" applyFill="1" applyBorder="1" applyAlignment="1">
      <alignment horizontal="right" vertical="center" wrapText="1"/>
    </xf>
    <xf numFmtId="2" fontId="20" fillId="0" borderId="0" xfId="0" applyNumberFormat="1" applyFont="1" applyFill="1" applyAlignment="1">
      <alignment horizontal="center" vertical="center"/>
    </xf>
    <xf numFmtId="4" fontId="5" fillId="0" borderId="0" xfId="0" applyNumberFormat="1" applyFont="1" applyFill="1" applyAlignment="1">
      <alignment horizontal="right" vertical="center"/>
    </xf>
    <xf numFmtId="4" fontId="23" fillId="0" borderId="0" xfId="12" applyNumberFormat="1" applyFont="1" applyFill="1"/>
    <xf numFmtId="0" fontId="24" fillId="0" borderId="0" xfId="12" applyFont="1" applyFill="1" applyAlignment="1">
      <alignment horizontal="right"/>
    </xf>
    <xf numFmtId="0" fontId="24" fillId="0" borderId="0" xfId="12" applyFont="1" applyFill="1"/>
    <xf numFmtId="3" fontId="4" fillId="0" borderId="1" xfId="0" applyNumberFormat="1" applyFont="1" applyFill="1" applyBorder="1" applyAlignment="1">
      <alignment horizontal="right" vertical="center" wrapText="1"/>
    </xf>
    <xf numFmtId="0" fontId="12" fillId="0" borderId="0" xfId="12" applyFont="1" applyAlignment="1">
      <alignment horizontal="center" vertical="center" wrapText="1"/>
    </xf>
    <xf numFmtId="4" fontId="11" fillId="0" borderId="30" xfId="12" applyNumberFormat="1" applyFont="1" applyBorder="1" applyAlignment="1">
      <alignment horizontal="center" vertical="center"/>
    </xf>
    <xf numFmtId="169" fontId="11" fillId="0" borderId="30" xfId="12" applyNumberFormat="1" applyFont="1" applyBorder="1" applyAlignment="1">
      <alignment horizontal="center" vertical="center"/>
    </xf>
    <xf numFmtId="4" fontId="15" fillId="4" borderId="32" xfId="12" applyNumberFormat="1" applyFont="1" applyFill="1" applyBorder="1" applyAlignment="1">
      <alignment horizontal="center" vertical="center"/>
    </xf>
    <xf numFmtId="0" fontId="11" fillId="0" borderId="30" xfId="12" applyFont="1" applyBorder="1" applyAlignment="1">
      <alignment horizontal="center" vertical="center" wrapText="1"/>
    </xf>
    <xf numFmtId="3" fontId="11" fillId="2" borderId="33" xfId="12" applyNumberFormat="1" applyFont="1" applyFill="1" applyBorder="1" applyAlignment="1">
      <alignment horizontal="center" vertical="center" wrapText="1"/>
    </xf>
    <xf numFmtId="0" fontId="11" fillId="0" borderId="30" xfId="2" applyFont="1" applyBorder="1" applyAlignment="1">
      <alignment horizontal="center" vertical="center" wrapText="1"/>
    </xf>
    <xf numFmtId="0" fontId="11" fillId="2" borderId="30" xfId="12" applyFont="1" applyFill="1" applyBorder="1" applyAlignment="1">
      <alignment horizontal="center" vertical="center" wrapText="1"/>
    </xf>
    <xf numFmtId="0" fontId="12" fillId="0" borderId="13" xfId="12" applyFont="1" applyBorder="1" applyAlignment="1">
      <alignment horizontal="center" vertical="center" wrapText="1"/>
    </xf>
    <xf numFmtId="0" fontId="11" fillId="0" borderId="29" xfId="0" applyFont="1" applyFill="1" applyBorder="1" applyAlignment="1">
      <alignment horizontal="center" vertical="center" wrapText="1"/>
    </xf>
    <xf numFmtId="0" fontId="11" fillId="0" borderId="7"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10" xfId="0" applyFont="1" applyBorder="1" applyAlignment="1">
      <alignment horizontal="center" vertical="center" wrapText="1"/>
    </xf>
    <xf numFmtId="3" fontId="11" fillId="0" borderId="10" xfId="0" applyNumberFormat="1" applyFont="1" applyBorder="1" applyAlignment="1">
      <alignment horizontal="center" vertical="center" wrapText="1"/>
    </xf>
    <xf numFmtId="4" fontId="11" fillId="0" borderId="0" xfId="0" applyNumberFormat="1" applyFont="1" applyBorder="1" applyAlignment="1">
      <alignment horizontal="center" vertical="center" wrapText="1"/>
    </xf>
    <xf numFmtId="4" fontId="11" fillId="0" borderId="10" xfId="0" applyNumberFormat="1" applyFont="1" applyBorder="1" applyAlignment="1">
      <alignment horizontal="center" vertical="center" wrapText="1"/>
    </xf>
    <xf numFmtId="166" fontId="21" fillId="0" borderId="0" xfId="0" applyNumberFormat="1" applyFont="1" applyFill="1" applyAlignment="1">
      <alignment horizontal="right" vertical="center"/>
    </xf>
    <xf numFmtId="2" fontId="5" fillId="0" borderId="0" xfId="0" applyNumberFormat="1" applyFont="1" applyAlignment="1">
      <alignment horizontal="center" vertic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12" fillId="0" borderId="0" xfId="12" applyFont="1" applyFill="1" applyBorder="1" applyAlignment="1">
      <alignment horizontal="center" vertical="center" wrapText="1"/>
    </xf>
    <xf numFmtId="49" fontId="14" fillId="0" borderId="1" xfId="0" applyNumberFormat="1" applyFont="1" applyBorder="1" applyAlignment="1">
      <alignment horizontal="left"/>
    </xf>
    <xf numFmtId="49" fontId="14" fillId="0" borderId="1" xfId="0" applyNumberFormat="1" applyFont="1" applyBorder="1" applyAlignment="1">
      <alignment horizontal="left" vertical="center"/>
    </xf>
    <xf numFmtId="49" fontId="14" fillId="0" borderId="1" xfId="0" applyNumberFormat="1" applyFont="1" applyBorder="1" applyAlignment="1">
      <alignment horizontal="left" vertical="center" wrapText="1"/>
    </xf>
    <xf numFmtId="165" fontId="11" fillId="0" borderId="0" xfId="12" applyNumberFormat="1" applyFont="1" applyFill="1" applyAlignment="1">
      <alignment vertical="center"/>
    </xf>
    <xf numFmtId="3" fontId="3" fillId="2" borderId="1" xfId="0" applyNumberFormat="1" applyFont="1" applyFill="1" applyBorder="1" applyAlignment="1">
      <alignment vertical="center" wrapText="1"/>
    </xf>
    <xf numFmtId="0" fontId="3" fillId="6" borderId="1" xfId="0" applyFont="1" applyFill="1" applyBorder="1" applyAlignment="1">
      <alignment horizontal="left" vertical="center"/>
    </xf>
    <xf numFmtId="0" fontId="4" fillId="0" borderId="7" xfId="0" applyFont="1" applyFill="1" applyBorder="1" applyAlignment="1">
      <alignment vertical="center"/>
    </xf>
    <xf numFmtId="4" fontId="4" fillId="0" borderId="7" xfId="0" applyNumberFormat="1" applyFont="1" applyFill="1" applyBorder="1" applyAlignment="1">
      <alignment horizontal="right" vertical="center"/>
    </xf>
    <xf numFmtId="2" fontId="5" fillId="0" borderId="0" xfId="0" applyNumberFormat="1" applyFont="1" applyAlignment="1">
      <alignment vertical="center"/>
    </xf>
    <xf numFmtId="4" fontId="15" fillId="0" borderId="0" xfId="12" applyNumberFormat="1" applyFont="1"/>
    <xf numFmtId="169" fontId="11" fillId="0" borderId="30" xfId="12" applyNumberFormat="1" applyFont="1" applyFill="1" applyBorder="1" applyAlignment="1">
      <alignment horizontal="center" vertical="center"/>
    </xf>
    <xf numFmtId="4" fontId="11" fillId="0" borderId="30" xfId="12" applyNumberFormat="1" applyFont="1" applyFill="1" applyBorder="1" applyAlignment="1">
      <alignment horizontal="center" vertical="center"/>
    </xf>
    <xf numFmtId="0" fontId="5" fillId="0" borderId="0" xfId="0" applyFont="1" applyFill="1" applyAlignment="1">
      <alignment horizontal="center" vertical="center" wrapText="1"/>
    </xf>
    <xf numFmtId="2" fontId="20" fillId="0" borderId="0" xfId="0" applyNumberFormat="1" applyFont="1" applyFill="1" applyAlignment="1">
      <alignment vertical="center"/>
    </xf>
    <xf numFmtId="166" fontId="5" fillId="0" borderId="0" xfId="0" applyNumberFormat="1" applyFont="1" applyFill="1" applyAlignment="1">
      <alignment horizontal="right" vertical="center"/>
    </xf>
    <xf numFmtId="170" fontId="21" fillId="0" borderId="0" xfId="0" applyNumberFormat="1" applyFont="1" applyFill="1" applyAlignment="1">
      <alignment horizontal="center" vertical="center"/>
    </xf>
    <xf numFmtId="165" fontId="21" fillId="0" borderId="0" xfId="0" applyNumberFormat="1" applyFont="1" applyFill="1" applyAlignment="1">
      <alignment horizontal="center" vertical="center"/>
    </xf>
    <xf numFmtId="0" fontId="11" fillId="0" borderId="0" xfId="12" applyFont="1" applyFill="1"/>
    <xf numFmtId="2" fontId="23" fillId="0" borderId="0" xfId="0" applyNumberFormat="1" applyFont="1" applyFill="1" applyAlignment="1">
      <alignment horizontal="center" vertical="center"/>
    </xf>
    <xf numFmtId="2" fontId="23" fillId="0" borderId="0" xfId="0" applyNumberFormat="1" applyFont="1" applyFill="1" applyAlignment="1">
      <alignment vertical="center"/>
    </xf>
    <xf numFmtId="167" fontId="4" fillId="0" borderId="0" xfId="0" applyNumberFormat="1" applyFont="1" applyAlignment="1">
      <alignment horizontal="center" vertical="center" wrapText="1"/>
    </xf>
    <xf numFmtId="166" fontId="4" fillId="0" borderId="0" xfId="0" applyNumberFormat="1" applyFont="1" applyAlignment="1">
      <alignment horizontal="center" vertical="center" wrapText="1"/>
    </xf>
    <xf numFmtId="0" fontId="11" fillId="0" borderId="1" xfId="1" applyFont="1" applyBorder="1" applyAlignment="1">
      <alignment vertical="center" wrapText="1"/>
    </xf>
    <xf numFmtId="49" fontId="11" fillId="0" borderId="1" xfId="1" applyNumberFormat="1" applyFont="1" applyFill="1" applyBorder="1" applyAlignment="1">
      <alignment vertical="center" wrapText="1"/>
    </xf>
    <xf numFmtId="49" fontId="14" fillId="0" borderId="1" xfId="0" applyNumberFormat="1" applyFont="1" applyBorder="1" applyAlignment="1">
      <alignment horizontal="left" wrapText="1"/>
    </xf>
    <xf numFmtId="0" fontId="11" fillId="0" borderId="1" xfId="12" applyFont="1" applyFill="1" applyBorder="1" applyAlignment="1">
      <alignment horizontal="center"/>
    </xf>
    <xf numFmtId="10" fontId="11" fillId="0" borderId="1" xfId="12" applyNumberFormat="1" applyFont="1" applyBorder="1" applyAlignment="1">
      <alignment horizontal="center"/>
    </xf>
    <xf numFmtId="165" fontId="11" fillId="0" borderId="9" xfId="12" applyNumberFormat="1" applyFont="1" applyFill="1" applyBorder="1" applyAlignment="1">
      <alignment horizontal="center"/>
    </xf>
    <xf numFmtId="4" fontId="11" fillId="0" borderId="9" xfId="12" applyNumberFormat="1" applyFont="1" applyFill="1" applyBorder="1" applyAlignment="1">
      <alignment horizontal="center"/>
    </xf>
    <xf numFmtId="164" fontId="11" fillId="0" borderId="1" xfId="12" applyNumberFormat="1" applyFont="1" applyBorder="1" applyAlignment="1">
      <alignment horizontal="center"/>
    </xf>
    <xf numFmtId="165" fontId="11" fillId="0" borderId="0" xfId="12" applyNumberFormat="1" applyFont="1" applyFill="1" applyAlignment="1">
      <alignment horizontal="left"/>
    </xf>
    <xf numFmtId="0" fontId="11" fillId="0" borderId="0" xfId="12" applyFont="1" applyAlignment="1"/>
    <xf numFmtId="165" fontId="11" fillId="0" borderId="0" xfId="12" applyNumberFormat="1" applyFont="1" applyFill="1" applyAlignment="1"/>
    <xf numFmtId="4" fontId="11" fillId="0" borderId="0" xfId="12" applyNumberFormat="1" applyFont="1" applyFill="1" applyAlignment="1">
      <alignment vertical="center"/>
    </xf>
    <xf numFmtId="4" fontId="4" fillId="0" borderId="11" xfId="0" applyNumberFormat="1" applyFont="1" applyFill="1" applyBorder="1" applyAlignment="1">
      <alignment horizontal="right" vertical="center"/>
    </xf>
    <xf numFmtId="0" fontId="4" fillId="0" borderId="1" xfId="0" applyFont="1" applyFill="1" applyBorder="1" applyAlignment="1">
      <alignment horizontal="justify" vertical="center" wrapText="1"/>
    </xf>
    <xf numFmtId="4" fontId="4" fillId="0" borderId="9" xfId="0" applyNumberFormat="1" applyFont="1" applyFill="1" applyBorder="1" applyAlignment="1">
      <alignment horizontal="right" vertical="center"/>
    </xf>
    <xf numFmtId="0" fontId="11" fillId="0" borderId="1" xfId="1" applyFont="1" applyBorder="1" applyAlignment="1">
      <alignment horizontal="center"/>
    </xf>
    <xf numFmtId="49" fontId="11" fillId="0" borderId="1" xfId="1" applyNumberFormat="1" applyFont="1" applyFill="1" applyBorder="1" applyAlignment="1">
      <alignment horizontal="left" wrapText="1"/>
    </xf>
    <xf numFmtId="3" fontId="11" fillId="0" borderId="1" xfId="1" applyNumberFormat="1" applyFont="1" applyFill="1" applyBorder="1" applyAlignment="1">
      <alignment horizontal="center"/>
    </xf>
    <xf numFmtId="165" fontId="11" fillId="0" borderId="1" xfId="1" applyNumberFormat="1" applyFont="1" applyFill="1" applyBorder="1" applyAlignment="1">
      <alignment horizontal="center"/>
    </xf>
    <xf numFmtId="2" fontId="11" fillId="0" borderId="1" xfId="1" applyNumberFormat="1" applyFont="1" applyFill="1" applyBorder="1" applyAlignment="1">
      <alignment horizontal="center"/>
    </xf>
    <xf numFmtId="4" fontId="11" fillId="2" borderId="1" xfId="1" applyNumberFormat="1" applyFont="1" applyFill="1" applyBorder="1" applyAlignment="1">
      <alignment horizontal="center"/>
    </xf>
    <xf numFmtId="4" fontId="11" fillId="0" borderId="1" xfId="1" applyNumberFormat="1" applyFont="1" applyFill="1" applyBorder="1" applyAlignment="1">
      <alignment horizontal="center"/>
    </xf>
    <xf numFmtId="165" fontId="11" fillId="0" borderId="0" xfId="1" applyNumberFormat="1" applyFont="1" applyFill="1" applyAlignment="1"/>
    <xf numFmtId="0" fontId="11" fillId="0" borderId="0" xfId="1" applyFont="1" applyFill="1" applyAlignment="1"/>
    <xf numFmtId="3" fontId="14" fillId="0" borderId="1" xfId="0" applyNumberFormat="1" applyFont="1" applyBorder="1" applyAlignment="1">
      <alignment horizontal="center" vertical="center"/>
    </xf>
    <xf numFmtId="3" fontId="14" fillId="0" borderId="1" xfId="0" applyNumberFormat="1" applyFont="1" applyBorder="1" applyAlignment="1">
      <alignment horizontal="center"/>
    </xf>
    <xf numFmtId="4" fontId="5" fillId="0" borderId="0" xfId="0" applyNumberFormat="1" applyFont="1" applyAlignment="1">
      <alignment vertical="center"/>
    </xf>
    <xf numFmtId="1" fontId="4" fillId="0" borderId="0" xfId="0" applyNumberFormat="1" applyFont="1" applyAlignment="1">
      <alignment horizontal="right"/>
    </xf>
    <xf numFmtId="0" fontId="4" fillId="0" borderId="0" xfId="0" applyFont="1" applyAlignment="1">
      <alignment horizontal="right"/>
    </xf>
    <xf numFmtId="2" fontId="4" fillId="0" borderId="0" xfId="13" applyNumberFormat="1" applyFont="1" applyAlignment="1">
      <alignment horizontal="right" vertical="top"/>
    </xf>
    <xf numFmtId="0" fontId="11" fillId="0" borderId="0" xfId="1" applyFont="1" applyFill="1" applyAlignment="1">
      <alignment vertical="center"/>
    </xf>
    <xf numFmtId="0" fontId="8" fillId="0" borderId="0" xfId="0" applyFont="1" applyAlignment="1">
      <alignment horizontal="center" vertical="center" wrapText="1"/>
    </xf>
    <xf numFmtId="0" fontId="12" fillId="5" borderId="2" xfId="0" applyFont="1" applyFill="1" applyBorder="1" applyAlignment="1">
      <alignment horizontal="left" vertical="center"/>
    </xf>
    <xf numFmtId="0" fontId="12" fillId="5" borderId="3" xfId="0" applyFont="1" applyFill="1" applyBorder="1" applyAlignment="1">
      <alignment horizontal="left" vertical="center"/>
    </xf>
    <xf numFmtId="0" fontId="12" fillId="5" borderId="4" xfId="0" applyFont="1" applyFill="1" applyBorder="1" applyAlignment="1">
      <alignment horizontal="left" vertical="center"/>
    </xf>
    <xf numFmtId="0" fontId="3" fillId="6" borderId="1" xfId="0" applyFont="1" applyFill="1" applyBorder="1" applyAlignment="1">
      <alignment horizontal="left" vertical="center"/>
    </xf>
    <xf numFmtId="0" fontId="3" fillId="6" borderId="2" xfId="0" applyFont="1" applyFill="1" applyBorder="1" applyAlignment="1">
      <alignment horizontal="left" vertical="center"/>
    </xf>
    <xf numFmtId="0" fontId="3" fillId="6" borderId="3" xfId="0" applyFont="1" applyFill="1" applyBorder="1" applyAlignment="1">
      <alignment horizontal="left" vertical="center"/>
    </xf>
    <xf numFmtId="0" fontId="3" fillId="6" borderId="4" xfId="0" applyFont="1" applyFill="1" applyBorder="1" applyAlignment="1">
      <alignment horizontal="left" vertical="center"/>
    </xf>
    <xf numFmtId="0" fontId="3" fillId="6" borderId="11" xfId="0" applyFont="1" applyFill="1" applyBorder="1" applyAlignment="1">
      <alignment horizontal="center" vertical="center"/>
    </xf>
    <xf numFmtId="0" fontId="3" fillId="6" borderId="10" xfId="0" applyFont="1" applyFill="1" applyBorder="1" applyAlignment="1">
      <alignment horizontal="center" vertical="center"/>
    </xf>
    <xf numFmtId="0" fontId="3" fillId="6" borderId="9" xfId="0" applyFont="1" applyFill="1" applyBorder="1" applyAlignment="1">
      <alignment horizontal="center" vertical="center"/>
    </xf>
    <xf numFmtId="0" fontId="3" fillId="6" borderId="11" xfId="0" applyFont="1" applyFill="1" applyBorder="1" applyAlignment="1">
      <alignment horizontal="left" vertical="center"/>
    </xf>
    <xf numFmtId="0" fontId="3" fillId="6" borderId="10" xfId="0" applyFont="1" applyFill="1" applyBorder="1" applyAlignment="1">
      <alignment horizontal="left" vertical="center"/>
    </xf>
    <xf numFmtId="0" fontId="3" fillId="6" borderId="9" xfId="0" applyFont="1" applyFill="1" applyBorder="1" applyAlignment="1">
      <alignment horizontal="left" vertical="center"/>
    </xf>
    <xf numFmtId="0" fontId="12" fillId="0" borderId="0" xfId="1" applyFont="1" applyFill="1" applyBorder="1" applyAlignment="1">
      <alignment horizontal="center" vertical="center" wrapText="1"/>
    </xf>
    <xf numFmtId="0" fontId="15" fillId="4" borderId="1" xfId="1" applyFont="1" applyFill="1" applyBorder="1" applyAlignment="1">
      <alignment horizontal="right" vertical="center"/>
    </xf>
    <xf numFmtId="0" fontId="12" fillId="0" borderId="0" xfId="12" applyFont="1" applyFill="1" applyBorder="1" applyAlignment="1">
      <alignment horizontal="center" vertical="center" wrapText="1"/>
    </xf>
    <xf numFmtId="0" fontId="15" fillId="4" borderId="1" xfId="12" applyFont="1" applyFill="1" applyBorder="1" applyAlignment="1">
      <alignment horizontal="right" vertical="center"/>
    </xf>
    <xf numFmtId="0" fontId="11" fillId="2" borderId="1" xfId="12" applyFont="1" applyFill="1" applyBorder="1" applyAlignment="1">
      <alignment horizontal="center" vertical="center" wrapText="1"/>
    </xf>
    <xf numFmtId="0" fontId="11" fillId="0"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4" fillId="0" borderId="1" xfId="12" applyFont="1" applyFill="1" applyBorder="1" applyAlignment="1">
      <alignment horizontal="center" vertical="center" wrapText="1"/>
    </xf>
    <xf numFmtId="0" fontId="11" fillId="0" borderId="11"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1" fillId="0" borderId="32" xfId="12" applyFont="1" applyBorder="1" applyAlignment="1">
      <alignment horizontal="center" vertical="center"/>
    </xf>
    <xf numFmtId="0" fontId="11" fillId="0" borderId="31" xfId="12" applyFont="1" applyBorder="1" applyAlignment="1">
      <alignment horizontal="center" vertical="center"/>
    </xf>
    <xf numFmtId="0" fontId="11" fillId="0" borderId="32" xfId="0" applyFont="1" applyBorder="1" applyAlignment="1">
      <alignment horizontal="left" vertical="center" wrapText="1"/>
    </xf>
    <xf numFmtId="0" fontId="11" fillId="0" borderId="31" xfId="0" applyFont="1" applyBorder="1" applyAlignment="1">
      <alignment horizontal="left" vertical="center" wrapText="1"/>
    </xf>
    <xf numFmtId="0" fontId="11" fillId="0" borderId="32" xfId="12" applyFont="1" applyBorder="1" applyAlignment="1">
      <alignment horizontal="center" vertical="center" wrapText="1"/>
    </xf>
    <xf numFmtId="0" fontId="11" fillId="0" borderId="31" xfId="12" applyFont="1" applyBorder="1" applyAlignment="1">
      <alignment horizontal="center" vertical="center" wrapText="1"/>
    </xf>
    <xf numFmtId="164" fontId="11" fillId="0" borderId="32" xfId="12" applyNumberFormat="1" applyFont="1" applyBorder="1" applyAlignment="1">
      <alignment horizontal="center" vertical="center" wrapText="1"/>
    </xf>
    <xf numFmtId="164" fontId="11" fillId="0" borderId="31" xfId="12" applyNumberFormat="1" applyFont="1" applyBorder="1" applyAlignment="1">
      <alignment horizontal="center" vertical="center" wrapText="1"/>
    </xf>
    <xf numFmtId="164" fontId="11" fillId="2" borderId="32" xfId="12" applyNumberFormat="1" applyFont="1" applyFill="1" applyBorder="1" applyAlignment="1">
      <alignment horizontal="center" vertical="center" wrapText="1"/>
    </xf>
    <xf numFmtId="164" fontId="11" fillId="2" borderId="31" xfId="12" applyNumberFormat="1" applyFont="1" applyFill="1" applyBorder="1" applyAlignment="1">
      <alignment horizontal="center" vertical="center" wrapText="1"/>
    </xf>
    <xf numFmtId="0" fontId="11" fillId="0" borderId="32" xfId="12" applyFont="1" applyFill="1" applyBorder="1" applyAlignment="1">
      <alignment horizontal="center" vertical="center"/>
    </xf>
    <xf numFmtId="0" fontId="11" fillId="0" borderId="31" xfId="12" applyFont="1" applyFill="1" applyBorder="1" applyAlignment="1">
      <alignment horizontal="center" vertical="center"/>
    </xf>
    <xf numFmtId="0" fontId="11" fillId="0" borderId="32" xfId="0" applyFont="1" applyFill="1" applyBorder="1" applyAlignment="1">
      <alignment horizontal="left" vertical="center" wrapText="1"/>
    </xf>
    <xf numFmtId="0" fontId="11" fillId="0" borderId="31" xfId="0" applyFont="1" applyFill="1" applyBorder="1" applyAlignment="1">
      <alignment horizontal="left" vertical="center" wrapText="1"/>
    </xf>
    <xf numFmtId="0" fontId="11" fillId="0" borderId="32" xfId="12" applyFont="1" applyFill="1" applyBorder="1" applyAlignment="1">
      <alignment horizontal="center" vertical="center" wrapText="1"/>
    </xf>
    <xf numFmtId="0" fontId="11" fillId="0" borderId="31" xfId="12" applyFont="1" applyFill="1" applyBorder="1" applyAlignment="1">
      <alignment horizontal="center" vertical="center" wrapText="1"/>
    </xf>
    <xf numFmtId="164" fontId="11" fillId="0" borderId="32" xfId="12" applyNumberFormat="1" applyFont="1" applyFill="1" applyBorder="1" applyAlignment="1">
      <alignment horizontal="center" vertical="center" wrapText="1"/>
    </xf>
    <xf numFmtId="164" fontId="11" fillId="0" borderId="31" xfId="12" applyNumberFormat="1" applyFont="1" applyFill="1" applyBorder="1" applyAlignment="1">
      <alignment horizontal="center" vertical="center" wrapText="1"/>
    </xf>
    <xf numFmtId="0" fontId="12" fillId="0" borderId="0" xfId="12" applyFont="1" applyAlignment="1">
      <alignment horizontal="center" vertical="center" wrapText="1"/>
    </xf>
    <xf numFmtId="0" fontId="15" fillId="4" borderId="34" xfId="12" applyFont="1" applyFill="1" applyBorder="1" applyAlignment="1">
      <alignment horizontal="right" vertical="center"/>
    </xf>
    <xf numFmtId="0" fontId="15" fillId="4" borderId="15" xfId="12" applyFont="1" applyFill="1" applyBorder="1" applyAlignment="1">
      <alignment horizontal="right" vertical="center"/>
    </xf>
    <xf numFmtId="0" fontId="15" fillId="4" borderId="33" xfId="12" applyFont="1" applyFill="1" applyBorder="1" applyAlignment="1">
      <alignment horizontal="right" vertical="center"/>
    </xf>
    <xf numFmtId="0" fontId="12" fillId="0" borderId="0" xfId="0" applyFont="1" applyFill="1" applyAlignment="1">
      <alignment horizontal="center" vertical="center" wrapText="1"/>
    </xf>
    <xf numFmtId="0" fontId="15" fillId="4" borderId="18" xfId="0" applyFont="1" applyFill="1" applyBorder="1" applyAlignment="1">
      <alignment horizontal="right" vertical="center" wrapText="1"/>
    </xf>
    <xf numFmtId="0" fontId="15" fillId="4" borderId="19" xfId="0" applyFont="1" applyFill="1" applyBorder="1" applyAlignment="1">
      <alignment horizontal="right" vertical="center" wrapText="1"/>
    </xf>
  </cellXfs>
  <cellStyles count="88">
    <cellStyle name="Normal" xfId="0" builtinId="0"/>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arasts 7 2" xfId="87" xr:uid="{B472A69F-8421-409E-8AFF-45478CCBBA3B}"/>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FFCCFF"/>
      <color rgb="FF53D2FF"/>
      <color rgb="FFFFFF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63"/>
  <sheetViews>
    <sheetView tabSelected="1" topLeftCell="C1" zoomScale="85" zoomScaleNormal="85" zoomScaleSheetLayoutView="70" workbookViewId="0">
      <selection activeCell="C29" sqref="C29"/>
    </sheetView>
  </sheetViews>
  <sheetFormatPr defaultColWidth="9.140625" defaultRowHeight="15"/>
  <cols>
    <col min="1" max="1" width="16.85546875" style="1" customWidth="1"/>
    <col min="2" max="2" width="52.7109375" style="1" customWidth="1"/>
    <col min="3" max="3" width="98" style="1" customWidth="1"/>
    <col min="4" max="4" width="19.140625" style="9" customWidth="1"/>
    <col min="5" max="5" width="15.7109375" style="1" customWidth="1"/>
    <col min="6" max="6" width="13.85546875" style="99" customWidth="1"/>
    <col min="7" max="7" width="13.42578125" style="9" customWidth="1"/>
    <col min="8" max="8" width="11.140625" style="99" customWidth="1"/>
    <col min="9" max="9" width="12.85546875" style="1" customWidth="1"/>
    <col min="10" max="16384" width="9.140625" style="1"/>
  </cols>
  <sheetData>
    <row r="1" spans="1:8" s="8" customFormat="1">
      <c r="B1" s="86"/>
      <c r="C1" s="87"/>
      <c r="D1" s="280" t="s">
        <v>187</v>
      </c>
      <c r="F1" s="98"/>
      <c r="G1" s="86"/>
      <c r="H1" s="98"/>
    </row>
    <row r="2" spans="1:8" s="8" customFormat="1">
      <c r="B2" s="86"/>
      <c r="C2" s="88"/>
      <c r="D2" s="281" t="s">
        <v>42</v>
      </c>
      <c r="F2" s="98"/>
      <c r="G2" s="86"/>
      <c r="H2" s="98"/>
    </row>
    <row r="3" spans="1:8" s="8" customFormat="1">
      <c r="B3" s="86"/>
      <c r="C3" s="88"/>
      <c r="D3" s="281" t="s">
        <v>43</v>
      </c>
      <c r="F3" s="98"/>
      <c r="G3" s="86"/>
      <c r="H3" s="98"/>
    </row>
    <row r="4" spans="1:8" s="8" customFormat="1">
      <c r="B4" s="86"/>
      <c r="C4" s="88"/>
      <c r="D4" s="281" t="s">
        <v>66</v>
      </c>
      <c r="F4" s="98"/>
      <c r="G4" s="86"/>
      <c r="H4" s="98"/>
    </row>
    <row r="5" spans="1:8" s="8" customFormat="1" ht="16.5" customHeight="1">
      <c r="B5" s="86"/>
      <c r="C5" s="89"/>
      <c r="D5" s="282" t="s">
        <v>44</v>
      </c>
      <c r="F5" s="98"/>
      <c r="G5" s="86"/>
      <c r="H5" s="98"/>
    </row>
    <row r="6" spans="1:8" s="8" customFormat="1" ht="18.75" customHeight="1">
      <c r="D6" s="86"/>
      <c r="F6" s="98"/>
      <c r="G6" s="86"/>
      <c r="H6" s="98"/>
    </row>
    <row r="7" spans="1:8" ht="33" customHeight="1">
      <c r="A7" s="284" t="s">
        <v>188</v>
      </c>
      <c r="B7" s="284"/>
      <c r="C7" s="284"/>
      <c r="D7" s="284"/>
      <c r="E7" s="67"/>
    </row>
    <row r="8" spans="1:8" ht="18.75">
      <c r="A8" s="65" t="s">
        <v>45</v>
      </c>
      <c r="B8" s="66"/>
      <c r="C8" s="66"/>
      <c r="D8" s="118"/>
      <c r="E8" s="67"/>
    </row>
    <row r="9" spans="1:8" ht="19.5" customHeight="1">
      <c r="A9" s="3"/>
      <c r="B9" s="3"/>
      <c r="C9" s="3"/>
      <c r="D9" s="3"/>
    </row>
    <row r="10" spans="1:8" ht="23.25" customHeight="1">
      <c r="A10" s="68" t="s">
        <v>0</v>
      </c>
      <c r="B10" s="68" t="s">
        <v>1</v>
      </c>
      <c r="C10" s="68" t="s">
        <v>2</v>
      </c>
      <c r="D10" s="235" t="s">
        <v>21</v>
      </c>
    </row>
    <row r="11" spans="1:8" ht="16.5" customHeight="1">
      <c r="A11" s="285" t="s">
        <v>46</v>
      </c>
      <c r="B11" s="286"/>
      <c r="C11" s="287"/>
      <c r="D11" s="69">
        <f>D12+D15+D16</f>
        <v>136002</v>
      </c>
      <c r="F11" s="145"/>
      <c r="G11" s="194"/>
    </row>
    <row r="12" spans="1:8" s="8" customFormat="1">
      <c r="A12" s="4">
        <v>1000</v>
      </c>
      <c r="B12" s="5" t="s">
        <v>3</v>
      </c>
      <c r="C12" s="6" t="s">
        <v>23</v>
      </c>
      <c r="D12" s="10">
        <f>D19+D46</f>
        <v>51285</v>
      </c>
      <c r="F12" s="98"/>
      <c r="G12" s="86"/>
      <c r="H12" s="98"/>
    </row>
    <row r="13" spans="1:8" s="8" customFormat="1">
      <c r="A13" s="91">
        <v>1100</v>
      </c>
      <c r="B13" s="12" t="s">
        <v>4</v>
      </c>
      <c r="C13" s="6" t="s">
        <v>23</v>
      </c>
      <c r="D13" s="209">
        <f>D47+D22</f>
        <v>41497.129999999983</v>
      </c>
      <c r="F13" s="98"/>
      <c r="G13" s="205"/>
      <c r="H13" s="98"/>
    </row>
    <row r="14" spans="1:8" s="8" customFormat="1" ht="18.75" customHeight="1">
      <c r="A14" s="91">
        <v>1210</v>
      </c>
      <c r="B14" s="13" t="s">
        <v>5</v>
      </c>
      <c r="C14" s="92" t="s">
        <v>23</v>
      </c>
      <c r="D14" s="209">
        <f>ROUND(D49+D29,0)</f>
        <v>9788</v>
      </c>
      <c r="F14" s="98"/>
      <c r="G14" s="86"/>
      <c r="H14" s="98"/>
    </row>
    <row r="15" spans="1:8">
      <c r="A15" s="4">
        <v>2000</v>
      </c>
      <c r="B15" s="5" t="s">
        <v>6</v>
      </c>
      <c r="C15" s="6" t="s">
        <v>23</v>
      </c>
      <c r="D15" s="7">
        <f>D50+D30</f>
        <v>84717</v>
      </c>
    </row>
    <row r="16" spans="1:8" s="8" customFormat="1" hidden="1">
      <c r="A16" s="4">
        <v>5000</v>
      </c>
      <c r="B16" s="5" t="s">
        <v>15</v>
      </c>
      <c r="C16" s="5"/>
      <c r="D16" s="7">
        <f>D42</f>
        <v>0</v>
      </c>
      <c r="F16" s="98"/>
      <c r="G16" s="86"/>
      <c r="H16" s="98"/>
    </row>
    <row r="17" spans="1:24" ht="25.5" customHeight="1">
      <c r="D17" s="128"/>
    </row>
    <row r="18" spans="1:24" ht="16.5" customHeight="1">
      <c r="A18" s="289" t="s">
        <v>67</v>
      </c>
      <c r="B18" s="290"/>
      <c r="C18" s="291"/>
      <c r="D18" s="70">
        <f>D19+D30+D42</f>
        <v>132058</v>
      </c>
    </row>
    <row r="19" spans="1:24">
      <c r="A19" s="295">
        <v>1000</v>
      </c>
      <c r="B19" s="295" t="s">
        <v>3</v>
      </c>
      <c r="C19" s="71" t="s">
        <v>23</v>
      </c>
      <c r="D19" s="72">
        <f>ROUND(D21+D20,0)</f>
        <v>47341</v>
      </c>
    </row>
    <row r="20" spans="1:24" ht="17.25" hidden="1" customHeight="1">
      <c r="A20" s="296"/>
      <c r="B20" s="296"/>
      <c r="C20" s="146" t="s">
        <v>57</v>
      </c>
      <c r="D20" s="148"/>
    </row>
    <row r="21" spans="1:24" ht="21" hidden="1" customHeight="1">
      <c r="A21" s="297"/>
      <c r="B21" s="297"/>
      <c r="C21" s="71" t="s">
        <v>23</v>
      </c>
      <c r="D21" s="148">
        <f>D22+D29</f>
        <v>47341.109999999986</v>
      </c>
    </row>
    <row r="22" spans="1:24" s="8" customFormat="1" ht="26.25" customHeight="1">
      <c r="A22" s="91">
        <v>1100</v>
      </c>
      <c r="B22" s="12" t="s">
        <v>4</v>
      </c>
      <c r="C22" s="6" t="s">
        <v>23</v>
      </c>
      <c r="D22" s="203">
        <f>SUM(D23:D28)</f>
        <v>38306.129999999983</v>
      </c>
      <c r="F22" s="204"/>
      <c r="G22" s="205"/>
      <c r="H22" s="98"/>
    </row>
    <row r="23" spans="1:24" s="8" customFormat="1" hidden="1">
      <c r="A23" s="183">
        <v>1116</v>
      </c>
      <c r="B23" s="184" t="s">
        <v>11</v>
      </c>
      <c r="C23" s="184"/>
      <c r="D23" s="11"/>
      <c r="F23" s="98"/>
      <c r="G23" s="86"/>
      <c r="H23" s="98"/>
    </row>
    <row r="24" spans="1:24" s="8" customFormat="1" ht="29.25" hidden="1" customHeight="1">
      <c r="A24" s="181">
        <v>1141</v>
      </c>
      <c r="B24" s="182"/>
      <c r="C24" s="184"/>
      <c r="D24" s="11"/>
      <c r="F24" s="98"/>
      <c r="G24" s="86"/>
      <c r="H24" s="98"/>
    </row>
    <row r="25" spans="1:24" s="8" customFormat="1" ht="43.5" customHeight="1">
      <c r="A25" s="185">
        <v>1141</v>
      </c>
      <c r="B25" s="186" t="s">
        <v>17</v>
      </c>
      <c r="C25" s="229" t="s">
        <v>179</v>
      </c>
      <c r="D25" s="203">
        <f>'1.tabula'!G6</f>
        <v>17564.569999999996</v>
      </c>
      <c r="E25" s="180"/>
      <c r="F25" s="98"/>
      <c r="G25" s="86"/>
      <c r="H25" s="98"/>
    </row>
    <row r="26" spans="1:24" s="8" customFormat="1" ht="66.75" hidden="1" customHeight="1">
      <c r="A26" s="228">
        <v>1142</v>
      </c>
      <c r="B26" s="229" t="s">
        <v>59</v>
      </c>
      <c r="C26" s="229" t="s">
        <v>75</v>
      </c>
      <c r="D26" s="203"/>
      <c r="E26" s="180"/>
      <c r="F26" s="98"/>
      <c r="G26" s="86"/>
      <c r="H26" s="98"/>
    </row>
    <row r="27" spans="1:24" s="8" customFormat="1" ht="46.5" customHeight="1">
      <c r="A27" s="228">
        <v>1145</v>
      </c>
      <c r="B27" s="229" t="s">
        <v>19</v>
      </c>
      <c r="C27" s="13" t="s">
        <v>180</v>
      </c>
      <c r="D27" s="203">
        <f>'2.tabula'!H7</f>
        <v>20741.559999999987</v>
      </c>
      <c r="F27" s="187"/>
      <c r="G27" s="195"/>
      <c r="H27" s="188"/>
      <c r="I27" s="189"/>
      <c r="J27" s="189"/>
      <c r="K27" s="189"/>
      <c r="L27" s="189"/>
      <c r="M27" s="189"/>
      <c r="N27" s="189"/>
      <c r="O27" s="189"/>
      <c r="P27" s="189"/>
      <c r="Q27" s="189"/>
      <c r="R27" s="189"/>
      <c r="S27" s="189"/>
      <c r="T27" s="189"/>
      <c r="U27" s="189"/>
      <c r="V27" s="189"/>
      <c r="W27" s="189"/>
      <c r="X27" s="189"/>
    </row>
    <row r="28" spans="1:24" s="8" customFormat="1" ht="33" hidden="1" customHeight="1">
      <c r="A28" s="12">
        <v>1146</v>
      </c>
      <c r="B28" s="13" t="s">
        <v>8</v>
      </c>
      <c r="C28" s="13"/>
      <c r="D28" s="11"/>
      <c r="F28" s="188"/>
      <c r="G28" s="195"/>
      <c r="H28" s="188"/>
      <c r="I28" s="189"/>
      <c r="J28" s="189"/>
      <c r="K28" s="189"/>
      <c r="L28" s="189"/>
      <c r="M28" s="189"/>
      <c r="N28" s="189"/>
      <c r="O28" s="189"/>
      <c r="P28" s="189"/>
      <c r="Q28" s="189"/>
      <c r="R28" s="189"/>
      <c r="S28" s="189"/>
      <c r="T28" s="189"/>
      <c r="U28" s="189"/>
      <c r="V28" s="189"/>
      <c r="W28" s="189"/>
      <c r="X28" s="189"/>
    </row>
    <row r="29" spans="1:24" s="8" customFormat="1" ht="43.5" customHeight="1">
      <c r="A29" s="91">
        <v>1210</v>
      </c>
      <c r="B29" s="229" t="s">
        <v>5</v>
      </c>
      <c r="C29" s="229" t="s">
        <v>178</v>
      </c>
      <c r="D29" s="11">
        <f>'1.tabula'!H6+'2.tabula'!I7</f>
        <v>9034.9800000000014</v>
      </c>
      <c r="E29" s="180"/>
      <c r="F29" s="206"/>
      <c r="G29" s="207"/>
      <c r="H29" s="208"/>
      <c r="I29" s="208"/>
      <c r="J29" s="208"/>
      <c r="K29" s="208"/>
      <c r="L29" s="208"/>
      <c r="M29" s="208"/>
      <c r="N29" s="189"/>
      <c r="O29" s="189"/>
      <c r="P29" s="189"/>
      <c r="Q29" s="189"/>
      <c r="R29" s="189"/>
      <c r="S29" s="189"/>
      <c r="T29" s="189"/>
      <c r="U29" s="189"/>
      <c r="V29" s="189"/>
      <c r="W29" s="189"/>
      <c r="X29" s="189"/>
    </row>
    <row r="30" spans="1:24" ht="18.75" customHeight="1">
      <c r="A30" s="292">
        <v>2000</v>
      </c>
      <c r="B30" s="295" t="s">
        <v>6</v>
      </c>
      <c r="C30" s="74" t="s">
        <v>23</v>
      </c>
      <c r="D30" s="75">
        <f>ROUNDUP((D31+D32),0)</f>
        <v>84717</v>
      </c>
      <c r="F30" s="190"/>
      <c r="G30" s="196"/>
      <c r="H30" s="191"/>
      <c r="I30" s="190"/>
      <c r="J30" s="190"/>
      <c r="K30" s="190"/>
      <c r="L30" s="190"/>
      <c r="M30" s="190"/>
      <c r="N30" s="192"/>
      <c r="O30" s="192"/>
      <c r="P30" s="192"/>
      <c r="Q30" s="192"/>
      <c r="R30" s="192"/>
      <c r="S30" s="192"/>
      <c r="T30" s="192"/>
      <c r="U30" s="192"/>
      <c r="V30" s="192"/>
      <c r="W30" s="192"/>
      <c r="X30" s="192"/>
    </row>
    <row r="31" spans="1:24" hidden="1">
      <c r="A31" s="293"/>
      <c r="B31" s="296"/>
      <c r="C31" s="146" t="s">
        <v>57</v>
      </c>
      <c r="D31" s="147"/>
      <c r="F31" s="193"/>
      <c r="G31" s="197"/>
      <c r="H31" s="193"/>
      <c r="I31" s="192"/>
      <c r="J31" s="192"/>
      <c r="K31" s="192"/>
      <c r="L31" s="192"/>
      <c r="M31" s="192"/>
      <c r="N31" s="192"/>
      <c r="O31" s="192"/>
      <c r="P31" s="192"/>
      <c r="Q31" s="192"/>
      <c r="R31" s="192"/>
      <c r="S31" s="192"/>
      <c r="T31" s="192"/>
      <c r="U31" s="192"/>
      <c r="V31" s="192"/>
      <c r="W31" s="192"/>
      <c r="X31" s="192"/>
    </row>
    <row r="32" spans="1:24" hidden="1">
      <c r="A32" s="294"/>
      <c r="B32" s="297"/>
      <c r="C32" s="74" t="s">
        <v>23</v>
      </c>
      <c r="D32" s="147">
        <f>D33+D34+D35+D36+D37+D38+D39+D40+D41</f>
        <v>84716.89</v>
      </c>
      <c r="F32" s="193"/>
      <c r="G32" s="197"/>
      <c r="H32" s="193"/>
      <c r="I32" s="192"/>
      <c r="J32" s="192"/>
      <c r="K32" s="192"/>
      <c r="L32" s="192"/>
      <c r="M32" s="192"/>
      <c r="N32" s="192"/>
      <c r="O32" s="192"/>
      <c r="P32" s="192"/>
      <c r="Q32" s="192"/>
      <c r="R32" s="192"/>
      <c r="S32" s="192"/>
      <c r="T32" s="192"/>
      <c r="U32" s="192"/>
      <c r="V32" s="192"/>
      <c r="W32" s="192"/>
      <c r="X32" s="192"/>
    </row>
    <row r="33" spans="1:24" s="8" customFormat="1" ht="165.75" customHeight="1">
      <c r="A33" s="181">
        <v>2111</v>
      </c>
      <c r="B33" s="182" t="s">
        <v>12</v>
      </c>
      <c r="C33" s="182" t="s">
        <v>183</v>
      </c>
      <c r="D33" s="265">
        <f>'3.tabula'!G6</f>
        <v>1535.9999999999995</v>
      </c>
      <c r="E33" s="243"/>
      <c r="G33" s="195"/>
      <c r="H33" s="249"/>
      <c r="I33" s="250"/>
      <c r="J33" s="189"/>
      <c r="K33" s="189"/>
      <c r="L33" s="189"/>
      <c r="M33" s="189"/>
      <c r="N33" s="189"/>
      <c r="O33" s="189"/>
      <c r="P33" s="189"/>
      <c r="Q33" s="189"/>
      <c r="R33" s="189"/>
      <c r="S33" s="189"/>
      <c r="T33" s="189"/>
      <c r="U33" s="189"/>
      <c r="V33" s="189"/>
      <c r="W33" s="189"/>
      <c r="X33" s="189"/>
    </row>
    <row r="34" spans="1:24" s="8" customFormat="1" ht="162.75" customHeight="1">
      <c r="A34" s="228">
        <v>2112</v>
      </c>
      <c r="B34" s="229" t="s">
        <v>13</v>
      </c>
      <c r="C34" s="13" t="s">
        <v>185</v>
      </c>
      <c r="D34" s="11">
        <f>ROUND(18*12*15+26*13*15+3*11*15+2*9*15+8*14*15,0)</f>
        <v>10755</v>
      </c>
      <c r="E34" s="199"/>
      <c r="F34" s="199"/>
      <c r="G34" s="199"/>
      <c r="H34" s="204"/>
      <c r="I34" s="180"/>
    </row>
    <row r="35" spans="1:24" s="8" customFormat="1" ht="33.75" hidden="1" customHeight="1">
      <c r="A35" s="12">
        <v>2271</v>
      </c>
      <c r="B35" s="13" t="s">
        <v>9</v>
      </c>
      <c r="C35" s="13" t="s">
        <v>60</v>
      </c>
      <c r="D35" s="11"/>
      <c r="F35" s="98"/>
      <c r="G35" s="86"/>
      <c r="H35" s="172"/>
    </row>
    <row r="36" spans="1:24" s="8" customFormat="1" ht="36" customHeight="1">
      <c r="A36" s="12">
        <v>2312</v>
      </c>
      <c r="B36" s="13" t="s">
        <v>22</v>
      </c>
      <c r="C36" s="229" t="s">
        <v>82</v>
      </c>
      <c r="D36" s="11">
        <f>ROUND(2*4.96+2*7.26,2)</f>
        <v>24.44</v>
      </c>
      <c r="F36" s="98"/>
      <c r="G36" s="86"/>
      <c r="H36" s="98"/>
    </row>
    <row r="37" spans="1:24" s="8" customFormat="1" ht="125.25" customHeight="1">
      <c r="A37" s="13">
        <v>2322</v>
      </c>
      <c r="B37" s="12" t="s">
        <v>10</v>
      </c>
      <c r="C37" s="13" t="s">
        <v>182</v>
      </c>
      <c r="D37" s="11">
        <f>'4.tabula'!F6</f>
        <v>7970.34</v>
      </c>
      <c r="E37" s="177"/>
      <c r="F37" s="246"/>
      <c r="G37" s="226"/>
      <c r="H37" s="247"/>
      <c r="J37" s="178"/>
    </row>
    <row r="38" spans="1:24" s="8" customFormat="1" ht="145.5" customHeight="1">
      <c r="A38" s="12">
        <v>2350</v>
      </c>
      <c r="B38" s="13" t="s">
        <v>24</v>
      </c>
      <c r="C38" s="229" t="s">
        <v>81</v>
      </c>
      <c r="D38" s="11">
        <f>ROUND(1.0845*96+11.374*5+10*1.689+4*10.291+3*8.2884+6*6.883+5*4.658+100*0.3025+70*1.6698,2)</f>
        <v>455.63</v>
      </c>
      <c r="E38" s="176"/>
      <c r="F38" s="122"/>
      <c r="G38" s="245"/>
      <c r="H38" s="179"/>
      <c r="I38" s="176"/>
      <c r="J38" s="176"/>
      <c r="K38" s="244"/>
    </row>
    <row r="39" spans="1:24" s="8" customFormat="1" ht="368.25" customHeight="1">
      <c r="A39" s="228">
        <v>2363</v>
      </c>
      <c r="B39" s="229" t="s">
        <v>14</v>
      </c>
      <c r="C39" s="13" t="s">
        <v>186</v>
      </c>
      <c r="D39" s="11">
        <f>ROUND(479*8+473*9+479*10+234*27+18*4,0)</f>
        <v>19269</v>
      </c>
      <c r="F39" s="98"/>
      <c r="G39" s="86"/>
      <c r="H39" s="179"/>
    </row>
    <row r="40" spans="1:24" ht="72" customHeight="1">
      <c r="A40" s="228">
        <v>2364</v>
      </c>
      <c r="B40" s="229" t="s">
        <v>68</v>
      </c>
      <c r="C40" s="266" t="s">
        <v>189</v>
      </c>
      <c r="D40" s="11">
        <f>ROUND(150*296.9461,2)</f>
        <v>44541.919999999998</v>
      </c>
      <c r="E40" s="239"/>
      <c r="H40" s="117"/>
    </row>
    <row r="41" spans="1:24" ht="49.5" customHeight="1">
      <c r="A41" s="185">
        <v>2390</v>
      </c>
      <c r="B41" s="186" t="s">
        <v>20</v>
      </c>
      <c r="C41" s="2" t="s">
        <v>184</v>
      </c>
      <c r="D41" s="267">
        <f>ROUND(200*0.8228,2)</f>
        <v>164.56</v>
      </c>
      <c r="E41" s="279"/>
      <c r="G41" s="198"/>
      <c r="H41" s="117"/>
    </row>
    <row r="42" spans="1:24" ht="18" hidden="1" customHeight="1">
      <c r="A42" s="236">
        <v>5000</v>
      </c>
      <c r="B42" s="76" t="s">
        <v>15</v>
      </c>
      <c r="C42" s="76"/>
      <c r="D42" s="75">
        <f>ROUNDUP(SUM(D43),0)</f>
        <v>0</v>
      </c>
    </row>
    <row r="43" spans="1:24" ht="42.75" hidden="1" customHeight="1">
      <c r="A43" s="237">
        <v>5239</v>
      </c>
      <c r="B43" s="2" t="s">
        <v>16</v>
      </c>
      <c r="C43" s="2" t="s">
        <v>73</v>
      </c>
      <c r="D43" s="238">
        <f>ROUND(,2)</f>
        <v>0</v>
      </c>
    </row>
    <row r="44" spans="1:24" ht="25.5" customHeight="1">
      <c r="F44" s="227"/>
    </row>
    <row r="45" spans="1:24">
      <c r="A45" s="288" t="s">
        <v>47</v>
      </c>
      <c r="B45" s="288"/>
      <c r="C45" s="288"/>
      <c r="D45" s="70">
        <f>D46+D50</f>
        <v>3944</v>
      </c>
    </row>
    <row r="46" spans="1:24">
      <c r="A46" s="73">
        <v>1000</v>
      </c>
      <c r="B46" s="76" t="s">
        <v>3</v>
      </c>
      <c r="C46" s="77" t="s">
        <v>23</v>
      </c>
      <c r="D46" s="70">
        <f>ROUND(D47+D49,0)</f>
        <v>3944</v>
      </c>
    </row>
    <row r="47" spans="1:24" s="8" customFormat="1" ht="16.5" customHeight="1">
      <c r="A47" s="91">
        <v>1100</v>
      </c>
      <c r="B47" s="12" t="s">
        <v>4</v>
      </c>
      <c r="C47" s="6" t="s">
        <v>23</v>
      </c>
      <c r="D47" s="209">
        <f>ROUND(D48,0)</f>
        <v>3191</v>
      </c>
      <c r="F47" s="98"/>
      <c r="G47" s="86"/>
      <c r="H47" s="98"/>
    </row>
    <row r="48" spans="1:24" s="8" customFormat="1" ht="18.75" customHeight="1">
      <c r="A48" s="12">
        <v>1116</v>
      </c>
      <c r="B48" s="13" t="s">
        <v>11</v>
      </c>
      <c r="C48" s="13" t="s">
        <v>181</v>
      </c>
      <c r="D48" s="11">
        <f>ROUND(D22*8.33%,2)</f>
        <v>3190.9</v>
      </c>
      <c r="E48" s="180"/>
      <c r="F48" s="188"/>
      <c r="G48" s="199"/>
      <c r="H48" s="98"/>
    </row>
    <row r="49" spans="1:9" s="8" customFormat="1" ht="20.25" customHeight="1">
      <c r="A49" s="91">
        <v>1210</v>
      </c>
      <c r="B49" s="13" t="s">
        <v>5</v>
      </c>
      <c r="C49" s="13" t="s">
        <v>7</v>
      </c>
      <c r="D49" s="203">
        <f>ROUND(D48*0.2359,2)</f>
        <v>752.73</v>
      </c>
      <c r="F49" s="98"/>
      <c r="G49" s="199"/>
      <c r="H49" s="98"/>
    </row>
    <row r="50" spans="1:9" ht="20.25" hidden="1" customHeight="1">
      <c r="A50" s="73">
        <v>2000</v>
      </c>
      <c r="B50" s="76" t="s">
        <v>6</v>
      </c>
      <c r="C50" s="76"/>
      <c r="D50" s="75">
        <f>ROUNDUP(SUM(D51:D51),2)</f>
        <v>0</v>
      </c>
    </row>
    <row r="51" spans="1:9" s="8" customFormat="1" ht="31.5" hidden="1" customHeight="1">
      <c r="A51" s="12">
        <v>2271</v>
      </c>
      <c r="B51" s="13" t="s">
        <v>9</v>
      </c>
      <c r="C51" s="13" t="s">
        <v>18</v>
      </c>
      <c r="D51" s="11"/>
      <c r="F51" s="98"/>
      <c r="G51" s="86"/>
      <c r="H51" s="98"/>
    </row>
    <row r="52" spans="1:9">
      <c r="H52" s="139"/>
      <c r="I52" s="139"/>
    </row>
    <row r="53" spans="1:9">
      <c r="H53" s="139"/>
      <c r="I53" s="139"/>
    </row>
    <row r="54" spans="1:9">
      <c r="H54" s="139"/>
      <c r="I54" s="139"/>
    </row>
    <row r="55" spans="1:9">
      <c r="H55" s="139"/>
      <c r="I55" s="139"/>
    </row>
    <row r="56" spans="1:9">
      <c r="H56" s="139"/>
      <c r="I56" s="139"/>
    </row>
    <row r="57" spans="1:9">
      <c r="H57" s="48"/>
      <c r="I57" s="49"/>
    </row>
    <row r="58" spans="1:9">
      <c r="H58" s="170"/>
      <c r="I58" s="140"/>
    </row>
    <row r="59" spans="1:9">
      <c r="H59" s="48"/>
      <c r="I59" s="49"/>
    </row>
    <row r="60" spans="1:9">
      <c r="H60" s="48"/>
      <c r="I60" s="49"/>
    </row>
    <row r="61" spans="1:9">
      <c r="H61" s="171"/>
      <c r="I61" s="49"/>
    </row>
    <row r="62" spans="1:9">
      <c r="H62" s="48"/>
      <c r="I62" s="49"/>
    </row>
    <row r="63" spans="1:9">
      <c r="H63" s="48"/>
      <c r="I63" s="49"/>
    </row>
  </sheetData>
  <mergeCells count="8">
    <mergeCell ref="A7:D7"/>
    <mergeCell ref="A11:C11"/>
    <mergeCell ref="A45:C45"/>
    <mergeCell ref="A18:C18"/>
    <mergeCell ref="A30:A32"/>
    <mergeCell ref="B30:B32"/>
    <mergeCell ref="A19:A21"/>
    <mergeCell ref="B19:B21"/>
  </mergeCells>
  <printOptions horizontalCentered="1" verticalCentered="1"/>
  <pageMargins left="0.39370078740157483" right="0.39370078740157483" top="0.39370078740157483" bottom="0.39370078740157483" header="0.39370078740157483" footer="0.39370078740157483"/>
  <pageSetup paperSize="9" scale="45"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241"/>
  <sheetViews>
    <sheetView zoomScaleNormal="100" zoomScaleSheetLayoutView="85" workbookViewId="0">
      <pane ySplit="6" topLeftCell="A194" activePane="bottomLeft" state="frozen"/>
      <selection pane="bottomLeft" activeCell="F6" sqref="F6"/>
    </sheetView>
  </sheetViews>
  <sheetFormatPr defaultColWidth="9.140625" defaultRowHeight="12.75"/>
  <cols>
    <col min="1" max="1" width="7.140625" style="14" customWidth="1"/>
    <col min="2" max="2" width="80.5703125" style="15" customWidth="1"/>
    <col min="3" max="3" width="26.7109375" style="16" customWidth="1"/>
    <col min="4" max="4" width="12.5703125" style="14" customWidth="1"/>
    <col min="5" max="5" width="11.85546875" style="14" customWidth="1"/>
    <col min="6" max="6" width="12.5703125" style="14" customWidth="1"/>
    <col min="7" max="7" width="12" style="17" customWidth="1"/>
    <col min="8" max="8" width="14.28515625" style="14" customWidth="1"/>
    <col min="9" max="9" width="12.5703125" style="14" customWidth="1"/>
    <col min="10" max="16384" width="9.140625" style="18"/>
  </cols>
  <sheetData>
    <row r="1" spans="1:12" ht="15">
      <c r="I1" s="82" t="s">
        <v>53</v>
      </c>
    </row>
    <row r="2" spans="1:12" s="22" customFormat="1" ht="18.75">
      <c r="A2" s="83" t="s">
        <v>48</v>
      </c>
      <c r="B2" s="20"/>
      <c r="C2" s="21"/>
      <c r="D2" s="19"/>
      <c r="E2" s="19"/>
      <c r="F2" s="24"/>
      <c r="G2" s="24"/>
      <c r="H2" s="24"/>
      <c r="I2" s="24"/>
    </row>
    <row r="3" spans="1:12" s="22" customFormat="1" ht="44.25" customHeight="1">
      <c r="A3" s="298" t="s">
        <v>74</v>
      </c>
      <c r="B3" s="298"/>
      <c r="C3" s="298"/>
      <c r="D3" s="298"/>
      <c r="E3" s="298"/>
      <c r="F3" s="298"/>
      <c r="G3" s="298"/>
      <c r="H3" s="298"/>
      <c r="I3" s="298"/>
    </row>
    <row r="4" spans="1:12" s="22" customFormat="1" ht="15.75">
      <c r="A4" s="90"/>
      <c r="B4" s="90"/>
      <c r="C4" s="90"/>
      <c r="D4" s="90"/>
      <c r="E4" s="25">
        <v>166.92</v>
      </c>
      <c r="F4" s="26"/>
      <c r="G4" s="26"/>
      <c r="H4" s="26"/>
      <c r="I4" s="26"/>
    </row>
    <row r="5" spans="1:12" s="14" customFormat="1" ht="62.25" customHeight="1">
      <c r="A5" s="27" t="s">
        <v>25</v>
      </c>
      <c r="B5" s="28" t="s">
        <v>26</v>
      </c>
      <c r="C5" s="28" t="s">
        <v>27</v>
      </c>
      <c r="D5" s="28" t="s">
        <v>28</v>
      </c>
      <c r="E5" s="28" t="s">
        <v>29</v>
      </c>
      <c r="F5" s="29" t="s">
        <v>30</v>
      </c>
      <c r="G5" s="30" t="s">
        <v>31</v>
      </c>
      <c r="H5" s="31" t="s">
        <v>32</v>
      </c>
      <c r="I5" s="32" t="s">
        <v>3</v>
      </c>
    </row>
    <row r="6" spans="1:12" s="23" customFormat="1" ht="17.25" customHeight="1">
      <c r="A6" s="299" t="s">
        <v>33</v>
      </c>
      <c r="B6" s="299"/>
      <c r="C6" s="299"/>
      <c r="D6" s="299"/>
      <c r="E6" s="299"/>
      <c r="F6" s="78">
        <f>SUM(F7:F239)</f>
        <v>3576.5</v>
      </c>
      <c r="G6" s="78">
        <f>SUM(G7:G239)</f>
        <v>17564.569999999996</v>
      </c>
      <c r="H6" s="78">
        <f t="shared" ref="H6:I6" si="0">SUM(H7:H239)</f>
        <v>4142.8599999999988</v>
      </c>
      <c r="I6" s="78">
        <f t="shared" si="0"/>
        <v>21707.430000000004</v>
      </c>
    </row>
    <row r="7" spans="1:12" s="22" customFormat="1" ht="26.25" customHeight="1">
      <c r="A7" s="33">
        <v>1</v>
      </c>
      <c r="B7" s="84" t="s">
        <v>107</v>
      </c>
      <c r="C7" s="84" t="s">
        <v>108</v>
      </c>
      <c r="D7" s="37">
        <v>2305</v>
      </c>
      <c r="E7" s="116">
        <f>ROUND(D7/$E$4,3)</f>
        <v>13.808999999999999</v>
      </c>
      <c r="F7" s="38">
        <v>8</v>
      </c>
      <c r="G7" s="38">
        <v>55.24</v>
      </c>
      <c r="H7" s="34">
        <f>ROUND(G7*0.2359,2)</f>
        <v>13.03</v>
      </c>
      <c r="I7" s="35">
        <f t="shared" ref="I7:I70" si="1">G7+H7</f>
        <v>68.27</v>
      </c>
      <c r="J7" s="150"/>
    </row>
    <row r="8" spans="1:12">
      <c r="A8" s="36">
        <f>A7+1</f>
        <v>2</v>
      </c>
      <c r="B8" s="84" t="s">
        <v>109</v>
      </c>
      <c r="C8" s="84" t="s">
        <v>70</v>
      </c>
      <c r="D8" s="37">
        <v>1553</v>
      </c>
      <c r="E8" s="116">
        <f t="shared" ref="E8:E71" si="2">ROUND(D8/$E$4,3)</f>
        <v>9.3040000000000003</v>
      </c>
      <c r="F8" s="38">
        <v>8</v>
      </c>
      <c r="G8" s="38">
        <v>37.22</v>
      </c>
      <c r="H8" s="34">
        <f t="shared" ref="H8:H71" si="3">ROUND(G8*0.2359,2)</f>
        <v>8.7799999999999994</v>
      </c>
      <c r="I8" s="35">
        <f t="shared" si="1"/>
        <v>46</v>
      </c>
      <c r="J8" s="150"/>
      <c r="L8" s="283"/>
    </row>
    <row r="9" spans="1:12">
      <c r="A9" s="36">
        <f t="shared" ref="A9:A72" si="4">A8+1</f>
        <v>3</v>
      </c>
      <c r="B9" s="84" t="s">
        <v>110</v>
      </c>
      <c r="C9" s="84" t="s">
        <v>111</v>
      </c>
      <c r="D9" s="37">
        <v>1495</v>
      </c>
      <c r="E9" s="116">
        <f t="shared" si="2"/>
        <v>8.9559999999999995</v>
      </c>
      <c r="F9" s="38">
        <v>16</v>
      </c>
      <c r="G9" s="38">
        <v>71.650000000000006</v>
      </c>
      <c r="H9" s="34">
        <f t="shared" si="3"/>
        <v>16.899999999999999</v>
      </c>
      <c r="I9" s="35">
        <f t="shared" si="1"/>
        <v>88.550000000000011</v>
      </c>
      <c r="J9" s="150"/>
      <c r="L9" s="283"/>
    </row>
    <row r="10" spans="1:12">
      <c r="A10" s="36">
        <f t="shared" si="4"/>
        <v>4</v>
      </c>
      <c r="B10" s="84" t="s">
        <v>112</v>
      </c>
      <c r="C10" s="84" t="s">
        <v>70</v>
      </c>
      <c r="D10" s="37">
        <v>1425</v>
      </c>
      <c r="E10" s="116">
        <f>ROUND(D10/$E$4,3)</f>
        <v>8.5370000000000008</v>
      </c>
      <c r="F10" s="38">
        <v>22</v>
      </c>
      <c r="G10" s="38">
        <v>93.91</v>
      </c>
      <c r="H10" s="34">
        <f t="shared" si="3"/>
        <v>22.15</v>
      </c>
      <c r="I10" s="35">
        <f t="shared" si="1"/>
        <v>116.06</v>
      </c>
      <c r="J10" s="150"/>
      <c r="L10" s="283"/>
    </row>
    <row r="11" spans="1:12" ht="14.25" customHeight="1">
      <c r="A11" s="36">
        <f t="shared" si="4"/>
        <v>5</v>
      </c>
      <c r="B11" s="84" t="s">
        <v>112</v>
      </c>
      <c r="C11" s="84" t="s">
        <v>71</v>
      </c>
      <c r="D11" s="37">
        <v>1242</v>
      </c>
      <c r="E11" s="116">
        <f t="shared" si="2"/>
        <v>7.4409999999999998</v>
      </c>
      <c r="F11" s="38">
        <v>16</v>
      </c>
      <c r="G11" s="38">
        <v>59.53</v>
      </c>
      <c r="H11" s="34">
        <f t="shared" si="3"/>
        <v>14.04</v>
      </c>
      <c r="I11" s="35">
        <f t="shared" si="1"/>
        <v>73.569999999999993</v>
      </c>
      <c r="J11" s="150"/>
      <c r="L11" s="283"/>
    </row>
    <row r="12" spans="1:12">
      <c r="A12" s="36">
        <f t="shared" si="4"/>
        <v>6</v>
      </c>
      <c r="B12" s="84" t="s">
        <v>113</v>
      </c>
      <c r="C12" s="84" t="s">
        <v>70</v>
      </c>
      <c r="D12" s="37">
        <v>1425</v>
      </c>
      <c r="E12" s="116">
        <f t="shared" si="2"/>
        <v>8.5370000000000008</v>
      </c>
      <c r="F12" s="38">
        <v>8</v>
      </c>
      <c r="G12" s="38">
        <v>34.15</v>
      </c>
      <c r="H12" s="34">
        <f t="shared" si="3"/>
        <v>8.06</v>
      </c>
      <c r="I12" s="35">
        <f t="shared" si="1"/>
        <v>42.21</v>
      </c>
      <c r="J12" s="150"/>
      <c r="L12" s="283"/>
    </row>
    <row r="13" spans="1:12">
      <c r="A13" s="36">
        <f t="shared" si="4"/>
        <v>7</v>
      </c>
      <c r="B13" s="84" t="s">
        <v>114</v>
      </c>
      <c r="C13" s="84" t="s">
        <v>111</v>
      </c>
      <c r="D13" s="37">
        <v>1523</v>
      </c>
      <c r="E13" s="116">
        <f t="shared" si="2"/>
        <v>9.1240000000000006</v>
      </c>
      <c r="F13" s="38">
        <v>8</v>
      </c>
      <c r="G13" s="38">
        <v>36.5</v>
      </c>
      <c r="H13" s="34">
        <f t="shared" si="3"/>
        <v>8.61</v>
      </c>
      <c r="I13" s="35">
        <f t="shared" si="1"/>
        <v>45.11</v>
      </c>
      <c r="J13" s="150"/>
      <c r="L13" s="283"/>
    </row>
    <row r="14" spans="1:12">
      <c r="A14" s="36">
        <f t="shared" si="4"/>
        <v>8</v>
      </c>
      <c r="B14" s="84" t="s">
        <v>115</v>
      </c>
      <c r="C14" s="84" t="s">
        <v>70</v>
      </c>
      <c r="D14" s="37">
        <v>1340</v>
      </c>
      <c r="E14" s="116">
        <f t="shared" si="2"/>
        <v>8.0280000000000005</v>
      </c>
      <c r="F14" s="38">
        <v>24</v>
      </c>
      <c r="G14" s="38">
        <v>96.34</v>
      </c>
      <c r="H14" s="34">
        <f t="shared" si="3"/>
        <v>22.73</v>
      </c>
      <c r="I14" s="35">
        <f t="shared" si="1"/>
        <v>119.07000000000001</v>
      </c>
      <c r="J14" s="150"/>
      <c r="L14" s="283"/>
    </row>
    <row r="15" spans="1:12" ht="14.25" customHeight="1">
      <c r="A15" s="36">
        <f t="shared" si="4"/>
        <v>9</v>
      </c>
      <c r="B15" s="84" t="s">
        <v>116</v>
      </c>
      <c r="C15" s="84" t="s">
        <v>111</v>
      </c>
      <c r="D15" s="37">
        <v>1672</v>
      </c>
      <c r="E15" s="116">
        <f t="shared" si="2"/>
        <v>10.016999999999999</v>
      </c>
      <c r="F15" s="38">
        <v>9</v>
      </c>
      <c r="G15" s="38">
        <v>45.08</v>
      </c>
      <c r="H15" s="34">
        <f t="shared" si="3"/>
        <v>10.63</v>
      </c>
      <c r="I15" s="35">
        <f t="shared" si="1"/>
        <v>55.71</v>
      </c>
      <c r="J15" s="150"/>
      <c r="L15" s="283"/>
    </row>
    <row r="16" spans="1:12" s="22" customFormat="1" ht="15" customHeight="1">
      <c r="A16" s="36">
        <f t="shared" si="4"/>
        <v>10</v>
      </c>
      <c r="B16" s="85" t="s">
        <v>117</v>
      </c>
      <c r="C16" s="85" t="s">
        <v>111</v>
      </c>
      <c r="D16" s="39">
        <v>1495</v>
      </c>
      <c r="E16" s="116">
        <f t="shared" si="2"/>
        <v>8.9559999999999995</v>
      </c>
      <c r="F16" s="40">
        <v>8</v>
      </c>
      <c r="G16" s="40">
        <v>35.82</v>
      </c>
      <c r="H16" s="34">
        <f t="shared" si="3"/>
        <v>8.4499999999999993</v>
      </c>
      <c r="I16" s="35">
        <f t="shared" si="1"/>
        <v>44.269999999999996</v>
      </c>
      <c r="J16" s="150"/>
      <c r="L16" s="283"/>
    </row>
    <row r="17" spans="1:12" s="22" customFormat="1">
      <c r="A17" s="36">
        <f t="shared" si="4"/>
        <v>11</v>
      </c>
      <c r="B17" s="85" t="s">
        <v>118</v>
      </c>
      <c r="C17" s="85" t="s">
        <v>119</v>
      </c>
      <c r="D17" s="39">
        <v>1680</v>
      </c>
      <c r="E17" s="116">
        <f t="shared" si="2"/>
        <v>10.065</v>
      </c>
      <c r="F17" s="40">
        <v>8</v>
      </c>
      <c r="G17" s="40">
        <v>40.26</v>
      </c>
      <c r="H17" s="34">
        <f t="shared" si="3"/>
        <v>9.5</v>
      </c>
      <c r="I17" s="35">
        <f t="shared" si="1"/>
        <v>49.76</v>
      </c>
      <c r="J17" s="150"/>
      <c r="L17" s="283"/>
    </row>
    <row r="18" spans="1:12" s="22" customFormat="1">
      <c r="A18" s="36">
        <f t="shared" si="4"/>
        <v>12</v>
      </c>
      <c r="B18" s="85" t="s">
        <v>120</v>
      </c>
      <c r="C18" s="85" t="s">
        <v>111</v>
      </c>
      <c r="D18" s="39">
        <v>1495</v>
      </c>
      <c r="E18" s="116">
        <f t="shared" si="2"/>
        <v>8.9559999999999995</v>
      </c>
      <c r="F18" s="40">
        <v>8</v>
      </c>
      <c r="G18" s="40">
        <v>35.82</v>
      </c>
      <c r="H18" s="34">
        <f t="shared" si="3"/>
        <v>8.4499999999999993</v>
      </c>
      <c r="I18" s="35">
        <f t="shared" si="1"/>
        <v>44.269999999999996</v>
      </c>
      <c r="J18" s="150"/>
      <c r="L18" s="283"/>
    </row>
    <row r="19" spans="1:12" s="22" customFormat="1">
      <c r="A19" s="36">
        <f t="shared" si="4"/>
        <v>13</v>
      </c>
      <c r="B19" s="85" t="s">
        <v>121</v>
      </c>
      <c r="C19" s="85" t="s">
        <v>71</v>
      </c>
      <c r="D19" s="39">
        <v>1429</v>
      </c>
      <c r="E19" s="116">
        <f t="shared" si="2"/>
        <v>8.5609999999999999</v>
      </c>
      <c r="F19" s="40">
        <v>16</v>
      </c>
      <c r="G19" s="40">
        <v>68.489999999999995</v>
      </c>
      <c r="H19" s="34">
        <f t="shared" si="3"/>
        <v>16.16</v>
      </c>
      <c r="I19" s="35">
        <f t="shared" si="1"/>
        <v>84.649999999999991</v>
      </c>
      <c r="J19" s="150"/>
      <c r="L19" s="283"/>
    </row>
    <row r="20" spans="1:12" s="22" customFormat="1">
      <c r="A20" s="36">
        <f t="shared" si="4"/>
        <v>14</v>
      </c>
      <c r="B20" s="85" t="s">
        <v>109</v>
      </c>
      <c r="C20" s="85" t="s">
        <v>119</v>
      </c>
      <c r="D20" s="39">
        <v>2040</v>
      </c>
      <c r="E20" s="116">
        <f t="shared" si="2"/>
        <v>12.221</v>
      </c>
      <c r="F20" s="40">
        <v>8</v>
      </c>
      <c r="G20" s="40">
        <v>48.88</v>
      </c>
      <c r="H20" s="34">
        <f t="shared" si="3"/>
        <v>11.53</v>
      </c>
      <c r="I20" s="35">
        <f t="shared" si="1"/>
        <v>60.410000000000004</v>
      </c>
      <c r="J20" s="150"/>
      <c r="L20" s="283"/>
    </row>
    <row r="21" spans="1:12" s="22" customFormat="1">
      <c r="A21" s="36">
        <f t="shared" si="4"/>
        <v>15</v>
      </c>
      <c r="B21" s="85" t="s">
        <v>122</v>
      </c>
      <c r="C21" s="85" t="s">
        <v>123</v>
      </c>
      <c r="D21" s="39">
        <v>1523</v>
      </c>
      <c r="E21" s="116">
        <f t="shared" si="2"/>
        <v>9.1240000000000006</v>
      </c>
      <c r="F21" s="40">
        <v>22</v>
      </c>
      <c r="G21" s="40">
        <v>100.36</v>
      </c>
      <c r="H21" s="34">
        <f t="shared" si="3"/>
        <v>23.67</v>
      </c>
      <c r="I21" s="35">
        <f t="shared" si="1"/>
        <v>124.03</v>
      </c>
      <c r="J21" s="150"/>
      <c r="L21" s="283"/>
    </row>
    <row r="22" spans="1:12" s="22" customFormat="1">
      <c r="A22" s="36">
        <f t="shared" si="4"/>
        <v>16</v>
      </c>
      <c r="B22" s="85" t="s">
        <v>124</v>
      </c>
      <c r="C22" s="85" t="s">
        <v>111</v>
      </c>
      <c r="D22" s="39">
        <v>1503</v>
      </c>
      <c r="E22" s="116">
        <f t="shared" si="2"/>
        <v>9.0039999999999996</v>
      </c>
      <c r="F22" s="40">
        <v>8</v>
      </c>
      <c r="G22" s="40">
        <v>36.020000000000003</v>
      </c>
      <c r="H22" s="34">
        <f t="shared" si="3"/>
        <v>8.5</v>
      </c>
      <c r="I22" s="35">
        <f t="shared" si="1"/>
        <v>44.52</v>
      </c>
      <c r="J22" s="150"/>
      <c r="L22" s="283"/>
    </row>
    <row r="23" spans="1:12" s="22" customFormat="1">
      <c r="A23" s="36">
        <f t="shared" si="4"/>
        <v>17</v>
      </c>
      <c r="B23" s="85" t="s">
        <v>115</v>
      </c>
      <c r="C23" s="85" t="s">
        <v>111</v>
      </c>
      <c r="D23" s="39">
        <v>1425</v>
      </c>
      <c r="E23" s="116">
        <f t="shared" si="2"/>
        <v>8.5370000000000008</v>
      </c>
      <c r="F23" s="40">
        <v>24</v>
      </c>
      <c r="G23" s="40">
        <v>102.44</v>
      </c>
      <c r="H23" s="34">
        <f t="shared" si="3"/>
        <v>24.17</v>
      </c>
      <c r="I23" s="35">
        <f t="shared" si="1"/>
        <v>126.61</v>
      </c>
      <c r="J23" s="150"/>
      <c r="L23" s="283"/>
    </row>
    <row r="24" spans="1:12" s="22" customFormat="1">
      <c r="A24" s="36">
        <f t="shared" si="4"/>
        <v>18</v>
      </c>
      <c r="B24" s="85" t="s">
        <v>113</v>
      </c>
      <c r="C24" s="85" t="s">
        <v>70</v>
      </c>
      <c r="D24" s="39">
        <v>1472</v>
      </c>
      <c r="E24" s="116">
        <f t="shared" si="2"/>
        <v>8.8190000000000008</v>
      </c>
      <c r="F24" s="40">
        <v>24</v>
      </c>
      <c r="G24" s="40">
        <v>105.83</v>
      </c>
      <c r="H24" s="34">
        <f t="shared" si="3"/>
        <v>24.97</v>
      </c>
      <c r="I24" s="35">
        <f t="shared" si="1"/>
        <v>130.80000000000001</v>
      </c>
      <c r="J24" s="150"/>
      <c r="L24" s="283"/>
    </row>
    <row r="25" spans="1:12" s="22" customFormat="1">
      <c r="A25" s="36">
        <f t="shared" si="4"/>
        <v>19</v>
      </c>
      <c r="B25" s="85" t="s">
        <v>125</v>
      </c>
      <c r="C25" s="85" t="s">
        <v>70</v>
      </c>
      <c r="D25" s="39">
        <v>1581</v>
      </c>
      <c r="E25" s="116">
        <f>ROUND(D25/$E$4,3)</f>
        <v>9.4719999999999995</v>
      </c>
      <c r="F25" s="40">
        <v>16</v>
      </c>
      <c r="G25" s="40">
        <v>75.78</v>
      </c>
      <c r="H25" s="34">
        <f t="shared" si="3"/>
        <v>17.88</v>
      </c>
      <c r="I25" s="35">
        <f t="shared" si="1"/>
        <v>93.66</v>
      </c>
      <c r="J25" s="150"/>
      <c r="L25" s="283"/>
    </row>
    <row r="26" spans="1:12" s="22" customFormat="1">
      <c r="A26" s="36">
        <f t="shared" si="4"/>
        <v>20</v>
      </c>
      <c r="B26" s="85" t="s">
        <v>126</v>
      </c>
      <c r="C26" s="85" t="s">
        <v>119</v>
      </c>
      <c r="D26" s="39">
        <v>1692</v>
      </c>
      <c r="E26" s="116">
        <f t="shared" si="2"/>
        <v>10.137</v>
      </c>
      <c r="F26" s="40">
        <v>8</v>
      </c>
      <c r="G26" s="40">
        <v>40.549999999999997</v>
      </c>
      <c r="H26" s="34">
        <f t="shared" si="3"/>
        <v>9.57</v>
      </c>
      <c r="I26" s="35">
        <f t="shared" si="1"/>
        <v>50.12</v>
      </c>
      <c r="J26" s="150"/>
      <c r="L26" s="283"/>
    </row>
    <row r="27" spans="1:12" s="22" customFormat="1">
      <c r="A27" s="36">
        <f t="shared" si="4"/>
        <v>21</v>
      </c>
      <c r="B27" s="85" t="s">
        <v>127</v>
      </c>
      <c r="C27" s="85" t="s">
        <v>72</v>
      </c>
      <c r="D27" s="39">
        <v>2002</v>
      </c>
      <c r="E27" s="116">
        <f t="shared" si="2"/>
        <v>11.994</v>
      </c>
      <c r="F27" s="40">
        <v>8</v>
      </c>
      <c r="G27" s="40">
        <v>47.98</v>
      </c>
      <c r="H27" s="34">
        <f t="shared" si="3"/>
        <v>11.32</v>
      </c>
      <c r="I27" s="35">
        <f t="shared" si="1"/>
        <v>59.3</v>
      </c>
      <c r="J27" s="150"/>
      <c r="L27" s="283"/>
    </row>
    <row r="28" spans="1:12" s="22" customFormat="1">
      <c r="A28" s="36">
        <f t="shared" si="4"/>
        <v>22</v>
      </c>
      <c r="B28" s="85" t="s">
        <v>115</v>
      </c>
      <c r="C28" s="85" t="s">
        <v>70</v>
      </c>
      <c r="D28" s="39">
        <v>1340</v>
      </c>
      <c r="E28" s="116">
        <f t="shared" si="2"/>
        <v>8.0280000000000005</v>
      </c>
      <c r="F28" s="40">
        <v>24</v>
      </c>
      <c r="G28" s="40">
        <v>96.34</v>
      </c>
      <c r="H28" s="34">
        <f t="shared" si="3"/>
        <v>22.73</v>
      </c>
      <c r="I28" s="35">
        <f t="shared" si="1"/>
        <v>119.07000000000001</v>
      </c>
      <c r="J28" s="150"/>
      <c r="L28" s="283"/>
    </row>
    <row r="29" spans="1:12" s="22" customFormat="1" ht="15" customHeight="1">
      <c r="A29" s="36">
        <f t="shared" si="4"/>
        <v>23</v>
      </c>
      <c r="B29" s="85" t="s">
        <v>128</v>
      </c>
      <c r="C29" s="85" t="s">
        <v>111</v>
      </c>
      <c r="D29" s="39">
        <v>1640</v>
      </c>
      <c r="E29" s="116">
        <f t="shared" si="2"/>
        <v>9.8249999999999993</v>
      </c>
      <c r="F29" s="40">
        <v>8</v>
      </c>
      <c r="G29" s="40">
        <v>39.299999999999997</v>
      </c>
      <c r="H29" s="34">
        <f t="shared" si="3"/>
        <v>9.27</v>
      </c>
      <c r="I29" s="35">
        <f t="shared" si="1"/>
        <v>48.569999999999993</v>
      </c>
      <c r="J29" s="150"/>
      <c r="L29" s="283"/>
    </row>
    <row r="30" spans="1:12" s="22" customFormat="1">
      <c r="A30" s="36">
        <f t="shared" si="4"/>
        <v>24</v>
      </c>
      <c r="B30" s="85" t="s">
        <v>129</v>
      </c>
      <c r="C30" s="85" t="s">
        <v>111</v>
      </c>
      <c r="D30" s="39">
        <v>1579</v>
      </c>
      <c r="E30" s="116">
        <f t="shared" si="2"/>
        <v>9.4600000000000009</v>
      </c>
      <c r="F30" s="40">
        <v>8</v>
      </c>
      <c r="G30" s="40">
        <v>37.840000000000003</v>
      </c>
      <c r="H30" s="34">
        <f t="shared" si="3"/>
        <v>8.93</v>
      </c>
      <c r="I30" s="35">
        <f t="shared" si="1"/>
        <v>46.77</v>
      </c>
      <c r="J30" s="150"/>
      <c r="L30" s="283"/>
    </row>
    <row r="31" spans="1:12" s="22" customFormat="1" ht="13.5" customHeight="1">
      <c r="A31" s="36">
        <f t="shared" si="4"/>
        <v>25</v>
      </c>
      <c r="B31" s="85" t="s">
        <v>86</v>
      </c>
      <c r="C31" s="85" t="s">
        <v>130</v>
      </c>
      <c r="D31" s="39">
        <v>2237</v>
      </c>
      <c r="E31" s="116">
        <f t="shared" si="2"/>
        <v>13.401999999999999</v>
      </c>
      <c r="F31" s="40">
        <v>26</v>
      </c>
      <c r="G31" s="40">
        <v>174.23</v>
      </c>
      <c r="H31" s="34">
        <f t="shared" si="3"/>
        <v>41.1</v>
      </c>
      <c r="I31" s="35">
        <f t="shared" si="1"/>
        <v>215.32999999999998</v>
      </c>
      <c r="J31" s="150"/>
      <c r="L31" s="283"/>
    </row>
    <row r="32" spans="1:12" s="22" customFormat="1">
      <c r="A32" s="36">
        <f t="shared" si="4"/>
        <v>26</v>
      </c>
      <c r="B32" s="85" t="s">
        <v>129</v>
      </c>
      <c r="C32" s="85" t="s">
        <v>119</v>
      </c>
      <c r="D32" s="39">
        <v>1744</v>
      </c>
      <c r="E32" s="116">
        <f t="shared" si="2"/>
        <v>10.448</v>
      </c>
      <c r="F32" s="40">
        <v>16</v>
      </c>
      <c r="G32" s="40">
        <v>83.58</v>
      </c>
      <c r="H32" s="34">
        <f t="shared" si="3"/>
        <v>19.72</v>
      </c>
      <c r="I32" s="35">
        <f t="shared" si="1"/>
        <v>103.3</v>
      </c>
      <c r="J32" s="150"/>
      <c r="L32" s="283"/>
    </row>
    <row r="33" spans="1:12" s="22" customFormat="1">
      <c r="A33" s="36">
        <f t="shared" si="4"/>
        <v>27</v>
      </c>
      <c r="B33" s="85" t="s">
        <v>131</v>
      </c>
      <c r="C33" s="85" t="s">
        <v>70</v>
      </c>
      <c r="D33" s="39">
        <v>1445</v>
      </c>
      <c r="E33" s="116">
        <f t="shared" si="2"/>
        <v>8.657</v>
      </c>
      <c r="F33" s="40">
        <v>8</v>
      </c>
      <c r="G33" s="40">
        <v>34.630000000000003</v>
      </c>
      <c r="H33" s="34">
        <f t="shared" si="3"/>
        <v>8.17</v>
      </c>
      <c r="I33" s="35">
        <f t="shared" si="1"/>
        <v>42.800000000000004</v>
      </c>
      <c r="J33" s="150"/>
      <c r="L33" s="283"/>
    </row>
    <row r="34" spans="1:12" s="22" customFormat="1">
      <c r="A34" s="36">
        <f t="shared" si="4"/>
        <v>28</v>
      </c>
      <c r="B34" s="85" t="s">
        <v>132</v>
      </c>
      <c r="C34" s="85" t="s">
        <v>70</v>
      </c>
      <c r="D34" s="39">
        <v>1581</v>
      </c>
      <c r="E34" s="116">
        <f t="shared" si="2"/>
        <v>9.4719999999999995</v>
      </c>
      <c r="F34" s="40">
        <v>8</v>
      </c>
      <c r="G34" s="40">
        <v>37.89</v>
      </c>
      <c r="H34" s="34">
        <f t="shared" si="3"/>
        <v>8.94</v>
      </c>
      <c r="I34" s="35">
        <f t="shared" si="1"/>
        <v>46.83</v>
      </c>
      <c r="J34" s="150"/>
      <c r="L34" s="283"/>
    </row>
    <row r="35" spans="1:12" s="22" customFormat="1">
      <c r="A35" s="36">
        <f t="shared" si="4"/>
        <v>29</v>
      </c>
      <c r="B35" s="85" t="s">
        <v>133</v>
      </c>
      <c r="C35" s="85" t="s">
        <v>111</v>
      </c>
      <c r="D35" s="39">
        <v>1523</v>
      </c>
      <c r="E35" s="116">
        <f t="shared" si="2"/>
        <v>9.1240000000000006</v>
      </c>
      <c r="F35" s="40">
        <v>8</v>
      </c>
      <c r="G35" s="40">
        <v>36.5</v>
      </c>
      <c r="H35" s="34">
        <f t="shared" si="3"/>
        <v>8.61</v>
      </c>
      <c r="I35" s="35">
        <f t="shared" si="1"/>
        <v>45.11</v>
      </c>
      <c r="J35" s="150"/>
      <c r="L35" s="283"/>
    </row>
    <row r="36" spans="1:12" s="22" customFormat="1">
      <c r="A36" s="36">
        <f t="shared" si="4"/>
        <v>30</v>
      </c>
      <c r="B36" s="85" t="s">
        <v>127</v>
      </c>
      <c r="C36" s="85" t="s">
        <v>130</v>
      </c>
      <c r="D36" s="39">
        <v>1898</v>
      </c>
      <c r="E36" s="116">
        <f t="shared" si="2"/>
        <v>11.371</v>
      </c>
      <c r="F36" s="40">
        <v>24</v>
      </c>
      <c r="G36" s="40">
        <v>136.44999999999999</v>
      </c>
      <c r="H36" s="34">
        <f t="shared" si="3"/>
        <v>32.19</v>
      </c>
      <c r="I36" s="35">
        <f t="shared" si="1"/>
        <v>168.64</v>
      </c>
      <c r="J36" s="150"/>
      <c r="L36" s="283"/>
    </row>
    <row r="37" spans="1:12" s="22" customFormat="1">
      <c r="A37" s="36">
        <f t="shared" si="4"/>
        <v>31</v>
      </c>
      <c r="B37" s="85" t="s">
        <v>134</v>
      </c>
      <c r="C37" s="85" t="s">
        <v>119</v>
      </c>
      <c r="D37" s="39">
        <v>2077</v>
      </c>
      <c r="E37" s="116">
        <f t="shared" si="2"/>
        <v>12.443</v>
      </c>
      <c r="F37" s="40">
        <v>16</v>
      </c>
      <c r="G37" s="40">
        <v>99.54</v>
      </c>
      <c r="H37" s="34">
        <f t="shared" si="3"/>
        <v>23.48</v>
      </c>
      <c r="I37" s="35">
        <f t="shared" si="1"/>
        <v>123.02000000000001</v>
      </c>
      <c r="J37" s="150"/>
      <c r="L37" s="283"/>
    </row>
    <row r="38" spans="1:12" s="22" customFormat="1">
      <c r="A38" s="36">
        <f t="shared" si="4"/>
        <v>32</v>
      </c>
      <c r="B38" s="85" t="s">
        <v>133</v>
      </c>
      <c r="C38" s="85" t="s">
        <v>111</v>
      </c>
      <c r="D38" s="39">
        <v>1495</v>
      </c>
      <c r="E38" s="116">
        <f t="shared" si="2"/>
        <v>8.9559999999999995</v>
      </c>
      <c r="F38" s="40">
        <v>8</v>
      </c>
      <c r="G38" s="40">
        <v>35.82</v>
      </c>
      <c r="H38" s="34">
        <f t="shared" si="3"/>
        <v>8.4499999999999993</v>
      </c>
      <c r="I38" s="35">
        <f t="shared" si="1"/>
        <v>44.269999999999996</v>
      </c>
      <c r="J38" s="150"/>
      <c r="L38" s="283"/>
    </row>
    <row r="39" spans="1:12" s="22" customFormat="1">
      <c r="A39" s="36">
        <f t="shared" si="4"/>
        <v>33</v>
      </c>
      <c r="B39" s="85" t="s">
        <v>135</v>
      </c>
      <c r="C39" s="85" t="s">
        <v>111</v>
      </c>
      <c r="D39" s="39">
        <v>1495</v>
      </c>
      <c r="E39" s="116">
        <f t="shared" si="2"/>
        <v>8.9559999999999995</v>
      </c>
      <c r="F39" s="40">
        <v>18</v>
      </c>
      <c r="G39" s="40">
        <v>80.599999999999994</v>
      </c>
      <c r="H39" s="34">
        <f t="shared" si="3"/>
        <v>19.010000000000002</v>
      </c>
      <c r="I39" s="35">
        <f t="shared" si="1"/>
        <v>99.61</v>
      </c>
      <c r="J39" s="150"/>
      <c r="L39" s="283"/>
    </row>
    <row r="40" spans="1:12" s="22" customFormat="1">
      <c r="A40" s="36">
        <f t="shared" si="4"/>
        <v>34</v>
      </c>
      <c r="B40" s="85" t="s">
        <v>136</v>
      </c>
      <c r="C40" s="85" t="s">
        <v>111</v>
      </c>
      <c r="D40" s="39">
        <v>1523</v>
      </c>
      <c r="E40" s="116">
        <f t="shared" si="2"/>
        <v>9.1240000000000006</v>
      </c>
      <c r="F40" s="40">
        <v>8</v>
      </c>
      <c r="G40" s="40">
        <v>36.5</v>
      </c>
      <c r="H40" s="34">
        <f t="shared" si="3"/>
        <v>8.61</v>
      </c>
      <c r="I40" s="35">
        <f t="shared" si="1"/>
        <v>45.11</v>
      </c>
      <c r="J40" s="150"/>
      <c r="L40" s="283"/>
    </row>
    <row r="41" spans="1:12" s="22" customFormat="1">
      <c r="A41" s="36">
        <f t="shared" si="4"/>
        <v>35</v>
      </c>
      <c r="B41" s="85" t="s">
        <v>137</v>
      </c>
      <c r="C41" s="85" t="s">
        <v>111</v>
      </c>
      <c r="D41" s="39">
        <v>1475</v>
      </c>
      <c r="E41" s="116">
        <f t="shared" si="2"/>
        <v>8.8369999999999997</v>
      </c>
      <c r="F41" s="40">
        <v>8</v>
      </c>
      <c r="G41" s="40">
        <v>35.35</v>
      </c>
      <c r="H41" s="34">
        <f t="shared" si="3"/>
        <v>8.34</v>
      </c>
      <c r="I41" s="35">
        <f t="shared" si="1"/>
        <v>43.69</v>
      </c>
      <c r="J41" s="150"/>
      <c r="L41" s="283"/>
    </row>
    <row r="42" spans="1:12" s="22" customFormat="1">
      <c r="A42" s="36">
        <f t="shared" si="4"/>
        <v>36</v>
      </c>
      <c r="B42" s="85" t="s">
        <v>135</v>
      </c>
      <c r="C42" s="85" t="s">
        <v>70</v>
      </c>
      <c r="D42" s="39">
        <v>1445</v>
      </c>
      <c r="E42" s="116">
        <f t="shared" si="2"/>
        <v>8.657</v>
      </c>
      <c r="F42" s="40">
        <v>2</v>
      </c>
      <c r="G42" s="40">
        <v>8.66</v>
      </c>
      <c r="H42" s="34">
        <f t="shared" si="3"/>
        <v>2.04</v>
      </c>
      <c r="I42" s="35">
        <f t="shared" si="1"/>
        <v>10.7</v>
      </c>
      <c r="J42" s="150"/>
      <c r="L42" s="283"/>
    </row>
    <row r="43" spans="1:12" s="22" customFormat="1">
      <c r="A43" s="36">
        <f t="shared" si="4"/>
        <v>37</v>
      </c>
      <c r="B43" s="85" t="s">
        <v>175</v>
      </c>
      <c r="C43" s="85" t="s">
        <v>111</v>
      </c>
      <c r="D43" s="39">
        <v>1692</v>
      </c>
      <c r="E43" s="116">
        <f t="shared" si="2"/>
        <v>10.137</v>
      </c>
      <c r="F43" s="40">
        <v>9</v>
      </c>
      <c r="G43" s="40">
        <v>45.62</v>
      </c>
      <c r="H43" s="34">
        <f t="shared" si="3"/>
        <v>10.76</v>
      </c>
      <c r="I43" s="35">
        <f t="shared" si="1"/>
        <v>56.379999999999995</v>
      </c>
      <c r="J43" s="150"/>
      <c r="L43" s="283"/>
    </row>
    <row r="44" spans="1:12" s="22" customFormat="1">
      <c r="A44" s="36">
        <f t="shared" si="4"/>
        <v>38</v>
      </c>
      <c r="B44" s="85" t="s">
        <v>139</v>
      </c>
      <c r="C44" s="85" t="s">
        <v>119</v>
      </c>
      <c r="D44" s="39">
        <v>1744</v>
      </c>
      <c r="E44" s="116">
        <f t="shared" si="2"/>
        <v>10.448</v>
      </c>
      <c r="F44" s="40">
        <v>8</v>
      </c>
      <c r="G44" s="40">
        <v>41.79</v>
      </c>
      <c r="H44" s="34">
        <f t="shared" si="3"/>
        <v>9.86</v>
      </c>
      <c r="I44" s="35">
        <f t="shared" si="1"/>
        <v>51.65</v>
      </c>
      <c r="J44" s="150"/>
      <c r="L44" s="283"/>
    </row>
    <row r="45" spans="1:12" s="22" customFormat="1">
      <c r="A45" s="36">
        <f t="shared" si="4"/>
        <v>39</v>
      </c>
      <c r="B45" s="85" t="s">
        <v>140</v>
      </c>
      <c r="C45" s="85" t="s">
        <v>111</v>
      </c>
      <c r="D45" s="39">
        <v>1523</v>
      </c>
      <c r="E45" s="116">
        <f t="shared" si="2"/>
        <v>9.1240000000000006</v>
      </c>
      <c r="F45" s="40">
        <v>8</v>
      </c>
      <c r="G45" s="40">
        <v>36.5</v>
      </c>
      <c r="H45" s="34">
        <f t="shared" si="3"/>
        <v>8.61</v>
      </c>
      <c r="I45" s="35">
        <f t="shared" si="1"/>
        <v>45.11</v>
      </c>
      <c r="J45" s="150"/>
      <c r="L45" s="283"/>
    </row>
    <row r="46" spans="1:12" s="22" customFormat="1">
      <c r="A46" s="36">
        <f t="shared" si="4"/>
        <v>40</v>
      </c>
      <c r="B46" s="85" t="s">
        <v>141</v>
      </c>
      <c r="C46" s="85" t="s">
        <v>111</v>
      </c>
      <c r="D46" s="39">
        <v>1692</v>
      </c>
      <c r="E46" s="116">
        <f t="shared" si="2"/>
        <v>10.137</v>
      </c>
      <c r="F46" s="40">
        <v>8</v>
      </c>
      <c r="G46" s="40">
        <v>40.549999999999997</v>
      </c>
      <c r="H46" s="34">
        <f t="shared" si="3"/>
        <v>9.57</v>
      </c>
      <c r="I46" s="35">
        <f t="shared" si="1"/>
        <v>50.12</v>
      </c>
      <c r="J46" s="150"/>
      <c r="L46" s="283"/>
    </row>
    <row r="47" spans="1:12" s="22" customFormat="1">
      <c r="A47" s="36">
        <f t="shared" si="4"/>
        <v>41</v>
      </c>
      <c r="B47" s="85" t="s">
        <v>142</v>
      </c>
      <c r="C47" s="85" t="s">
        <v>70</v>
      </c>
      <c r="D47" s="39">
        <v>1823</v>
      </c>
      <c r="E47" s="116">
        <f t="shared" si="2"/>
        <v>10.920999999999999</v>
      </c>
      <c r="F47" s="40">
        <v>8</v>
      </c>
      <c r="G47" s="40">
        <v>43.68</v>
      </c>
      <c r="H47" s="34">
        <f t="shared" si="3"/>
        <v>10.3</v>
      </c>
      <c r="I47" s="35">
        <f t="shared" si="1"/>
        <v>53.980000000000004</v>
      </c>
      <c r="J47" s="150"/>
      <c r="L47" s="283"/>
    </row>
    <row r="48" spans="1:12" s="22" customFormat="1">
      <c r="A48" s="36">
        <f t="shared" si="4"/>
        <v>42</v>
      </c>
      <c r="B48" s="85" t="s">
        <v>142</v>
      </c>
      <c r="C48" s="85" t="s">
        <v>70</v>
      </c>
      <c r="D48" s="39">
        <v>1581</v>
      </c>
      <c r="E48" s="116">
        <f t="shared" si="2"/>
        <v>9.4719999999999995</v>
      </c>
      <c r="F48" s="40">
        <v>8</v>
      </c>
      <c r="G48" s="40">
        <v>37.89</v>
      </c>
      <c r="H48" s="34">
        <f t="shared" si="3"/>
        <v>8.94</v>
      </c>
      <c r="I48" s="35">
        <f t="shared" si="1"/>
        <v>46.83</v>
      </c>
      <c r="J48" s="150"/>
      <c r="L48" s="283"/>
    </row>
    <row r="49" spans="1:12" s="22" customFormat="1">
      <c r="A49" s="36">
        <f t="shared" si="4"/>
        <v>43</v>
      </c>
      <c r="B49" s="85" t="s">
        <v>137</v>
      </c>
      <c r="C49" s="85" t="s">
        <v>111</v>
      </c>
      <c r="D49" s="39">
        <v>1495</v>
      </c>
      <c r="E49" s="116">
        <f t="shared" si="2"/>
        <v>8.9559999999999995</v>
      </c>
      <c r="F49" s="40">
        <v>16</v>
      </c>
      <c r="G49" s="40">
        <v>71.650000000000006</v>
      </c>
      <c r="H49" s="34">
        <f t="shared" si="3"/>
        <v>16.899999999999999</v>
      </c>
      <c r="I49" s="35">
        <f t="shared" si="1"/>
        <v>88.550000000000011</v>
      </c>
      <c r="J49" s="150"/>
      <c r="L49" s="283"/>
    </row>
    <row r="50" spans="1:12" s="22" customFormat="1">
      <c r="A50" s="36">
        <f t="shared" si="4"/>
        <v>44</v>
      </c>
      <c r="B50" s="85" t="s">
        <v>85</v>
      </c>
      <c r="C50" s="85" t="s">
        <v>70</v>
      </c>
      <c r="D50" s="39">
        <v>1928</v>
      </c>
      <c r="E50" s="116">
        <f t="shared" si="2"/>
        <v>11.55</v>
      </c>
      <c r="F50" s="40">
        <v>60.5</v>
      </c>
      <c r="G50" s="40">
        <v>349.39</v>
      </c>
      <c r="H50" s="34">
        <f t="shared" si="3"/>
        <v>82.42</v>
      </c>
      <c r="I50" s="35">
        <f t="shared" si="1"/>
        <v>431.81</v>
      </c>
      <c r="J50" s="150"/>
      <c r="L50" s="283"/>
    </row>
    <row r="51" spans="1:12" s="22" customFormat="1" ht="12.75" customHeight="1">
      <c r="A51" s="36">
        <f t="shared" si="4"/>
        <v>45</v>
      </c>
      <c r="B51" s="85" t="s">
        <v>143</v>
      </c>
      <c r="C51" s="85" t="s">
        <v>111</v>
      </c>
      <c r="D51" s="39">
        <v>1611</v>
      </c>
      <c r="E51" s="116">
        <f t="shared" si="2"/>
        <v>9.6509999999999998</v>
      </c>
      <c r="F51" s="40">
        <v>8</v>
      </c>
      <c r="G51" s="40">
        <v>38.6</v>
      </c>
      <c r="H51" s="34">
        <f t="shared" si="3"/>
        <v>9.11</v>
      </c>
      <c r="I51" s="35">
        <f t="shared" si="1"/>
        <v>47.71</v>
      </c>
      <c r="J51" s="150"/>
      <c r="L51" s="283"/>
    </row>
    <row r="52" spans="1:12" s="22" customFormat="1" ht="14.25" customHeight="1">
      <c r="A52" s="36">
        <f t="shared" si="4"/>
        <v>46</v>
      </c>
      <c r="B52" s="85" t="s">
        <v>144</v>
      </c>
      <c r="C52" s="85" t="s">
        <v>111</v>
      </c>
      <c r="D52" s="39">
        <v>1523</v>
      </c>
      <c r="E52" s="116">
        <f t="shared" si="2"/>
        <v>9.1240000000000006</v>
      </c>
      <c r="F52" s="40">
        <v>8</v>
      </c>
      <c r="G52" s="40">
        <v>36.5</v>
      </c>
      <c r="H52" s="34">
        <f t="shared" si="3"/>
        <v>8.61</v>
      </c>
      <c r="I52" s="35">
        <f t="shared" si="1"/>
        <v>45.11</v>
      </c>
      <c r="J52" s="150"/>
      <c r="L52" s="283"/>
    </row>
    <row r="53" spans="1:12" s="22" customFormat="1">
      <c r="A53" s="36">
        <f t="shared" si="4"/>
        <v>47</v>
      </c>
      <c r="B53" s="85" t="s">
        <v>145</v>
      </c>
      <c r="C53" s="85" t="s">
        <v>111</v>
      </c>
      <c r="D53" s="39">
        <v>1765</v>
      </c>
      <c r="E53" s="116">
        <f t="shared" si="2"/>
        <v>10.574</v>
      </c>
      <c r="F53" s="40">
        <v>8</v>
      </c>
      <c r="G53" s="40">
        <v>42.3</v>
      </c>
      <c r="H53" s="34">
        <f>ROUND(G53*0.2194,2)</f>
        <v>9.2799999999999994</v>
      </c>
      <c r="I53" s="35">
        <f t="shared" si="1"/>
        <v>51.58</v>
      </c>
      <c r="J53" s="150" t="s">
        <v>171</v>
      </c>
      <c r="L53" s="283"/>
    </row>
    <row r="54" spans="1:12" s="22" customFormat="1">
      <c r="A54" s="36">
        <f t="shared" si="4"/>
        <v>48</v>
      </c>
      <c r="B54" s="85" t="s">
        <v>136</v>
      </c>
      <c r="C54" s="85" t="s">
        <v>119</v>
      </c>
      <c r="D54" s="39">
        <v>1712</v>
      </c>
      <c r="E54" s="116">
        <f t="shared" si="2"/>
        <v>10.256</v>
      </c>
      <c r="F54" s="40">
        <v>8</v>
      </c>
      <c r="G54" s="40">
        <v>41.02</v>
      </c>
      <c r="H54" s="34">
        <f t="shared" si="3"/>
        <v>9.68</v>
      </c>
      <c r="I54" s="35">
        <f t="shared" si="1"/>
        <v>50.7</v>
      </c>
      <c r="J54" s="150"/>
      <c r="L54" s="283"/>
    </row>
    <row r="55" spans="1:12" s="22" customFormat="1">
      <c r="A55" s="36">
        <f t="shared" si="4"/>
        <v>49</v>
      </c>
      <c r="B55" s="85" t="s">
        <v>146</v>
      </c>
      <c r="C55" s="85" t="s">
        <v>71</v>
      </c>
      <c r="D55" s="39">
        <v>1222</v>
      </c>
      <c r="E55" s="116">
        <f t="shared" si="2"/>
        <v>7.3209999999999997</v>
      </c>
      <c r="F55" s="40">
        <v>16</v>
      </c>
      <c r="G55" s="40">
        <v>58.57</v>
      </c>
      <c r="H55" s="34">
        <f t="shared" si="3"/>
        <v>13.82</v>
      </c>
      <c r="I55" s="35">
        <f t="shared" si="1"/>
        <v>72.39</v>
      </c>
      <c r="J55" s="150"/>
      <c r="L55" s="283"/>
    </row>
    <row r="56" spans="1:12" s="22" customFormat="1">
      <c r="A56" s="36">
        <f t="shared" si="4"/>
        <v>50</v>
      </c>
      <c r="B56" s="85" t="s">
        <v>115</v>
      </c>
      <c r="C56" s="85" t="s">
        <v>70</v>
      </c>
      <c r="D56" s="39">
        <v>1615</v>
      </c>
      <c r="E56" s="116">
        <f t="shared" si="2"/>
        <v>9.6750000000000007</v>
      </c>
      <c r="F56" s="40">
        <v>16</v>
      </c>
      <c r="G56" s="40">
        <v>77.400000000000006</v>
      </c>
      <c r="H56" s="34">
        <f t="shared" si="3"/>
        <v>18.260000000000002</v>
      </c>
      <c r="I56" s="35">
        <f t="shared" si="1"/>
        <v>95.660000000000011</v>
      </c>
      <c r="J56" s="150"/>
      <c r="L56" s="283"/>
    </row>
    <row r="57" spans="1:12" s="22" customFormat="1" ht="13.5" customHeight="1">
      <c r="A57" s="36">
        <f t="shared" si="4"/>
        <v>51</v>
      </c>
      <c r="B57" s="85" t="s">
        <v>86</v>
      </c>
      <c r="C57" s="85" t="s">
        <v>71</v>
      </c>
      <c r="D57" s="39">
        <v>1826</v>
      </c>
      <c r="E57" s="116">
        <f t="shared" si="2"/>
        <v>10.939</v>
      </c>
      <c r="F57" s="40">
        <v>25</v>
      </c>
      <c r="G57" s="40">
        <v>136.74</v>
      </c>
      <c r="H57" s="34">
        <f t="shared" si="3"/>
        <v>32.26</v>
      </c>
      <c r="I57" s="35">
        <f t="shared" si="1"/>
        <v>169</v>
      </c>
      <c r="J57" s="150"/>
      <c r="L57" s="283"/>
    </row>
    <row r="58" spans="1:12" s="22" customFormat="1">
      <c r="A58" s="36">
        <f t="shared" si="4"/>
        <v>52</v>
      </c>
      <c r="B58" s="85" t="s">
        <v>135</v>
      </c>
      <c r="C58" s="85" t="s">
        <v>111</v>
      </c>
      <c r="D58" s="39">
        <v>1495</v>
      </c>
      <c r="E58" s="116">
        <f t="shared" si="2"/>
        <v>8.9559999999999995</v>
      </c>
      <c r="F58" s="40">
        <v>8</v>
      </c>
      <c r="G58" s="40">
        <v>35.82</v>
      </c>
      <c r="H58" s="34">
        <f t="shared" si="3"/>
        <v>8.4499999999999993</v>
      </c>
      <c r="I58" s="35">
        <f t="shared" si="1"/>
        <v>44.269999999999996</v>
      </c>
      <c r="J58" s="150"/>
      <c r="L58" s="283"/>
    </row>
    <row r="59" spans="1:12" s="22" customFormat="1">
      <c r="A59" s="36">
        <f t="shared" si="4"/>
        <v>53</v>
      </c>
      <c r="B59" s="85" t="s">
        <v>147</v>
      </c>
      <c r="C59" s="85" t="s">
        <v>111</v>
      </c>
      <c r="D59" s="39">
        <v>1630</v>
      </c>
      <c r="E59" s="116">
        <f t="shared" si="2"/>
        <v>9.7650000000000006</v>
      </c>
      <c r="F59" s="40">
        <v>24</v>
      </c>
      <c r="G59" s="40">
        <v>117.18</v>
      </c>
      <c r="H59" s="34">
        <f t="shared" si="3"/>
        <v>27.64</v>
      </c>
      <c r="I59" s="35">
        <f t="shared" si="1"/>
        <v>144.82</v>
      </c>
      <c r="J59" s="150"/>
      <c r="L59" s="283"/>
    </row>
    <row r="60" spans="1:12" s="22" customFormat="1">
      <c r="A60" s="36">
        <f t="shared" si="4"/>
        <v>54</v>
      </c>
      <c r="B60" s="85" t="s">
        <v>109</v>
      </c>
      <c r="C60" s="85" t="s">
        <v>111</v>
      </c>
      <c r="D60" s="39">
        <v>1640</v>
      </c>
      <c r="E60" s="116">
        <f t="shared" si="2"/>
        <v>9.8249999999999993</v>
      </c>
      <c r="F60" s="40">
        <v>24</v>
      </c>
      <c r="G60" s="40">
        <v>117.9</v>
      </c>
      <c r="H60" s="34">
        <f t="shared" si="3"/>
        <v>27.81</v>
      </c>
      <c r="I60" s="35">
        <f t="shared" si="1"/>
        <v>145.71</v>
      </c>
      <c r="J60" s="150"/>
      <c r="L60" s="283"/>
    </row>
    <row r="61" spans="1:12" s="22" customFormat="1">
      <c r="A61" s="36">
        <f t="shared" si="4"/>
        <v>55</v>
      </c>
      <c r="B61" s="85" t="s">
        <v>117</v>
      </c>
      <c r="C61" s="85" t="s">
        <v>70</v>
      </c>
      <c r="D61" s="39">
        <v>1472</v>
      </c>
      <c r="E61" s="116">
        <f t="shared" si="2"/>
        <v>8.8190000000000008</v>
      </c>
      <c r="F61" s="40">
        <v>8</v>
      </c>
      <c r="G61" s="40">
        <v>35.28</v>
      </c>
      <c r="H61" s="34">
        <f t="shared" si="3"/>
        <v>8.32</v>
      </c>
      <c r="I61" s="35">
        <f t="shared" si="1"/>
        <v>43.6</v>
      </c>
      <c r="J61" s="150"/>
      <c r="L61" s="283"/>
    </row>
    <row r="62" spans="1:12" s="22" customFormat="1">
      <c r="A62" s="36">
        <f t="shared" si="4"/>
        <v>56</v>
      </c>
      <c r="B62" s="85" t="s">
        <v>142</v>
      </c>
      <c r="C62" s="85" t="s">
        <v>70</v>
      </c>
      <c r="D62" s="39">
        <v>1581</v>
      </c>
      <c r="E62" s="116">
        <f t="shared" si="2"/>
        <v>9.4719999999999995</v>
      </c>
      <c r="F62" s="40">
        <v>16</v>
      </c>
      <c r="G62" s="40">
        <v>75.78</v>
      </c>
      <c r="H62" s="34">
        <f t="shared" si="3"/>
        <v>17.88</v>
      </c>
      <c r="I62" s="35">
        <f t="shared" si="1"/>
        <v>93.66</v>
      </c>
      <c r="J62" s="150"/>
      <c r="L62" s="283"/>
    </row>
    <row r="63" spans="1:12" s="22" customFormat="1">
      <c r="A63" s="36">
        <f t="shared" si="4"/>
        <v>57</v>
      </c>
      <c r="B63" s="85" t="s">
        <v>125</v>
      </c>
      <c r="C63" s="85" t="s">
        <v>111</v>
      </c>
      <c r="D63" s="39">
        <v>1640</v>
      </c>
      <c r="E63" s="116">
        <f t="shared" si="2"/>
        <v>9.8249999999999993</v>
      </c>
      <c r="F63" s="40">
        <v>8</v>
      </c>
      <c r="G63" s="40">
        <v>39.299999999999997</v>
      </c>
      <c r="H63" s="34">
        <f t="shared" si="3"/>
        <v>9.27</v>
      </c>
      <c r="I63" s="35">
        <f t="shared" si="1"/>
        <v>48.569999999999993</v>
      </c>
      <c r="J63" s="150"/>
      <c r="L63" s="283"/>
    </row>
    <row r="64" spans="1:12" s="22" customFormat="1">
      <c r="A64" s="36">
        <f t="shared" si="4"/>
        <v>58</v>
      </c>
      <c r="B64" s="85" t="s">
        <v>114</v>
      </c>
      <c r="C64" s="85" t="s">
        <v>70</v>
      </c>
      <c r="D64" s="39">
        <v>1472</v>
      </c>
      <c r="E64" s="116">
        <f t="shared" si="2"/>
        <v>8.8190000000000008</v>
      </c>
      <c r="F64" s="40">
        <v>8</v>
      </c>
      <c r="G64" s="40">
        <v>35.28</v>
      </c>
      <c r="H64" s="34">
        <f t="shared" si="3"/>
        <v>8.32</v>
      </c>
      <c r="I64" s="35">
        <f t="shared" si="1"/>
        <v>43.6</v>
      </c>
      <c r="J64" s="150"/>
      <c r="L64" s="283"/>
    </row>
    <row r="65" spans="1:12" s="22" customFormat="1">
      <c r="A65" s="36">
        <f t="shared" si="4"/>
        <v>59</v>
      </c>
      <c r="B65" s="85" t="s">
        <v>139</v>
      </c>
      <c r="C65" s="85" t="s">
        <v>70</v>
      </c>
      <c r="D65" s="39">
        <v>1445</v>
      </c>
      <c r="E65" s="116">
        <f t="shared" si="2"/>
        <v>8.657</v>
      </c>
      <c r="F65" s="40">
        <v>8</v>
      </c>
      <c r="G65" s="40">
        <v>34.630000000000003</v>
      </c>
      <c r="H65" s="34">
        <f t="shared" si="3"/>
        <v>8.17</v>
      </c>
      <c r="I65" s="35">
        <f t="shared" si="1"/>
        <v>42.800000000000004</v>
      </c>
      <c r="J65" s="150"/>
      <c r="L65" s="283"/>
    </row>
    <row r="66" spans="1:12" s="22" customFormat="1">
      <c r="A66" s="36">
        <f t="shared" si="4"/>
        <v>60</v>
      </c>
      <c r="B66" s="85" t="s">
        <v>148</v>
      </c>
      <c r="C66" s="85" t="s">
        <v>111</v>
      </c>
      <c r="D66" s="39">
        <v>1611</v>
      </c>
      <c r="E66" s="116">
        <f t="shared" si="2"/>
        <v>9.6509999999999998</v>
      </c>
      <c r="F66" s="40">
        <v>8</v>
      </c>
      <c r="G66" s="40">
        <v>38.6</v>
      </c>
      <c r="H66" s="34">
        <f t="shared" si="3"/>
        <v>9.11</v>
      </c>
      <c r="I66" s="35">
        <f t="shared" si="1"/>
        <v>47.71</v>
      </c>
      <c r="J66" s="150"/>
      <c r="L66" s="283"/>
    </row>
    <row r="67" spans="1:12" s="22" customFormat="1">
      <c r="A67" s="36">
        <f t="shared" si="4"/>
        <v>61</v>
      </c>
      <c r="B67" s="85" t="s">
        <v>141</v>
      </c>
      <c r="C67" s="85" t="s">
        <v>111</v>
      </c>
      <c r="D67" s="39">
        <v>1722</v>
      </c>
      <c r="E67" s="116">
        <f t="shared" si="2"/>
        <v>10.316000000000001</v>
      </c>
      <c r="F67" s="40">
        <v>8</v>
      </c>
      <c r="G67" s="40">
        <v>41.26</v>
      </c>
      <c r="H67" s="34">
        <f t="shared" si="3"/>
        <v>9.73</v>
      </c>
      <c r="I67" s="35">
        <f t="shared" si="1"/>
        <v>50.989999999999995</v>
      </c>
      <c r="J67" s="150"/>
      <c r="L67" s="283"/>
    </row>
    <row r="68" spans="1:12" s="22" customFormat="1" ht="14.25" customHeight="1">
      <c r="A68" s="36">
        <f t="shared" si="4"/>
        <v>62</v>
      </c>
      <c r="B68" s="85" t="s">
        <v>85</v>
      </c>
      <c r="C68" s="85" t="s">
        <v>72</v>
      </c>
      <c r="D68" s="39">
        <v>2317</v>
      </c>
      <c r="E68" s="116">
        <f t="shared" si="2"/>
        <v>13.881</v>
      </c>
      <c r="F68" s="40">
        <v>60.5</v>
      </c>
      <c r="G68" s="40">
        <v>419.9</v>
      </c>
      <c r="H68" s="34">
        <f t="shared" si="3"/>
        <v>99.05</v>
      </c>
      <c r="I68" s="35">
        <f t="shared" si="1"/>
        <v>518.94999999999993</v>
      </c>
      <c r="J68" s="150"/>
      <c r="L68" s="283"/>
    </row>
    <row r="69" spans="1:12" s="22" customFormat="1">
      <c r="A69" s="36">
        <f t="shared" si="4"/>
        <v>63</v>
      </c>
      <c r="B69" s="85" t="s">
        <v>149</v>
      </c>
      <c r="C69" s="85" t="s">
        <v>111</v>
      </c>
      <c r="D69" s="39">
        <v>1620</v>
      </c>
      <c r="E69" s="116">
        <f t="shared" si="2"/>
        <v>9.7050000000000001</v>
      </c>
      <c r="F69" s="40">
        <v>8</v>
      </c>
      <c r="G69" s="40">
        <v>38.82</v>
      </c>
      <c r="H69" s="34">
        <f t="shared" si="3"/>
        <v>9.16</v>
      </c>
      <c r="I69" s="35">
        <f t="shared" si="1"/>
        <v>47.980000000000004</v>
      </c>
      <c r="J69" s="150"/>
      <c r="L69" s="283"/>
    </row>
    <row r="70" spans="1:12" s="22" customFormat="1" ht="14.25" customHeight="1">
      <c r="A70" s="36">
        <f t="shared" si="4"/>
        <v>64</v>
      </c>
      <c r="B70" s="85" t="s">
        <v>150</v>
      </c>
      <c r="C70" s="85" t="s">
        <v>70</v>
      </c>
      <c r="D70" s="39">
        <v>1581</v>
      </c>
      <c r="E70" s="116">
        <f t="shared" si="2"/>
        <v>9.4719999999999995</v>
      </c>
      <c r="F70" s="40">
        <v>8</v>
      </c>
      <c r="G70" s="40">
        <v>37.89</v>
      </c>
      <c r="H70" s="34">
        <f t="shared" si="3"/>
        <v>8.94</v>
      </c>
      <c r="I70" s="35">
        <f t="shared" si="1"/>
        <v>46.83</v>
      </c>
      <c r="J70" s="150"/>
      <c r="L70" s="283"/>
    </row>
    <row r="71" spans="1:12" s="22" customFormat="1">
      <c r="A71" s="36">
        <f t="shared" si="4"/>
        <v>65</v>
      </c>
      <c r="B71" s="85" t="s">
        <v>150</v>
      </c>
      <c r="C71" s="85" t="s">
        <v>119</v>
      </c>
      <c r="D71" s="39">
        <v>1861</v>
      </c>
      <c r="E71" s="116">
        <f t="shared" si="2"/>
        <v>11.148999999999999</v>
      </c>
      <c r="F71" s="40">
        <v>8</v>
      </c>
      <c r="G71" s="40">
        <v>44.6</v>
      </c>
      <c r="H71" s="34">
        <f t="shared" si="3"/>
        <v>10.52</v>
      </c>
      <c r="I71" s="35">
        <f t="shared" ref="I71:I134" si="5">G71+H71</f>
        <v>55.120000000000005</v>
      </c>
      <c r="J71" s="150"/>
      <c r="L71" s="283"/>
    </row>
    <row r="72" spans="1:12" s="22" customFormat="1">
      <c r="A72" s="36">
        <f t="shared" si="4"/>
        <v>66</v>
      </c>
      <c r="B72" s="85" t="s">
        <v>135</v>
      </c>
      <c r="C72" s="85" t="s">
        <v>111</v>
      </c>
      <c r="D72" s="39">
        <v>1475</v>
      </c>
      <c r="E72" s="116">
        <f t="shared" ref="E72:E135" si="6">ROUND(D72/$E$4,3)</f>
        <v>8.8369999999999997</v>
      </c>
      <c r="F72" s="40">
        <v>16</v>
      </c>
      <c r="G72" s="40">
        <v>70.7</v>
      </c>
      <c r="H72" s="34">
        <f t="shared" ref="H72:H135" si="7">ROUND(G72*0.2359,2)</f>
        <v>16.68</v>
      </c>
      <c r="I72" s="35">
        <f t="shared" si="5"/>
        <v>87.38</v>
      </c>
      <c r="J72" s="150"/>
      <c r="L72" s="283"/>
    </row>
    <row r="73" spans="1:12" s="22" customFormat="1">
      <c r="A73" s="36">
        <f t="shared" ref="A73:A136" si="8">A72+1</f>
        <v>67</v>
      </c>
      <c r="B73" s="85" t="s">
        <v>142</v>
      </c>
      <c r="C73" s="85" t="s">
        <v>111</v>
      </c>
      <c r="D73" s="39">
        <v>1640</v>
      </c>
      <c r="E73" s="116">
        <f t="shared" si="6"/>
        <v>9.8249999999999993</v>
      </c>
      <c r="F73" s="40">
        <v>8</v>
      </c>
      <c r="G73" s="40">
        <v>39.299999999999997</v>
      </c>
      <c r="H73" s="34">
        <f t="shared" si="7"/>
        <v>9.27</v>
      </c>
      <c r="I73" s="35">
        <f t="shared" si="5"/>
        <v>48.569999999999993</v>
      </c>
      <c r="J73" s="150"/>
      <c r="L73" s="283"/>
    </row>
    <row r="74" spans="1:12" s="22" customFormat="1">
      <c r="A74" s="36">
        <f t="shared" si="8"/>
        <v>68</v>
      </c>
      <c r="B74" s="85" t="s">
        <v>151</v>
      </c>
      <c r="C74" s="85" t="s">
        <v>111</v>
      </c>
      <c r="D74" s="39">
        <v>1495</v>
      </c>
      <c r="E74" s="116">
        <f t="shared" si="6"/>
        <v>8.9559999999999995</v>
      </c>
      <c r="F74" s="40">
        <v>24</v>
      </c>
      <c r="G74" s="40">
        <v>107.47</v>
      </c>
      <c r="H74" s="34">
        <f t="shared" si="7"/>
        <v>25.35</v>
      </c>
      <c r="I74" s="35">
        <f t="shared" si="5"/>
        <v>132.82</v>
      </c>
      <c r="J74" s="150"/>
      <c r="L74" s="283"/>
    </row>
    <row r="75" spans="1:12" s="22" customFormat="1">
      <c r="A75" s="36">
        <f t="shared" si="8"/>
        <v>69</v>
      </c>
      <c r="B75" s="85" t="s">
        <v>152</v>
      </c>
      <c r="C75" s="85" t="s">
        <v>70</v>
      </c>
      <c r="D75" s="39">
        <v>1445</v>
      </c>
      <c r="E75" s="116">
        <f t="shared" si="6"/>
        <v>8.657</v>
      </c>
      <c r="F75" s="40">
        <v>24</v>
      </c>
      <c r="G75" s="40">
        <v>103.88</v>
      </c>
      <c r="H75" s="34">
        <f t="shared" si="7"/>
        <v>24.51</v>
      </c>
      <c r="I75" s="35">
        <f t="shared" si="5"/>
        <v>128.38999999999999</v>
      </c>
      <c r="J75" s="150"/>
      <c r="L75" s="283"/>
    </row>
    <row r="76" spans="1:12" s="22" customFormat="1">
      <c r="A76" s="36">
        <f t="shared" si="8"/>
        <v>70</v>
      </c>
      <c r="B76" s="85" t="s">
        <v>142</v>
      </c>
      <c r="C76" s="85" t="s">
        <v>70</v>
      </c>
      <c r="D76" s="39">
        <v>1581</v>
      </c>
      <c r="E76" s="116">
        <f t="shared" si="6"/>
        <v>9.4719999999999995</v>
      </c>
      <c r="F76" s="40">
        <v>10</v>
      </c>
      <c r="G76" s="40">
        <v>47.36</v>
      </c>
      <c r="H76" s="34">
        <f t="shared" si="7"/>
        <v>11.17</v>
      </c>
      <c r="I76" s="35">
        <f t="shared" si="5"/>
        <v>58.53</v>
      </c>
      <c r="J76" s="150"/>
      <c r="L76" s="283"/>
    </row>
    <row r="77" spans="1:12" s="22" customFormat="1">
      <c r="A77" s="36">
        <f t="shared" si="8"/>
        <v>71</v>
      </c>
      <c r="B77" s="85" t="s">
        <v>153</v>
      </c>
      <c r="C77" s="85" t="s">
        <v>70</v>
      </c>
      <c r="D77" s="39">
        <v>1445</v>
      </c>
      <c r="E77" s="116">
        <f t="shared" si="6"/>
        <v>8.657</v>
      </c>
      <c r="F77" s="40">
        <v>24</v>
      </c>
      <c r="G77" s="40">
        <v>103.88</v>
      </c>
      <c r="H77" s="34">
        <f t="shared" si="7"/>
        <v>24.51</v>
      </c>
      <c r="I77" s="35">
        <f t="shared" si="5"/>
        <v>128.38999999999999</v>
      </c>
      <c r="J77" s="150"/>
      <c r="L77" s="283"/>
    </row>
    <row r="78" spans="1:12" s="22" customFormat="1">
      <c r="A78" s="36">
        <f t="shared" si="8"/>
        <v>72</v>
      </c>
      <c r="B78" s="85" t="s">
        <v>131</v>
      </c>
      <c r="C78" s="85" t="s">
        <v>70</v>
      </c>
      <c r="D78" s="39">
        <v>1445</v>
      </c>
      <c r="E78" s="116">
        <f t="shared" si="6"/>
        <v>8.657</v>
      </c>
      <c r="F78" s="40">
        <v>16</v>
      </c>
      <c r="G78" s="40">
        <v>69.260000000000005</v>
      </c>
      <c r="H78" s="34">
        <f t="shared" si="7"/>
        <v>16.34</v>
      </c>
      <c r="I78" s="35">
        <f t="shared" si="5"/>
        <v>85.600000000000009</v>
      </c>
      <c r="J78" s="150"/>
      <c r="L78" s="283"/>
    </row>
    <row r="79" spans="1:12" s="22" customFormat="1" ht="27" customHeight="1">
      <c r="A79" s="36">
        <f t="shared" si="8"/>
        <v>73</v>
      </c>
      <c r="B79" s="85" t="s">
        <v>154</v>
      </c>
      <c r="C79" s="85" t="s">
        <v>155</v>
      </c>
      <c r="D79" s="39">
        <v>2305</v>
      </c>
      <c r="E79" s="116">
        <f t="shared" si="6"/>
        <v>13.808999999999999</v>
      </c>
      <c r="F79" s="40">
        <v>25</v>
      </c>
      <c r="G79" s="40">
        <v>172.61</v>
      </c>
      <c r="H79" s="34">
        <f t="shared" si="7"/>
        <v>40.72</v>
      </c>
      <c r="I79" s="35">
        <f t="shared" si="5"/>
        <v>213.33</v>
      </c>
      <c r="J79" s="150"/>
      <c r="L79" s="283"/>
    </row>
    <row r="80" spans="1:12" s="22" customFormat="1">
      <c r="A80" s="36">
        <f t="shared" si="8"/>
        <v>74</v>
      </c>
      <c r="B80" s="85" t="s">
        <v>151</v>
      </c>
      <c r="C80" s="85" t="s">
        <v>70</v>
      </c>
      <c r="D80" s="39">
        <v>1472</v>
      </c>
      <c r="E80" s="116">
        <f t="shared" si="6"/>
        <v>8.8190000000000008</v>
      </c>
      <c r="F80" s="40">
        <v>16</v>
      </c>
      <c r="G80" s="40">
        <v>70.55</v>
      </c>
      <c r="H80" s="34">
        <f t="shared" si="7"/>
        <v>16.64</v>
      </c>
      <c r="I80" s="35">
        <f t="shared" si="5"/>
        <v>87.19</v>
      </c>
      <c r="J80" s="150"/>
      <c r="L80" s="283"/>
    </row>
    <row r="81" spans="1:12" s="22" customFormat="1" ht="15" customHeight="1">
      <c r="A81" s="36">
        <f t="shared" si="8"/>
        <v>75</v>
      </c>
      <c r="B81" s="85" t="s">
        <v>109</v>
      </c>
      <c r="C81" s="85" t="s">
        <v>70</v>
      </c>
      <c r="D81" s="39">
        <v>1553</v>
      </c>
      <c r="E81" s="116">
        <f t="shared" si="6"/>
        <v>9.3040000000000003</v>
      </c>
      <c r="F81" s="40">
        <v>16</v>
      </c>
      <c r="G81" s="40">
        <v>74.430000000000007</v>
      </c>
      <c r="H81" s="34">
        <f t="shared" si="7"/>
        <v>17.559999999999999</v>
      </c>
      <c r="I81" s="35">
        <f t="shared" si="5"/>
        <v>91.990000000000009</v>
      </c>
      <c r="J81" s="150"/>
      <c r="L81" s="283"/>
    </row>
    <row r="82" spans="1:12" s="22" customFormat="1">
      <c r="A82" s="36">
        <f t="shared" si="8"/>
        <v>76</v>
      </c>
      <c r="B82" s="85" t="s">
        <v>133</v>
      </c>
      <c r="C82" s="85" t="s">
        <v>70</v>
      </c>
      <c r="D82" s="39">
        <v>1445</v>
      </c>
      <c r="E82" s="116">
        <f t="shared" si="6"/>
        <v>8.657</v>
      </c>
      <c r="F82" s="40">
        <v>8</v>
      </c>
      <c r="G82" s="40">
        <v>34.630000000000003</v>
      </c>
      <c r="H82" s="34">
        <f t="shared" si="7"/>
        <v>8.17</v>
      </c>
      <c r="I82" s="35">
        <f t="shared" si="5"/>
        <v>42.800000000000004</v>
      </c>
      <c r="J82" s="150"/>
      <c r="L82" s="283"/>
    </row>
    <row r="83" spans="1:12" s="22" customFormat="1">
      <c r="A83" s="36">
        <f t="shared" si="8"/>
        <v>77</v>
      </c>
      <c r="B83" s="85" t="s">
        <v>113</v>
      </c>
      <c r="C83" s="85" t="s">
        <v>70</v>
      </c>
      <c r="D83" s="39">
        <v>1445</v>
      </c>
      <c r="E83" s="116">
        <f t="shared" si="6"/>
        <v>8.657</v>
      </c>
      <c r="F83" s="40">
        <v>8</v>
      </c>
      <c r="G83" s="40">
        <v>34.630000000000003</v>
      </c>
      <c r="H83" s="34">
        <f t="shared" si="7"/>
        <v>8.17</v>
      </c>
      <c r="I83" s="35">
        <f t="shared" si="5"/>
        <v>42.800000000000004</v>
      </c>
      <c r="J83" s="150"/>
      <c r="L83" s="283"/>
    </row>
    <row r="84" spans="1:12" s="22" customFormat="1">
      <c r="A84" s="36">
        <f t="shared" si="8"/>
        <v>78</v>
      </c>
      <c r="B84" s="85" t="s">
        <v>120</v>
      </c>
      <c r="C84" s="85" t="s">
        <v>70</v>
      </c>
      <c r="D84" s="39">
        <v>1472</v>
      </c>
      <c r="E84" s="116">
        <f t="shared" si="6"/>
        <v>8.8190000000000008</v>
      </c>
      <c r="F84" s="40">
        <v>8</v>
      </c>
      <c r="G84" s="40">
        <v>35.28</v>
      </c>
      <c r="H84" s="34">
        <f t="shared" si="7"/>
        <v>8.32</v>
      </c>
      <c r="I84" s="35">
        <f t="shared" si="5"/>
        <v>43.6</v>
      </c>
      <c r="J84" s="150"/>
      <c r="L84" s="283"/>
    </row>
    <row r="85" spans="1:12" s="22" customFormat="1">
      <c r="A85" s="36">
        <f t="shared" si="8"/>
        <v>79</v>
      </c>
      <c r="B85" s="85" t="s">
        <v>147</v>
      </c>
      <c r="C85" s="85" t="s">
        <v>111</v>
      </c>
      <c r="D85" s="39">
        <v>1630</v>
      </c>
      <c r="E85" s="116">
        <f t="shared" si="6"/>
        <v>9.7650000000000006</v>
      </c>
      <c r="F85" s="40">
        <v>24</v>
      </c>
      <c r="G85" s="40">
        <v>117.18</v>
      </c>
      <c r="H85" s="34">
        <f t="shared" si="7"/>
        <v>27.64</v>
      </c>
      <c r="I85" s="35">
        <f t="shared" si="5"/>
        <v>144.82</v>
      </c>
      <c r="J85" s="150"/>
      <c r="L85" s="283"/>
    </row>
    <row r="86" spans="1:12" s="22" customFormat="1">
      <c r="A86" s="36">
        <f t="shared" si="8"/>
        <v>80</v>
      </c>
      <c r="B86" s="85" t="s">
        <v>156</v>
      </c>
      <c r="C86" s="85" t="s">
        <v>70</v>
      </c>
      <c r="D86" s="39">
        <v>1425</v>
      </c>
      <c r="E86" s="116">
        <f t="shared" si="6"/>
        <v>8.5370000000000008</v>
      </c>
      <c r="F86" s="40">
        <v>8</v>
      </c>
      <c r="G86" s="40">
        <v>34.15</v>
      </c>
      <c r="H86" s="34">
        <f t="shared" si="7"/>
        <v>8.06</v>
      </c>
      <c r="I86" s="35">
        <f t="shared" si="5"/>
        <v>42.21</v>
      </c>
      <c r="J86" s="150"/>
      <c r="L86" s="283"/>
    </row>
    <row r="87" spans="1:12" s="22" customFormat="1">
      <c r="A87" s="36">
        <f t="shared" si="8"/>
        <v>81</v>
      </c>
      <c r="B87" s="85" t="s">
        <v>121</v>
      </c>
      <c r="C87" s="85" t="s">
        <v>119</v>
      </c>
      <c r="D87" s="39">
        <v>1692</v>
      </c>
      <c r="E87" s="116">
        <f t="shared" si="6"/>
        <v>10.137</v>
      </c>
      <c r="F87" s="40">
        <v>16</v>
      </c>
      <c r="G87" s="40">
        <v>81.099999999999994</v>
      </c>
      <c r="H87" s="34">
        <f t="shared" si="7"/>
        <v>19.13</v>
      </c>
      <c r="I87" s="35">
        <f t="shared" si="5"/>
        <v>100.22999999999999</v>
      </c>
      <c r="J87" s="150"/>
      <c r="L87" s="283"/>
    </row>
    <row r="88" spans="1:12" s="22" customFormat="1">
      <c r="A88" s="36">
        <f t="shared" si="8"/>
        <v>82</v>
      </c>
      <c r="B88" s="85" t="s">
        <v>85</v>
      </c>
      <c r="C88" s="85" t="s">
        <v>70</v>
      </c>
      <c r="D88" s="39">
        <v>1961</v>
      </c>
      <c r="E88" s="116">
        <f t="shared" si="6"/>
        <v>11.747999999999999</v>
      </c>
      <c r="F88" s="40">
        <v>60.5</v>
      </c>
      <c r="G88" s="40">
        <v>355.38</v>
      </c>
      <c r="H88" s="34">
        <f t="shared" si="7"/>
        <v>83.83</v>
      </c>
      <c r="I88" s="35">
        <f t="shared" si="5"/>
        <v>439.21</v>
      </c>
      <c r="J88" s="150"/>
      <c r="L88" s="283"/>
    </row>
    <row r="89" spans="1:12" s="22" customFormat="1">
      <c r="A89" s="36">
        <f t="shared" si="8"/>
        <v>83</v>
      </c>
      <c r="B89" s="85" t="s">
        <v>121</v>
      </c>
      <c r="C89" s="85" t="s">
        <v>71</v>
      </c>
      <c r="D89" s="39">
        <v>1242</v>
      </c>
      <c r="E89" s="116">
        <f t="shared" si="6"/>
        <v>7.4409999999999998</v>
      </c>
      <c r="F89" s="40">
        <v>8</v>
      </c>
      <c r="G89" s="40">
        <v>29.76</v>
      </c>
      <c r="H89" s="34">
        <f t="shared" si="7"/>
        <v>7.02</v>
      </c>
      <c r="I89" s="35">
        <f t="shared" si="5"/>
        <v>36.78</v>
      </c>
      <c r="J89" s="150"/>
      <c r="L89" s="283"/>
    </row>
    <row r="90" spans="1:12" s="22" customFormat="1">
      <c r="A90" s="36">
        <f t="shared" si="8"/>
        <v>84</v>
      </c>
      <c r="B90" s="85" t="s">
        <v>147</v>
      </c>
      <c r="C90" s="85" t="s">
        <v>119</v>
      </c>
      <c r="D90" s="39">
        <v>1747</v>
      </c>
      <c r="E90" s="116">
        <f t="shared" si="6"/>
        <v>10.465999999999999</v>
      </c>
      <c r="F90" s="40">
        <v>22</v>
      </c>
      <c r="G90" s="40">
        <v>115.13</v>
      </c>
      <c r="H90" s="34">
        <f t="shared" si="7"/>
        <v>27.16</v>
      </c>
      <c r="I90" s="35">
        <f t="shared" si="5"/>
        <v>142.29</v>
      </c>
      <c r="J90" s="150"/>
      <c r="L90" s="283"/>
    </row>
    <row r="91" spans="1:12" s="22" customFormat="1">
      <c r="A91" s="36">
        <f t="shared" si="8"/>
        <v>85</v>
      </c>
      <c r="B91" s="85" t="s">
        <v>135</v>
      </c>
      <c r="C91" s="85" t="s">
        <v>119</v>
      </c>
      <c r="D91" s="39">
        <v>1838</v>
      </c>
      <c r="E91" s="116">
        <f t="shared" si="6"/>
        <v>11.010999999999999</v>
      </c>
      <c r="F91" s="40">
        <v>32</v>
      </c>
      <c r="G91" s="40">
        <v>176.18</v>
      </c>
      <c r="H91" s="34">
        <f t="shared" si="7"/>
        <v>41.56</v>
      </c>
      <c r="I91" s="35">
        <f t="shared" si="5"/>
        <v>217.74</v>
      </c>
      <c r="J91" s="150"/>
      <c r="L91" s="283"/>
    </row>
    <row r="92" spans="1:12" s="22" customFormat="1">
      <c r="A92" s="36">
        <f t="shared" si="8"/>
        <v>86</v>
      </c>
      <c r="B92" s="85" t="s">
        <v>175</v>
      </c>
      <c r="C92" s="85" t="s">
        <v>119</v>
      </c>
      <c r="D92" s="39">
        <v>1811</v>
      </c>
      <c r="E92" s="116">
        <f t="shared" si="6"/>
        <v>10.85</v>
      </c>
      <c r="F92" s="40">
        <v>8</v>
      </c>
      <c r="G92" s="40">
        <v>43.4</v>
      </c>
      <c r="H92" s="34">
        <f t="shared" si="7"/>
        <v>10.24</v>
      </c>
      <c r="I92" s="35">
        <f t="shared" si="5"/>
        <v>53.64</v>
      </c>
      <c r="J92" s="150"/>
      <c r="L92" s="283"/>
    </row>
    <row r="93" spans="1:12" s="22" customFormat="1">
      <c r="A93" s="36">
        <f t="shared" si="8"/>
        <v>87</v>
      </c>
      <c r="B93" s="85" t="s">
        <v>128</v>
      </c>
      <c r="C93" s="85" t="s">
        <v>119</v>
      </c>
      <c r="D93" s="39">
        <v>1895</v>
      </c>
      <c r="E93" s="116">
        <f t="shared" si="6"/>
        <v>11.353</v>
      </c>
      <c r="F93" s="40">
        <v>8</v>
      </c>
      <c r="G93" s="40">
        <v>45.41</v>
      </c>
      <c r="H93" s="34">
        <f t="shared" si="7"/>
        <v>10.71</v>
      </c>
      <c r="I93" s="35">
        <f t="shared" si="5"/>
        <v>56.12</v>
      </c>
      <c r="J93" s="150"/>
      <c r="L93" s="283"/>
    </row>
    <row r="94" spans="1:12" s="22" customFormat="1" ht="15" customHeight="1">
      <c r="A94" s="36">
        <f t="shared" si="8"/>
        <v>88</v>
      </c>
      <c r="B94" s="85" t="s">
        <v>112</v>
      </c>
      <c r="C94" s="85" t="s">
        <v>71</v>
      </c>
      <c r="D94" s="39">
        <v>1242</v>
      </c>
      <c r="E94" s="116">
        <f t="shared" si="6"/>
        <v>7.4409999999999998</v>
      </c>
      <c r="F94" s="40">
        <v>8</v>
      </c>
      <c r="G94" s="40">
        <v>29.76</v>
      </c>
      <c r="H94" s="34">
        <f t="shared" si="7"/>
        <v>7.02</v>
      </c>
      <c r="I94" s="35">
        <f t="shared" si="5"/>
        <v>36.78</v>
      </c>
      <c r="J94" s="150"/>
      <c r="L94" s="283"/>
    </row>
    <row r="95" spans="1:12" s="22" customFormat="1" ht="14.25" customHeight="1">
      <c r="A95" s="36">
        <f t="shared" si="8"/>
        <v>89</v>
      </c>
      <c r="B95" s="85" t="s">
        <v>85</v>
      </c>
      <c r="C95" s="85" t="s">
        <v>70</v>
      </c>
      <c r="D95" s="39">
        <v>1895</v>
      </c>
      <c r="E95" s="116">
        <f t="shared" si="6"/>
        <v>11.353</v>
      </c>
      <c r="F95" s="40">
        <v>52.5</v>
      </c>
      <c r="G95" s="40">
        <v>298.02</v>
      </c>
      <c r="H95" s="34">
        <f t="shared" si="7"/>
        <v>70.3</v>
      </c>
      <c r="I95" s="35">
        <f t="shared" si="5"/>
        <v>368.32</v>
      </c>
      <c r="J95" s="150"/>
      <c r="L95" s="283"/>
    </row>
    <row r="96" spans="1:12" s="22" customFormat="1">
      <c r="A96" s="36">
        <f t="shared" si="8"/>
        <v>90</v>
      </c>
      <c r="B96" s="85" t="s">
        <v>117</v>
      </c>
      <c r="C96" s="85" t="s">
        <v>119</v>
      </c>
      <c r="D96" s="39">
        <v>1680</v>
      </c>
      <c r="E96" s="116">
        <f t="shared" si="6"/>
        <v>10.065</v>
      </c>
      <c r="F96" s="40">
        <v>8</v>
      </c>
      <c r="G96" s="40">
        <v>40.26</v>
      </c>
      <c r="H96" s="34">
        <f t="shared" si="7"/>
        <v>9.5</v>
      </c>
      <c r="I96" s="35">
        <f t="shared" si="5"/>
        <v>49.76</v>
      </c>
      <c r="J96" s="150"/>
      <c r="L96" s="283"/>
    </row>
    <row r="97" spans="1:12" s="22" customFormat="1">
      <c r="A97" s="36">
        <f t="shared" si="8"/>
        <v>91</v>
      </c>
      <c r="B97" s="85" t="s">
        <v>150</v>
      </c>
      <c r="C97" s="85" t="s">
        <v>111</v>
      </c>
      <c r="D97" s="39">
        <v>1620</v>
      </c>
      <c r="E97" s="116">
        <f t="shared" si="6"/>
        <v>9.7050000000000001</v>
      </c>
      <c r="F97" s="40">
        <v>8</v>
      </c>
      <c r="G97" s="40">
        <v>38.82</v>
      </c>
      <c r="H97" s="34">
        <f t="shared" si="7"/>
        <v>9.16</v>
      </c>
      <c r="I97" s="35">
        <f t="shared" si="5"/>
        <v>47.980000000000004</v>
      </c>
      <c r="J97" s="150"/>
      <c r="L97" s="283"/>
    </row>
    <row r="98" spans="1:12" s="22" customFormat="1">
      <c r="A98" s="36">
        <f t="shared" si="8"/>
        <v>92</v>
      </c>
      <c r="B98" s="85" t="s">
        <v>145</v>
      </c>
      <c r="C98" s="85" t="s">
        <v>70</v>
      </c>
      <c r="D98" s="39">
        <v>1472</v>
      </c>
      <c r="E98" s="116">
        <f t="shared" si="6"/>
        <v>8.8190000000000008</v>
      </c>
      <c r="F98" s="40">
        <v>8</v>
      </c>
      <c r="G98" s="40">
        <v>35.28</v>
      </c>
      <c r="H98" s="34">
        <f t="shared" si="7"/>
        <v>8.32</v>
      </c>
      <c r="I98" s="35">
        <f t="shared" si="5"/>
        <v>43.6</v>
      </c>
      <c r="J98" s="150"/>
      <c r="L98" s="283"/>
    </row>
    <row r="99" spans="1:12" s="22" customFormat="1">
      <c r="A99" s="36">
        <f t="shared" si="8"/>
        <v>93</v>
      </c>
      <c r="B99" s="85" t="s">
        <v>136</v>
      </c>
      <c r="C99" s="85" t="s">
        <v>70</v>
      </c>
      <c r="D99" s="39">
        <v>1445</v>
      </c>
      <c r="E99" s="116">
        <f t="shared" si="6"/>
        <v>8.657</v>
      </c>
      <c r="F99" s="40">
        <v>8</v>
      </c>
      <c r="G99" s="40">
        <v>34.630000000000003</v>
      </c>
      <c r="H99" s="34">
        <f t="shared" si="7"/>
        <v>8.17</v>
      </c>
      <c r="I99" s="35">
        <f t="shared" si="5"/>
        <v>42.800000000000004</v>
      </c>
      <c r="J99" s="150"/>
      <c r="L99" s="283"/>
    </row>
    <row r="100" spans="1:12" s="22" customFormat="1">
      <c r="A100" s="36">
        <f t="shared" si="8"/>
        <v>94</v>
      </c>
      <c r="B100" s="85" t="s">
        <v>146</v>
      </c>
      <c r="C100" s="85" t="s">
        <v>111</v>
      </c>
      <c r="D100" s="39">
        <v>1531</v>
      </c>
      <c r="E100" s="116">
        <f t="shared" si="6"/>
        <v>9.1720000000000006</v>
      </c>
      <c r="F100" s="40">
        <v>16</v>
      </c>
      <c r="G100" s="40">
        <v>73.38</v>
      </c>
      <c r="H100" s="34">
        <f t="shared" si="7"/>
        <v>17.309999999999999</v>
      </c>
      <c r="I100" s="35">
        <f t="shared" si="5"/>
        <v>90.69</v>
      </c>
      <c r="J100" s="150"/>
      <c r="L100" s="283"/>
    </row>
    <row r="101" spans="1:12" s="22" customFormat="1">
      <c r="A101" s="36">
        <f t="shared" si="8"/>
        <v>95</v>
      </c>
      <c r="B101" s="85" t="s">
        <v>131</v>
      </c>
      <c r="C101" s="85" t="s">
        <v>111</v>
      </c>
      <c r="D101" s="39">
        <v>1475</v>
      </c>
      <c r="E101" s="116">
        <f t="shared" si="6"/>
        <v>8.8369999999999997</v>
      </c>
      <c r="F101" s="40">
        <v>8</v>
      </c>
      <c r="G101" s="40">
        <v>35.35</v>
      </c>
      <c r="H101" s="34">
        <f t="shared" si="7"/>
        <v>8.34</v>
      </c>
      <c r="I101" s="35">
        <f t="shared" si="5"/>
        <v>43.69</v>
      </c>
      <c r="J101" s="150"/>
      <c r="L101" s="283"/>
    </row>
    <row r="102" spans="1:12" s="22" customFormat="1">
      <c r="A102" s="36">
        <f t="shared" si="8"/>
        <v>96</v>
      </c>
      <c r="B102" s="85" t="s">
        <v>134</v>
      </c>
      <c r="C102" s="85" t="s">
        <v>111</v>
      </c>
      <c r="D102" s="39">
        <v>1515</v>
      </c>
      <c r="E102" s="116">
        <f t="shared" si="6"/>
        <v>9.0760000000000005</v>
      </c>
      <c r="F102" s="40">
        <v>16</v>
      </c>
      <c r="G102" s="40">
        <v>72.61</v>
      </c>
      <c r="H102" s="34">
        <f t="shared" si="7"/>
        <v>17.13</v>
      </c>
      <c r="I102" s="35">
        <f t="shared" si="5"/>
        <v>89.74</v>
      </c>
      <c r="J102" s="150"/>
      <c r="L102" s="283"/>
    </row>
    <row r="103" spans="1:12" s="22" customFormat="1">
      <c r="A103" s="36">
        <f t="shared" si="8"/>
        <v>97</v>
      </c>
      <c r="B103" s="85" t="s">
        <v>142</v>
      </c>
      <c r="C103" s="85" t="s">
        <v>119</v>
      </c>
      <c r="D103" s="39">
        <v>1861</v>
      </c>
      <c r="E103" s="116">
        <f t="shared" si="6"/>
        <v>11.148999999999999</v>
      </c>
      <c r="F103" s="40">
        <v>16</v>
      </c>
      <c r="G103" s="40">
        <v>89.19</v>
      </c>
      <c r="H103" s="34">
        <f t="shared" si="7"/>
        <v>21.04</v>
      </c>
      <c r="I103" s="35">
        <f t="shared" si="5"/>
        <v>110.22999999999999</v>
      </c>
      <c r="J103" s="150"/>
      <c r="L103" s="283"/>
    </row>
    <row r="104" spans="1:12" s="22" customFormat="1">
      <c r="A104" s="36">
        <f t="shared" si="8"/>
        <v>98</v>
      </c>
      <c r="B104" s="85" t="s">
        <v>114</v>
      </c>
      <c r="C104" s="85" t="s">
        <v>111</v>
      </c>
      <c r="D104" s="39">
        <v>1523</v>
      </c>
      <c r="E104" s="116">
        <f t="shared" si="6"/>
        <v>9.1240000000000006</v>
      </c>
      <c r="F104" s="40">
        <v>16</v>
      </c>
      <c r="G104" s="40">
        <v>72.989999999999995</v>
      </c>
      <c r="H104" s="34">
        <f t="shared" si="7"/>
        <v>17.22</v>
      </c>
      <c r="I104" s="35">
        <f t="shared" si="5"/>
        <v>90.21</v>
      </c>
      <c r="J104" s="150"/>
      <c r="L104" s="283"/>
    </row>
    <row r="105" spans="1:12" s="22" customFormat="1">
      <c r="A105" s="36">
        <f t="shared" si="8"/>
        <v>99</v>
      </c>
      <c r="B105" s="85" t="s">
        <v>132</v>
      </c>
      <c r="C105" s="85" t="s">
        <v>111</v>
      </c>
      <c r="D105" s="39">
        <v>1640</v>
      </c>
      <c r="E105" s="116">
        <f t="shared" si="6"/>
        <v>9.8249999999999993</v>
      </c>
      <c r="F105" s="40">
        <v>8</v>
      </c>
      <c r="G105" s="40">
        <v>39.299999999999997</v>
      </c>
      <c r="H105" s="34">
        <f t="shared" si="7"/>
        <v>9.27</v>
      </c>
      <c r="I105" s="35">
        <f t="shared" si="5"/>
        <v>48.569999999999993</v>
      </c>
      <c r="J105" s="150"/>
      <c r="L105" s="283"/>
    </row>
    <row r="106" spans="1:12" s="22" customFormat="1">
      <c r="A106" s="36">
        <f t="shared" si="8"/>
        <v>100</v>
      </c>
      <c r="B106" s="85" t="s">
        <v>109</v>
      </c>
      <c r="C106" s="85" t="s">
        <v>111</v>
      </c>
      <c r="D106" s="39">
        <v>1591</v>
      </c>
      <c r="E106" s="116">
        <f t="shared" si="6"/>
        <v>9.532</v>
      </c>
      <c r="F106" s="40">
        <v>24</v>
      </c>
      <c r="G106" s="40">
        <v>114.38</v>
      </c>
      <c r="H106" s="34">
        <f t="shared" si="7"/>
        <v>26.98</v>
      </c>
      <c r="I106" s="35">
        <f t="shared" si="5"/>
        <v>141.35999999999999</v>
      </c>
      <c r="J106" s="150"/>
      <c r="L106" s="283"/>
    </row>
    <row r="107" spans="1:12" s="22" customFormat="1">
      <c r="A107" s="36">
        <f t="shared" si="8"/>
        <v>101</v>
      </c>
      <c r="B107" s="85" t="s">
        <v>157</v>
      </c>
      <c r="C107" s="85" t="s">
        <v>111</v>
      </c>
      <c r="D107" s="39">
        <v>1640</v>
      </c>
      <c r="E107" s="116">
        <f t="shared" si="6"/>
        <v>9.8249999999999993</v>
      </c>
      <c r="F107" s="40">
        <v>16</v>
      </c>
      <c r="G107" s="40">
        <v>78.599999999999994</v>
      </c>
      <c r="H107" s="34">
        <f t="shared" si="7"/>
        <v>18.54</v>
      </c>
      <c r="I107" s="35">
        <f t="shared" si="5"/>
        <v>97.139999999999986</v>
      </c>
      <c r="J107" s="150"/>
      <c r="L107" s="283"/>
    </row>
    <row r="108" spans="1:12" s="22" customFormat="1">
      <c r="A108" s="36">
        <f t="shared" si="8"/>
        <v>102</v>
      </c>
      <c r="B108" s="85" t="s">
        <v>125</v>
      </c>
      <c r="C108" s="85" t="s">
        <v>111</v>
      </c>
      <c r="D108" s="39">
        <v>1640</v>
      </c>
      <c r="E108" s="116">
        <f t="shared" si="6"/>
        <v>9.8249999999999993</v>
      </c>
      <c r="F108" s="40">
        <v>9</v>
      </c>
      <c r="G108" s="40">
        <v>44.21</v>
      </c>
      <c r="H108" s="34">
        <f t="shared" si="7"/>
        <v>10.43</v>
      </c>
      <c r="I108" s="35">
        <f t="shared" si="5"/>
        <v>54.64</v>
      </c>
      <c r="J108" s="150"/>
      <c r="L108" s="283"/>
    </row>
    <row r="109" spans="1:12" s="22" customFormat="1">
      <c r="A109" s="36">
        <f t="shared" si="8"/>
        <v>103</v>
      </c>
      <c r="B109" s="85" t="s">
        <v>157</v>
      </c>
      <c r="C109" s="85" t="s">
        <v>70</v>
      </c>
      <c r="D109" s="39">
        <v>1581</v>
      </c>
      <c r="E109" s="116">
        <f t="shared" si="6"/>
        <v>9.4719999999999995</v>
      </c>
      <c r="F109" s="40">
        <v>16</v>
      </c>
      <c r="G109" s="40">
        <v>75.78</v>
      </c>
      <c r="H109" s="34">
        <f t="shared" si="7"/>
        <v>17.88</v>
      </c>
      <c r="I109" s="35">
        <f t="shared" si="5"/>
        <v>93.66</v>
      </c>
      <c r="J109" s="150"/>
      <c r="L109" s="283"/>
    </row>
    <row r="110" spans="1:12" s="22" customFormat="1">
      <c r="A110" s="36">
        <f t="shared" si="8"/>
        <v>104</v>
      </c>
      <c r="B110" s="85" t="s">
        <v>110</v>
      </c>
      <c r="C110" s="85" t="s">
        <v>70</v>
      </c>
      <c r="D110" s="39">
        <v>1452</v>
      </c>
      <c r="E110" s="116">
        <f t="shared" si="6"/>
        <v>8.6989999999999998</v>
      </c>
      <c r="F110" s="40">
        <v>8</v>
      </c>
      <c r="G110" s="40">
        <v>34.799999999999997</v>
      </c>
      <c r="H110" s="34">
        <f t="shared" si="7"/>
        <v>8.2100000000000009</v>
      </c>
      <c r="I110" s="35">
        <f t="shared" si="5"/>
        <v>43.01</v>
      </c>
      <c r="J110" s="150"/>
      <c r="L110" s="283"/>
    </row>
    <row r="111" spans="1:12" s="22" customFormat="1">
      <c r="A111" s="36">
        <f t="shared" si="8"/>
        <v>105</v>
      </c>
      <c r="B111" s="85" t="s">
        <v>86</v>
      </c>
      <c r="C111" s="85" t="s">
        <v>71</v>
      </c>
      <c r="D111" s="39">
        <v>1675</v>
      </c>
      <c r="E111" s="116">
        <f t="shared" si="6"/>
        <v>10.035</v>
      </c>
      <c r="F111" s="40">
        <v>25</v>
      </c>
      <c r="G111" s="40">
        <v>125.44</v>
      </c>
      <c r="H111" s="34">
        <f t="shared" si="7"/>
        <v>29.59</v>
      </c>
      <c r="I111" s="35">
        <f t="shared" si="5"/>
        <v>155.03</v>
      </c>
      <c r="J111" s="150"/>
      <c r="L111" s="283"/>
    </row>
    <row r="112" spans="1:12" s="22" customFormat="1">
      <c r="A112" s="36">
        <f t="shared" si="8"/>
        <v>106</v>
      </c>
      <c r="B112" s="85" t="s">
        <v>158</v>
      </c>
      <c r="C112" s="85" t="s">
        <v>159</v>
      </c>
      <c r="D112" s="39">
        <v>2423</v>
      </c>
      <c r="E112" s="116">
        <f t="shared" si="6"/>
        <v>14.516</v>
      </c>
      <c r="F112" s="40">
        <v>16</v>
      </c>
      <c r="G112" s="40">
        <v>116.13</v>
      </c>
      <c r="H112" s="34">
        <f t="shared" si="7"/>
        <v>27.4</v>
      </c>
      <c r="I112" s="35">
        <f t="shared" si="5"/>
        <v>143.53</v>
      </c>
      <c r="J112" s="150"/>
      <c r="L112" s="283"/>
    </row>
    <row r="113" spans="1:12" s="22" customFormat="1">
      <c r="A113" s="36">
        <f t="shared" si="8"/>
        <v>107</v>
      </c>
      <c r="B113" s="85" t="s">
        <v>86</v>
      </c>
      <c r="C113" s="85" t="s">
        <v>71</v>
      </c>
      <c r="D113" s="39">
        <v>1655</v>
      </c>
      <c r="E113" s="116">
        <f t="shared" si="6"/>
        <v>9.9149999999999991</v>
      </c>
      <c r="F113" s="40">
        <v>32</v>
      </c>
      <c r="G113" s="40">
        <v>158.63999999999999</v>
      </c>
      <c r="H113" s="34">
        <f t="shared" si="7"/>
        <v>37.42</v>
      </c>
      <c r="I113" s="35">
        <f t="shared" si="5"/>
        <v>196.06</v>
      </c>
      <c r="J113" s="150"/>
      <c r="L113" s="283"/>
    </row>
    <row r="114" spans="1:12" s="22" customFormat="1" ht="15" customHeight="1">
      <c r="A114" s="36">
        <f t="shared" si="8"/>
        <v>108</v>
      </c>
      <c r="B114" s="85" t="s">
        <v>134</v>
      </c>
      <c r="C114" s="85" t="s">
        <v>111</v>
      </c>
      <c r="D114" s="39">
        <v>1544</v>
      </c>
      <c r="E114" s="116">
        <f t="shared" si="6"/>
        <v>9.25</v>
      </c>
      <c r="F114" s="40">
        <v>26</v>
      </c>
      <c r="G114" s="40">
        <v>120.25</v>
      </c>
      <c r="H114" s="34">
        <f t="shared" si="7"/>
        <v>28.37</v>
      </c>
      <c r="I114" s="35">
        <f t="shared" si="5"/>
        <v>148.62</v>
      </c>
      <c r="J114" s="150"/>
      <c r="L114" s="283"/>
    </row>
    <row r="115" spans="1:12" s="22" customFormat="1">
      <c r="A115" s="36">
        <f t="shared" si="8"/>
        <v>109</v>
      </c>
      <c r="B115" s="85" t="s">
        <v>120</v>
      </c>
      <c r="C115" s="85" t="s">
        <v>111</v>
      </c>
      <c r="D115" s="39">
        <v>1495</v>
      </c>
      <c r="E115" s="116">
        <f t="shared" si="6"/>
        <v>8.9559999999999995</v>
      </c>
      <c r="F115" s="40">
        <v>8</v>
      </c>
      <c r="G115" s="40">
        <v>35.82</v>
      </c>
      <c r="H115" s="34">
        <f t="shared" si="7"/>
        <v>8.4499999999999993</v>
      </c>
      <c r="I115" s="35">
        <f t="shared" si="5"/>
        <v>44.269999999999996</v>
      </c>
      <c r="J115" s="150"/>
      <c r="L115" s="283"/>
    </row>
    <row r="116" spans="1:12" s="276" customFormat="1" ht="28.5" customHeight="1">
      <c r="A116" s="268">
        <f t="shared" si="8"/>
        <v>110</v>
      </c>
      <c r="B116" s="269" t="s">
        <v>138</v>
      </c>
      <c r="C116" s="269" t="s">
        <v>111</v>
      </c>
      <c r="D116" s="270">
        <v>1652</v>
      </c>
      <c r="E116" s="271">
        <f t="shared" si="6"/>
        <v>9.8970000000000002</v>
      </c>
      <c r="F116" s="272">
        <v>8</v>
      </c>
      <c r="G116" s="272">
        <v>39.590000000000003</v>
      </c>
      <c r="H116" s="273">
        <f t="shared" si="7"/>
        <v>9.34</v>
      </c>
      <c r="I116" s="274">
        <f t="shared" si="5"/>
        <v>48.930000000000007</v>
      </c>
      <c r="J116" s="275"/>
      <c r="L116" s="283"/>
    </row>
    <row r="117" spans="1:12" s="22" customFormat="1">
      <c r="A117" s="36">
        <f t="shared" si="8"/>
        <v>111</v>
      </c>
      <c r="B117" s="85" t="s">
        <v>137</v>
      </c>
      <c r="C117" s="85" t="s">
        <v>119</v>
      </c>
      <c r="D117" s="39">
        <v>1680</v>
      </c>
      <c r="E117" s="116">
        <f t="shared" si="6"/>
        <v>10.065</v>
      </c>
      <c r="F117" s="40">
        <v>8</v>
      </c>
      <c r="G117" s="40">
        <v>40.26</v>
      </c>
      <c r="H117" s="34">
        <f t="shared" si="7"/>
        <v>9.5</v>
      </c>
      <c r="I117" s="35">
        <f t="shared" si="5"/>
        <v>49.76</v>
      </c>
      <c r="J117" s="150"/>
      <c r="L117" s="283"/>
    </row>
    <row r="118" spans="1:12" s="22" customFormat="1">
      <c r="A118" s="36">
        <f t="shared" si="8"/>
        <v>112</v>
      </c>
      <c r="B118" s="85" t="s">
        <v>136</v>
      </c>
      <c r="C118" s="85" t="s">
        <v>111</v>
      </c>
      <c r="D118" s="39">
        <v>1495</v>
      </c>
      <c r="E118" s="116">
        <f t="shared" si="6"/>
        <v>8.9559999999999995</v>
      </c>
      <c r="F118" s="40">
        <v>17</v>
      </c>
      <c r="G118" s="40">
        <v>76.13</v>
      </c>
      <c r="H118" s="34">
        <f t="shared" si="7"/>
        <v>17.96</v>
      </c>
      <c r="I118" s="35">
        <f t="shared" si="5"/>
        <v>94.09</v>
      </c>
      <c r="J118" s="150"/>
      <c r="L118" s="283"/>
    </row>
    <row r="119" spans="1:12" s="22" customFormat="1" ht="14.25" customHeight="1">
      <c r="A119" s="36">
        <f t="shared" si="8"/>
        <v>113</v>
      </c>
      <c r="B119" s="85" t="s">
        <v>86</v>
      </c>
      <c r="C119" s="85" t="s">
        <v>72</v>
      </c>
      <c r="D119" s="39">
        <v>2317</v>
      </c>
      <c r="E119" s="116">
        <f t="shared" si="6"/>
        <v>13.881</v>
      </c>
      <c r="F119" s="40">
        <v>24</v>
      </c>
      <c r="G119" s="40">
        <v>166.57</v>
      </c>
      <c r="H119" s="34">
        <f t="shared" si="7"/>
        <v>39.29</v>
      </c>
      <c r="I119" s="35">
        <f t="shared" si="5"/>
        <v>205.85999999999999</v>
      </c>
      <c r="J119" s="150"/>
      <c r="L119" s="283"/>
    </row>
    <row r="120" spans="1:12" s="22" customFormat="1">
      <c r="A120" s="36">
        <f t="shared" si="8"/>
        <v>114</v>
      </c>
      <c r="B120" s="85" t="s">
        <v>118</v>
      </c>
      <c r="C120" s="85" t="s">
        <v>70</v>
      </c>
      <c r="D120" s="39">
        <v>1445</v>
      </c>
      <c r="E120" s="116">
        <f t="shared" si="6"/>
        <v>8.657</v>
      </c>
      <c r="F120" s="40">
        <v>8</v>
      </c>
      <c r="G120" s="40">
        <v>34.630000000000003</v>
      </c>
      <c r="H120" s="34">
        <f t="shared" si="7"/>
        <v>8.17</v>
      </c>
      <c r="I120" s="35">
        <f t="shared" si="5"/>
        <v>42.800000000000004</v>
      </c>
      <c r="J120" s="150"/>
      <c r="L120" s="283"/>
    </row>
    <row r="121" spans="1:12" s="22" customFormat="1">
      <c r="A121" s="36">
        <f t="shared" si="8"/>
        <v>115</v>
      </c>
      <c r="B121" s="85" t="s">
        <v>118</v>
      </c>
      <c r="C121" s="85" t="s">
        <v>70</v>
      </c>
      <c r="D121" s="39">
        <v>1445</v>
      </c>
      <c r="E121" s="116">
        <f t="shared" si="6"/>
        <v>8.657</v>
      </c>
      <c r="F121" s="40">
        <v>16</v>
      </c>
      <c r="G121" s="40">
        <v>69.260000000000005</v>
      </c>
      <c r="H121" s="34">
        <f t="shared" si="7"/>
        <v>16.34</v>
      </c>
      <c r="I121" s="35">
        <f t="shared" si="5"/>
        <v>85.600000000000009</v>
      </c>
      <c r="J121" s="150"/>
      <c r="L121" s="283"/>
    </row>
    <row r="122" spans="1:12" s="22" customFormat="1">
      <c r="A122" s="36">
        <f t="shared" si="8"/>
        <v>116</v>
      </c>
      <c r="B122" s="85" t="s">
        <v>131</v>
      </c>
      <c r="C122" s="85" t="s">
        <v>119</v>
      </c>
      <c r="D122" s="39">
        <v>1845</v>
      </c>
      <c r="E122" s="116">
        <f t="shared" si="6"/>
        <v>11.053000000000001</v>
      </c>
      <c r="F122" s="40">
        <v>14</v>
      </c>
      <c r="G122" s="40">
        <v>77.37</v>
      </c>
      <c r="H122" s="34">
        <f t="shared" si="7"/>
        <v>18.25</v>
      </c>
      <c r="I122" s="35">
        <f t="shared" si="5"/>
        <v>95.62</v>
      </c>
      <c r="J122" s="150"/>
      <c r="L122" s="283"/>
    </row>
    <row r="123" spans="1:12" s="22" customFormat="1">
      <c r="A123" s="36">
        <f t="shared" si="8"/>
        <v>117</v>
      </c>
      <c r="B123" s="85" t="s">
        <v>86</v>
      </c>
      <c r="C123" s="85" t="s">
        <v>71</v>
      </c>
      <c r="D123" s="39">
        <v>1695</v>
      </c>
      <c r="E123" s="116">
        <f t="shared" si="6"/>
        <v>10.154999999999999</v>
      </c>
      <c r="F123" s="40">
        <v>26</v>
      </c>
      <c r="G123" s="40">
        <v>132.02000000000001</v>
      </c>
      <c r="H123" s="34">
        <f t="shared" si="7"/>
        <v>31.14</v>
      </c>
      <c r="I123" s="35">
        <f t="shared" si="5"/>
        <v>163.16000000000003</v>
      </c>
      <c r="J123" s="150"/>
      <c r="L123" s="283"/>
    </row>
    <row r="124" spans="1:12" s="22" customFormat="1">
      <c r="A124" s="36">
        <f t="shared" si="8"/>
        <v>118</v>
      </c>
      <c r="B124" s="85" t="s">
        <v>145</v>
      </c>
      <c r="C124" s="85" t="s">
        <v>70</v>
      </c>
      <c r="D124" s="39">
        <v>1405</v>
      </c>
      <c r="E124" s="116">
        <f t="shared" si="6"/>
        <v>8.4169999999999998</v>
      </c>
      <c r="F124" s="40">
        <v>8</v>
      </c>
      <c r="G124" s="40">
        <v>33.67</v>
      </c>
      <c r="H124" s="34">
        <f t="shared" si="7"/>
        <v>7.94</v>
      </c>
      <c r="I124" s="35">
        <f t="shared" si="5"/>
        <v>41.61</v>
      </c>
      <c r="J124" s="150"/>
      <c r="L124" s="283"/>
    </row>
    <row r="125" spans="1:12" s="22" customFormat="1">
      <c r="A125" s="36">
        <f t="shared" si="8"/>
        <v>119</v>
      </c>
      <c r="B125" s="85" t="s">
        <v>127</v>
      </c>
      <c r="C125" s="85" t="s">
        <v>119</v>
      </c>
      <c r="D125" s="39">
        <v>1550</v>
      </c>
      <c r="E125" s="116">
        <f t="shared" si="6"/>
        <v>9.2859999999999996</v>
      </c>
      <c r="F125" s="40">
        <v>24</v>
      </c>
      <c r="G125" s="40">
        <v>111.43</v>
      </c>
      <c r="H125" s="34">
        <f t="shared" si="7"/>
        <v>26.29</v>
      </c>
      <c r="I125" s="35">
        <f t="shared" si="5"/>
        <v>137.72</v>
      </c>
      <c r="J125" s="150"/>
      <c r="L125" s="283"/>
    </row>
    <row r="126" spans="1:12" s="22" customFormat="1">
      <c r="A126" s="36">
        <f t="shared" si="8"/>
        <v>120</v>
      </c>
      <c r="B126" s="85" t="s">
        <v>126</v>
      </c>
      <c r="C126" s="85" t="s">
        <v>111</v>
      </c>
      <c r="D126" s="39">
        <v>1640</v>
      </c>
      <c r="E126" s="116">
        <f t="shared" si="6"/>
        <v>9.8249999999999993</v>
      </c>
      <c r="F126" s="40">
        <v>30</v>
      </c>
      <c r="G126" s="40">
        <v>147.38</v>
      </c>
      <c r="H126" s="34">
        <f t="shared" si="7"/>
        <v>34.770000000000003</v>
      </c>
      <c r="I126" s="35">
        <f t="shared" si="5"/>
        <v>182.15</v>
      </c>
      <c r="J126" s="150"/>
      <c r="L126" s="283"/>
    </row>
    <row r="127" spans="1:12" s="22" customFormat="1">
      <c r="A127" s="36">
        <f t="shared" si="8"/>
        <v>121</v>
      </c>
      <c r="B127" s="85" t="s">
        <v>160</v>
      </c>
      <c r="C127" s="85" t="s">
        <v>111</v>
      </c>
      <c r="D127" s="39">
        <v>1523</v>
      </c>
      <c r="E127" s="116">
        <f t="shared" si="6"/>
        <v>9.1240000000000006</v>
      </c>
      <c r="F127" s="40">
        <v>6</v>
      </c>
      <c r="G127" s="40">
        <v>27.37</v>
      </c>
      <c r="H127" s="34">
        <f t="shared" si="7"/>
        <v>6.46</v>
      </c>
      <c r="I127" s="35">
        <f t="shared" si="5"/>
        <v>33.83</v>
      </c>
      <c r="J127" s="150"/>
      <c r="L127" s="283"/>
    </row>
    <row r="128" spans="1:12" s="22" customFormat="1">
      <c r="A128" s="36">
        <f t="shared" si="8"/>
        <v>122</v>
      </c>
      <c r="B128" s="85" t="s">
        <v>142</v>
      </c>
      <c r="C128" s="85" t="s">
        <v>111</v>
      </c>
      <c r="D128" s="39">
        <v>1571</v>
      </c>
      <c r="E128" s="116">
        <f t="shared" si="6"/>
        <v>9.4120000000000008</v>
      </c>
      <c r="F128" s="40">
        <v>10</v>
      </c>
      <c r="G128" s="40">
        <v>47.06</v>
      </c>
      <c r="H128" s="34">
        <f t="shared" si="7"/>
        <v>11.1</v>
      </c>
      <c r="I128" s="35">
        <f t="shared" si="5"/>
        <v>58.160000000000004</v>
      </c>
      <c r="J128" s="150"/>
      <c r="L128" s="283"/>
    </row>
    <row r="129" spans="1:12" s="276" customFormat="1" ht="24.75" customHeight="1">
      <c r="A129" s="268">
        <f t="shared" si="8"/>
        <v>123</v>
      </c>
      <c r="B129" s="269" t="s">
        <v>143</v>
      </c>
      <c r="C129" s="269" t="s">
        <v>161</v>
      </c>
      <c r="D129" s="270">
        <v>1482</v>
      </c>
      <c r="E129" s="271">
        <f t="shared" si="6"/>
        <v>8.8789999999999996</v>
      </c>
      <c r="F129" s="272">
        <v>16</v>
      </c>
      <c r="G129" s="272">
        <v>71.03</v>
      </c>
      <c r="H129" s="273">
        <f t="shared" si="7"/>
        <v>16.760000000000002</v>
      </c>
      <c r="I129" s="274">
        <f t="shared" si="5"/>
        <v>87.79</v>
      </c>
      <c r="J129" s="275"/>
      <c r="L129" s="283"/>
    </row>
    <row r="130" spans="1:12" s="22" customFormat="1">
      <c r="A130" s="36">
        <f t="shared" si="8"/>
        <v>124</v>
      </c>
      <c r="B130" s="85" t="s">
        <v>125</v>
      </c>
      <c r="C130" s="85" t="s">
        <v>111</v>
      </c>
      <c r="D130" s="39">
        <v>1881</v>
      </c>
      <c r="E130" s="116">
        <f t="shared" si="6"/>
        <v>11.269</v>
      </c>
      <c r="F130" s="40">
        <v>8</v>
      </c>
      <c r="G130" s="40">
        <v>45.08</v>
      </c>
      <c r="H130" s="34">
        <f t="shared" si="7"/>
        <v>10.63</v>
      </c>
      <c r="I130" s="35">
        <f t="shared" si="5"/>
        <v>55.71</v>
      </c>
      <c r="J130" s="150"/>
      <c r="L130" s="283"/>
    </row>
    <row r="131" spans="1:12" s="22" customFormat="1">
      <c r="A131" s="36">
        <f t="shared" si="8"/>
        <v>125</v>
      </c>
      <c r="B131" s="85" t="s">
        <v>162</v>
      </c>
      <c r="C131" s="85" t="s">
        <v>111</v>
      </c>
      <c r="D131" s="39">
        <v>1640</v>
      </c>
      <c r="E131" s="116">
        <f t="shared" si="6"/>
        <v>9.8249999999999993</v>
      </c>
      <c r="F131" s="40">
        <v>8</v>
      </c>
      <c r="G131" s="40">
        <v>39.299999999999997</v>
      </c>
      <c r="H131" s="34">
        <f t="shared" si="7"/>
        <v>9.27</v>
      </c>
      <c r="I131" s="35">
        <f t="shared" si="5"/>
        <v>48.569999999999993</v>
      </c>
      <c r="J131" s="150"/>
      <c r="L131" s="283"/>
    </row>
    <row r="132" spans="1:12" s="22" customFormat="1">
      <c r="A132" s="36">
        <f t="shared" si="8"/>
        <v>126</v>
      </c>
      <c r="B132" s="85" t="s">
        <v>148</v>
      </c>
      <c r="C132" s="85" t="s">
        <v>111</v>
      </c>
      <c r="D132" s="39">
        <v>1591</v>
      </c>
      <c r="E132" s="116">
        <f t="shared" si="6"/>
        <v>9.532</v>
      </c>
      <c r="F132" s="40">
        <v>8</v>
      </c>
      <c r="G132" s="40">
        <v>38.130000000000003</v>
      </c>
      <c r="H132" s="34">
        <f t="shared" si="7"/>
        <v>8.99</v>
      </c>
      <c r="I132" s="35">
        <f t="shared" si="5"/>
        <v>47.120000000000005</v>
      </c>
      <c r="J132" s="150"/>
      <c r="L132" s="283"/>
    </row>
    <row r="133" spans="1:12" s="22" customFormat="1">
      <c r="A133" s="36">
        <f t="shared" si="8"/>
        <v>127</v>
      </c>
      <c r="B133" s="85" t="s">
        <v>163</v>
      </c>
      <c r="C133" s="85" t="s">
        <v>70</v>
      </c>
      <c r="D133" s="39">
        <v>1517</v>
      </c>
      <c r="E133" s="116">
        <f t="shared" si="6"/>
        <v>9.0879999999999992</v>
      </c>
      <c r="F133" s="40">
        <v>16</v>
      </c>
      <c r="G133" s="40">
        <v>72.7</v>
      </c>
      <c r="H133" s="34">
        <f t="shared" si="7"/>
        <v>17.149999999999999</v>
      </c>
      <c r="I133" s="35">
        <f t="shared" si="5"/>
        <v>89.85</v>
      </c>
      <c r="J133" s="150"/>
      <c r="L133" s="283"/>
    </row>
    <row r="134" spans="1:12" s="22" customFormat="1">
      <c r="A134" s="36">
        <f t="shared" si="8"/>
        <v>128</v>
      </c>
      <c r="B134" s="85" t="s">
        <v>115</v>
      </c>
      <c r="C134" s="85" t="s">
        <v>70</v>
      </c>
      <c r="D134" s="39">
        <v>1340</v>
      </c>
      <c r="E134" s="116">
        <f t="shared" si="6"/>
        <v>8.0280000000000005</v>
      </c>
      <c r="F134" s="40">
        <v>24</v>
      </c>
      <c r="G134" s="40">
        <v>96.34</v>
      </c>
      <c r="H134" s="34">
        <f t="shared" si="7"/>
        <v>22.73</v>
      </c>
      <c r="I134" s="35">
        <f t="shared" si="5"/>
        <v>119.07000000000001</v>
      </c>
      <c r="J134" s="150"/>
      <c r="L134" s="283"/>
    </row>
    <row r="135" spans="1:12" s="22" customFormat="1">
      <c r="A135" s="36">
        <f t="shared" si="8"/>
        <v>129</v>
      </c>
      <c r="B135" s="85" t="s">
        <v>164</v>
      </c>
      <c r="C135" s="85" t="s">
        <v>70</v>
      </c>
      <c r="D135" s="39">
        <v>1445</v>
      </c>
      <c r="E135" s="116">
        <f t="shared" si="6"/>
        <v>8.657</v>
      </c>
      <c r="F135" s="40">
        <v>8</v>
      </c>
      <c r="G135" s="40">
        <v>34.630000000000003</v>
      </c>
      <c r="H135" s="34">
        <f t="shared" si="7"/>
        <v>8.17</v>
      </c>
      <c r="I135" s="35">
        <f t="shared" ref="I135:I198" si="9">G135+H135</f>
        <v>42.800000000000004</v>
      </c>
      <c r="J135" s="150"/>
      <c r="L135" s="283"/>
    </row>
    <row r="136" spans="1:12" s="22" customFormat="1">
      <c r="A136" s="36">
        <f t="shared" si="8"/>
        <v>130</v>
      </c>
      <c r="B136" s="85" t="s">
        <v>139</v>
      </c>
      <c r="C136" s="85" t="s">
        <v>111</v>
      </c>
      <c r="D136" s="39">
        <v>1455</v>
      </c>
      <c r="E136" s="116">
        <f t="shared" ref="E136:E199" si="10">ROUND(D136/$E$4,3)</f>
        <v>8.7170000000000005</v>
      </c>
      <c r="F136" s="40">
        <v>8</v>
      </c>
      <c r="G136" s="40">
        <v>34.869999999999997</v>
      </c>
      <c r="H136" s="34">
        <f t="shared" ref="H136:H199" si="11">ROUND(G136*0.2359,2)</f>
        <v>8.23</v>
      </c>
      <c r="I136" s="35">
        <f t="shared" si="9"/>
        <v>43.099999999999994</v>
      </c>
      <c r="J136" s="150"/>
      <c r="L136" s="283"/>
    </row>
    <row r="137" spans="1:12" s="22" customFormat="1">
      <c r="A137" s="36">
        <f t="shared" ref="A137:A200" si="12">A136+1</f>
        <v>131</v>
      </c>
      <c r="B137" s="85" t="s">
        <v>134</v>
      </c>
      <c r="C137" s="85" t="s">
        <v>111</v>
      </c>
      <c r="D137" s="39">
        <v>1641</v>
      </c>
      <c r="E137" s="116">
        <f t="shared" si="10"/>
        <v>9.8309999999999995</v>
      </c>
      <c r="F137" s="40">
        <v>18</v>
      </c>
      <c r="G137" s="40">
        <v>88.48</v>
      </c>
      <c r="H137" s="34">
        <f t="shared" si="11"/>
        <v>20.87</v>
      </c>
      <c r="I137" s="35">
        <f t="shared" si="9"/>
        <v>109.35000000000001</v>
      </c>
      <c r="J137" s="150"/>
      <c r="L137" s="283"/>
    </row>
    <row r="138" spans="1:12" s="22" customFormat="1">
      <c r="A138" s="36">
        <f t="shared" si="12"/>
        <v>132</v>
      </c>
      <c r="B138" s="85" t="s">
        <v>87</v>
      </c>
      <c r="C138" s="85" t="s">
        <v>88</v>
      </c>
      <c r="D138" s="39">
        <v>2818</v>
      </c>
      <c r="E138" s="116">
        <f t="shared" si="10"/>
        <v>16.882000000000001</v>
      </c>
      <c r="F138" s="40">
        <v>41</v>
      </c>
      <c r="G138" s="40">
        <v>346.08</v>
      </c>
      <c r="H138" s="34">
        <f t="shared" si="11"/>
        <v>81.64</v>
      </c>
      <c r="I138" s="35">
        <f t="shared" si="9"/>
        <v>427.71999999999997</v>
      </c>
      <c r="J138" s="150"/>
      <c r="L138" s="283"/>
    </row>
    <row r="139" spans="1:12" s="22" customFormat="1">
      <c r="A139" s="36">
        <f t="shared" si="12"/>
        <v>133</v>
      </c>
      <c r="B139" s="85" t="s">
        <v>117</v>
      </c>
      <c r="C139" s="85" t="s">
        <v>70</v>
      </c>
      <c r="D139" s="39">
        <v>1472</v>
      </c>
      <c r="E139" s="116">
        <f t="shared" si="10"/>
        <v>8.8190000000000008</v>
      </c>
      <c r="F139" s="40">
        <v>8</v>
      </c>
      <c r="G139" s="40">
        <v>35.28</v>
      </c>
      <c r="H139" s="34">
        <f t="shared" si="11"/>
        <v>8.32</v>
      </c>
      <c r="I139" s="35">
        <f t="shared" si="9"/>
        <v>43.6</v>
      </c>
      <c r="J139" s="150"/>
      <c r="L139" s="283"/>
    </row>
    <row r="140" spans="1:12" s="22" customFormat="1">
      <c r="A140" s="36">
        <f t="shared" si="12"/>
        <v>134</v>
      </c>
      <c r="B140" s="85" t="s">
        <v>112</v>
      </c>
      <c r="C140" s="85" t="s">
        <v>165</v>
      </c>
      <c r="D140" s="39">
        <v>1950</v>
      </c>
      <c r="E140" s="116">
        <f t="shared" si="10"/>
        <v>11.682</v>
      </c>
      <c r="F140" s="40">
        <v>24</v>
      </c>
      <c r="G140" s="40">
        <v>140.18</v>
      </c>
      <c r="H140" s="34">
        <f t="shared" si="11"/>
        <v>33.07</v>
      </c>
      <c r="I140" s="35">
        <f t="shared" si="9"/>
        <v>173.25</v>
      </c>
      <c r="J140" s="150"/>
      <c r="L140" s="283"/>
    </row>
    <row r="141" spans="1:12" s="22" customFormat="1">
      <c r="A141" s="36">
        <f t="shared" si="12"/>
        <v>135</v>
      </c>
      <c r="B141" s="85" t="s">
        <v>117</v>
      </c>
      <c r="C141" s="85" t="s">
        <v>70</v>
      </c>
      <c r="D141" s="39">
        <v>1432</v>
      </c>
      <c r="E141" s="116">
        <f t="shared" si="10"/>
        <v>8.5790000000000006</v>
      </c>
      <c r="F141" s="40">
        <v>8</v>
      </c>
      <c r="G141" s="40">
        <v>34.32</v>
      </c>
      <c r="H141" s="34">
        <f t="shared" si="11"/>
        <v>8.1</v>
      </c>
      <c r="I141" s="35">
        <f t="shared" si="9"/>
        <v>42.42</v>
      </c>
      <c r="J141" s="150"/>
      <c r="L141" s="283"/>
    </row>
    <row r="142" spans="1:12" s="22" customFormat="1">
      <c r="A142" s="36">
        <f t="shared" si="12"/>
        <v>136</v>
      </c>
      <c r="B142" s="85" t="s">
        <v>163</v>
      </c>
      <c r="C142" s="85" t="s">
        <v>119</v>
      </c>
      <c r="D142" s="39">
        <v>1680</v>
      </c>
      <c r="E142" s="116">
        <f t="shared" si="10"/>
        <v>10.065</v>
      </c>
      <c r="F142" s="40">
        <v>8</v>
      </c>
      <c r="G142" s="40">
        <v>40.26</v>
      </c>
      <c r="H142" s="34">
        <f t="shared" si="11"/>
        <v>9.5</v>
      </c>
      <c r="I142" s="35">
        <f t="shared" si="9"/>
        <v>49.76</v>
      </c>
      <c r="J142" s="150"/>
      <c r="L142" s="283"/>
    </row>
    <row r="143" spans="1:12" s="22" customFormat="1">
      <c r="A143" s="36">
        <f t="shared" si="12"/>
        <v>137</v>
      </c>
      <c r="B143" s="85" t="s">
        <v>154</v>
      </c>
      <c r="C143" s="85" t="s">
        <v>166</v>
      </c>
      <c r="D143" s="39">
        <v>2483</v>
      </c>
      <c r="E143" s="116">
        <f t="shared" si="10"/>
        <v>14.875</v>
      </c>
      <c r="F143" s="40">
        <v>24</v>
      </c>
      <c r="G143" s="40">
        <v>178.5</v>
      </c>
      <c r="H143" s="34">
        <f t="shared" si="11"/>
        <v>42.11</v>
      </c>
      <c r="I143" s="35">
        <f t="shared" si="9"/>
        <v>220.61</v>
      </c>
      <c r="J143" s="150"/>
      <c r="L143" s="283"/>
    </row>
    <row r="144" spans="1:12" s="22" customFormat="1">
      <c r="A144" s="36">
        <f t="shared" si="12"/>
        <v>138</v>
      </c>
      <c r="B144" s="85" t="s">
        <v>128</v>
      </c>
      <c r="C144" s="85" t="s">
        <v>70</v>
      </c>
      <c r="D144" s="39">
        <v>1553</v>
      </c>
      <c r="E144" s="116">
        <f t="shared" si="10"/>
        <v>9.3040000000000003</v>
      </c>
      <c r="F144" s="40">
        <v>8</v>
      </c>
      <c r="G144" s="40">
        <v>37.22</v>
      </c>
      <c r="H144" s="34">
        <f t="shared" si="11"/>
        <v>8.7799999999999994</v>
      </c>
      <c r="I144" s="35">
        <f t="shared" si="9"/>
        <v>46</v>
      </c>
      <c r="J144" s="150"/>
      <c r="L144" s="283"/>
    </row>
    <row r="145" spans="1:12" s="22" customFormat="1">
      <c r="A145" s="36">
        <f t="shared" si="12"/>
        <v>139</v>
      </c>
      <c r="B145" s="85" t="s">
        <v>132</v>
      </c>
      <c r="C145" s="85" t="s">
        <v>70</v>
      </c>
      <c r="D145" s="39">
        <v>1533</v>
      </c>
      <c r="E145" s="116">
        <f t="shared" si="10"/>
        <v>9.1839999999999993</v>
      </c>
      <c r="F145" s="40">
        <v>16</v>
      </c>
      <c r="G145" s="40">
        <v>73.47</v>
      </c>
      <c r="H145" s="34">
        <f t="shared" si="11"/>
        <v>17.329999999999998</v>
      </c>
      <c r="I145" s="35">
        <f t="shared" si="9"/>
        <v>90.8</v>
      </c>
      <c r="J145" s="150"/>
      <c r="L145" s="283"/>
    </row>
    <row r="146" spans="1:12" s="22" customFormat="1">
      <c r="A146" s="36">
        <f t="shared" si="12"/>
        <v>140</v>
      </c>
      <c r="B146" s="85" t="s">
        <v>160</v>
      </c>
      <c r="C146" s="85" t="s">
        <v>70</v>
      </c>
      <c r="D146" s="39">
        <v>1425</v>
      </c>
      <c r="E146" s="116">
        <f t="shared" si="10"/>
        <v>8.5370000000000008</v>
      </c>
      <c r="F146" s="40">
        <v>8</v>
      </c>
      <c r="G146" s="40">
        <v>34.15</v>
      </c>
      <c r="H146" s="34">
        <f t="shared" si="11"/>
        <v>8.06</v>
      </c>
      <c r="I146" s="35">
        <f t="shared" si="9"/>
        <v>42.21</v>
      </c>
      <c r="J146" s="150"/>
      <c r="L146" s="283"/>
    </row>
    <row r="147" spans="1:12" s="22" customFormat="1">
      <c r="A147" s="36">
        <f t="shared" si="12"/>
        <v>141</v>
      </c>
      <c r="B147" s="85" t="s">
        <v>151</v>
      </c>
      <c r="C147" s="85" t="s">
        <v>70</v>
      </c>
      <c r="D147" s="39">
        <v>1452</v>
      </c>
      <c r="E147" s="116">
        <f t="shared" si="10"/>
        <v>8.6989999999999998</v>
      </c>
      <c r="F147" s="40">
        <v>8</v>
      </c>
      <c r="G147" s="40">
        <v>34.799999999999997</v>
      </c>
      <c r="H147" s="34">
        <f t="shared" si="11"/>
        <v>8.2100000000000009</v>
      </c>
      <c r="I147" s="35">
        <f t="shared" si="9"/>
        <v>43.01</v>
      </c>
      <c r="J147" s="150"/>
      <c r="L147" s="283"/>
    </row>
    <row r="148" spans="1:12" s="22" customFormat="1">
      <c r="A148" s="36">
        <f t="shared" si="12"/>
        <v>142</v>
      </c>
      <c r="B148" s="85" t="s">
        <v>151</v>
      </c>
      <c r="C148" s="85" t="s">
        <v>111</v>
      </c>
      <c r="D148" s="39">
        <v>1435</v>
      </c>
      <c r="E148" s="116">
        <f t="shared" si="10"/>
        <v>8.5969999999999995</v>
      </c>
      <c r="F148" s="40">
        <v>8</v>
      </c>
      <c r="G148" s="40">
        <v>34.39</v>
      </c>
      <c r="H148" s="34">
        <f t="shared" si="11"/>
        <v>8.11</v>
      </c>
      <c r="I148" s="35">
        <f t="shared" si="9"/>
        <v>42.5</v>
      </c>
      <c r="J148" s="150"/>
      <c r="L148" s="283"/>
    </row>
    <row r="149" spans="1:12" s="22" customFormat="1">
      <c r="A149" s="36">
        <f t="shared" si="12"/>
        <v>143</v>
      </c>
      <c r="B149" s="85" t="s">
        <v>137</v>
      </c>
      <c r="C149" s="85" t="s">
        <v>111</v>
      </c>
      <c r="D149" s="39">
        <v>1483</v>
      </c>
      <c r="E149" s="116">
        <f t="shared" si="10"/>
        <v>8.8840000000000003</v>
      </c>
      <c r="F149" s="40">
        <v>8</v>
      </c>
      <c r="G149" s="40">
        <v>35.54</v>
      </c>
      <c r="H149" s="34">
        <f t="shared" si="11"/>
        <v>8.3800000000000008</v>
      </c>
      <c r="I149" s="35">
        <f t="shared" si="9"/>
        <v>43.92</v>
      </c>
      <c r="J149" s="150"/>
      <c r="L149" s="283"/>
    </row>
    <row r="150" spans="1:12" s="22" customFormat="1">
      <c r="A150" s="36">
        <f t="shared" si="12"/>
        <v>144</v>
      </c>
      <c r="B150" s="85" t="s">
        <v>156</v>
      </c>
      <c r="C150" s="85" t="s">
        <v>111</v>
      </c>
      <c r="D150" s="39">
        <v>1475</v>
      </c>
      <c r="E150" s="116">
        <f t="shared" si="10"/>
        <v>8.8369999999999997</v>
      </c>
      <c r="F150" s="40">
        <v>8</v>
      </c>
      <c r="G150" s="40">
        <v>35.35</v>
      </c>
      <c r="H150" s="34">
        <f t="shared" si="11"/>
        <v>8.34</v>
      </c>
      <c r="I150" s="35">
        <f t="shared" si="9"/>
        <v>43.69</v>
      </c>
      <c r="J150" s="150"/>
      <c r="L150" s="283"/>
    </row>
    <row r="151" spans="1:12" s="22" customFormat="1">
      <c r="A151" s="36">
        <f t="shared" si="12"/>
        <v>145</v>
      </c>
      <c r="B151" s="85" t="s">
        <v>124</v>
      </c>
      <c r="C151" s="85" t="s">
        <v>111</v>
      </c>
      <c r="D151" s="39">
        <v>1495</v>
      </c>
      <c r="E151" s="116">
        <f t="shared" si="10"/>
        <v>8.9559999999999995</v>
      </c>
      <c r="F151" s="40">
        <v>8</v>
      </c>
      <c r="G151" s="40">
        <v>35.82</v>
      </c>
      <c r="H151" s="34">
        <f t="shared" si="11"/>
        <v>8.4499999999999993</v>
      </c>
      <c r="I151" s="35">
        <f t="shared" si="9"/>
        <v>44.269999999999996</v>
      </c>
      <c r="J151" s="150"/>
      <c r="L151" s="283"/>
    </row>
    <row r="152" spans="1:12" s="22" customFormat="1">
      <c r="A152" s="36">
        <f t="shared" si="12"/>
        <v>146</v>
      </c>
      <c r="B152" s="85" t="s">
        <v>167</v>
      </c>
      <c r="C152" s="85" t="s">
        <v>70</v>
      </c>
      <c r="D152" s="39">
        <v>1428</v>
      </c>
      <c r="E152" s="116">
        <f t="shared" si="10"/>
        <v>8.5549999999999997</v>
      </c>
      <c r="F152" s="40">
        <v>8</v>
      </c>
      <c r="G152" s="40">
        <v>34.22</v>
      </c>
      <c r="H152" s="34">
        <f t="shared" si="11"/>
        <v>8.07</v>
      </c>
      <c r="I152" s="35">
        <f t="shared" si="9"/>
        <v>42.29</v>
      </c>
      <c r="J152" s="150"/>
      <c r="L152" s="283"/>
    </row>
    <row r="153" spans="1:12" s="22" customFormat="1">
      <c r="A153" s="36">
        <f t="shared" si="12"/>
        <v>147</v>
      </c>
      <c r="B153" s="85" t="s">
        <v>168</v>
      </c>
      <c r="C153" s="85" t="s">
        <v>70</v>
      </c>
      <c r="D153" s="39">
        <v>1553</v>
      </c>
      <c r="E153" s="116">
        <f t="shared" si="10"/>
        <v>9.3040000000000003</v>
      </c>
      <c r="F153" s="40">
        <v>16</v>
      </c>
      <c r="G153" s="40">
        <v>74.430000000000007</v>
      </c>
      <c r="H153" s="34">
        <f t="shared" si="11"/>
        <v>17.559999999999999</v>
      </c>
      <c r="I153" s="35">
        <f t="shared" si="9"/>
        <v>91.990000000000009</v>
      </c>
      <c r="J153" s="150"/>
      <c r="L153" s="283"/>
    </row>
    <row r="154" spans="1:12" s="22" customFormat="1">
      <c r="A154" s="36">
        <f t="shared" si="12"/>
        <v>148</v>
      </c>
      <c r="B154" s="85" t="s">
        <v>118</v>
      </c>
      <c r="C154" s="85" t="s">
        <v>111</v>
      </c>
      <c r="D154" s="39">
        <v>1475</v>
      </c>
      <c r="E154" s="116">
        <f t="shared" si="10"/>
        <v>8.8369999999999997</v>
      </c>
      <c r="F154" s="40">
        <v>16</v>
      </c>
      <c r="G154" s="40">
        <v>70.7</v>
      </c>
      <c r="H154" s="34">
        <f t="shared" si="11"/>
        <v>16.68</v>
      </c>
      <c r="I154" s="35">
        <f t="shared" si="9"/>
        <v>87.38</v>
      </c>
      <c r="J154" s="150"/>
      <c r="L154" s="283"/>
    </row>
    <row r="155" spans="1:12" s="22" customFormat="1" ht="14.25" customHeight="1">
      <c r="A155" s="36">
        <f t="shared" si="12"/>
        <v>149</v>
      </c>
      <c r="B155" s="85" t="s">
        <v>168</v>
      </c>
      <c r="C155" s="85" t="s">
        <v>70</v>
      </c>
      <c r="D155" s="39">
        <v>1541</v>
      </c>
      <c r="E155" s="116">
        <f t="shared" si="10"/>
        <v>9.2319999999999993</v>
      </c>
      <c r="F155" s="40">
        <v>16</v>
      </c>
      <c r="G155" s="40">
        <v>73.86</v>
      </c>
      <c r="H155" s="34">
        <f t="shared" si="11"/>
        <v>17.420000000000002</v>
      </c>
      <c r="I155" s="35">
        <f t="shared" si="9"/>
        <v>91.28</v>
      </c>
      <c r="J155" s="150"/>
      <c r="L155" s="283"/>
    </row>
    <row r="156" spans="1:12" s="22" customFormat="1">
      <c r="A156" s="36">
        <f t="shared" si="12"/>
        <v>150</v>
      </c>
      <c r="B156" s="85" t="s">
        <v>117</v>
      </c>
      <c r="C156" s="85" t="s">
        <v>111</v>
      </c>
      <c r="D156" s="39">
        <v>1455</v>
      </c>
      <c r="E156" s="116">
        <f t="shared" si="10"/>
        <v>8.7170000000000005</v>
      </c>
      <c r="F156" s="40">
        <v>8</v>
      </c>
      <c r="G156" s="40">
        <v>34.869999999999997</v>
      </c>
      <c r="H156" s="34">
        <f t="shared" si="11"/>
        <v>8.23</v>
      </c>
      <c r="I156" s="35">
        <f t="shared" si="9"/>
        <v>43.099999999999994</v>
      </c>
      <c r="J156" s="150"/>
      <c r="L156" s="283"/>
    </row>
    <row r="157" spans="1:12" s="22" customFormat="1">
      <c r="A157" s="36">
        <f t="shared" si="12"/>
        <v>151</v>
      </c>
      <c r="B157" s="85" t="s">
        <v>169</v>
      </c>
      <c r="C157" s="85" t="s">
        <v>111</v>
      </c>
      <c r="D157" s="39">
        <v>1652</v>
      </c>
      <c r="E157" s="116">
        <f t="shared" si="10"/>
        <v>9.8970000000000002</v>
      </c>
      <c r="F157" s="40">
        <v>8</v>
      </c>
      <c r="G157" s="40">
        <v>39.590000000000003</v>
      </c>
      <c r="H157" s="34">
        <f t="shared" si="11"/>
        <v>9.34</v>
      </c>
      <c r="I157" s="35">
        <f t="shared" si="9"/>
        <v>48.930000000000007</v>
      </c>
      <c r="J157" s="150"/>
      <c r="L157" s="283"/>
    </row>
    <row r="158" spans="1:12" s="22" customFormat="1">
      <c r="A158" s="36">
        <f t="shared" si="12"/>
        <v>152</v>
      </c>
      <c r="B158" s="85" t="s">
        <v>131</v>
      </c>
      <c r="C158" s="85" t="s">
        <v>111</v>
      </c>
      <c r="D158" s="39">
        <v>1455</v>
      </c>
      <c r="E158" s="116">
        <f t="shared" si="10"/>
        <v>8.7170000000000005</v>
      </c>
      <c r="F158" s="40">
        <v>8</v>
      </c>
      <c r="G158" s="40">
        <v>34.869999999999997</v>
      </c>
      <c r="H158" s="34">
        <f t="shared" si="11"/>
        <v>8.23</v>
      </c>
      <c r="I158" s="35">
        <f t="shared" si="9"/>
        <v>43.099999999999994</v>
      </c>
      <c r="J158" s="150"/>
      <c r="L158" s="283"/>
    </row>
    <row r="159" spans="1:12" s="22" customFormat="1">
      <c r="A159" s="36">
        <f t="shared" si="12"/>
        <v>153</v>
      </c>
      <c r="B159" s="85" t="s">
        <v>126</v>
      </c>
      <c r="C159" s="85" t="s">
        <v>111</v>
      </c>
      <c r="D159" s="39">
        <v>1571</v>
      </c>
      <c r="E159" s="116">
        <f t="shared" si="10"/>
        <v>9.4120000000000008</v>
      </c>
      <c r="F159" s="40">
        <v>16</v>
      </c>
      <c r="G159" s="40">
        <v>75.3</v>
      </c>
      <c r="H159" s="34">
        <f t="shared" si="11"/>
        <v>17.760000000000002</v>
      </c>
      <c r="I159" s="35">
        <f t="shared" si="9"/>
        <v>93.06</v>
      </c>
      <c r="J159" s="150"/>
      <c r="L159" s="283"/>
    </row>
    <row r="160" spans="1:12" s="22" customFormat="1">
      <c r="A160" s="36">
        <f t="shared" si="12"/>
        <v>154</v>
      </c>
      <c r="B160" s="85" t="s">
        <v>124</v>
      </c>
      <c r="C160" s="85" t="s">
        <v>70</v>
      </c>
      <c r="D160" s="39">
        <v>1405</v>
      </c>
      <c r="E160" s="116">
        <f t="shared" si="10"/>
        <v>8.4169999999999998</v>
      </c>
      <c r="F160" s="40">
        <v>9</v>
      </c>
      <c r="G160" s="40">
        <v>37.880000000000003</v>
      </c>
      <c r="H160" s="34">
        <f t="shared" si="11"/>
        <v>8.94</v>
      </c>
      <c r="I160" s="35">
        <f t="shared" si="9"/>
        <v>46.82</v>
      </c>
      <c r="J160" s="150"/>
      <c r="L160" s="283"/>
    </row>
    <row r="161" spans="1:12" s="22" customFormat="1">
      <c r="A161" s="36">
        <f t="shared" si="12"/>
        <v>155</v>
      </c>
      <c r="B161" s="85" t="s">
        <v>170</v>
      </c>
      <c r="C161" s="85" t="s">
        <v>70</v>
      </c>
      <c r="D161" s="39">
        <v>1405</v>
      </c>
      <c r="E161" s="116">
        <f t="shared" si="10"/>
        <v>8.4169999999999998</v>
      </c>
      <c r="F161" s="40">
        <v>8</v>
      </c>
      <c r="G161" s="40">
        <v>33.67</v>
      </c>
      <c r="H161" s="34">
        <f t="shared" si="11"/>
        <v>7.94</v>
      </c>
      <c r="I161" s="35">
        <f t="shared" si="9"/>
        <v>41.61</v>
      </c>
      <c r="J161" s="150"/>
      <c r="L161" s="283"/>
    </row>
    <row r="162" spans="1:12" s="22" customFormat="1">
      <c r="A162" s="36">
        <f t="shared" si="12"/>
        <v>156</v>
      </c>
      <c r="B162" s="85" t="s">
        <v>135</v>
      </c>
      <c r="C162" s="85" t="s">
        <v>70</v>
      </c>
      <c r="D162" s="39">
        <v>1405</v>
      </c>
      <c r="E162" s="116">
        <f t="shared" si="10"/>
        <v>8.4169999999999998</v>
      </c>
      <c r="F162" s="40">
        <v>14</v>
      </c>
      <c r="G162" s="40">
        <v>58.92</v>
      </c>
      <c r="H162" s="34">
        <f t="shared" si="11"/>
        <v>13.9</v>
      </c>
      <c r="I162" s="35">
        <f t="shared" si="9"/>
        <v>72.820000000000007</v>
      </c>
      <c r="J162" s="150"/>
      <c r="L162" s="283"/>
    </row>
    <row r="163" spans="1:12" s="22" customFormat="1">
      <c r="A163" s="36">
        <f t="shared" si="12"/>
        <v>157</v>
      </c>
      <c r="B163" s="85" t="s">
        <v>116</v>
      </c>
      <c r="C163" s="85" t="s">
        <v>119</v>
      </c>
      <c r="D163" s="39">
        <v>1739</v>
      </c>
      <c r="E163" s="116">
        <f t="shared" si="10"/>
        <v>10.417999999999999</v>
      </c>
      <c r="F163" s="40">
        <v>8</v>
      </c>
      <c r="G163" s="40">
        <v>41.67</v>
      </c>
      <c r="H163" s="34">
        <f t="shared" si="11"/>
        <v>9.83</v>
      </c>
      <c r="I163" s="35">
        <f t="shared" si="9"/>
        <v>51.5</v>
      </c>
      <c r="J163" s="150"/>
      <c r="L163" s="283"/>
    </row>
    <row r="164" spans="1:12" s="22" customFormat="1">
      <c r="A164" s="36">
        <f t="shared" si="12"/>
        <v>158</v>
      </c>
      <c r="B164" s="85" t="s">
        <v>113</v>
      </c>
      <c r="C164" s="85" t="s">
        <v>70</v>
      </c>
      <c r="D164" s="39">
        <v>1425</v>
      </c>
      <c r="E164" s="116">
        <f t="shared" si="10"/>
        <v>8.5370000000000008</v>
      </c>
      <c r="F164" s="40">
        <v>16</v>
      </c>
      <c r="G164" s="40">
        <v>68.3</v>
      </c>
      <c r="H164" s="34">
        <f t="shared" si="11"/>
        <v>16.11</v>
      </c>
      <c r="I164" s="35">
        <f t="shared" si="9"/>
        <v>84.41</v>
      </c>
      <c r="J164" s="150"/>
      <c r="L164" s="283"/>
    </row>
    <row r="165" spans="1:12" s="22" customFormat="1">
      <c r="A165" s="36">
        <f t="shared" si="12"/>
        <v>159</v>
      </c>
      <c r="B165" s="85" t="s">
        <v>137</v>
      </c>
      <c r="C165" s="85" t="s">
        <v>70</v>
      </c>
      <c r="D165" s="39">
        <v>1432</v>
      </c>
      <c r="E165" s="116">
        <f t="shared" si="10"/>
        <v>8.5790000000000006</v>
      </c>
      <c r="F165" s="40">
        <v>8</v>
      </c>
      <c r="G165" s="40">
        <v>34.32</v>
      </c>
      <c r="H165" s="34">
        <f t="shared" si="11"/>
        <v>8.1</v>
      </c>
      <c r="I165" s="35">
        <f t="shared" si="9"/>
        <v>42.42</v>
      </c>
      <c r="J165" s="150"/>
      <c r="L165" s="283"/>
    </row>
    <row r="166" spans="1:12" s="22" customFormat="1">
      <c r="A166" s="36">
        <f t="shared" si="12"/>
        <v>160</v>
      </c>
      <c r="B166" s="85" t="s">
        <v>114</v>
      </c>
      <c r="C166" s="85" t="s">
        <v>111</v>
      </c>
      <c r="D166" s="39">
        <v>1455</v>
      </c>
      <c r="E166" s="116">
        <f t="shared" si="10"/>
        <v>8.7170000000000005</v>
      </c>
      <c r="F166" s="40">
        <v>8</v>
      </c>
      <c r="G166" s="40">
        <v>34.869999999999997</v>
      </c>
      <c r="H166" s="34">
        <f t="shared" si="11"/>
        <v>8.23</v>
      </c>
      <c r="I166" s="35">
        <f t="shared" si="9"/>
        <v>43.099999999999994</v>
      </c>
      <c r="J166" s="150"/>
      <c r="L166" s="283"/>
    </row>
    <row r="167" spans="1:12" s="22" customFormat="1">
      <c r="A167" s="36">
        <f t="shared" si="12"/>
        <v>161</v>
      </c>
      <c r="B167" s="85" t="s">
        <v>131</v>
      </c>
      <c r="C167" s="85" t="s">
        <v>70</v>
      </c>
      <c r="D167" s="39">
        <v>1405</v>
      </c>
      <c r="E167" s="116">
        <f t="shared" si="10"/>
        <v>8.4169999999999998</v>
      </c>
      <c r="F167" s="40">
        <v>6</v>
      </c>
      <c r="G167" s="40">
        <v>25.25</v>
      </c>
      <c r="H167" s="34">
        <f t="shared" si="11"/>
        <v>5.96</v>
      </c>
      <c r="I167" s="35">
        <f t="shared" si="9"/>
        <v>31.21</v>
      </c>
      <c r="J167" s="150"/>
      <c r="L167" s="283"/>
    </row>
    <row r="168" spans="1:12" s="22" customFormat="1">
      <c r="A168" s="36">
        <f t="shared" si="12"/>
        <v>162</v>
      </c>
      <c r="B168" s="85" t="s">
        <v>160</v>
      </c>
      <c r="C168" s="85" t="s">
        <v>119</v>
      </c>
      <c r="D168" s="39">
        <v>1672</v>
      </c>
      <c r="E168" s="116">
        <f t="shared" si="10"/>
        <v>10.016999999999999</v>
      </c>
      <c r="F168" s="40">
        <v>16</v>
      </c>
      <c r="G168" s="40">
        <v>80.14</v>
      </c>
      <c r="H168" s="34">
        <f t="shared" si="11"/>
        <v>18.91</v>
      </c>
      <c r="I168" s="35">
        <f t="shared" si="9"/>
        <v>99.05</v>
      </c>
      <c r="J168" s="150"/>
      <c r="L168" s="283"/>
    </row>
    <row r="169" spans="1:12" s="22" customFormat="1">
      <c r="A169" s="36">
        <f t="shared" si="12"/>
        <v>163</v>
      </c>
      <c r="B169" s="85" t="s">
        <v>86</v>
      </c>
      <c r="C169" s="85" t="s">
        <v>71</v>
      </c>
      <c r="D169" s="39">
        <v>1655</v>
      </c>
      <c r="E169" s="116">
        <f t="shared" si="10"/>
        <v>9.9149999999999991</v>
      </c>
      <c r="F169" s="40">
        <v>54</v>
      </c>
      <c r="G169" s="40">
        <v>267.70999999999998</v>
      </c>
      <c r="H169" s="34">
        <f t="shared" si="11"/>
        <v>63.15</v>
      </c>
      <c r="I169" s="35">
        <f t="shared" si="9"/>
        <v>330.85999999999996</v>
      </c>
      <c r="J169" s="150"/>
      <c r="L169" s="283"/>
    </row>
    <row r="170" spans="1:12" s="22" customFormat="1">
      <c r="A170" s="36">
        <f t="shared" si="12"/>
        <v>164</v>
      </c>
      <c r="B170" s="85" t="s">
        <v>125</v>
      </c>
      <c r="C170" s="85" t="s">
        <v>70</v>
      </c>
      <c r="D170" s="39">
        <v>1541</v>
      </c>
      <c r="E170" s="116">
        <f t="shared" si="10"/>
        <v>9.2319999999999993</v>
      </c>
      <c r="F170" s="40">
        <v>16</v>
      </c>
      <c r="G170" s="40">
        <v>73.86</v>
      </c>
      <c r="H170" s="34">
        <f t="shared" si="11"/>
        <v>17.420000000000002</v>
      </c>
      <c r="I170" s="35">
        <f t="shared" si="9"/>
        <v>91.28</v>
      </c>
      <c r="J170" s="150"/>
      <c r="L170" s="283"/>
    </row>
    <row r="171" spans="1:12" s="22" customFormat="1">
      <c r="A171" s="36">
        <f t="shared" si="12"/>
        <v>165</v>
      </c>
      <c r="B171" s="85" t="s">
        <v>151</v>
      </c>
      <c r="C171" s="85" t="s">
        <v>70</v>
      </c>
      <c r="D171" s="39">
        <v>1405</v>
      </c>
      <c r="E171" s="116">
        <f t="shared" si="10"/>
        <v>8.4169999999999998</v>
      </c>
      <c r="F171" s="40">
        <v>16</v>
      </c>
      <c r="G171" s="40">
        <v>67.34</v>
      </c>
      <c r="H171" s="34">
        <f t="shared" si="11"/>
        <v>15.89</v>
      </c>
      <c r="I171" s="35">
        <f t="shared" si="9"/>
        <v>83.23</v>
      </c>
      <c r="J171" s="150"/>
      <c r="L171" s="283"/>
    </row>
    <row r="172" spans="1:12" s="22" customFormat="1" ht="15" customHeight="1">
      <c r="A172" s="36">
        <f t="shared" si="12"/>
        <v>166</v>
      </c>
      <c r="B172" s="85" t="s">
        <v>85</v>
      </c>
      <c r="C172" s="85" t="s">
        <v>71</v>
      </c>
      <c r="D172" s="39">
        <v>1655</v>
      </c>
      <c r="E172" s="116">
        <f t="shared" si="10"/>
        <v>9.9149999999999991</v>
      </c>
      <c r="F172" s="40">
        <v>60.5</v>
      </c>
      <c r="G172" s="40">
        <v>299.93</v>
      </c>
      <c r="H172" s="34">
        <f t="shared" si="11"/>
        <v>70.75</v>
      </c>
      <c r="I172" s="35">
        <f t="shared" si="9"/>
        <v>370.68</v>
      </c>
      <c r="J172" s="150"/>
      <c r="L172" s="283"/>
    </row>
    <row r="173" spans="1:12" s="22" customFormat="1">
      <c r="A173" s="36">
        <f t="shared" si="12"/>
        <v>167</v>
      </c>
      <c r="B173" s="85" t="s">
        <v>85</v>
      </c>
      <c r="C173" s="85" t="s">
        <v>71</v>
      </c>
      <c r="D173" s="39">
        <v>1655</v>
      </c>
      <c r="E173" s="116">
        <f t="shared" si="10"/>
        <v>9.9149999999999991</v>
      </c>
      <c r="F173" s="40">
        <v>60.5</v>
      </c>
      <c r="G173" s="40">
        <v>299.93</v>
      </c>
      <c r="H173" s="34">
        <f t="shared" si="11"/>
        <v>70.75</v>
      </c>
      <c r="I173" s="35">
        <f t="shared" si="9"/>
        <v>370.68</v>
      </c>
      <c r="J173" s="150"/>
      <c r="L173" s="283"/>
    </row>
    <row r="174" spans="1:12" s="22" customFormat="1" ht="15.75" customHeight="1">
      <c r="A174" s="36">
        <f t="shared" si="12"/>
        <v>168</v>
      </c>
      <c r="B174" s="85" t="s">
        <v>142</v>
      </c>
      <c r="C174" s="85" t="s">
        <v>111</v>
      </c>
      <c r="D174" s="39">
        <v>1571</v>
      </c>
      <c r="E174" s="116">
        <f t="shared" si="10"/>
        <v>9.4120000000000008</v>
      </c>
      <c r="F174" s="40">
        <v>8</v>
      </c>
      <c r="G174" s="40">
        <v>37.65</v>
      </c>
      <c r="H174" s="34">
        <f t="shared" si="11"/>
        <v>8.8800000000000008</v>
      </c>
      <c r="I174" s="35">
        <f t="shared" si="9"/>
        <v>46.53</v>
      </c>
      <c r="J174" s="150"/>
      <c r="L174" s="283"/>
    </row>
    <row r="175" spans="1:12" s="22" customFormat="1">
      <c r="A175" s="36">
        <f t="shared" si="12"/>
        <v>169</v>
      </c>
      <c r="B175" s="85" t="s">
        <v>164</v>
      </c>
      <c r="C175" s="85" t="s">
        <v>111</v>
      </c>
      <c r="D175" s="39">
        <v>1455</v>
      </c>
      <c r="E175" s="116">
        <f t="shared" si="10"/>
        <v>8.7170000000000005</v>
      </c>
      <c r="F175" s="40">
        <v>8</v>
      </c>
      <c r="G175" s="40">
        <v>34.869999999999997</v>
      </c>
      <c r="H175" s="34">
        <f t="shared" si="11"/>
        <v>8.23</v>
      </c>
      <c r="I175" s="35">
        <f t="shared" si="9"/>
        <v>43.099999999999994</v>
      </c>
      <c r="J175" s="150"/>
      <c r="L175" s="283"/>
    </row>
    <row r="176" spans="1:12" s="22" customFormat="1">
      <c r="A176" s="36">
        <f t="shared" si="12"/>
        <v>170</v>
      </c>
      <c r="B176" s="85" t="s">
        <v>170</v>
      </c>
      <c r="C176" s="85" t="s">
        <v>70</v>
      </c>
      <c r="D176" s="39">
        <v>1405</v>
      </c>
      <c r="E176" s="116">
        <f t="shared" si="10"/>
        <v>8.4169999999999998</v>
      </c>
      <c r="F176" s="40">
        <v>8</v>
      </c>
      <c r="G176" s="40">
        <v>33.67</v>
      </c>
      <c r="H176" s="34">
        <f t="shared" si="11"/>
        <v>7.94</v>
      </c>
      <c r="I176" s="35">
        <f t="shared" si="9"/>
        <v>41.61</v>
      </c>
      <c r="J176" s="150"/>
      <c r="L176" s="283"/>
    </row>
    <row r="177" spans="1:12" s="22" customFormat="1">
      <c r="A177" s="36">
        <f t="shared" si="12"/>
        <v>171</v>
      </c>
      <c r="B177" s="85" t="s">
        <v>85</v>
      </c>
      <c r="C177" s="85" t="s">
        <v>70</v>
      </c>
      <c r="D177" s="39">
        <v>1765</v>
      </c>
      <c r="E177" s="116">
        <f t="shared" si="10"/>
        <v>10.574</v>
      </c>
      <c r="F177" s="40">
        <v>60.5</v>
      </c>
      <c r="G177" s="40">
        <v>319.86</v>
      </c>
      <c r="H177" s="34">
        <f t="shared" si="11"/>
        <v>75.45</v>
      </c>
      <c r="I177" s="35">
        <f t="shared" si="9"/>
        <v>395.31</v>
      </c>
      <c r="J177" s="150"/>
      <c r="L177" s="283"/>
    </row>
    <row r="178" spans="1:12" s="22" customFormat="1">
      <c r="A178" s="36">
        <f t="shared" si="12"/>
        <v>172</v>
      </c>
      <c r="B178" s="85" t="s">
        <v>151</v>
      </c>
      <c r="C178" s="85" t="s">
        <v>70</v>
      </c>
      <c r="D178" s="39">
        <v>1432</v>
      </c>
      <c r="E178" s="116">
        <f t="shared" si="10"/>
        <v>8.5790000000000006</v>
      </c>
      <c r="F178" s="40">
        <v>8</v>
      </c>
      <c r="G178" s="40">
        <v>34.32</v>
      </c>
      <c r="H178" s="34">
        <f t="shared" si="11"/>
        <v>8.1</v>
      </c>
      <c r="I178" s="35">
        <f t="shared" si="9"/>
        <v>42.42</v>
      </c>
      <c r="J178" s="150"/>
      <c r="L178" s="283"/>
    </row>
    <row r="179" spans="1:12" s="22" customFormat="1" ht="14.25" customHeight="1">
      <c r="A179" s="36">
        <f t="shared" si="12"/>
        <v>173</v>
      </c>
      <c r="B179" s="85" t="s">
        <v>114</v>
      </c>
      <c r="C179" s="85" t="s">
        <v>70</v>
      </c>
      <c r="D179" s="39">
        <v>1702</v>
      </c>
      <c r="E179" s="116">
        <f t="shared" si="10"/>
        <v>10.196999999999999</v>
      </c>
      <c r="F179" s="40">
        <v>8</v>
      </c>
      <c r="G179" s="40">
        <v>40.79</v>
      </c>
      <c r="H179" s="34">
        <f t="shared" si="11"/>
        <v>9.6199999999999992</v>
      </c>
      <c r="I179" s="35">
        <f t="shared" si="9"/>
        <v>50.41</v>
      </c>
      <c r="J179" s="150"/>
      <c r="L179" s="283"/>
    </row>
    <row r="180" spans="1:12" s="22" customFormat="1">
      <c r="A180" s="36">
        <f t="shared" si="12"/>
        <v>174</v>
      </c>
      <c r="B180" s="85" t="s">
        <v>125</v>
      </c>
      <c r="C180" s="85" t="s">
        <v>111</v>
      </c>
      <c r="D180" s="39">
        <v>1571</v>
      </c>
      <c r="E180" s="116">
        <f t="shared" si="10"/>
        <v>9.4120000000000008</v>
      </c>
      <c r="F180" s="40">
        <v>2</v>
      </c>
      <c r="G180" s="40">
        <v>9.41</v>
      </c>
      <c r="H180" s="34">
        <f t="shared" si="11"/>
        <v>2.2200000000000002</v>
      </c>
      <c r="I180" s="35">
        <f t="shared" si="9"/>
        <v>11.63</v>
      </c>
      <c r="J180" s="150"/>
      <c r="L180" s="283"/>
    </row>
    <row r="181" spans="1:12" s="22" customFormat="1">
      <c r="A181" s="36">
        <f t="shared" si="12"/>
        <v>175</v>
      </c>
      <c r="B181" s="85" t="s">
        <v>137</v>
      </c>
      <c r="C181" s="85" t="s">
        <v>70</v>
      </c>
      <c r="D181" s="39">
        <v>1432</v>
      </c>
      <c r="E181" s="116">
        <f t="shared" si="10"/>
        <v>8.5790000000000006</v>
      </c>
      <c r="F181" s="40">
        <v>8</v>
      </c>
      <c r="G181" s="40">
        <v>34.32</v>
      </c>
      <c r="H181" s="34">
        <f t="shared" si="11"/>
        <v>8.1</v>
      </c>
      <c r="I181" s="35">
        <f t="shared" si="9"/>
        <v>42.42</v>
      </c>
      <c r="J181" s="150"/>
      <c r="L181" s="283"/>
    </row>
    <row r="182" spans="1:12" s="22" customFormat="1">
      <c r="A182" s="36">
        <f t="shared" si="12"/>
        <v>176</v>
      </c>
      <c r="B182" s="85" t="s">
        <v>162</v>
      </c>
      <c r="C182" s="85" t="s">
        <v>70</v>
      </c>
      <c r="D182" s="39">
        <v>1513</v>
      </c>
      <c r="E182" s="116">
        <f t="shared" si="10"/>
        <v>9.0640000000000001</v>
      </c>
      <c r="F182" s="40">
        <v>8</v>
      </c>
      <c r="G182" s="40">
        <v>36.26</v>
      </c>
      <c r="H182" s="34">
        <f t="shared" si="11"/>
        <v>8.5500000000000007</v>
      </c>
      <c r="I182" s="35">
        <f t="shared" si="9"/>
        <v>44.81</v>
      </c>
      <c r="J182" s="150"/>
      <c r="L182" s="283"/>
    </row>
    <row r="183" spans="1:12" s="22" customFormat="1">
      <c r="A183" s="36">
        <f t="shared" si="12"/>
        <v>177</v>
      </c>
      <c r="B183" s="85" t="s">
        <v>133</v>
      </c>
      <c r="C183" s="85" t="s">
        <v>70</v>
      </c>
      <c r="D183" s="39">
        <v>1385</v>
      </c>
      <c r="E183" s="116">
        <f t="shared" si="10"/>
        <v>8.2970000000000006</v>
      </c>
      <c r="F183" s="40">
        <v>8</v>
      </c>
      <c r="G183" s="40">
        <v>33.19</v>
      </c>
      <c r="H183" s="34">
        <f t="shared" si="11"/>
        <v>7.83</v>
      </c>
      <c r="I183" s="35">
        <f t="shared" si="9"/>
        <v>41.019999999999996</v>
      </c>
      <c r="J183" s="150"/>
      <c r="L183" s="283"/>
    </row>
    <row r="184" spans="1:12" s="22" customFormat="1">
      <c r="A184" s="36">
        <f t="shared" si="12"/>
        <v>178</v>
      </c>
      <c r="B184" s="85" t="s">
        <v>109</v>
      </c>
      <c r="C184" s="85" t="s">
        <v>70</v>
      </c>
      <c r="D184" s="39">
        <v>1541</v>
      </c>
      <c r="E184" s="116">
        <f t="shared" si="10"/>
        <v>9.2319999999999993</v>
      </c>
      <c r="F184" s="40">
        <v>16</v>
      </c>
      <c r="G184" s="40">
        <v>73.86</v>
      </c>
      <c r="H184" s="34">
        <f t="shared" si="11"/>
        <v>17.420000000000002</v>
      </c>
      <c r="I184" s="35">
        <f t="shared" si="9"/>
        <v>91.28</v>
      </c>
      <c r="J184" s="150"/>
      <c r="L184" s="283"/>
    </row>
    <row r="185" spans="1:12" s="22" customFormat="1">
      <c r="A185" s="36">
        <f t="shared" si="12"/>
        <v>179</v>
      </c>
      <c r="B185" s="85" t="s">
        <v>86</v>
      </c>
      <c r="C185" s="85" t="s">
        <v>71</v>
      </c>
      <c r="D185" s="39">
        <v>1655</v>
      </c>
      <c r="E185" s="116">
        <f t="shared" si="10"/>
        <v>9.9149999999999991</v>
      </c>
      <c r="F185" s="40">
        <v>32</v>
      </c>
      <c r="G185" s="40">
        <v>158.63999999999999</v>
      </c>
      <c r="H185" s="34">
        <f t="shared" si="11"/>
        <v>37.42</v>
      </c>
      <c r="I185" s="35">
        <f t="shared" si="9"/>
        <v>196.06</v>
      </c>
      <c r="J185" s="150"/>
      <c r="L185" s="283"/>
    </row>
    <row r="186" spans="1:12" s="22" customFormat="1">
      <c r="A186" s="36">
        <f t="shared" si="12"/>
        <v>180</v>
      </c>
      <c r="B186" s="85" t="s">
        <v>85</v>
      </c>
      <c r="C186" s="85" t="s">
        <v>71</v>
      </c>
      <c r="D186" s="39">
        <v>1655</v>
      </c>
      <c r="E186" s="116">
        <f t="shared" si="10"/>
        <v>9.9149999999999991</v>
      </c>
      <c r="F186" s="40">
        <v>60.5</v>
      </c>
      <c r="G186" s="40">
        <v>299.93</v>
      </c>
      <c r="H186" s="34">
        <f t="shared" si="11"/>
        <v>70.75</v>
      </c>
      <c r="I186" s="35">
        <f t="shared" si="9"/>
        <v>370.68</v>
      </c>
      <c r="J186" s="150"/>
      <c r="L186" s="283"/>
    </row>
    <row r="187" spans="1:12" s="22" customFormat="1">
      <c r="A187" s="36">
        <f t="shared" si="12"/>
        <v>181</v>
      </c>
      <c r="B187" s="85" t="s">
        <v>132</v>
      </c>
      <c r="C187" s="85" t="s">
        <v>70</v>
      </c>
      <c r="D187" s="39">
        <v>1521</v>
      </c>
      <c r="E187" s="116">
        <f t="shared" si="10"/>
        <v>9.1120000000000001</v>
      </c>
      <c r="F187" s="40">
        <v>32</v>
      </c>
      <c r="G187" s="40">
        <v>145.79</v>
      </c>
      <c r="H187" s="34">
        <f t="shared" si="11"/>
        <v>34.39</v>
      </c>
      <c r="I187" s="35">
        <f t="shared" si="9"/>
        <v>180.18</v>
      </c>
      <c r="J187" s="150"/>
      <c r="L187" s="283"/>
    </row>
    <row r="188" spans="1:12" s="22" customFormat="1">
      <c r="A188" s="36">
        <f t="shared" si="12"/>
        <v>182</v>
      </c>
      <c r="B188" s="85" t="s">
        <v>115</v>
      </c>
      <c r="C188" s="85" t="s">
        <v>111</v>
      </c>
      <c r="D188" s="39">
        <v>1435</v>
      </c>
      <c r="E188" s="116">
        <f t="shared" si="10"/>
        <v>8.5969999999999995</v>
      </c>
      <c r="F188" s="40">
        <v>16</v>
      </c>
      <c r="G188" s="40">
        <v>68.78</v>
      </c>
      <c r="H188" s="34">
        <f t="shared" si="11"/>
        <v>16.23</v>
      </c>
      <c r="I188" s="35">
        <f t="shared" si="9"/>
        <v>85.01</v>
      </c>
      <c r="J188" s="150"/>
      <c r="L188" s="283"/>
    </row>
    <row r="189" spans="1:12" s="22" customFormat="1">
      <c r="A189" s="36">
        <f t="shared" si="12"/>
        <v>183</v>
      </c>
      <c r="B189" s="85" t="s">
        <v>131</v>
      </c>
      <c r="C189" s="85" t="s">
        <v>70</v>
      </c>
      <c r="D189" s="39">
        <v>1385</v>
      </c>
      <c r="E189" s="116">
        <f t="shared" si="10"/>
        <v>8.2970000000000006</v>
      </c>
      <c r="F189" s="40">
        <v>6</v>
      </c>
      <c r="G189" s="40">
        <v>24.89</v>
      </c>
      <c r="H189" s="34">
        <f t="shared" si="11"/>
        <v>5.87</v>
      </c>
      <c r="I189" s="35">
        <f t="shared" si="9"/>
        <v>30.76</v>
      </c>
      <c r="J189" s="150"/>
      <c r="L189" s="283"/>
    </row>
    <row r="190" spans="1:12" s="22" customFormat="1">
      <c r="A190" s="36">
        <f t="shared" si="12"/>
        <v>184</v>
      </c>
      <c r="B190" s="85" t="s">
        <v>142</v>
      </c>
      <c r="C190" s="85" t="s">
        <v>70</v>
      </c>
      <c r="D190" s="39">
        <v>1493</v>
      </c>
      <c r="E190" s="116">
        <f t="shared" si="10"/>
        <v>8.9440000000000008</v>
      </c>
      <c r="F190" s="40">
        <v>18</v>
      </c>
      <c r="G190" s="40">
        <v>80.5</v>
      </c>
      <c r="H190" s="34">
        <f t="shared" si="11"/>
        <v>18.989999999999998</v>
      </c>
      <c r="I190" s="35">
        <f t="shared" si="9"/>
        <v>99.49</v>
      </c>
      <c r="J190" s="150"/>
      <c r="L190" s="283"/>
    </row>
    <row r="191" spans="1:12" s="22" customFormat="1" ht="15.75" customHeight="1">
      <c r="A191" s="36">
        <f t="shared" si="12"/>
        <v>185</v>
      </c>
      <c r="B191" s="85" t="s">
        <v>86</v>
      </c>
      <c r="C191" s="85" t="s">
        <v>70</v>
      </c>
      <c r="D191" s="39">
        <v>1855</v>
      </c>
      <c r="E191" s="116">
        <f t="shared" si="10"/>
        <v>11.113</v>
      </c>
      <c r="F191" s="40">
        <v>26</v>
      </c>
      <c r="G191" s="40">
        <v>144.47</v>
      </c>
      <c r="H191" s="34">
        <f t="shared" si="11"/>
        <v>34.08</v>
      </c>
      <c r="I191" s="35">
        <f t="shared" si="9"/>
        <v>178.55</v>
      </c>
      <c r="J191" s="150"/>
      <c r="L191" s="283"/>
    </row>
    <row r="192" spans="1:12" s="22" customFormat="1">
      <c r="A192" s="36">
        <f t="shared" si="12"/>
        <v>186</v>
      </c>
      <c r="B192" s="85" t="s">
        <v>170</v>
      </c>
      <c r="C192" s="85" t="s">
        <v>111</v>
      </c>
      <c r="D192" s="39">
        <v>1435</v>
      </c>
      <c r="E192" s="116">
        <f t="shared" si="10"/>
        <v>8.5969999999999995</v>
      </c>
      <c r="F192" s="40">
        <v>8</v>
      </c>
      <c r="G192" s="40">
        <v>34.39</v>
      </c>
      <c r="H192" s="34">
        <f t="shared" si="11"/>
        <v>8.11</v>
      </c>
      <c r="I192" s="35">
        <f t="shared" si="9"/>
        <v>42.5</v>
      </c>
      <c r="J192" s="150"/>
      <c r="L192" s="283"/>
    </row>
    <row r="193" spans="1:12" s="22" customFormat="1" ht="15.75" customHeight="1">
      <c r="A193" s="36">
        <f t="shared" si="12"/>
        <v>187</v>
      </c>
      <c r="B193" s="85" t="s">
        <v>144</v>
      </c>
      <c r="C193" s="85" t="s">
        <v>70</v>
      </c>
      <c r="D193" s="39">
        <v>1452</v>
      </c>
      <c r="E193" s="116">
        <f t="shared" si="10"/>
        <v>8.6989999999999998</v>
      </c>
      <c r="F193" s="40">
        <v>8</v>
      </c>
      <c r="G193" s="40">
        <v>34.799999999999997</v>
      </c>
      <c r="H193" s="34">
        <f t="shared" si="11"/>
        <v>8.2100000000000009</v>
      </c>
      <c r="I193" s="35">
        <f t="shared" si="9"/>
        <v>43.01</v>
      </c>
      <c r="J193" s="150"/>
      <c r="L193" s="283"/>
    </row>
    <row r="194" spans="1:12" s="22" customFormat="1" ht="13.5" customHeight="1">
      <c r="A194" s="36">
        <f t="shared" si="12"/>
        <v>188</v>
      </c>
      <c r="B194" s="85" t="s">
        <v>110</v>
      </c>
      <c r="C194" s="85" t="s">
        <v>119</v>
      </c>
      <c r="D194" s="39">
        <v>1620</v>
      </c>
      <c r="E194" s="116">
        <f t="shared" si="10"/>
        <v>9.7050000000000001</v>
      </c>
      <c r="F194" s="40">
        <v>10</v>
      </c>
      <c r="G194" s="40">
        <v>48.53</v>
      </c>
      <c r="H194" s="34">
        <f t="shared" si="11"/>
        <v>11.45</v>
      </c>
      <c r="I194" s="35">
        <f t="shared" si="9"/>
        <v>59.980000000000004</v>
      </c>
      <c r="J194" s="150"/>
      <c r="L194" s="283"/>
    </row>
    <row r="195" spans="1:12" s="22" customFormat="1">
      <c r="A195" s="36">
        <f t="shared" si="12"/>
        <v>189</v>
      </c>
      <c r="B195" s="85" t="s">
        <v>118</v>
      </c>
      <c r="C195" s="85" t="s">
        <v>70</v>
      </c>
      <c r="D195" s="39">
        <v>1405</v>
      </c>
      <c r="E195" s="116">
        <f t="shared" si="10"/>
        <v>8.4169999999999998</v>
      </c>
      <c r="F195" s="40">
        <v>8</v>
      </c>
      <c r="G195" s="40">
        <v>33.67</v>
      </c>
      <c r="H195" s="34">
        <f t="shared" si="11"/>
        <v>7.94</v>
      </c>
      <c r="I195" s="35">
        <f t="shared" si="9"/>
        <v>41.61</v>
      </c>
      <c r="J195" s="150"/>
      <c r="L195" s="283"/>
    </row>
    <row r="196" spans="1:12" s="22" customFormat="1" ht="15" customHeight="1">
      <c r="A196" s="36">
        <f t="shared" si="12"/>
        <v>190</v>
      </c>
      <c r="B196" s="85" t="s">
        <v>86</v>
      </c>
      <c r="C196" s="85" t="s">
        <v>71</v>
      </c>
      <c r="D196" s="39">
        <v>1635</v>
      </c>
      <c r="E196" s="116">
        <f t="shared" si="10"/>
        <v>9.7949999999999999</v>
      </c>
      <c r="F196" s="40">
        <v>54</v>
      </c>
      <c r="G196" s="40">
        <v>264.47000000000003</v>
      </c>
      <c r="H196" s="34">
        <f t="shared" si="11"/>
        <v>62.39</v>
      </c>
      <c r="I196" s="35">
        <f t="shared" si="9"/>
        <v>326.86</v>
      </c>
      <c r="J196" s="150"/>
      <c r="L196" s="283"/>
    </row>
    <row r="197" spans="1:12" s="22" customFormat="1">
      <c r="A197" s="36">
        <f t="shared" si="12"/>
        <v>191</v>
      </c>
      <c r="B197" s="85" t="s">
        <v>136</v>
      </c>
      <c r="C197" s="85" t="s">
        <v>70</v>
      </c>
      <c r="D197" s="39">
        <v>1412</v>
      </c>
      <c r="E197" s="116">
        <f t="shared" si="10"/>
        <v>8.4589999999999996</v>
      </c>
      <c r="F197" s="40">
        <v>8</v>
      </c>
      <c r="G197" s="40">
        <v>33.840000000000003</v>
      </c>
      <c r="H197" s="34">
        <f t="shared" si="11"/>
        <v>7.98</v>
      </c>
      <c r="I197" s="35">
        <f t="shared" si="9"/>
        <v>41.820000000000007</v>
      </c>
      <c r="J197" s="150"/>
      <c r="L197" s="283"/>
    </row>
    <row r="198" spans="1:12" s="22" customFormat="1">
      <c r="A198" s="36">
        <f t="shared" si="12"/>
        <v>192</v>
      </c>
      <c r="B198" s="85" t="s">
        <v>150</v>
      </c>
      <c r="C198" s="85" t="s">
        <v>111</v>
      </c>
      <c r="D198" s="39">
        <v>1551</v>
      </c>
      <c r="E198" s="116">
        <f t="shared" si="10"/>
        <v>9.2919999999999998</v>
      </c>
      <c r="F198" s="40">
        <v>9</v>
      </c>
      <c r="G198" s="40">
        <v>41.81</v>
      </c>
      <c r="H198" s="34">
        <f t="shared" si="11"/>
        <v>9.86</v>
      </c>
      <c r="I198" s="35">
        <f t="shared" si="9"/>
        <v>51.67</v>
      </c>
      <c r="J198" s="150"/>
      <c r="L198" s="283"/>
    </row>
    <row r="199" spans="1:12" s="22" customFormat="1">
      <c r="A199" s="36">
        <f t="shared" si="12"/>
        <v>193</v>
      </c>
      <c r="B199" s="85" t="s">
        <v>153</v>
      </c>
      <c r="C199" s="85" t="s">
        <v>70</v>
      </c>
      <c r="D199" s="39">
        <v>1524</v>
      </c>
      <c r="E199" s="116">
        <f t="shared" si="10"/>
        <v>9.1300000000000008</v>
      </c>
      <c r="F199" s="40">
        <v>24</v>
      </c>
      <c r="G199" s="40">
        <v>109.56</v>
      </c>
      <c r="H199" s="34">
        <f t="shared" si="11"/>
        <v>25.85</v>
      </c>
      <c r="I199" s="35">
        <f t="shared" ref="I199:I239" si="13">G199+H199</f>
        <v>135.41</v>
      </c>
      <c r="J199" s="150"/>
      <c r="L199" s="283"/>
    </row>
    <row r="200" spans="1:12" s="22" customFormat="1">
      <c r="A200" s="36">
        <f t="shared" si="12"/>
        <v>194</v>
      </c>
      <c r="B200" s="85" t="s">
        <v>137</v>
      </c>
      <c r="C200" s="85" t="s">
        <v>70</v>
      </c>
      <c r="D200" s="39">
        <v>1412</v>
      </c>
      <c r="E200" s="116">
        <f t="shared" ref="E200:E239" si="14">ROUND(D200/$E$4,3)</f>
        <v>8.4589999999999996</v>
      </c>
      <c r="F200" s="40">
        <v>8</v>
      </c>
      <c r="G200" s="40">
        <v>33.840000000000003</v>
      </c>
      <c r="H200" s="34">
        <f t="shared" ref="H200:H239" si="15">ROUND(G200*0.2359,2)</f>
        <v>7.98</v>
      </c>
      <c r="I200" s="35">
        <f t="shared" si="13"/>
        <v>41.820000000000007</v>
      </c>
      <c r="J200" s="150"/>
      <c r="L200" s="283"/>
    </row>
    <row r="201" spans="1:12" s="22" customFormat="1">
      <c r="A201" s="36">
        <f t="shared" ref="A201:A239" si="16">A200+1</f>
        <v>195</v>
      </c>
      <c r="B201" s="85" t="s">
        <v>137</v>
      </c>
      <c r="C201" s="85" t="s">
        <v>70</v>
      </c>
      <c r="D201" s="39">
        <v>1385</v>
      </c>
      <c r="E201" s="116">
        <f t="shared" si="14"/>
        <v>8.2970000000000006</v>
      </c>
      <c r="F201" s="40">
        <v>8</v>
      </c>
      <c r="G201" s="40">
        <v>33.19</v>
      </c>
      <c r="H201" s="34">
        <f t="shared" si="15"/>
        <v>7.83</v>
      </c>
      <c r="I201" s="35">
        <f t="shared" si="13"/>
        <v>41.019999999999996</v>
      </c>
      <c r="J201" s="150"/>
      <c r="L201" s="283"/>
    </row>
    <row r="202" spans="1:12" s="22" customFormat="1">
      <c r="A202" s="36">
        <f t="shared" si="16"/>
        <v>196</v>
      </c>
      <c r="B202" s="85" t="s">
        <v>131</v>
      </c>
      <c r="C202" s="85" t="s">
        <v>70</v>
      </c>
      <c r="D202" s="39">
        <v>1385</v>
      </c>
      <c r="E202" s="116">
        <f t="shared" si="14"/>
        <v>8.2970000000000006</v>
      </c>
      <c r="F202" s="40">
        <v>8</v>
      </c>
      <c r="G202" s="40">
        <v>33.19</v>
      </c>
      <c r="H202" s="34">
        <f t="shared" si="15"/>
        <v>7.83</v>
      </c>
      <c r="I202" s="35">
        <f t="shared" si="13"/>
        <v>41.019999999999996</v>
      </c>
      <c r="J202" s="150"/>
      <c r="L202" s="283"/>
    </row>
    <row r="203" spans="1:12" s="22" customFormat="1" ht="14.25" customHeight="1">
      <c r="A203" s="36">
        <f t="shared" si="16"/>
        <v>197</v>
      </c>
      <c r="B203" s="85" t="s">
        <v>86</v>
      </c>
      <c r="C203" s="85" t="s">
        <v>71</v>
      </c>
      <c r="D203" s="39">
        <v>1655</v>
      </c>
      <c r="E203" s="116">
        <f t="shared" si="14"/>
        <v>9.9149999999999991</v>
      </c>
      <c r="F203" s="40">
        <v>25</v>
      </c>
      <c r="G203" s="40">
        <v>123.94</v>
      </c>
      <c r="H203" s="34">
        <f t="shared" si="15"/>
        <v>29.24</v>
      </c>
      <c r="I203" s="35">
        <f t="shared" si="13"/>
        <v>153.18</v>
      </c>
      <c r="J203" s="150"/>
      <c r="L203" s="283"/>
    </row>
    <row r="204" spans="1:12" s="22" customFormat="1">
      <c r="A204" s="36">
        <f t="shared" si="16"/>
        <v>198</v>
      </c>
      <c r="B204" s="85" t="s">
        <v>125</v>
      </c>
      <c r="C204" s="85" t="s">
        <v>70</v>
      </c>
      <c r="D204" s="39">
        <v>1521</v>
      </c>
      <c r="E204" s="116">
        <f t="shared" si="14"/>
        <v>9.1120000000000001</v>
      </c>
      <c r="F204" s="40">
        <v>17</v>
      </c>
      <c r="G204" s="40">
        <v>77.45</v>
      </c>
      <c r="H204" s="34">
        <f t="shared" si="15"/>
        <v>18.27</v>
      </c>
      <c r="I204" s="35">
        <f t="shared" si="13"/>
        <v>95.72</v>
      </c>
      <c r="J204" s="150"/>
      <c r="L204" s="283"/>
    </row>
    <row r="205" spans="1:12" s="22" customFormat="1">
      <c r="A205" s="36">
        <f t="shared" si="16"/>
        <v>199</v>
      </c>
      <c r="B205" s="85" t="s">
        <v>131</v>
      </c>
      <c r="C205" s="85" t="s">
        <v>70</v>
      </c>
      <c r="D205" s="39">
        <v>1385</v>
      </c>
      <c r="E205" s="116">
        <f t="shared" si="14"/>
        <v>8.2970000000000006</v>
      </c>
      <c r="F205" s="40">
        <v>16</v>
      </c>
      <c r="G205" s="40">
        <v>66.38</v>
      </c>
      <c r="H205" s="34">
        <f t="shared" si="15"/>
        <v>15.66</v>
      </c>
      <c r="I205" s="35">
        <f t="shared" si="13"/>
        <v>82.039999999999992</v>
      </c>
      <c r="J205" s="150"/>
      <c r="L205" s="283"/>
    </row>
    <row r="206" spans="1:12" s="22" customFormat="1" ht="13.5" customHeight="1">
      <c r="A206" s="36">
        <f t="shared" si="16"/>
        <v>200</v>
      </c>
      <c r="B206" s="85" t="s">
        <v>86</v>
      </c>
      <c r="C206" s="85" t="s">
        <v>71</v>
      </c>
      <c r="D206" s="39">
        <v>1635</v>
      </c>
      <c r="E206" s="116">
        <f t="shared" si="14"/>
        <v>9.7949999999999999</v>
      </c>
      <c r="F206" s="40">
        <v>32</v>
      </c>
      <c r="G206" s="40">
        <v>156.72</v>
      </c>
      <c r="H206" s="34">
        <f t="shared" si="15"/>
        <v>36.97</v>
      </c>
      <c r="I206" s="35">
        <f t="shared" si="13"/>
        <v>193.69</v>
      </c>
      <c r="J206" s="150"/>
      <c r="L206" s="283"/>
    </row>
    <row r="207" spans="1:12" s="22" customFormat="1">
      <c r="A207" s="36">
        <f t="shared" si="16"/>
        <v>201</v>
      </c>
      <c r="B207" s="85" t="s">
        <v>125</v>
      </c>
      <c r="C207" s="85" t="s">
        <v>70</v>
      </c>
      <c r="D207" s="39">
        <v>1521</v>
      </c>
      <c r="E207" s="116">
        <f t="shared" si="14"/>
        <v>9.1120000000000001</v>
      </c>
      <c r="F207" s="40">
        <v>8</v>
      </c>
      <c r="G207" s="40">
        <v>36.450000000000003</v>
      </c>
      <c r="H207" s="34">
        <f t="shared" si="15"/>
        <v>8.6</v>
      </c>
      <c r="I207" s="35">
        <f t="shared" si="13"/>
        <v>45.050000000000004</v>
      </c>
      <c r="J207" s="150"/>
      <c r="L207" s="283"/>
    </row>
    <row r="208" spans="1:12" s="22" customFormat="1">
      <c r="A208" s="36">
        <f t="shared" si="16"/>
        <v>202</v>
      </c>
      <c r="B208" s="85" t="s">
        <v>151</v>
      </c>
      <c r="C208" s="85" t="s">
        <v>70</v>
      </c>
      <c r="D208" s="39">
        <v>1385</v>
      </c>
      <c r="E208" s="116">
        <f>ROUND(D208/$E$4,3)</f>
        <v>8.2970000000000006</v>
      </c>
      <c r="F208" s="40">
        <v>16</v>
      </c>
      <c r="G208" s="40">
        <v>66.38</v>
      </c>
      <c r="H208" s="34">
        <f t="shared" si="15"/>
        <v>15.66</v>
      </c>
      <c r="I208" s="35">
        <f t="shared" si="13"/>
        <v>82.039999999999992</v>
      </c>
      <c r="J208" s="150"/>
      <c r="L208" s="283"/>
    </row>
    <row r="209" spans="1:12" s="22" customFormat="1">
      <c r="A209" s="36">
        <f t="shared" si="16"/>
        <v>203</v>
      </c>
      <c r="B209" s="85" t="s">
        <v>122</v>
      </c>
      <c r="C209" s="85" t="s">
        <v>70</v>
      </c>
      <c r="D209" s="39">
        <v>1385</v>
      </c>
      <c r="E209" s="116">
        <f t="shared" si="14"/>
        <v>8.2970000000000006</v>
      </c>
      <c r="F209" s="40">
        <v>8</v>
      </c>
      <c r="G209" s="40">
        <v>33.19</v>
      </c>
      <c r="H209" s="34">
        <f t="shared" si="15"/>
        <v>7.83</v>
      </c>
      <c r="I209" s="35">
        <f t="shared" si="13"/>
        <v>41.019999999999996</v>
      </c>
      <c r="J209" s="150"/>
      <c r="L209" s="283"/>
    </row>
    <row r="210" spans="1:12" s="22" customFormat="1" ht="14.25" customHeight="1">
      <c r="A210" s="36">
        <f t="shared" si="16"/>
        <v>204</v>
      </c>
      <c r="B210" s="85" t="s">
        <v>142</v>
      </c>
      <c r="C210" s="85" t="s">
        <v>70</v>
      </c>
      <c r="D210" s="39">
        <v>1493</v>
      </c>
      <c r="E210" s="116">
        <f t="shared" si="14"/>
        <v>8.9440000000000008</v>
      </c>
      <c r="F210" s="40">
        <v>16</v>
      </c>
      <c r="G210" s="40">
        <v>71.55</v>
      </c>
      <c r="H210" s="34">
        <f t="shared" si="15"/>
        <v>16.88</v>
      </c>
      <c r="I210" s="35">
        <f t="shared" si="13"/>
        <v>88.429999999999993</v>
      </c>
      <c r="J210" s="150"/>
      <c r="L210" s="283"/>
    </row>
    <row r="211" spans="1:12" s="22" customFormat="1">
      <c r="A211" s="36">
        <f t="shared" si="16"/>
        <v>205</v>
      </c>
      <c r="B211" s="85" t="s">
        <v>124</v>
      </c>
      <c r="C211" s="85" t="s">
        <v>70</v>
      </c>
      <c r="D211" s="39">
        <v>1385</v>
      </c>
      <c r="E211" s="116">
        <f t="shared" si="14"/>
        <v>8.2970000000000006</v>
      </c>
      <c r="F211" s="40">
        <v>16</v>
      </c>
      <c r="G211" s="40">
        <v>66.38</v>
      </c>
      <c r="H211" s="34">
        <f t="shared" si="15"/>
        <v>15.66</v>
      </c>
      <c r="I211" s="35">
        <f t="shared" si="13"/>
        <v>82.039999999999992</v>
      </c>
      <c r="J211" s="150"/>
      <c r="L211" s="283"/>
    </row>
    <row r="212" spans="1:12" s="22" customFormat="1">
      <c r="A212" s="36">
        <f t="shared" si="16"/>
        <v>206</v>
      </c>
      <c r="B212" s="85" t="s">
        <v>149</v>
      </c>
      <c r="C212" s="85" t="s">
        <v>70</v>
      </c>
      <c r="D212" s="39">
        <v>1493</v>
      </c>
      <c r="E212" s="116">
        <f t="shared" si="14"/>
        <v>8.9440000000000008</v>
      </c>
      <c r="F212" s="40">
        <v>8</v>
      </c>
      <c r="G212" s="40">
        <v>35.78</v>
      </c>
      <c r="H212" s="34">
        <f t="shared" si="15"/>
        <v>8.44</v>
      </c>
      <c r="I212" s="35">
        <f t="shared" si="13"/>
        <v>44.22</v>
      </c>
      <c r="J212" s="150"/>
      <c r="L212" s="283"/>
    </row>
    <row r="213" spans="1:12" s="22" customFormat="1">
      <c r="A213" s="36">
        <f t="shared" si="16"/>
        <v>207</v>
      </c>
      <c r="B213" s="85" t="s">
        <v>117</v>
      </c>
      <c r="C213" s="85" t="s">
        <v>70</v>
      </c>
      <c r="D213" s="39">
        <v>1385</v>
      </c>
      <c r="E213" s="116">
        <f t="shared" si="14"/>
        <v>8.2970000000000006</v>
      </c>
      <c r="F213" s="40">
        <v>8</v>
      </c>
      <c r="G213" s="40">
        <v>33.19</v>
      </c>
      <c r="H213" s="34">
        <f t="shared" si="15"/>
        <v>7.83</v>
      </c>
      <c r="I213" s="35">
        <f t="shared" si="13"/>
        <v>41.019999999999996</v>
      </c>
      <c r="J213" s="150"/>
      <c r="L213" s="283"/>
    </row>
    <row r="214" spans="1:12" s="22" customFormat="1">
      <c r="A214" s="36">
        <f t="shared" si="16"/>
        <v>208</v>
      </c>
      <c r="B214" s="85" t="s">
        <v>110</v>
      </c>
      <c r="C214" s="85" t="s">
        <v>70</v>
      </c>
      <c r="D214" s="39">
        <v>1405</v>
      </c>
      <c r="E214" s="116">
        <f t="shared" si="14"/>
        <v>8.4169999999999998</v>
      </c>
      <c r="F214" s="40">
        <v>8</v>
      </c>
      <c r="G214" s="40">
        <v>33.67</v>
      </c>
      <c r="H214" s="34">
        <f t="shared" si="15"/>
        <v>7.94</v>
      </c>
      <c r="I214" s="35">
        <f t="shared" si="13"/>
        <v>41.61</v>
      </c>
      <c r="J214" s="150"/>
      <c r="L214" s="283"/>
    </row>
    <row r="215" spans="1:12" s="22" customFormat="1">
      <c r="A215" s="36">
        <f t="shared" si="16"/>
        <v>209</v>
      </c>
      <c r="B215" s="85" t="s">
        <v>132</v>
      </c>
      <c r="C215" s="85" t="s">
        <v>70</v>
      </c>
      <c r="D215" s="39">
        <v>1493</v>
      </c>
      <c r="E215" s="116">
        <f t="shared" si="14"/>
        <v>8.9440000000000008</v>
      </c>
      <c r="F215" s="40">
        <v>8</v>
      </c>
      <c r="G215" s="40">
        <v>35.78</v>
      </c>
      <c r="H215" s="34">
        <f t="shared" si="15"/>
        <v>8.44</v>
      </c>
      <c r="I215" s="35">
        <f t="shared" si="13"/>
        <v>44.22</v>
      </c>
      <c r="J215" s="150"/>
      <c r="L215" s="283"/>
    </row>
    <row r="216" spans="1:12" s="22" customFormat="1">
      <c r="A216" s="36">
        <f t="shared" si="16"/>
        <v>210</v>
      </c>
      <c r="B216" s="85" t="s">
        <v>137</v>
      </c>
      <c r="C216" s="85" t="s">
        <v>70</v>
      </c>
      <c r="D216" s="39">
        <v>1385</v>
      </c>
      <c r="E216" s="116">
        <f t="shared" si="14"/>
        <v>8.2970000000000006</v>
      </c>
      <c r="F216" s="40">
        <v>8</v>
      </c>
      <c r="G216" s="40">
        <v>33.19</v>
      </c>
      <c r="H216" s="34">
        <f t="shared" si="15"/>
        <v>7.83</v>
      </c>
      <c r="I216" s="35">
        <f t="shared" si="13"/>
        <v>41.019999999999996</v>
      </c>
      <c r="J216" s="150"/>
      <c r="L216" s="283"/>
    </row>
    <row r="217" spans="1:12" s="22" customFormat="1" ht="12" customHeight="1">
      <c r="A217" s="36">
        <f t="shared" si="16"/>
        <v>211</v>
      </c>
      <c r="B217" s="85" t="s">
        <v>114</v>
      </c>
      <c r="C217" s="85" t="s">
        <v>70</v>
      </c>
      <c r="D217" s="39">
        <v>1385</v>
      </c>
      <c r="E217" s="116">
        <f t="shared" si="14"/>
        <v>8.2970000000000006</v>
      </c>
      <c r="F217" s="40">
        <v>8</v>
      </c>
      <c r="G217" s="40">
        <v>33.19</v>
      </c>
      <c r="H217" s="34">
        <f t="shared" si="15"/>
        <v>7.83</v>
      </c>
      <c r="I217" s="35">
        <f t="shared" si="13"/>
        <v>41.019999999999996</v>
      </c>
      <c r="J217" s="150"/>
      <c r="L217" s="283"/>
    </row>
    <row r="218" spans="1:12" s="22" customFormat="1">
      <c r="A218" s="36">
        <f t="shared" si="16"/>
        <v>212</v>
      </c>
      <c r="B218" s="85" t="s">
        <v>85</v>
      </c>
      <c r="C218" s="85" t="s">
        <v>71</v>
      </c>
      <c r="D218" s="39">
        <v>1615</v>
      </c>
      <c r="E218" s="116">
        <f t="shared" si="14"/>
        <v>9.6750000000000007</v>
      </c>
      <c r="F218" s="40">
        <v>60.5</v>
      </c>
      <c r="G218" s="40">
        <v>292.67</v>
      </c>
      <c r="H218" s="34">
        <f t="shared" si="15"/>
        <v>69.040000000000006</v>
      </c>
      <c r="I218" s="35">
        <f t="shared" si="13"/>
        <v>361.71000000000004</v>
      </c>
      <c r="J218" s="150"/>
      <c r="L218" s="283"/>
    </row>
    <row r="219" spans="1:12" s="22" customFormat="1">
      <c r="A219" s="36">
        <f t="shared" si="16"/>
        <v>213</v>
      </c>
      <c r="B219" s="85" t="s">
        <v>117</v>
      </c>
      <c r="C219" s="85" t="s">
        <v>70</v>
      </c>
      <c r="D219" s="39">
        <v>1385</v>
      </c>
      <c r="E219" s="116">
        <f t="shared" si="14"/>
        <v>8.2970000000000006</v>
      </c>
      <c r="F219" s="40">
        <v>8</v>
      </c>
      <c r="G219" s="40">
        <v>33.19</v>
      </c>
      <c r="H219" s="34">
        <f t="shared" si="15"/>
        <v>7.83</v>
      </c>
      <c r="I219" s="35">
        <f t="shared" si="13"/>
        <v>41.019999999999996</v>
      </c>
      <c r="J219" s="150"/>
      <c r="L219" s="283"/>
    </row>
    <row r="220" spans="1:12" s="22" customFormat="1" ht="13.5" customHeight="1">
      <c r="A220" s="36">
        <f t="shared" si="16"/>
        <v>214</v>
      </c>
      <c r="B220" s="85" t="s">
        <v>125</v>
      </c>
      <c r="C220" s="85" t="s">
        <v>70</v>
      </c>
      <c r="D220" s="39">
        <v>1493</v>
      </c>
      <c r="E220" s="116">
        <f t="shared" si="14"/>
        <v>8.9440000000000008</v>
      </c>
      <c r="F220" s="40">
        <v>16</v>
      </c>
      <c r="G220" s="40">
        <v>71.55</v>
      </c>
      <c r="H220" s="34">
        <f t="shared" si="15"/>
        <v>16.88</v>
      </c>
      <c r="I220" s="35">
        <f t="shared" si="13"/>
        <v>88.429999999999993</v>
      </c>
      <c r="J220" s="150"/>
      <c r="L220" s="283"/>
    </row>
    <row r="221" spans="1:12" s="22" customFormat="1">
      <c r="A221" s="36">
        <f t="shared" si="16"/>
        <v>215</v>
      </c>
      <c r="B221" s="85" t="s">
        <v>86</v>
      </c>
      <c r="C221" s="85" t="s">
        <v>70</v>
      </c>
      <c r="D221" s="39">
        <v>1745</v>
      </c>
      <c r="E221" s="116">
        <f t="shared" si="14"/>
        <v>10.454000000000001</v>
      </c>
      <c r="F221" s="40">
        <v>54</v>
      </c>
      <c r="G221" s="40">
        <v>282.26</v>
      </c>
      <c r="H221" s="34">
        <f t="shared" si="15"/>
        <v>66.59</v>
      </c>
      <c r="I221" s="35">
        <f t="shared" si="13"/>
        <v>348.85</v>
      </c>
      <c r="J221" s="150"/>
      <c r="L221" s="283"/>
    </row>
    <row r="222" spans="1:12" s="22" customFormat="1">
      <c r="A222" s="36">
        <f t="shared" si="16"/>
        <v>216</v>
      </c>
      <c r="B222" s="85" t="s">
        <v>162</v>
      </c>
      <c r="C222" s="85" t="s">
        <v>70</v>
      </c>
      <c r="D222" s="39">
        <v>1521</v>
      </c>
      <c r="E222" s="116">
        <f t="shared" si="14"/>
        <v>9.1120000000000001</v>
      </c>
      <c r="F222" s="40">
        <v>16</v>
      </c>
      <c r="G222" s="40">
        <v>72.900000000000006</v>
      </c>
      <c r="H222" s="34">
        <f t="shared" si="15"/>
        <v>17.2</v>
      </c>
      <c r="I222" s="35">
        <f t="shared" si="13"/>
        <v>90.100000000000009</v>
      </c>
      <c r="J222" s="150"/>
      <c r="L222" s="283"/>
    </row>
    <row r="223" spans="1:12" s="22" customFormat="1" ht="13.5" customHeight="1">
      <c r="A223" s="36">
        <f t="shared" si="16"/>
        <v>217</v>
      </c>
      <c r="B223" s="85" t="s">
        <v>86</v>
      </c>
      <c r="C223" s="85" t="s">
        <v>71</v>
      </c>
      <c r="D223" s="39">
        <v>1635</v>
      </c>
      <c r="E223" s="116">
        <f t="shared" si="14"/>
        <v>9.7949999999999999</v>
      </c>
      <c r="F223" s="40">
        <v>26</v>
      </c>
      <c r="G223" s="40">
        <v>127.34</v>
      </c>
      <c r="H223" s="34">
        <f t="shared" si="15"/>
        <v>30.04</v>
      </c>
      <c r="I223" s="35">
        <f t="shared" si="13"/>
        <v>157.38</v>
      </c>
      <c r="J223" s="150"/>
      <c r="L223" s="283"/>
    </row>
    <row r="224" spans="1:12" s="22" customFormat="1">
      <c r="A224" s="36">
        <f t="shared" si="16"/>
        <v>218</v>
      </c>
      <c r="B224" s="85" t="s">
        <v>146</v>
      </c>
      <c r="C224" s="85" t="s">
        <v>70</v>
      </c>
      <c r="D224" s="39">
        <v>1365</v>
      </c>
      <c r="E224" s="116">
        <f t="shared" si="14"/>
        <v>8.1780000000000008</v>
      </c>
      <c r="F224" s="40">
        <v>9</v>
      </c>
      <c r="G224" s="40">
        <v>36.799999999999997</v>
      </c>
      <c r="H224" s="34">
        <f t="shared" si="15"/>
        <v>8.68</v>
      </c>
      <c r="I224" s="35">
        <f t="shared" si="13"/>
        <v>45.48</v>
      </c>
      <c r="J224" s="150"/>
      <c r="L224" s="283"/>
    </row>
    <row r="225" spans="1:12" s="22" customFormat="1">
      <c r="A225" s="36">
        <f t="shared" si="16"/>
        <v>219</v>
      </c>
      <c r="B225" s="85" t="s">
        <v>152</v>
      </c>
      <c r="C225" s="85" t="s">
        <v>70</v>
      </c>
      <c r="D225" s="39">
        <v>1365</v>
      </c>
      <c r="E225" s="116">
        <f t="shared" si="14"/>
        <v>8.1780000000000008</v>
      </c>
      <c r="F225" s="40">
        <v>8</v>
      </c>
      <c r="G225" s="40">
        <v>32.71</v>
      </c>
      <c r="H225" s="34">
        <f t="shared" si="15"/>
        <v>7.72</v>
      </c>
      <c r="I225" s="35">
        <f t="shared" si="13"/>
        <v>40.43</v>
      </c>
      <c r="J225" s="150"/>
      <c r="L225" s="283"/>
    </row>
    <row r="226" spans="1:12" s="22" customFormat="1">
      <c r="A226" s="36">
        <f t="shared" si="16"/>
        <v>220</v>
      </c>
      <c r="B226" s="85" t="s">
        <v>152</v>
      </c>
      <c r="C226" s="85" t="s">
        <v>70</v>
      </c>
      <c r="D226" s="39">
        <v>1365</v>
      </c>
      <c r="E226" s="116">
        <f t="shared" si="14"/>
        <v>8.1780000000000008</v>
      </c>
      <c r="F226" s="40">
        <v>16</v>
      </c>
      <c r="G226" s="40">
        <v>65.42</v>
      </c>
      <c r="H226" s="34">
        <f t="shared" si="15"/>
        <v>15.43</v>
      </c>
      <c r="I226" s="35">
        <f t="shared" si="13"/>
        <v>80.849999999999994</v>
      </c>
      <c r="J226" s="150"/>
      <c r="L226" s="283"/>
    </row>
    <row r="227" spans="1:12" s="22" customFormat="1">
      <c r="A227" s="36">
        <f t="shared" si="16"/>
        <v>221</v>
      </c>
      <c r="B227" s="85" t="s">
        <v>121</v>
      </c>
      <c r="C227" s="85" t="s">
        <v>71</v>
      </c>
      <c r="D227" s="39">
        <v>1162</v>
      </c>
      <c r="E227" s="116">
        <f t="shared" si="14"/>
        <v>6.9610000000000003</v>
      </c>
      <c r="F227" s="40">
        <v>8</v>
      </c>
      <c r="G227" s="40">
        <v>27.84</v>
      </c>
      <c r="H227" s="34">
        <f t="shared" si="15"/>
        <v>6.57</v>
      </c>
      <c r="I227" s="35">
        <f t="shared" si="13"/>
        <v>34.409999999999997</v>
      </c>
      <c r="J227" s="150"/>
      <c r="L227" s="283"/>
    </row>
    <row r="228" spans="1:12" s="22" customFormat="1">
      <c r="A228" s="36">
        <f t="shared" si="16"/>
        <v>222</v>
      </c>
      <c r="B228" s="85" t="s">
        <v>152</v>
      </c>
      <c r="C228" s="85" t="s">
        <v>70</v>
      </c>
      <c r="D228" s="39">
        <v>1365</v>
      </c>
      <c r="E228" s="116">
        <f t="shared" si="14"/>
        <v>8.1780000000000008</v>
      </c>
      <c r="F228" s="40">
        <v>8</v>
      </c>
      <c r="G228" s="40">
        <v>32.71</v>
      </c>
      <c r="H228" s="34">
        <f t="shared" si="15"/>
        <v>7.72</v>
      </c>
      <c r="I228" s="35">
        <f t="shared" si="13"/>
        <v>40.43</v>
      </c>
      <c r="J228" s="150"/>
      <c r="L228" s="283"/>
    </row>
    <row r="229" spans="1:12" s="22" customFormat="1" ht="12" customHeight="1">
      <c r="A229" s="36">
        <f t="shared" si="16"/>
        <v>223</v>
      </c>
      <c r="B229" s="85" t="s">
        <v>86</v>
      </c>
      <c r="C229" s="254" t="s">
        <v>70</v>
      </c>
      <c r="D229" s="39">
        <v>1725</v>
      </c>
      <c r="E229" s="116">
        <f t="shared" si="14"/>
        <v>10.334</v>
      </c>
      <c r="F229" s="40">
        <v>32</v>
      </c>
      <c r="G229" s="40">
        <v>165.34</v>
      </c>
      <c r="H229" s="34">
        <f t="shared" si="15"/>
        <v>39</v>
      </c>
      <c r="I229" s="35">
        <f t="shared" si="13"/>
        <v>204.34</v>
      </c>
      <c r="J229" s="150"/>
      <c r="L229" s="283"/>
    </row>
    <row r="230" spans="1:12" s="22" customFormat="1">
      <c r="A230" s="36">
        <f t="shared" si="16"/>
        <v>224</v>
      </c>
      <c r="B230" s="85" t="s">
        <v>156</v>
      </c>
      <c r="C230" s="254" t="s">
        <v>70</v>
      </c>
      <c r="D230" s="39">
        <v>1365</v>
      </c>
      <c r="E230" s="116">
        <f t="shared" si="14"/>
        <v>8.1780000000000008</v>
      </c>
      <c r="F230" s="40">
        <v>8</v>
      </c>
      <c r="G230" s="40">
        <v>32.71</v>
      </c>
      <c r="H230" s="34">
        <f t="shared" si="15"/>
        <v>7.72</v>
      </c>
      <c r="I230" s="35">
        <f t="shared" si="13"/>
        <v>40.43</v>
      </c>
      <c r="J230" s="150"/>
      <c r="L230" s="283"/>
    </row>
    <row r="231" spans="1:12" s="22" customFormat="1">
      <c r="A231" s="36">
        <f t="shared" si="16"/>
        <v>225</v>
      </c>
      <c r="B231" s="85" t="s">
        <v>152</v>
      </c>
      <c r="C231" s="254" t="s">
        <v>70</v>
      </c>
      <c r="D231" s="39">
        <v>1365</v>
      </c>
      <c r="E231" s="116">
        <f t="shared" si="14"/>
        <v>8.1780000000000008</v>
      </c>
      <c r="F231" s="40">
        <v>8</v>
      </c>
      <c r="G231" s="40">
        <v>32.71</v>
      </c>
      <c r="H231" s="34">
        <f t="shared" si="15"/>
        <v>7.72</v>
      </c>
      <c r="I231" s="35">
        <f t="shared" si="13"/>
        <v>40.43</v>
      </c>
      <c r="J231" s="150"/>
      <c r="L231" s="283"/>
    </row>
    <row r="232" spans="1:12" s="22" customFormat="1">
      <c r="A232" s="36">
        <f t="shared" si="16"/>
        <v>226</v>
      </c>
      <c r="B232" s="85" t="s">
        <v>144</v>
      </c>
      <c r="C232" s="254" t="s">
        <v>70</v>
      </c>
      <c r="D232" s="39">
        <v>1365</v>
      </c>
      <c r="E232" s="116">
        <f t="shared" si="14"/>
        <v>8.1780000000000008</v>
      </c>
      <c r="F232" s="40">
        <v>8</v>
      </c>
      <c r="G232" s="40">
        <v>32.71</v>
      </c>
      <c r="H232" s="34">
        <f t="shared" si="15"/>
        <v>7.72</v>
      </c>
      <c r="I232" s="35">
        <f t="shared" si="13"/>
        <v>40.43</v>
      </c>
      <c r="J232" s="150"/>
      <c r="L232" s="283"/>
    </row>
    <row r="233" spans="1:12">
      <c r="A233" s="36">
        <f t="shared" si="16"/>
        <v>227</v>
      </c>
      <c r="B233" s="253" t="s">
        <v>114</v>
      </c>
      <c r="C233" s="253" t="s">
        <v>70</v>
      </c>
      <c r="D233" s="36">
        <v>1392</v>
      </c>
      <c r="E233" s="116">
        <f t="shared" si="14"/>
        <v>8.3390000000000004</v>
      </c>
      <c r="F233" s="36">
        <v>8</v>
      </c>
      <c r="G233" s="37">
        <v>33.36</v>
      </c>
      <c r="H233" s="34">
        <f t="shared" si="15"/>
        <v>7.87</v>
      </c>
      <c r="I233" s="35">
        <f t="shared" si="13"/>
        <v>41.23</v>
      </c>
      <c r="L233" s="283"/>
    </row>
    <row r="234" spans="1:12">
      <c r="A234" s="36">
        <f t="shared" si="16"/>
        <v>228</v>
      </c>
      <c r="B234" s="253" t="s">
        <v>131</v>
      </c>
      <c r="C234" s="253" t="s">
        <v>70</v>
      </c>
      <c r="D234" s="36">
        <v>1365</v>
      </c>
      <c r="E234" s="116">
        <f t="shared" si="14"/>
        <v>8.1780000000000008</v>
      </c>
      <c r="F234" s="36">
        <v>8</v>
      </c>
      <c r="G234" s="37">
        <v>32.71</v>
      </c>
      <c r="H234" s="34">
        <f t="shared" si="15"/>
        <v>7.72</v>
      </c>
      <c r="I234" s="35">
        <f t="shared" si="13"/>
        <v>40.43</v>
      </c>
      <c r="L234" s="283"/>
    </row>
    <row r="235" spans="1:12">
      <c r="A235" s="36">
        <f t="shared" si="16"/>
        <v>229</v>
      </c>
      <c r="B235" s="253" t="s">
        <v>160</v>
      </c>
      <c r="C235" s="253" t="s">
        <v>70</v>
      </c>
      <c r="D235" s="36">
        <v>1392</v>
      </c>
      <c r="E235" s="116">
        <f t="shared" si="14"/>
        <v>8.3390000000000004</v>
      </c>
      <c r="F235" s="36">
        <v>8</v>
      </c>
      <c r="G235" s="37">
        <v>33.36</v>
      </c>
      <c r="H235" s="34">
        <f t="shared" si="15"/>
        <v>7.87</v>
      </c>
      <c r="I235" s="35">
        <f t="shared" si="13"/>
        <v>41.23</v>
      </c>
      <c r="L235" s="283"/>
    </row>
    <row r="236" spans="1:12">
      <c r="A236" s="36">
        <f t="shared" si="16"/>
        <v>230</v>
      </c>
      <c r="B236" s="253" t="s">
        <v>121</v>
      </c>
      <c r="C236" s="253" t="s">
        <v>71</v>
      </c>
      <c r="D236" s="36">
        <v>1162</v>
      </c>
      <c r="E236" s="116">
        <f t="shared" si="14"/>
        <v>6.9610000000000003</v>
      </c>
      <c r="F236" s="36">
        <v>8</v>
      </c>
      <c r="G236" s="37">
        <v>27.84</v>
      </c>
      <c r="H236" s="34">
        <f t="shared" si="15"/>
        <v>6.57</v>
      </c>
      <c r="I236" s="35">
        <f t="shared" si="13"/>
        <v>34.409999999999997</v>
      </c>
      <c r="L236" s="283"/>
    </row>
    <row r="237" spans="1:12">
      <c r="A237" s="36">
        <f t="shared" si="16"/>
        <v>231</v>
      </c>
      <c r="B237" s="253" t="s">
        <v>86</v>
      </c>
      <c r="C237" s="253" t="s">
        <v>71</v>
      </c>
      <c r="D237" s="36">
        <v>1615</v>
      </c>
      <c r="E237" s="116">
        <f t="shared" si="14"/>
        <v>9.6750000000000007</v>
      </c>
      <c r="F237" s="36">
        <v>25</v>
      </c>
      <c r="G237" s="37">
        <v>120.94</v>
      </c>
      <c r="H237" s="34">
        <f t="shared" si="15"/>
        <v>28.53</v>
      </c>
      <c r="I237" s="35">
        <f t="shared" si="13"/>
        <v>149.47</v>
      </c>
      <c r="L237" s="283"/>
    </row>
    <row r="238" spans="1:12">
      <c r="A238" s="36">
        <f t="shared" si="16"/>
        <v>232</v>
      </c>
      <c r="B238" s="253" t="s">
        <v>124</v>
      </c>
      <c r="C238" s="253" t="s">
        <v>70</v>
      </c>
      <c r="D238" s="36">
        <v>1365</v>
      </c>
      <c r="E238" s="116">
        <f t="shared" si="14"/>
        <v>8.1780000000000008</v>
      </c>
      <c r="F238" s="36">
        <v>8</v>
      </c>
      <c r="G238" s="37">
        <v>32.71</v>
      </c>
      <c r="H238" s="34">
        <f t="shared" si="15"/>
        <v>7.72</v>
      </c>
      <c r="I238" s="35">
        <f t="shared" si="13"/>
        <v>40.43</v>
      </c>
      <c r="L238" s="283"/>
    </row>
    <row r="239" spans="1:12">
      <c r="A239" s="36">
        <f t="shared" si="16"/>
        <v>233</v>
      </c>
      <c r="B239" s="253" t="s">
        <v>150</v>
      </c>
      <c r="C239" s="253" t="s">
        <v>70</v>
      </c>
      <c r="D239" s="36">
        <v>1501</v>
      </c>
      <c r="E239" s="116">
        <f t="shared" si="14"/>
        <v>8.9920000000000009</v>
      </c>
      <c r="F239" s="36">
        <v>16</v>
      </c>
      <c r="G239" s="37">
        <v>71.94</v>
      </c>
      <c r="H239" s="34">
        <f t="shared" si="15"/>
        <v>16.97</v>
      </c>
      <c r="I239" s="35">
        <f t="shared" si="13"/>
        <v>88.91</v>
      </c>
      <c r="L239" s="283"/>
    </row>
    <row r="240" spans="1:12">
      <c r="L240" s="283"/>
    </row>
    <row r="241" spans="2:12">
      <c r="B241" s="15" t="s">
        <v>172</v>
      </c>
      <c r="L241" s="283"/>
    </row>
  </sheetData>
  <mergeCells count="2">
    <mergeCell ref="A3:I3"/>
    <mergeCell ref="A6:E6"/>
  </mergeCells>
  <pageMargins left="0.70866141732283472" right="0.70866141732283472" top="0.74803149606299213" bottom="0.74803149606299213" header="0.31496062992125984" footer="0.31496062992125984"/>
  <pageSetup paperSize="9" scale="54"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461"/>
  <sheetViews>
    <sheetView zoomScaleNormal="100" zoomScaleSheetLayoutView="100" workbookViewId="0">
      <pane ySplit="7" topLeftCell="A381" activePane="bottomLeft" state="frozen"/>
      <selection pane="bottomLeft" activeCell="A3" sqref="A3:J3"/>
    </sheetView>
  </sheetViews>
  <sheetFormatPr defaultColWidth="9.140625" defaultRowHeight="15"/>
  <cols>
    <col min="1" max="1" width="7.28515625" style="41" customWidth="1"/>
    <col min="2" max="2" width="81.7109375" style="42" customWidth="1"/>
    <col min="3" max="3" width="26.7109375" style="100" customWidth="1"/>
    <col min="4" max="4" width="13.140625" style="41" customWidth="1"/>
    <col min="5" max="5" width="12.140625" style="41" customWidth="1"/>
    <col min="6" max="6" width="12" style="41" customWidth="1"/>
    <col min="7" max="7" width="11.140625" style="41" customWidth="1"/>
    <col min="8" max="8" width="13.140625" style="43" customWidth="1"/>
    <col min="9" max="9" width="12" style="41" customWidth="1"/>
    <col min="10" max="10" width="13.42578125" style="41" customWidth="1"/>
    <col min="11" max="11" width="9.42578125" style="173" customWidth="1"/>
    <col min="12" max="12" width="10.85546875" style="104" customWidth="1"/>
    <col min="13" max="13" width="9.140625" style="104"/>
    <col min="15" max="16384" width="9.140625" style="104"/>
  </cols>
  <sheetData>
    <row r="1" spans="1:14">
      <c r="H1" s="47"/>
      <c r="I1" s="45"/>
      <c r="J1" s="82" t="s">
        <v>54</v>
      </c>
    </row>
    <row r="2" spans="1:14" s="44" customFormat="1" ht="18.75">
      <c r="A2" s="83" t="s">
        <v>48</v>
      </c>
      <c r="B2" s="46"/>
      <c r="C2" s="106"/>
      <c r="D2" s="45"/>
      <c r="E2" s="45"/>
      <c r="F2" s="45"/>
      <c r="G2" s="45"/>
      <c r="H2" s="101"/>
      <c r="I2" s="101"/>
      <c r="J2" s="101"/>
      <c r="K2" s="174"/>
    </row>
    <row r="3" spans="1:14" s="44" customFormat="1" ht="37.5" customHeight="1">
      <c r="A3" s="300" t="s">
        <v>76</v>
      </c>
      <c r="B3" s="300"/>
      <c r="C3" s="300"/>
      <c r="D3" s="300"/>
      <c r="E3" s="300"/>
      <c r="F3" s="300"/>
      <c r="G3" s="300"/>
      <c r="H3" s="300"/>
      <c r="I3" s="300"/>
      <c r="J3" s="300"/>
      <c r="K3" s="174"/>
    </row>
    <row r="4" spans="1:14" s="44" customFormat="1" ht="15.75">
      <c r="A4" s="105"/>
      <c r="B4" s="105"/>
      <c r="C4" s="105"/>
      <c r="D4" s="230"/>
      <c r="E4" s="105"/>
      <c r="F4" s="107">
        <v>166.92</v>
      </c>
      <c r="G4" s="107"/>
      <c r="H4" s="108"/>
      <c r="I4" s="108"/>
      <c r="J4" s="109"/>
      <c r="K4" s="174"/>
    </row>
    <row r="5" spans="1:14" s="44" customFormat="1" ht="15" customHeight="1">
      <c r="A5" s="302" t="s">
        <v>25</v>
      </c>
      <c r="B5" s="303" t="s">
        <v>26</v>
      </c>
      <c r="C5" s="303" t="s">
        <v>27</v>
      </c>
      <c r="D5" s="303" t="s">
        <v>28</v>
      </c>
      <c r="E5" s="303" t="s">
        <v>49</v>
      </c>
      <c r="F5" s="303" t="s">
        <v>29</v>
      </c>
      <c r="G5" s="307" t="s">
        <v>30</v>
      </c>
      <c r="H5" s="304" t="s">
        <v>50</v>
      </c>
      <c r="I5" s="305" t="s">
        <v>32</v>
      </c>
      <c r="J5" s="306" t="s">
        <v>3</v>
      </c>
      <c r="K5" s="174"/>
    </row>
    <row r="6" spans="1:14" s="41" customFormat="1" ht="48" customHeight="1">
      <c r="A6" s="302"/>
      <c r="B6" s="303"/>
      <c r="C6" s="303"/>
      <c r="D6" s="303"/>
      <c r="E6" s="303"/>
      <c r="F6" s="303"/>
      <c r="G6" s="308"/>
      <c r="H6" s="304"/>
      <c r="I6" s="305"/>
      <c r="J6" s="306"/>
      <c r="K6" s="173"/>
    </row>
    <row r="7" spans="1:14" s="102" customFormat="1" ht="23.25" customHeight="1">
      <c r="A7" s="301" t="s">
        <v>33</v>
      </c>
      <c r="B7" s="301"/>
      <c r="C7" s="301"/>
      <c r="D7" s="301"/>
      <c r="E7" s="301"/>
      <c r="F7" s="301"/>
      <c r="G7" s="149">
        <f>SUM(G8:G401)</f>
        <v>10400</v>
      </c>
      <c r="H7" s="149">
        <f>SUM(H8:H401)</f>
        <v>20741.559999999987</v>
      </c>
      <c r="I7" s="149">
        <f>SUM(I8:I401)</f>
        <v>4892.1200000000026</v>
      </c>
      <c r="J7" s="149">
        <f>SUM(J8:J401)</f>
        <v>25633.679999999989</v>
      </c>
      <c r="K7" s="175"/>
    </row>
    <row r="8" spans="1:14" s="44" customFormat="1" ht="25.5">
      <c r="A8" s="110">
        <v>1</v>
      </c>
      <c r="B8" s="232" t="s">
        <v>107</v>
      </c>
      <c r="C8" s="233" t="s">
        <v>108</v>
      </c>
      <c r="D8" s="277">
        <v>2305</v>
      </c>
      <c r="E8" s="119" t="s">
        <v>176</v>
      </c>
      <c r="F8" s="114">
        <f>ROUND(D8/$F$4,3)</f>
        <v>13.808999999999999</v>
      </c>
      <c r="G8" s="103">
        <v>12</v>
      </c>
      <c r="H8" s="111">
        <v>33.14</v>
      </c>
      <c r="I8" s="103">
        <f t="shared" ref="I8:I71" si="0">ROUND(H8*23.59%,2)</f>
        <v>7.82</v>
      </c>
      <c r="J8" s="103">
        <f t="shared" ref="J8:J71" si="1">H8+I8</f>
        <v>40.96</v>
      </c>
      <c r="K8" s="134"/>
      <c r="M8" s="264"/>
      <c r="N8" s="234"/>
    </row>
    <row r="9" spans="1:14" s="44" customFormat="1" ht="12.75">
      <c r="A9" s="112">
        <f>A8+1</f>
        <v>2</v>
      </c>
      <c r="B9" s="231" t="s">
        <v>109</v>
      </c>
      <c r="C9" s="231" t="s">
        <v>70</v>
      </c>
      <c r="D9" s="278">
        <v>1553</v>
      </c>
      <c r="E9" s="120" t="s">
        <v>176</v>
      </c>
      <c r="F9" s="114">
        <f>ROUND(D9/$F$4,3)</f>
        <v>9.3040000000000003</v>
      </c>
      <c r="G9" s="103">
        <v>24</v>
      </c>
      <c r="H9" s="113">
        <v>44.66</v>
      </c>
      <c r="I9" s="103">
        <f t="shared" si="0"/>
        <v>10.54</v>
      </c>
      <c r="J9" s="103">
        <f t="shared" si="1"/>
        <v>55.199999999999996</v>
      </c>
      <c r="K9" s="134"/>
      <c r="M9" s="264"/>
      <c r="N9" s="234"/>
    </row>
    <row r="10" spans="1:14" ht="12.75">
      <c r="A10" s="112">
        <f t="shared" ref="A10:A73" si="2">A9+1</f>
        <v>3</v>
      </c>
      <c r="B10" s="231" t="s">
        <v>110</v>
      </c>
      <c r="C10" s="231" t="s">
        <v>111</v>
      </c>
      <c r="D10" s="278">
        <v>1495</v>
      </c>
      <c r="E10" s="120" t="s">
        <v>176</v>
      </c>
      <c r="F10" s="114">
        <f t="shared" ref="F10:F73" si="3">ROUND(D10/$F$4,3)</f>
        <v>8.9559999999999995</v>
      </c>
      <c r="G10" s="103">
        <v>36</v>
      </c>
      <c r="H10" s="113">
        <v>64.48</v>
      </c>
      <c r="I10" s="103">
        <f>ROUND(H10*23.59%,2)-0.01</f>
        <v>15.200000000000001</v>
      </c>
      <c r="J10" s="103">
        <f t="shared" si="1"/>
        <v>79.680000000000007</v>
      </c>
      <c r="K10" s="134"/>
      <c r="M10" s="264"/>
      <c r="N10" s="234"/>
    </row>
    <row r="11" spans="1:14" ht="12.75">
      <c r="A11" s="112">
        <f t="shared" si="2"/>
        <v>4</v>
      </c>
      <c r="B11" s="231" t="s">
        <v>112</v>
      </c>
      <c r="C11" s="231" t="s">
        <v>70</v>
      </c>
      <c r="D11" s="278">
        <v>1425</v>
      </c>
      <c r="E11" s="120" t="s">
        <v>176</v>
      </c>
      <c r="F11" s="114">
        <f t="shared" si="3"/>
        <v>8.5370000000000008</v>
      </c>
      <c r="G11" s="103">
        <v>32</v>
      </c>
      <c r="H11" s="113">
        <v>54.64</v>
      </c>
      <c r="I11" s="103">
        <f t="shared" si="0"/>
        <v>12.89</v>
      </c>
      <c r="J11" s="103">
        <f t="shared" si="1"/>
        <v>67.53</v>
      </c>
      <c r="K11" s="134"/>
      <c r="M11" s="264"/>
      <c r="N11" s="234"/>
    </row>
    <row r="12" spans="1:14" ht="12.75">
      <c r="A12" s="112">
        <f t="shared" si="2"/>
        <v>5</v>
      </c>
      <c r="B12" s="231" t="s">
        <v>112</v>
      </c>
      <c r="C12" s="231" t="s">
        <v>71</v>
      </c>
      <c r="D12" s="278">
        <v>1242</v>
      </c>
      <c r="E12" s="120" t="s">
        <v>176</v>
      </c>
      <c r="F12" s="114">
        <f t="shared" si="3"/>
        <v>7.4409999999999998</v>
      </c>
      <c r="G12" s="103">
        <v>24</v>
      </c>
      <c r="H12" s="113">
        <v>35.72</v>
      </c>
      <c r="I12" s="103">
        <f t="shared" si="0"/>
        <v>8.43</v>
      </c>
      <c r="J12" s="103">
        <f t="shared" si="1"/>
        <v>44.15</v>
      </c>
      <c r="K12" s="134"/>
      <c r="M12" s="264"/>
      <c r="N12" s="234"/>
    </row>
    <row r="13" spans="1:14" ht="12.75">
      <c r="A13" s="112">
        <f t="shared" si="2"/>
        <v>6</v>
      </c>
      <c r="B13" s="231" t="s">
        <v>150</v>
      </c>
      <c r="C13" s="231" t="s">
        <v>70</v>
      </c>
      <c r="D13" s="278">
        <v>1553</v>
      </c>
      <c r="E13" s="120" t="s">
        <v>176</v>
      </c>
      <c r="F13" s="114">
        <f t="shared" si="3"/>
        <v>9.3040000000000003</v>
      </c>
      <c r="G13" s="103">
        <v>12</v>
      </c>
      <c r="H13" s="113">
        <v>22.33</v>
      </c>
      <c r="I13" s="103">
        <f t="shared" si="0"/>
        <v>5.27</v>
      </c>
      <c r="J13" s="103">
        <f t="shared" si="1"/>
        <v>27.599999999999998</v>
      </c>
      <c r="K13" s="134"/>
      <c r="M13" s="264"/>
      <c r="N13" s="234"/>
    </row>
    <row r="14" spans="1:14" ht="12.75">
      <c r="A14" s="112">
        <f t="shared" si="2"/>
        <v>7</v>
      </c>
      <c r="B14" s="231" t="s">
        <v>113</v>
      </c>
      <c r="C14" s="231" t="s">
        <v>70</v>
      </c>
      <c r="D14" s="278">
        <v>1425</v>
      </c>
      <c r="E14" s="120" t="s">
        <v>176</v>
      </c>
      <c r="F14" s="114">
        <f t="shared" si="3"/>
        <v>8.5370000000000008</v>
      </c>
      <c r="G14" s="103">
        <v>24</v>
      </c>
      <c r="H14" s="113">
        <v>40.98</v>
      </c>
      <c r="I14" s="103">
        <f t="shared" si="0"/>
        <v>9.67</v>
      </c>
      <c r="J14" s="103">
        <f t="shared" si="1"/>
        <v>50.65</v>
      </c>
      <c r="K14" s="134"/>
      <c r="M14" s="264"/>
      <c r="N14" s="234"/>
    </row>
    <row r="15" spans="1:14" ht="12.75">
      <c r="A15" s="112">
        <f t="shared" si="2"/>
        <v>8</v>
      </c>
      <c r="B15" s="231" t="s">
        <v>114</v>
      </c>
      <c r="C15" s="231" t="s">
        <v>111</v>
      </c>
      <c r="D15" s="278">
        <v>1523</v>
      </c>
      <c r="E15" s="120" t="s">
        <v>176</v>
      </c>
      <c r="F15" s="114">
        <f t="shared" si="3"/>
        <v>9.1240000000000006</v>
      </c>
      <c r="G15" s="103">
        <v>12</v>
      </c>
      <c r="H15" s="113">
        <v>21.9</v>
      </c>
      <c r="I15" s="103">
        <f t="shared" si="0"/>
        <v>5.17</v>
      </c>
      <c r="J15" s="103">
        <f t="shared" si="1"/>
        <v>27.07</v>
      </c>
      <c r="K15" s="134"/>
      <c r="M15" s="264"/>
      <c r="N15" s="234"/>
    </row>
    <row r="16" spans="1:14" ht="12.75">
      <c r="A16" s="112">
        <f t="shared" si="2"/>
        <v>9</v>
      </c>
      <c r="B16" s="231" t="s">
        <v>145</v>
      </c>
      <c r="C16" s="231" t="s">
        <v>111</v>
      </c>
      <c r="D16" s="278">
        <v>1523</v>
      </c>
      <c r="E16" s="120" t="s">
        <v>176</v>
      </c>
      <c r="F16" s="114">
        <f t="shared" si="3"/>
        <v>9.1240000000000006</v>
      </c>
      <c r="G16" s="103">
        <v>24</v>
      </c>
      <c r="H16" s="113">
        <v>43.8</v>
      </c>
      <c r="I16" s="103">
        <f t="shared" si="0"/>
        <v>10.33</v>
      </c>
      <c r="J16" s="103">
        <f t="shared" si="1"/>
        <v>54.129999999999995</v>
      </c>
      <c r="K16" s="134"/>
      <c r="M16" s="264"/>
      <c r="N16" s="234"/>
    </row>
    <row r="17" spans="1:14" ht="12.75">
      <c r="A17" s="112">
        <f t="shared" si="2"/>
        <v>10</v>
      </c>
      <c r="B17" s="231" t="s">
        <v>115</v>
      </c>
      <c r="C17" s="231" t="s">
        <v>70</v>
      </c>
      <c r="D17" s="278">
        <v>1340</v>
      </c>
      <c r="E17" s="120" t="s">
        <v>176</v>
      </c>
      <c r="F17" s="114">
        <f t="shared" si="3"/>
        <v>8.0280000000000005</v>
      </c>
      <c r="G17" s="103">
        <v>36</v>
      </c>
      <c r="H17" s="113">
        <v>57.8</v>
      </c>
      <c r="I17" s="103">
        <f t="shared" si="0"/>
        <v>13.64</v>
      </c>
      <c r="J17" s="103">
        <f t="shared" si="1"/>
        <v>71.44</v>
      </c>
      <c r="K17" s="134"/>
      <c r="M17" s="264"/>
      <c r="N17" s="234"/>
    </row>
    <row r="18" spans="1:14" ht="12.75">
      <c r="A18" s="112">
        <f t="shared" si="2"/>
        <v>11</v>
      </c>
      <c r="B18" s="231" t="s">
        <v>116</v>
      </c>
      <c r="C18" s="231" t="s">
        <v>111</v>
      </c>
      <c r="D18" s="278">
        <v>1672</v>
      </c>
      <c r="E18" s="120" t="s">
        <v>176</v>
      </c>
      <c r="F18" s="114">
        <f t="shared" si="3"/>
        <v>10.016999999999999</v>
      </c>
      <c r="G18" s="103">
        <v>13</v>
      </c>
      <c r="H18" s="113">
        <v>26.04</v>
      </c>
      <c r="I18" s="103">
        <f t="shared" si="0"/>
        <v>6.14</v>
      </c>
      <c r="J18" s="103">
        <f t="shared" si="1"/>
        <v>32.18</v>
      </c>
      <c r="K18" s="134"/>
      <c r="M18" s="264"/>
      <c r="N18" s="234"/>
    </row>
    <row r="19" spans="1:14" ht="12.75">
      <c r="A19" s="112">
        <f t="shared" si="2"/>
        <v>12</v>
      </c>
      <c r="B19" s="231" t="s">
        <v>117</v>
      </c>
      <c r="C19" s="231" t="s">
        <v>111</v>
      </c>
      <c r="D19" s="278">
        <v>1495</v>
      </c>
      <c r="E19" s="120" t="s">
        <v>176</v>
      </c>
      <c r="F19" s="114">
        <f t="shared" si="3"/>
        <v>8.9559999999999995</v>
      </c>
      <c r="G19" s="103">
        <v>12</v>
      </c>
      <c r="H19" s="113">
        <v>21.49</v>
      </c>
      <c r="I19" s="103">
        <f t="shared" si="0"/>
        <v>5.07</v>
      </c>
      <c r="J19" s="103">
        <f t="shared" si="1"/>
        <v>26.56</v>
      </c>
      <c r="K19" s="134"/>
      <c r="M19" s="264"/>
      <c r="N19" s="234"/>
    </row>
    <row r="20" spans="1:14" ht="12.75">
      <c r="A20" s="112">
        <f t="shared" si="2"/>
        <v>13</v>
      </c>
      <c r="B20" s="231" t="s">
        <v>118</v>
      </c>
      <c r="C20" s="231" t="s">
        <v>119</v>
      </c>
      <c r="D20" s="278">
        <v>1680</v>
      </c>
      <c r="E20" s="120" t="s">
        <v>176</v>
      </c>
      <c r="F20" s="114">
        <f t="shared" si="3"/>
        <v>10.065</v>
      </c>
      <c r="G20" s="103">
        <v>12</v>
      </c>
      <c r="H20" s="113">
        <v>24.16</v>
      </c>
      <c r="I20" s="103">
        <f t="shared" si="0"/>
        <v>5.7</v>
      </c>
      <c r="J20" s="103">
        <f t="shared" si="1"/>
        <v>29.86</v>
      </c>
      <c r="K20" s="134"/>
      <c r="M20" s="264"/>
      <c r="N20" s="234"/>
    </row>
    <row r="21" spans="1:14" ht="12.75">
      <c r="A21" s="112">
        <f t="shared" si="2"/>
        <v>14</v>
      </c>
      <c r="B21" s="231" t="s">
        <v>121</v>
      </c>
      <c r="C21" s="231" t="s">
        <v>71</v>
      </c>
      <c r="D21" s="278">
        <v>1429</v>
      </c>
      <c r="E21" s="120" t="s">
        <v>176</v>
      </c>
      <c r="F21" s="114">
        <f t="shared" si="3"/>
        <v>8.5609999999999999</v>
      </c>
      <c r="G21" s="103">
        <v>24</v>
      </c>
      <c r="H21" s="113">
        <v>41.09</v>
      </c>
      <c r="I21" s="103">
        <f t="shared" si="0"/>
        <v>9.69</v>
      </c>
      <c r="J21" s="103">
        <f t="shared" si="1"/>
        <v>50.78</v>
      </c>
      <c r="K21" s="134"/>
      <c r="M21" s="264"/>
      <c r="N21" s="234"/>
    </row>
    <row r="22" spans="1:14" ht="12.75">
      <c r="A22" s="112">
        <f t="shared" si="2"/>
        <v>15</v>
      </c>
      <c r="B22" s="231" t="s">
        <v>109</v>
      </c>
      <c r="C22" s="231" t="s">
        <v>119</v>
      </c>
      <c r="D22" s="278">
        <v>2040</v>
      </c>
      <c r="E22" s="120" t="s">
        <v>176</v>
      </c>
      <c r="F22" s="114">
        <f t="shared" si="3"/>
        <v>12.221</v>
      </c>
      <c r="G22" s="103">
        <v>24</v>
      </c>
      <c r="H22" s="113">
        <v>58.66</v>
      </c>
      <c r="I22" s="103">
        <f t="shared" si="0"/>
        <v>13.84</v>
      </c>
      <c r="J22" s="103">
        <f t="shared" si="1"/>
        <v>72.5</v>
      </c>
      <c r="K22" s="134"/>
      <c r="M22" s="264"/>
      <c r="N22" s="234"/>
    </row>
    <row r="23" spans="1:14" ht="12.75">
      <c r="A23" s="112">
        <f t="shared" si="2"/>
        <v>16</v>
      </c>
      <c r="B23" s="231" t="s">
        <v>122</v>
      </c>
      <c r="C23" s="231" t="s">
        <v>123</v>
      </c>
      <c r="D23" s="278">
        <v>1523</v>
      </c>
      <c r="E23" s="120" t="s">
        <v>176</v>
      </c>
      <c r="F23" s="114">
        <f t="shared" si="3"/>
        <v>9.1240000000000006</v>
      </c>
      <c r="G23" s="103">
        <v>32</v>
      </c>
      <c r="H23" s="113">
        <v>58.39</v>
      </c>
      <c r="I23" s="103">
        <f t="shared" si="0"/>
        <v>13.77</v>
      </c>
      <c r="J23" s="103">
        <f t="shared" si="1"/>
        <v>72.16</v>
      </c>
      <c r="K23" s="134"/>
      <c r="M23" s="264"/>
      <c r="N23" s="234"/>
    </row>
    <row r="24" spans="1:14" ht="12.75">
      <c r="A24" s="112">
        <f t="shared" si="2"/>
        <v>17</v>
      </c>
      <c r="B24" s="231" t="s">
        <v>124</v>
      </c>
      <c r="C24" s="231" t="s">
        <v>119</v>
      </c>
      <c r="D24" s="278">
        <v>1950</v>
      </c>
      <c r="E24" s="120" t="s">
        <v>176</v>
      </c>
      <c r="F24" s="114">
        <f t="shared" si="3"/>
        <v>11.682</v>
      </c>
      <c r="G24" s="103">
        <v>24</v>
      </c>
      <c r="H24" s="113">
        <v>56.07</v>
      </c>
      <c r="I24" s="103">
        <f t="shared" si="0"/>
        <v>13.23</v>
      </c>
      <c r="J24" s="103">
        <f t="shared" si="1"/>
        <v>69.3</v>
      </c>
      <c r="K24" s="134"/>
      <c r="M24" s="264"/>
      <c r="N24" s="234"/>
    </row>
    <row r="25" spans="1:14" ht="12.75">
      <c r="A25" s="112">
        <f t="shared" si="2"/>
        <v>18</v>
      </c>
      <c r="B25" s="231" t="s">
        <v>124</v>
      </c>
      <c r="C25" s="231" t="s">
        <v>111</v>
      </c>
      <c r="D25" s="278">
        <v>1503</v>
      </c>
      <c r="E25" s="120" t="s">
        <v>176</v>
      </c>
      <c r="F25" s="114">
        <f t="shared" si="3"/>
        <v>9.0039999999999996</v>
      </c>
      <c r="G25" s="103">
        <v>12</v>
      </c>
      <c r="H25" s="113">
        <v>21.61</v>
      </c>
      <c r="I25" s="103">
        <f t="shared" si="0"/>
        <v>5.0999999999999996</v>
      </c>
      <c r="J25" s="103">
        <f t="shared" si="1"/>
        <v>26.71</v>
      </c>
      <c r="K25" s="134"/>
      <c r="M25" s="264"/>
      <c r="N25" s="234"/>
    </row>
    <row r="26" spans="1:14" ht="12.75">
      <c r="A26" s="112">
        <f t="shared" si="2"/>
        <v>19</v>
      </c>
      <c r="B26" s="231" t="s">
        <v>149</v>
      </c>
      <c r="C26" s="231" t="s">
        <v>70</v>
      </c>
      <c r="D26" s="278">
        <v>1851</v>
      </c>
      <c r="E26" s="120" t="s">
        <v>176</v>
      </c>
      <c r="F26" s="114">
        <f t="shared" si="3"/>
        <v>11.089</v>
      </c>
      <c r="G26" s="103">
        <v>24</v>
      </c>
      <c r="H26" s="113">
        <v>53.23</v>
      </c>
      <c r="I26" s="103">
        <f t="shared" si="0"/>
        <v>12.56</v>
      </c>
      <c r="J26" s="103">
        <f t="shared" si="1"/>
        <v>65.789999999999992</v>
      </c>
      <c r="K26" s="134"/>
      <c r="M26" s="264"/>
      <c r="N26" s="234"/>
    </row>
    <row r="27" spans="1:14" ht="12.75">
      <c r="A27" s="112">
        <f t="shared" si="2"/>
        <v>20</v>
      </c>
      <c r="B27" s="231" t="s">
        <v>170</v>
      </c>
      <c r="C27" s="231" t="s">
        <v>70</v>
      </c>
      <c r="D27" s="278">
        <v>1560</v>
      </c>
      <c r="E27" s="120" t="s">
        <v>176</v>
      </c>
      <c r="F27" s="114">
        <f t="shared" si="3"/>
        <v>9.3460000000000001</v>
      </c>
      <c r="G27" s="103">
        <v>24</v>
      </c>
      <c r="H27" s="113">
        <v>44.86</v>
      </c>
      <c r="I27" s="103">
        <f t="shared" si="0"/>
        <v>10.58</v>
      </c>
      <c r="J27" s="103">
        <f t="shared" si="1"/>
        <v>55.44</v>
      </c>
      <c r="K27" s="134"/>
      <c r="M27" s="264"/>
      <c r="N27" s="234"/>
    </row>
    <row r="28" spans="1:14" ht="12.75">
      <c r="A28" s="112">
        <f t="shared" si="2"/>
        <v>21</v>
      </c>
      <c r="B28" s="231" t="s">
        <v>115</v>
      </c>
      <c r="C28" s="231" t="s">
        <v>111</v>
      </c>
      <c r="D28" s="278">
        <v>1425</v>
      </c>
      <c r="E28" s="120" t="s">
        <v>176</v>
      </c>
      <c r="F28" s="114">
        <f t="shared" si="3"/>
        <v>8.5370000000000008</v>
      </c>
      <c r="G28" s="103">
        <v>36</v>
      </c>
      <c r="H28" s="113">
        <v>61.47</v>
      </c>
      <c r="I28" s="103">
        <f t="shared" si="0"/>
        <v>14.5</v>
      </c>
      <c r="J28" s="103">
        <f t="shared" si="1"/>
        <v>75.97</v>
      </c>
      <c r="K28" s="134"/>
      <c r="M28" s="264"/>
      <c r="N28" s="234"/>
    </row>
    <row r="29" spans="1:14" ht="12.75">
      <c r="A29" s="112">
        <f t="shared" si="2"/>
        <v>22</v>
      </c>
      <c r="B29" s="231" t="s">
        <v>113</v>
      </c>
      <c r="C29" s="231" t="s">
        <v>70</v>
      </c>
      <c r="D29" s="278">
        <v>1472</v>
      </c>
      <c r="E29" s="120" t="s">
        <v>176</v>
      </c>
      <c r="F29" s="114">
        <f t="shared" si="3"/>
        <v>8.8190000000000008</v>
      </c>
      <c r="G29" s="103">
        <v>36</v>
      </c>
      <c r="H29" s="113">
        <v>63.5</v>
      </c>
      <c r="I29" s="103">
        <f t="shared" si="0"/>
        <v>14.98</v>
      </c>
      <c r="J29" s="103">
        <f t="shared" si="1"/>
        <v>78.48</v>
      </c>
      <c r="K29" s="134"/>
      <c r="M29" s="264"/>
      <c r="N29" s="234"/>
    </row>
    <row r="30" spans="1:14" ht="12.75">
      <c r="A30" s="112">
        <f t="shared" si="2"/>
        <v>23</v>
      </c>
      <c r="B30" s="231" t="s">
        <v>125</v>
      </c>
      <c r="C30" s="231" t="s">
        <v>70</v>
      </c>
      <c r="D30" s="278">
        <v>1581</v>
      </c>
      <c r="E30" s="120" t="s">
        <v>176</v>
      </c>
      <c r="F30" s="114">
        <f t="shared" si="3"/>
        <v>9.4719999999999995</v>
      </c>
      <c r="G30" s="103">
        <v>24</v>
      </c>
      <c r="H30" s="113">
        <v>45.47</v>
      </c>
      <c r="I30" s="103">
        <f t="shared" si="0"/>
        <v>10.73</v>
      </c>
      <c r="J30" s="103">
        <f t="shared" si="1"/>
        <v>56.2</v>
      </c>
      <c r="K30" s="134"/>
      <c r="M30" s="264"/>
      <c r="N30" s="234"/>
    </row>
    <row r="31" spans="1:14" ht="12.75">
      <c r="A31" s="112">
        <f t="shared" si="2"/>
        <v>24</v>
      </c>
      <c r="B31" s="231" t="s">
        <v>126</v>
      </c>
      <c r="C31" s="231" t="s">
        <v>119</v>
      </c>
      <c r="D31" s="278">
        <v>1692</v>
      </c>
      <c r="E31" s="120" t="s">
        <v>176</v>
      </c>
      <c r="F31" s="114">
        <f t="shared" si="3"/>
        <v>10.137</v>
      </c>
      <c r="G31" s="103">
        <v>12</v>
      </c>
      <c r="H31" s="113">
        <v>24.33</v>
      </c>
      <c r="I31" s="103">
        <f t="shared" si="0"/>
        <v>5.74</v>
      </c>
      <c r="J31" s="103">
        <f t="shared" si="1"/>
        <v>30.07</v>
      </c>
      <c r="K31" s="134"/>
      <c r="M31" s="264"/>
      <c r="N31" s="234"/>
    </row>
    <row r="32" spans="1:14" ht="12.75">
      <c r="A32" s="112">
        <f t="shared" si="2"/>
        <v>25</v>
      </c>
      <c r="B32" s="231" t="s">
        <v>127</v>
      </c>
      <c r="C32" s="231" t="s">
        <v>72</v>
      </c>
      <c r="D32" s="278">
        <v>2002</v>
      </c>
      <c r="E32" s="120" t="s">
        <v>176</v>
      </c>
      <c r="F32" s="114">
        <f t="shared" si="3"/>
        <v>11.994</v>
      </c>
      <c r="G32" s="103">
        <v>12</v>
      </c>
      <c r="H32" s="113">
        <v>28.79</v>
      </c>
      <c r="I32" s="103">
        <f t="shared" si="0"/>
        <v>6.79</v>
      </c>
      <c r="J32" s="103">
        <f t="shared" si="1"/>
        <v>35.58</v>
      </c>
      <c r="K32" s="134"/>
      <c r="M32" s="264"/>
      <c r="N32" s="234"/>
    </row>
    <row r="33" spans="1:14" ht="12.75">
      <c r="A33" s="112">
        <f t="shared" si="2"/>
        <v>26</v>
      </c>
      <c r="B33" s="231" t="s">
        <v>115</v>
      </c>
      <c r="C33" s="231" t="s">
        <v>70</v>
      </c>
      <c r="D33" s="278">
        <v>1340</v>
      </c>
      <c r="E33" s="120" t="s">
        <v>176</v>
      </c>
      <c r="F33" s="114">
        <f t="shared" si="3"/>
        <v>8.0280000000000005</v>
      </c>
      <c r="G33" s="103">
        <v>36</v>
      </c>
      <c r="H33" s="113">
        <v>57.8</v>
      </c>
      <c r="I33" s="103">
        <f t="shared" si="0"/>
        <v>13.64</v>
      </c>
      <c r="J33" s="103">
        <f t="shared" si="1"/>
        <v>71.44</v>
      </c>
      <c r="K33" s="134"/>
      <c r="M33" s="264"/>
      <c r="N33" s="234"/>
    </row>
    <row r="34" spans="1:14" ht="12.75">
      <c r="A34" s="112">
        <f t="shared" si="2"/>
        <v>27</v>
      </c>
      <c r="B34" s="231" t="s">
        <v>128</v>
      </c>
      <c r="C34" s="231" t="s">
        <v>111</v>
      </c>
      <c r="D34" s="278">
        <v>1640</v>
      </c>
      <c r="E34" s="120" t="s">
        <v>176</v>
      </c>
      <c r="F34" s="114">
        <f t="shared" si="3"/>
        <v>9.8249999999999993</v>
      </c>
      <c r="G34" s="103">
        <v>24</v>
      </c>
      <c r="H34" s="113">
        <v>47.16</v>
      </c>
      <c r="I34" s="103">
        <f t="shared" si="0"/>
        <v>11.13</v>
      </c>
      <c r="J34" s="103">
        <f t="shared" si="1"/>
        <v>58.29</v>
      </c>
      <c r="K34" s="134"/>
      <c r="M34" s="264"/>
      <c r="N34" s="234"/>
    </row>
    <row r="35" spans="1:14" ht="12.75">
      <c r="A35" s="112">
        <f t="shared" si="2"/>
        <v>28</v>
      </c>
      <c r="B35" s="231" t="s">
        <v>156</v>
      </c>
      <c r="C35" s="231" t="s">
        <v>70</v>
      </c>
      <c r="D35" s="278">
        <v>1445</v>
      </c>
      <c r="E35" s="120" t="s">
        <v>176</v>
      </c>
      <c r="F35" s="114">
        <f t="shared" si="3"/>
        <v>8.657</v>
      </c>
      <c r="G35" s="103">
        <v>24</v>
      </c>
      <c r="H35" s="113">
        <v>41.55</v>
      </c>
      <c r="I35" s="103">
        <f t="shared" si="0"/>
        <v>9.8000000000000007</v>
      </c>
      <c r="J35" s="103">
        <f t="shared" si="1"/>
        <v>51.349999999999994</v>
      </c>
      <c r="K35" s="134"/>
      <c r="M35" s="264"/>
      <c r="N35" s="234"/>
    </row>
    <row r="36" spans="1:14" ht="12.75">
      <c r="A36" s="112">
        <f t="shared" si="2"/>
        <v>29</v>
      </c>
      <c r="B36" s="231" t="s">
        <v>135</v>
      </c>
      <c r="C36" s="231" t="s">
        <v>70</v>
      </c>
      <c r="D36" s="278">
        <v>1445</v>
      </c>
      <c r="E36" s="120" t="s">
        <v>176</v>
      </c>
      <c r="F36" s="114">
        <f t="shared" si="3"/>
        <v>8.657</v>
      </c>
      <c r="G36" s="103">
        <v>12</v>
      </c>
      <c r="H36" s="113">
        <v>20.78</v>
      </c>
      <c r="I36" s="103">
        <f t="shared" si="0"/>
        <v>4.9000000000000004</v>
      </c>
      <c r="J36" s="103">
        <f t="shared" si="1"/>
        <v>25.68</v>
      </c>
      <c r="K36" s="134"/>
      <c r="M36" s="264"/>
      <c r="N36" s="234"/>
    </row>
    <row r="37" spans="1:14" ht="12.75">
      <c r="A37" s="112">
        <f t="shared" si="2"/>
        <v>30</v>
      </c>
      <c r="B37" s="231" t="s">
        <v>129</v>
      </c>
      <c r="C37" s="231" t="s">
        <v>111</v>
      </c>
      <c r="D37" s="278">
        <v>1579</v>
      </c>
      <c r="E37" s="120" t="s">
        <v>176</v>
      </c>
      <c r="F37" s="114">
        <f t="shared" si="3"/>
        <v>9.4600000000000009</v>
      </c>
      <c r="G37" s="103">
        <v>12</v>
      </c>
      <c r="H37" s="113">
        <v>22.7</v>
      </c>
      <c r="I37" s="103">
        <f t="shared" si="0"/>
        <v>5.35</v>
      </c>
      <c r="J37" s="103">
        <f t="shared" si="1"/>
        <v>28.049999999999997</v>
      </c>
      <c r="K37" s="134"/>
      <c r="M37" s="264"/>
      <c r="N37" s="234"/>
    </row>
    <row r="38" spans="1:14" ht="12.75">
      <c r="A38" s="112">
        <f t="shared" si="2"/>
        <v>31</v>
      </c>
      <c r="B38" s="231" t="s">
        <v>86</v>
      </c>
      <c r="C38" s="231" t="s">
        <v>130</v>
      </c>
      <c r="D38" s="278">
        <v>2237</v>
      </c>
      <c r="E38" s="120" t="s">
        <v>176</v>
      </c>
      <c r="F38" s="114">
        <f t="shared" si="3"/>
        <v>13.401999999999999</v>
      </c>
      <c r="G38" s="103">
        <v>82.5</v>
      </c>
      <c r="H38" s="113">
        <v>221.13</v>
      </c>
      <c r="I38" s="103">
        <f t="shared" si="0"/>
        <v>52.16</v>
      </c>
      <c r="J38" s="103">
        <f t="shared" si="1"/>
        <v>273.28999999999996</v>
      </c>
      <c r="K38" s="134"/>
      <c r="M38" s="264"/>
      <c r="N38" s="234"/>
    </row>
    <row r="39" spans="1:14" ht="12.75">
      <c r="A39" s="112">
        <f t="shared" si="2"/>
        <v>32</v>
      </c>
      <c r="B39" s="231" t="s">
        <v>86</v>
      </c>
      <c r="C39" s="231" t="s">
        <v>130</v>
      </c>
      <c r="D39" s="278">
        <v>2237</v>
      </c>
      <c r="E39" s="120" t="s">
        <v>177</v>
      </c>
      <c r="F39" s="114">
        <f t="shared" si="3"/>
        <v>13.401999999999999</v>
      </c>
      <c r="G39" s="103">
        <v>2.5</v>
      </c>
      <c r="H39" s="113">
        <v>16.75</v>
      </c>
      <c r="I39" s="103">
        <f t="shared" si="0"/>
        <v>3.95</v>
      </c>
      <c r="J39" s="103">
        <f t="shared" si="1"/>
        <v>20.7</v>
      </c>
      <c r="K39" s="134"/>
      <c r="M39" s="264"/>
      <c r="N39" s="234"/>
    </row>
    <row r="40" spans="1:14" ht="12.75">
      <c r="A40" s="112">
        <f t="shared" si="2"/>
        <v>33</v>
      </c>
      <c r="B40" s="231" t="s">
        <v>140</v>
      </c>
      <c r="C40" s="231" t="s">
        <v>70</v>
      </c>
      <c r="D40" s="278">
        <v>1445</v>
      </c>
      <c r="E40" s="120" t="s">
        <v>176</v>
      </c>
      <c r="F40" s="114">
        <f t="shared" si="3"/>
        <v>8.657</v>
      </c>
      <c r="G40" s="103">
        <v>12</v>
      </c>
      <c r="H40" s="113">
        <v>20.78</v>
      </c>
      <c r="I40" s="103">
        <f t="shared" si="0"/>
        <v>4.9000000000000004</v>
      </c>
      <c r="J40" s="103">
        <f t="shared" si="1"/>
        <v>25.68</v>
      </c>
      <c r="K40" s="134"/>
      <c r="M40" s="264"/>
      <c r="N40" s="234"/>
    </row>
    <row r="41" spans="1:14" ht="12.75">
      <c r="A41" s="112">
        <f t="shared" si="2"/>
        <v>34</v>
      </c>
      <c r="B41" s="231" t="s">
        <v>129</v>
      </c>
      <c r="C41" s="231" t="s">
        <v>119</v>
      </c>
      <c r="D41" s="278">
        <v>1744</v>
      </c>
      <c r="E41" s="120" t="s">
        <v>176</v>
      </c>
      <c r="F41" s="114">
        <f t="shared" si="3"/>
        <v>10.448</v>
      </c>
      <c r="G41" s="103">
        <v>24</v>
      </c>
      <c r="H41" s="113">
        <v>50.15</v>
      </c>
      <c r="I41" s="103">
        <f t="shared" si="0"/>
        <v>11.83</v>
      </c>
      <c r="J41" s="103">
        <f t="shared" si="1"/>
        <v>61.98</v>
      </c>
      <c r="K41" s="134"/>
      <c r="M41" s="264"/>
      <c r="N41" s="234"/>
    </row>
    <row r="42" spans="1:14" ht="12.75">
      <c r="A42" s="112">
        <f t="shared" si="2"/>
        <v>35</v>
      </c>
      <c r="B42" s="231" t="s">
        <v>131</v>
      </c>
      <c r="C42" s="231" t="s">
        <v>70</v>
      </c>
      <c r="D42" s="278">
        <v>1445</v>
      </c>
      <c r="E42" s="120" t="s">
        <v>176</v>
      </c>
      <c r="F42" s="114">
        <f t="shared" si="3"/>
        <v>8.657</v>
      </c>
      <c r="G42" s="103">
        <v>24</v>
      </c>
      <c r="H42" s="113">
        <v>41.55</v>
      </c>
      <c r="I42" s="103">
        <f t="shared" si="0"/>
        <v>9.8000000000000007</v>
      </c>
      <c r="J42" s="103">
        <f t="shared" si="1"/>
        <v>51.349999999999994</v>
      </c>
      <c r="K42" s="134"/>
      <c r="M42" s="264"/>
      <c r="N42" s="234"/>
    </row>
    <row r="43" spans="1:14" ht="12.75">
      <c r="A43" s="112">
        <f t="shared" si="2"/>
        <v>36</v>
      </c>
      <c r="B43" s="231" t="s">
        <v>132</v>
      </c>
      <c r="C43" s="231" t="s">
        <v>70</v>
      </c>
      <c r="D43" s="278">
        <v>1581</v>
      </c>
      <c r="E43" s="120" t="s">
        <v>176</v>
      </c>
      <c r="F43" s="114">
        <f t="shared" si="3"/>
        <v>9.4719999999999995</v>
      </c>
      <c r="G43" s="103">
        <v>12.5</v>
      </c>
      <c r="H43" s="113">
        <v>23.68</v>
      </c>
      <c r="I43" s="103">
        <f t="shared" si="0"/>
        <v>5.59</v>
      </c>
      <c r="J43" s="103">
        <f t="shared" si="1"/>
        <v>29.27</v>
      </c>
      <c r="K43" s="134"/>
      <c r="M43" s="264"/>
      <c r="N43" s="234"/>
    </row>
    <row r="44" spans="1:14" ht="12.75">
      <c r="A44" s="112">
        <f t="shared" si="2"/>
        <v>37</v>
      </c>
      <c r="B44" s="231" t="s">
        <v>169</v>
      </c>
      <c r="C44" s="231" t="s">
        <v>111</v>
      </c>
      <c r="D44" s="278">
        <v>1652</v>
      </c>
      <c r="E44" s="120" t="s">
        <v>176</v>
      </c>
      <c r="F44" s="114">
        <f t="shared" si="3"/>
        <v>9.8970000000000002</v>
      </c>
      <c r="G44" s="103">
        <v>12</v>
      </c>
      <c r="H44" s="113">
        <v>23.75</v>
      </c>
      <c r="I44" s="103">
        <f t="shared" si="0"/>
        <v>5.6</v>
      </c>
      <c r="J44" s="103">
        <f t="shared" si="1"/>
        <v>29.35</v>
      </c>
      <c r="K44" s="134"/>
      <c r="M44" s="264"/>
      <c r="N44" s="234"/>
    </row>
    <row r="45" spans="1:14" ht="12.75">
      <c r="A45" s="112">
        <f t="shared" si="2"/>
        <v>38</v>
      </c>
      <c r="B45" s="231" t="s">
        <v>133</v>
      </c>
      <c r="C45" s="231" t="s">
        <v>111</v>
      </c>
      <c r="D45" s="278">
        <v>1523</v>
      </c>
      <c r="E45" s="120" t="s">
        <v>176</v>
      </c>
      <c r="F45" s="114">
        <f t="shared" si="3"/>
        <v>9.1240000000000006</v>
      </c>
      <c r="G45" s="103">
        <v>24</v>
      </c>
      <c r="H45" s="113">
        <v>43.8</v>
      </c>
      <c r="I45" s="103">
        <f t="shared" si="0"/>
        <v>10.33</v>
      </c>
      <c r="J45" s="103">
        <f t="shared" si="1"/>
        <v>54.129999999999995</v>
      </c>
      <c r="K45" s="134"/>
      <c r="M45" s="264"/>
      <c r="N45" s="234"/>
    </row>
    <row r="46" spans="1:14" ht="12.75">
      <c r="A46" s="112">
        <f t="shared" si="2"/>
        <v>39</v>
      </c>
      <c r="B46" s="231" t="s">
        <v>127</v>
      </c>
      <c r="C46" s="231" t="s">
        <v>130</v>
      </c>
      <c r="D46" s="278">
        <v>1898</v>
      </c>
      <c r="E46" s="120" t="s">
        <v>176</v>
      </c>
      <c r="F46" s="114">
        <f t="shared" si="3"/>
        <v>11.371</v>
      </c>
      <c r="G46" s="103">
        <v>36</v>
      </c>
      <c r="H46" s="113">
        <v>81.87</v>
      </c>
      <c r="I46" s="103">
        <f t="shared" si="0"/>
        <v>19.309999999999999</v>
      </c>
      <c r="J46" s="103">
        <f t="shared" si="1"/>
        <v>101.18</v>
      </c>
      <c r="K46" s="134"/>
      <c r="M46" s="264"/>
      <c r="N46" s="234"/>
    </row>
    <row r="47" spans="1:14" ht="12.75">
      <c r="A47" s="112">
        <f t="shared" si="2"/>
        <v>40</v>
      </c>
      <c r="B47" s="231" t="s">
        <v>134</v>
      </c>
      <c r="C47" s="231" t="s">
        <v>119</v>
      </c>
      <c r="D47" s="278">
        <v>2077</v>
      </c>
      <c r="E47" s="120" t="s">
        <v>176</v>
      </c>
      <c r="F47" s="114">
        <f t="shared" si="3"/>
        <v>12.443</v>
      </c>
      <c r="G47" s="103">
        <v>24</v>
      </c>
      <c r="H47" s="113">
        <v>59.73</v>
      </c>
      <c r="I47" s="103">
        <f t="shared" si="0"/>
        <v>14.09</v>
      </c>
      <c r="J47" s="103">
        <f t="shared" si="1"/>
        <v>73.819999999999993</v>
      </c>
      <c r="K47" s="134"/>
      <c r="M47" s="264"/>
      <c r="N47" s="234"/>
    </row>
    <row r="48" spans="1:14" ht="12.75">
      <c r="A48" s="112">
        <f t="shared" si="2"/>
        <v>41</v>
      </c>
      <c r="B48" s="231" t="s">
        <v>133</v>
      </c>
      <c r="C48" s="231" t="s">
        <v>111</v>
      </c>
      <c r="D48" s="278">
        <v>1495</v>
      </c>
      <c r="E48" s="120" t="s">
        <v>176</v>
      </c>
      <c r="F48" s="114">
        <f t="shared" si="3"/>
        <v>8.9559999999999995</v>
      </c>
      <c r="G48" s="103">
        <v>12</v>
      </c>
      <c r="H48" s="113">
        <v>21.49</v>
      </c>
      <c r="I48" s="103">
        <f t="shared" si="0"/>
        <v>5.07</v>
      </c>
      <c r="J48" s="103">
        <f t="shared" si="1"/>
        <v>26.56</v>
      </c>
      <c r="K48" s="134"/>
      <c r="M48" s="264"/>
      <c r="N48" s="234"/>
    </row>
    <row r="49" spans="1:14" ht="13.5" customHeight="1">
      <c r="A49" s="112">
        <f t="shared" si="2"/>
        <v>42</v>
      </c>
      <c r="B49" s="231" t="s">
        <v>135</v>
      </c>
      <c r="C49" s="231" t="s">
        <v>111</v>
      </c>
      <c r="D49" s="278">
        <v>1495</v>
      </c>
      <c r="E49" s="120" t="s">
        <v>176</v>
      </c>
      <c r="F49" s="114">
        <f t="shared" si="3"/>
        <v>8.9559999999999995</v>
      </c>
      <c r="G49" s="103">
        <v>32</v>
      </c>
      <c r="H49" s="113">
        <v>57.32</v>
      </c>
      <c r="I49" s="103">
        <f t="shared" si="0"/>
        <v>13.52</v>
      </c>
      <c r="J49" s="103">
        <f t="shared" si="1"/>
        <v>70.84</v>
      </c>
      <c r="K49" s="134"/>
      <c r="M49" s="264"/>
      <c r="N49" s="234"/>
    </row>
    <row r="50" spans="1:14" ht="12.75">
      <c r="A50" s="112">
        <f t="shared" si="2"/>
        <v>43</v>
      </c>
      <c r="B50" s="231" t="s">
        <v>136</v>
      </c>
      <c r="C50" s="231" t="s">
        <v>111</v>
      </c>
      <c r="D50" s="278">
        <v>1523</v>
      </c>
      <c r="E50" s="120" t="s">
        <v>176</v>
      </c>
      <c r="F50" s="114">
        <f t="shared" si="3"/>
        <v>9.1240000000000006</v>
      </c>
      <c r="G50" s="103">
        <v>36</v>
      </c>
      <c r="H50" s="113">
        <v>65.69</v>
      </c>
      <c r="I50" s="103">
        <f t="shared" si="0"/>
        <v>15.5</v>
      </c>
      <c r="J50" s="103">
        <f t="shared" si="1"/>
        <v>81.19</v>
      </c>
      <c r="K50" s="134"/>
      <c r="M50" s="264"/>
      <c r="N50" s="234"/>
    </row>
    <row r="51" spans="1:14" ht="12.75">
      <c r="A51" s="112">
        <f t="shared" si="2"/>
        <v>44</v>
      </c>
      <c r="B51" s="231" t="s">
        <v>135</v>
      </c>
      <c r="C51" s="231" t="s">
        <v>70</v>
      </c>
      <c r="D51" s="278">
        <v>1472</v>
      </c>
      <c r="E51" s="120" t="s">
        <v>176</v>
      </c>
      <c r="F51" s="114">
        <f t="shared" si="3"/>
        <v>8.8190000000000008</v>
      </c>
      <c r="G51" s="103">
        <v>36</v>
      </c>
      <c r="H51" s="113">
        <v>63.5</v>
      </c>
      <c r="I51" s="103">
        <f t="shared" si="0"/>
        <v>14.98</v>
      </c>
      <c r="J51" s="103">
        <f t="shared" si="1"/>
        <v>78.48</v>
      </c>
      <c r="K51" s="134"/>
      <c r="M51" s="264"/>
      <c r="N51" s="234"/>
    </row>
    <row r="52" spans="1:14" ht="12.75">
      <c r="A52" s="112">
        <f t="shared" si="2"/>
        <v>45</v>
      </c>
      <c r="B52" s="231" t="s">
        <v>137</v>
      </c>
      <c r="C52" s="231" t="s">
        <v>111</v>
      </c>
      <c r="D52" s="278">
        <v>1475</v>
      </c>
      <c r="E52" s="120" t="s">
        <v>176</v>
      </c>
      <c r="F52" s="114">
        <f t="shared" si="3"/>
        <v>8.8369999999999997</v>
      </c>
      <c r="G52" s="103">
        <v>24</v>
      </c>
      <c r="H52" s="113">
        <v>42.42</v>
      </c>
      <c r="I52" s="103">
        <f t="shared" si="0"/>
        <v>10.01</v>
      </c>
      <c r="J52" s="103">
        <f t="shared" si="1"/>
        <v>52.43</v>
      </c>
      <c r="K52" s="134"/>
      <c r="M52" s="264"/>
      <c r="N52" s="234"/>
    </row>
    <row r="53" spans="1:14" ht="12.75">
      <c r="A53" s="112">
        <f t="shared" si="2"/>
        <v>46</v>
      </c>
      <c r="B53" s="231" t="s">
        <v>139</v>
      </c>
      <c r="C53" s="231" t="s">
        <v>111</v>
      </c>
      <c r="D53" s="278">
        <v>1495</v>
      </c>
      <c r="E53" s="120" t="s">
        <v>176</v>
      </c>
      <c r="F53" s="114">
        <f t="shared" si="3"/>
        <v>8.9559999999999995</v>
      </c>
      <c r="G53" s="103">
        <v>12</v>
      </c>
      <c r="H53" s="113">
        <v>21.49</v>
      </c>
      <c r="I53" s="103">
        <f t="shared" si="0"/>
        <v>5.07</v>
      </c>
      <c r="J53" s="103">
        <f t="shared" si="1"/>
        <v>26.56</v>
      </c>
      <c r="K53" s="134"/>
      <c r="M53" s="264"/>
      <c r="N53" s="234"/>
    </row>
    <row r="54" spans="1:14" ht="12.75">
      <c r="A54" s="112">
        <f t="shared" si="2"/>
        <v>47</v>
      </c>
      <c r="B54" s="231" t="s">
        <v>135</v>
      </c>
      <c r="C54" s="231" t="s">
        <v>70</v>
      </c>
      <c r="D54" s="278">
        <v>1445</v>
      </c>
      <c r="E54" s="120" t="s">
        <v>176</v>
      </c>
      <c r="F54" s="114">
        <f t="shared" si="3"/>
        <v>8.657</v>
      </c>
      <c r="G54" s="103">
        <v>4</v>
      </c>
      <c r="H54" s="113">
        <v>6.93</v>
      </c>
      <c r="I54" s="103">
        <f t="shared" si="0"/>
        <v>1.63</v>
      </c>
      <c r="J54" s="103">
        <f t="shared" si="1"/>
        <v>8.5599999999999987</v>
      </c>
      <c r="K54" s="134"/>
      <c r="M54" s="264"/>
      <c r="N54" s="234"/>
    </row>
    <row r="55" spans="1:14" ht="12.75">
      <c r="A55" s="112">
        <f t="shared" si="2"/>
        <v>48</v>
      </c>
      <c r="B55" s="232" t="s">
        <v>175</v>
      </c>
      <c r="C55" s="233" t="s">
        <v>111</v>
      </c>
      <c r="D55" s="277">
        <v>1692</v>
      </c>
      <c r="E55" s="120" t="s">
        <v>176</v>
      </c>
      <c r="F55" s="114">
        <f t="shared" si="3"/>
        <v>10.137</v>
      </c>
      <c r="G55" s="103">
        <v>13</v>
      </c>
      <c r="H55" s="113">
        <v>26.36</v>
      </c>
      <c r="I55" s="103">
        <f t="shared" si="0"/>
        <v>6.22</v>
      </c>
      <c r="J55" s="103">
        <f t="shared" si="1"/>
        <v>32.58</v>
      </c>
      <c r="K55" s="134"/>
      <c r="M55" s="264"/>
      <c r="N55" s="234"/>
    </row>
    <row r="56" spans="1:14" s="262" customFormat="1" ht="25.5" customHeight="1">
      <c r="A56" s="256">
        <f t="shared" si="2"/>
        <v>49</v>
      </c>
      <c r="B56" s="231" t="s">
        <v>107</v>
      </c>
      <c r="C56" s="255" t="s">
        <v>155</v>
      </c>
      <c r="D56" s="278">
        <v>2264</v>
      </c>
      <c r="E56" s="257" t="s">
        <v>176</v>
      </c>
      <c r="F56" s="258">
        <f t="shared" si="3"/>
        <v>13.563000000000001</v>
      </c>
      <c r="G56" s="259">
        <v>12.5</v>
      </c>
      <c r="H56" s="260">
        <v>33.909999999999997</v>
      </c>
      <c r="I56" s="259">
        <f t="shared" si="0"/>
        <v>8</v>
      </c>
      <c r="J56" s="259">
        <f t="shared" si="1"/>
        <v>41.91</v>
      </c>
      <c r="K56" s="261"/>
      <c r="M56" s="264"/>
      <c r="N56" s="263"/>
    </row>
    <row r="57" spans="1:14" ht="12.75">
      <c r="A57" s="112">
        <f t="shared" si="2"/>
        <v>50</v>
      </c>
      <c r="B57" s="231" t="s">
        <v>139</v>
      </c>
      <c r="C57" s="231" t="s">
        <v>119</v>
      </c>
      <c r="D57" s="278">
        <v>1744</v>
      </c>
      <c r="E57" s="120" t="s">
        <v>176</v>
      </c>
      <c r="F57" s="114">
        <f t="shared" si="3"/>
        <v>10.448</v>
      </c>
      <c r="G57" s="103">
        <v>24</v>
      </c>
      <c r="H57" s="113">
        <v>50.15</v>
      </c>
      <c r="I57" s="103">
        <f t="shared" si="0"/>
        <v>11.83</v>
      </c>
      <c r="J57" s="103">
        <f t="shared" si="1"/>
        <v>61.98</v>
      </c>
      <c r="K57" s="134"/>
      <c r="M57" s="264"/>
      <c r="N57" s="234"/>
    </row>
    <row r="58" spans="1:14" ht="12.75">
      <c r="A58" s="112">
        <f t="shared" si="2"/>
        <v>51</v>
      </c>
      <c r="B58" s="231" t="s">
        <v>113</v>
      </c>
      <c r="C58" s="231" t="s">
        <v>111</v>
      </c>
      <c r="D58" s="278">
        <v>1495</v>
      </c>
      <c r="E58" s="120" t="s">
        <v>176</v>
      </c>
      <c r="F58" s="114">
        <f t="shared" si="3"/>
        <v>8.9559999999999995</v>
      </c>
      <c r="G58" s="103">
        <v>24</v>
      </c>
      <c r="H58" s="113">
        <v>42.99</v>
      </c>
      <c r="I58" s="103">
        <f t="shared" si="0"/>
        <v>10.14</v>
      </c>
      <c r="J58" s="103">
        <f t="shared" si="1"/>
        <v>53.13</v>
      </c>
      <c r="K58" s="134"/>
      <c r="M58" s="264"/>
      <c r="N58" s="234"/>
    </row>
    <row r="59" spans="1:14" ht="12.75">
      <c r="A59" s="112">
        <f t="shared" si="2"/>
        <v>52</v>
      </c>
      <c r="B59" s="231" t="s">
        <v>140</v>
      </c>
      <c r="C59" s="231" t="s">
        <v>111</v>
      </c>
      <c r="D59" s="278">
        <v>1523</v>
      </c>
      <c r="E59" s="120" t="s">
        <v>176</v>
      </c>
      <c r="F59" s="114">
        <f t="shared" si="3"/>
        <v>9.1240000000000006</v>
      </c>
      <c r="G59" s="103">
        <v>24</v>
      </c>
      <c r="H59" s="113">
        <v>43.8</v>
      </c>
      <c r="I59" s="103">
        <f t="shared" si="0"/>
        <v>10.33</v>
      </c>
      <c r="J59" s="103">
        <f t="shared" si="1"/>
        <v>54.129999999999995</v>
      </c>
      <c r="K59" s="134"/>
      <c r="M59" s="264"/>
      <c r="N59" s="234"/>
    </row>
    <row r="60" spans="1:14" s="44" customFormat="1" ht="12.75">
      <c r="A60" s="112">
        <f t="shared" si="2"/>
        <v>53</v>
      </c>
      <c r="B60" s="231" t="s">
        <v>139</v>
      </c>
      <c r="C60" s="231" t="s">
        <v>111</v>
      </c>
      <c r="D60" s="278">
        <v>1495</v>
      </c>
      <c r="E60" s="121" t="s">
        <v>176</v>
      </c>
      <c r="F60" s="114">
        <f t="shared" si="3"/>
        <v>8.9559999999999995</v>
      </c>
      <c r="G60" s="103">
        <v>24</v>
      </c>
      <c r="H60" s="115">
        <v>42.99</v>
      </c>
      <c r="I60" s="103">
        <f t="shared" si="0"/>
        <v>10.14</v>
      </c>
      <c r="J60" s="103">
        <f t="shared" si="1"/>
        <v>53.13</v>
      </c>
      <c r="K60" s="134"/>
      <c r="M60" s="264"/>
      <c r="N60" s="234"/>
    </row>
    <row r="61" spans="1:14" ht="12.75">
      <c r="A61" s="112">
        <f t="shared" si="2"/>
        <v>54</v>
      </c>
      <c r="B61" s="231" t="s">
        <v>110</v>
      </c>
      <c r="C61" s="231" t="s">
        <v>111</v>
      </c>
      <c r="D61" s="278">
        <v>1495</v>
      </c>
      <c r="E61" s="120" t="s">
        <v>176</v>
      </c>
      <c r="F61" s="114">
        <f t="shared" si="3"/>
        <v>8.9559999999999995</v>
      </c>
      <c r="G61" s="103">
        <v>24</v>
      </c>
      <c r="H61" s="113">
        <v>42.99</v>
      </c>
      <c r="I61" s="103">
        <f t="shared" si="0"/>
        <v>10.14</v>
      </c>
      <c r="J61" s="103">
        <f t="shared" si="1"/>
        <v>53.13</v>
      </c>
      <c r="K61" s="134"/>
      <c r="M61" s="264"/>
      <c r="N61" s="234"/>
    </row>
    <row r="62" spans="1:14" ht="12.75">
      <c r="A62" s="112">
        <f t="shared" si="2"/>
        <v>55</v>
      </c>
      <c r="B62" s="231" t="s">
        <v>141</v>
      </c>
      <c r="C62" s="231" t="s">
        <v>111</v>
      </c>
      <c r="D62" s="278">
        <v>1692</v>
      </c>
      <c r="E62" s="120" t="s">
        <v>176</v>
      </c>
      <c r="F62" s="114">
        <f t="shared" si="3"/>
        <v>10.137</v>
      </c>
      <c r="G62" s="103">
        <v>36</v>
      </c>
      <c r="H62" s="113">
        <v>72.989999999999995</v>
      </c>
      <c r="I62" s="103">
        <f t="shared" si="0"/>
        <v>17.22</v>
      </c>
      <c r="J62" s="103">
        <f t="shared" si="1"/>
        <v>90.21</v>
      </c>
      <c r="K62" s="134"/>
      <c r="M62" s="264"/>
      <c r="N62" s="234"/>
    </row>
    <row r="63" spans="1:14" ht="12.75">
      <c r="A63" s="112">
        <f t="shared" si="2"/>
        <v>56</v>
      </c>
      <c r="B63" s="231" t="s">
        <v>129</v>
      </c>
      <c r="C63" s="231" t="s">
        <v>111</v>
      </c>
      <c r="D63" s="278">
        <v>1523</v>
      </c>
      <c r="E63" s="120" t="s">
        <v>176</v>
      </c>
      <c r="F63" s="114">
        <f t="shared" si="3"/>
        <v>9.1240000000000006</v>
      </c>
      <c r="G63" s="103">
        <v>24</v>
      </c>
      <c r="H63" s="113">
        <v>43.8</v>
      </c>
      <c r="I63" s="103">
        <f t="shared" si="0"/>
        <v>10.33</v>
      </c>
      <c r="J63" s="103">
        <f t="shared" si="1"/>
        <v>54.129999999999995</v>
      </c>
      <c r="K63" s="134"/>
      <c r="M63" s="264"/>
      <c r="N63" s="234"/>
    </row>
    <row r="64" spans="1:14" ht="12.75">
      <c r="A64" s="112">
        <f t="shared" si="2"/>
        <v>57</v>
      </c>
      <c r="B64" s="231" t="s">
        <v>135</v>
      </c>
      <c r="C64" s="231" t="s">
        <v>70</v>
      </c>
      <c r="D64" s="278">
        <v>1425</v>
      </c>
      <c r="E64" s="120" t="s">
        <v>176</v>
      </c>
      <c r="F64" s="114">
        <f t="shared" si="3"/>
        <v>8.5370000000000008</v>
      </c>
      <c r="G64" s="103">
        <v>24</v>
      </c>
      <c r="H64" s="113">
        <v>40.98</v>
      </c>
      <c r="I64" s="103">
        <f t="shared" si="0"/>
        <v>9.67</v>
      </c>
      <c r="J64" s="103">
        <f t="shared" si="1"/>
        <v>50.65</v>
      </c>
      <c r="K64" s="134"/>
      <c r="M64" s="264"/>
      <c r="N64" s="234"/>
    </row>
    <row r="65" spans="1:14" ht="12.75">
      <c r="A65" s="112">
        <f t="shared" si="2"/>
        <v>58</v>
      </c>
      <c r="B65" s="231" t="s">
        <v>142</v>
      </c>
      <c r="C65" s="231" t="s">
        <v>70</v>
      </c>
      <c r="D65" s="278">
        <v>1823</v>
      </c>
      <c r="E65" s="120" t="s">
        <v>176</v>
      </c>
      <c r="F65" s="114">
        <f t="shared" si="3"/>
        <v>10.920999999999999</v>
      </c>
      <c r="G65" s="103">
        <v>12</v>
      </c>
      <c r="H65" s="113">
        <v>26.21</v>
      </c>
      <c r="I65" s="103">
        <f t="shared" si="0"/>
        <v>6.18</v>
      </c>
      <c r="J65" s="103">
        <f t="shared" si="1"/>
        <v>32.39</v>
      </c>
      <c r="K65" s="134"/>
      <c r="M65" s="264"/>
      <c r="N65" s="234"/>
    </row>
    <row r="66" spans="1:14" ht="12.75">
      <c r="A66" s="112">
        <f t="shared" si="2"/>
        <v>59</v>
      </c>
      <c r="B66" s="231" t="s">
        <v>142</v>
      </c>
      <c r="C66" s="231" t="s">
        <v>70</v>
      </c>
      <c r="D66" s="278">
        <v>1581</v>
      </c>
      <c r="E66" s="120" t="s">
        <v>176</v>
      </c>
      <c r="F66" s="114">
        <f t="shared" si="3"/>
        <v>9.4719999999999995</v>
      </c>
      <c r="G66" s="103">
        <v>24</v>
      </c>
      <c r="H66" s="113">
        <v>45.47</v>
      </c>
      <c r="I66" s="103">
        <f t="shared" si="0"/>
        <v>10.73</v>
      </c>
      <c r="J66" s="103">
        <f t="shared" si="1"/>
        <v>56.2</v>
      </c>
      <c r="K66" s="134"/>
      <c r="M66" s="264"/>
      <c r="N66" s="234"/>
    </row>
    <row r="67" spans="1:14" ht="12.75">
      <c r="A67" s="112">
        <f t="shared" si="2"/>
        <v>60</v>
      </c>
      <c r="B67" s="231" t="s">
        <v>146</v>
      </c>
      <c r="C67" s="231" t="s">
        <v>111</v>
      </c>
      <c r="D67" s="278">
        <v>1495</v>
      </c>
      <c r="E67" s="120" t="s">
        <v>176</v>
      </c>
      <c r="F67" s="114">
        <f t="shared" si="3"/>
        <v>8.9559999999999995</v>
      </c>
      <c r="G67" s="103">
        <v>36</v>
      </c>
      <c r="H67" s="113">
        <v>64.48</v>
      </c>
      <c r="I67" s="103">
        <f t="shared" si="0"/>
        <v>15.21</v>
      </c>
      <c r="J67" s="103">
        <f t="shared" si="1"/>
        <v>79.69</v>
      </c>
      <c r="K67" s="134"/>
      <c r="M67" s="264"/>
      <c r="N67" s="234"/>
    </row>
    <row r="68" spans="1:14" ht="12.75">
      <c r="A68" s="112">
        <f t="shared" si="2"/>
        <v>61</v>
      </c>
      <c r="B68" s="231" t="s">
        <v>120</v>
      </c>
      <c r="C68" s="231" t="s">
        <v>111</v>
      </c>
      <c r="D68" s="278">
        <v>1495</v>
      </c>
      <c r="E68" s="120" t="s">
        <v>176</v>
      </c>
      <c r="F68" s="114">
        <f t="shared" si="3"/>
        <v>8.9559999999999995</v>
      </c>
      <c r="G68" s="103">
        <v>12</v>
      </c>
      <c r="H68" s="113">
        <v>21.49</v>
      </c>
      <c r="I68" s="103">
        <f t="shared" si="0"/>
        <v>5.07</v>
      </c>
      <c r="J68" s="103">
        <f t="shared" si="1"/>
        <v>26.56</v>
      </c>
      <c r="K68" s="134"/>
      <c r="M68" s="264"/>
      <c r="N68" s="234"/>
    </row>
    <row r="69" spans="1:14" ht="12.75">
      <c r="A69" s="112">
        <f t="shared" si="2"/>
        <v>62</v>
      </c>
      <c r="B69" s="231" t="s">
        <v>137</v>
      </c>
      <c r="C69" s="231" t="s">
        <v>111</v>
      </c>
      <c r="D69" s="278">
        <v>1495</v>
      </c>
      <c r="E69" s="120" t="s">
        <v>176</v>
      </c>
      <c r="F69" s="114">
        <f t="shared" si="3"/>
        <v>8.9559999999999995</v>
      </c>
      <c r="G69" s="103">
        <v>24</v>
      </c>
      <c r="H69" s="113">
        <v>42.99</v>
      </c>
      <c r="I69" s="103">
        <f t="shared" si="0"/>
        <v>10.14</v>
      </c>
      <c r="J69" s="103">
        <f t="shared" si="1"/>
        <v>53.13</v>
      </c>
      <c r="K69" s="134"/>
      <c r="M69" s="264"/>
      <c r="N69" s="234"/>
    </row>
    <row r="70" spans="1:14" ht="12.75">
      <c r="A70" s="112">
        <f t="shared" si="2"/>
        <v>63</v>
      </c>
      <c r="B70" s="231" t="s">
        <v>85</v>
      </c>
      <c r="C70" s="231" t="s">
        <v>70</v>
      </c>
      <c r="D70" s="278">
        <v>1928</v>
      </c>
      <c r="E70" s="120" t="s">
        <v>176</v>
      </c>
      <c r="F70" s="114">
        <f t="shared" si="3"/>
        <v>11.55</v>
      </c>
      <c r="G70" s="103">
        <v>157.5</v>
      </c>
      <c r="H70" s="113">
        <v>363.83</v>
      </c>
      <c r="I70" s="103">
        <f t="shared" si="0"/>
        <v>85.83</v>
      </c>
      <c r="J70" s="103">
        <f t="shared" si="1"/>
        <v>449.65999999999997</v>
      </c>
      <c r="K70" s="134"/>
      <c r="M70" s="264"/>
      <c r="N70" s="234"/>
    </row>
    <row r="71" spans="1:14" ht="12.75">
      <c r="A71" s="112">
        <f t="shared" si="2"/>
        <v>64</v>
      </c>
      <c r="B71" s="231" t="s">
        <v>85</v>
      </c>
      <c r="C71" s="231" t="s">
        <v>70</v>
      </c>
      <c r="D71" s="278">
        <v>1928</v>
      </c>
      <c r="E71" s="120" t="s">
        <v>177</v>
      </c>
      <c r="F71" s="114">
        <f t="shared" si="3"/>
        <v>11.55</v>
      </c>
      <c r="G71" s="103">
        <v>10.5</v>
      </c>
      <c r="H71" s="113">
        <v>60.64</v>
      </c>
      <c r="I71" s="103">
        <f t="shared" si="0"/>
        <v>14.3</v>
      </c>
      <c r="J71" s="103">
        <f t="shared" si="1"/>
        <v>74.94</v>
      </c>
      <c r="K71" s="134"/>
      <c r="M71" s="264"/>
      <c r="N71" s="234"/>
    </row>
    <row r="72" spans="1:14" ht="12.75">
      <c r="A72" s="112">
        <f t="shared" si="2"/>
        <v>65</v>
      </c>
      <c r="B72" s="231" t="s">
        <v>143</v>
      </c>
      <c r="C72" s="231" t="s">
        <v>111</v>
      </c>
      <c r="D72" s="278">
        <v>1611</v>
      </c>
      <c r="E72" s="120" t="s">
        <v>176</v>
      </c>
      <c r="F72" s="114">
        <f t="shared" si="3"/>
        <v>9.6509999999999998</v>
      </c>
      <c r="G72" s="103">
        <v>12</v>
      </c>
      <c r="H72" s="113">
        <v>23.16</v>
      </c>
      <c r="I72" s="103">
        <f t="shared" ref="I72:I135" si="4">ROUND(H72*23.59%,2)</f>
        <v>5.46</v>
      </c>
      <c r="J72" s="103">
        <f t="shared" ref="J72:J135" si="5">H72+I72</f>
        <v>28.62</v>
      </c>
      <c r="K72" s="134"/>
      <c r="M72" s="264"/>
      <c r="N72" s="234"/>
    </row>
    <row r="73" spans="1:14" ht="12.75">
      <c r="A73" s="112">
        <f t="shared" si="2"/>
        <v>66</v>
      </c>
      <c r="B73" s="231" t="s">
        <v>132</v>
      </c>
      <c r="C73" s="231" t="s">
        <v>119</v>
      </c>
      <c r="D73" s="278">
        <v>1861</v>
      </c>
      <c r="E73" s="120" t="s">
        <v>176</v>
      </c>
      <c r="F73" s="114">
        <f t="shared" si="3"/>
        <v>11.148999999999999</v>
      </c>
      <c r="G73" s="103">
        <v>12.5</v>
      </c>
      <c r="H73" s="113">
        <v>27.87</v>
      </c>
      <c r="I73" s="103">
        <f t="shared" si="4"/>
        <v>6.57</v>
      </c>
      <c r="J73" s="103">
        <f t="shared" si="5"/>
        <v>34.44</v>
      </c>
      <c r="K73" s="134"/>
      <c r="M73" s="264"/>
      <c r="N73" s="234"/>
    </row>
    <row r="74" spans="1:14" ht="12.75">
      <c r="A74" s="112">
        <f t="shared" ref="A74:A137" si="6">A73+1</f>
        <v>67</v>
      </c>
      <c r="B74" s="231" t="s">
        <v>127</v>
      </c>
      <c r="C74" s="231" t="s">
        <v>71</v>
      </c>
      <c r="D74" s="278">
        <v>1496</v>
      </c>
      <c r="E74" s="120" t="s">
        <v>176</v>
      </c>
      <c r="F74" s="114">
        <f t="shared" ref="F74:F137" si="7">ROUND(D74/$F$4,3)</f>
        <v>8.9619999999999997</v>
      </c>
      <c r="G74" s="103">
        <v>71</v>
      </c>
      <c r="H74" s="113">
        <v>127.26</v>
      </c>
      <c r="I74" s="103">
        <f t="shared" si="4"/>
        <v>30.02</v>
      </c>
      <c r="J74" s="103">
        <f t="shared" si="5"/>
        <v>157.28</v>
      </c>
      <c r="K74" s="134"/>
      <c r="M74" s="264"/>
      <c r="N74" s="234"/>
    </row>
    <row r="75" spans="1:14" s="44" customFormat="1" ht="12.75">
      <c r="A75" s="112">
        <f t="shared" si="6"/>
        <v>68</v>
      </c>
      <c r="B75" s="231" t="s">
        <v>127</v>
      </c>
      <c r="C75" s="231" t="s">
        <v>71</v>
      </c>
      <c r="D75" s="278">
        <v>1496</v>
      </c>
      <c r="E75" s="121" t="s">
        <v>177</v>
      </c>
      <c r="F75" s="114">
        <f t="shared" si="7"/>
        <v>8.9619999999999997</v>
      </c>
      <c r="G75" s="103">
        <v>1</v>
      </c>
      <c r="H75" s="115">
        <v>4.4800000000000004</v>
      </c>
      <c r="I75" s="103">
        <f t="shared" si="4"/>
        <v>1.06</v>
      </c>
      <c r="J75" s="103">
        <f t="shared" si="5"/>
        <v>5.5400000000000009</v>
      </c>
      <c r="K75" s="134"/>
      <c r="M75" s="264"/>
      <c r="N75" s="234"/>
    </row>
    <row r="76" spans="1:14" ht="12.75">
      <c r="A76" s="112">
        <f t="shared" si="6"/>
        <v>69</v>
      </c>
      <c r="B76" s="231" t="s">
        <v>144</v>
      </c>
      <c r="C76" s="231" t="s">
        <v>111</v>
      </c>
      <c r="D76" s="278">
        <v>1523</v>
      </c>
      <c r="E76" s="120" t="s">
        <v>176</v>
      </c>
      <c r="F76" s="114">
        <f t="shared" si="7"/>
        <v>9.1240000000000006</v>
      </c>
      <c r="G76" s="103">
        <v>24</v>
      </c>
      <c r="H76" s="113">
        <v>43.8</v>
      </c>
      <c r="I76" s="103">
        <f t="shared" si="4"/>
        <v>10.33</v>
      </c>
      <c r="J76" s="103">
        <f t="shared" si="5"/>
        <v>54.129999999999995</v>
      </c>
      <c r="K76" s="134"/>
      <c r="M76" s="264"/>
      <c r="N76" s="234"/>
    </row>
    <row r="77" spans="1:14" ht="12.75">
      <c r="A77" s="112">
        <f t="shared" si="6"/>
        <v>70</v>
      </c>
      <c r="B77" s="231" t="s">
        <v>169</v>
      </c>
      <c r="C77" s="231" t="s">
        <v>111</v>
      </c>
      <c r="D77" s="278">
        <v>1672</v>
      </c>
      <c r="E77" s="120" t="s">
        <v>176</v>
      </c>
      <c r="F77" s="114">
        <f t="shared" si="7"/>
        <v>10.016999999999999</v>
      </c>
      <c r="G77" s="103">
        <v>12</v>
      </c>
      <c r="H77" s="113">
        <v>24.04</v>
      </c>
      <c r="I77" s="103">
        <f t="shared" si="4"/>
        <v>5.67</v>
      </c>
      <c r="J77" s="103">
        <f t="shared" si="5"/>
        <v>29.71</v>
      </c>
      <c r="K77" s="134"/>
      <c r="M77" s="264"/>
      <c r="N77" s="234"/>
    </row>
    <row r="78" spans="1:14" ht="12.75">
      <c r="A78" s="112">
        <f t="shared" si="6"/>
        <v>71</v>
      </c>
      <c r="B78" s="231" t="s">
        <v>145</v>
      </c>
      <c r="C78" s="231" t="s">
        <v>111</v>
      </c>
      <c r="D78" s="278">
        <v>1765</v>
      </c>
      <c r="E78" s="120" t="s">
        <v>176</v>
      </c>
      <c r="F78" s="114">
        <f t="shared" si="7"/>
        <v>10.574</v>
      </c>
      <c r="G78" s="103">
        <v>24</v>
      </c>
      <c r="H78" s="113">
        <v>50.76</v>
      </c>
      <c r="I78" s="103">
        <f>ROUND(H78*21.94%,2)</f>
        <v>11.14</v>
      </c>
      <c r="J78" s="103">
        <f t="shared" si="5"/>
        <v>61.9</v>
      </c>
      <c r="K78" s="134" t="s">
        <v>171</v>
      </c>
      <c r="M78" s="264"/>
      <c r="N78" s="234"/>
    </row>
    <row r="79" spans="1:14" ht="12.75">
      <c r="A79" s="112">
        <f t="shared" si="6"/>
        <v>72</v>
      </c>
      <c r="B79" s="231" t="s">
        <v>133</v>
      </c>
      <c r="C79" s="231" t="s">
        <v>111</v>
      </c>
      <c r="D79" s="278">
        <v>1503</v>
      </c>
      <c r="E79" s="120" t="s">
        <v>176</v>
      </c>
      <c r="F79" s="114">
        <f t="shared" si="7"/>
        <v>9.0039999999999996</v>
      </c>
      <c r="G79" s="103">
        <v>12</v>
      </c>
      <c r="H79" s="113">
        <v>21.61</v>
      </c>
      <c r="I79" s="103">
        <f t="shared" si="4"/>
        <v>5.0999999999999996</v>
      </c>
      <c r="J79" s="103">
        <f t="shared" si="5"/>
        <v>26.71</v>
      </c>
      <c r="K79" s="134"/>
      <c r="M79" s="264"/>
      <c r="N79" s="234"/>
    </row>
    <row r="80" spans="1:14" ht="12.75">
      <c r="A80" s="112">
        <f t="shared" si="6"/>
        <v>73</v>
      </c>
      <c r="B80" s="231" t="s">
        <v>136</v>
      </c>
      <c r="C80" s="231" t="s">
        <v>119</v>
      </c>
      <c r="D80" s="278">
        <v>1712</v>
      </c>
      <c r="E80" s="120" t="s">
        <v>176</v>
      </c>
      <c r="F80" s="114">
        <f t="shared" si="7"/>
        <v>10.256</v>
      </c>
      <c r="G80" s="103">
        <v>12</v>
      </c>
      <c r="H80" s="113">
        <v>24.61</v>
      </c>
      <c r="I80" s="103">
        <f t="shared" si="4"/>
        <v>5.81</v>
      </c>
      <c r="J80" s="103">
        <f t="shared" si="5"/>
        <v>30.419999999999998</v>
      </c>
      <c r="K80" s="134"/>
      <c r="M80" s="264"/>
      <c r="N80" s="234"/>
    </row>
    <row r="81" spans="1:14" ht="12.75">
      <c r="A81" s="112">
        <f t="shared" si="6"/>
        <v>74</v>
      </c>
      <c r="B81" s="231" t="s">
        <v>146</v>
      </c>
      <c r="C81" s="231" t="s">
        <v>71</v>
      </c>
      <c r="D81" s="278">
        <v>1222</v>
      </c>
      <c r="E81" s="120" t="s">
        <v>176</v>
      </c>
      <c r="F81" s="114">
        <f t="shared" si="7"/>
        <v>7.3209999999999997</v>
      </c>
      <c r="G81" s="103">
        <v>24</v>
      </c>
      <c r="H81" s="113">
        <v>35.14</v>
      </c>
      <c r="I81" s="103">
        <f t="shared" si="4"/>
        <v>8.2899999999999991</v>
      </c>
      <c r="J81" s="103">
        <f t="shared" si="5"/>
        <v>43.43</v>
      </c>
      <c r="K81" s="134"/>
      <c r="M81" s="264"/>
      <c r="N81" s="234"/>
    </row>
    <row r="82" spans="1:14" ht="12.75">
      <c r="A82" s="112">
        <f t="shared" si="6"/>
        <v>75</v>
      </c>
      <c r="B82" s="231" t="s">
        <v>118</v>
      </c>
      <c r="C82" s="231" t="s">
        <v>70</v>
      </c>
      <c r="D82" s="278">
        <v>1445</v>
      </c>
      <c r="E82" s="120" t="s">
        <v>176</v>
      </c>
      <c r="F82" s="114">
        <f t="shared" si="7"/>
        <v>8.657</v>
      </c>
      <c r="G82" s="103">
        <v>24</v>
      </c>
      <c r="H82" s="113">
        <v>41.55</v>
      </c>
      <c r="I82" s="103">
        <f t="shared" si="4"/>
        <v>9.8000000000000007</v>
      </c>
      <c r="J82" s="103">
        <f t="shared" si="5"/>
        <v>51.349999999999994</v>
      </c>
      <c r="K82" s="134"/>
      <c r="M82" s="264"/>
      <c r="N82" s="234"/>
    </row>
    <row r="83" spans="1:14" ht="12.75">
      <c r="A83" s="112">
        <f t="shared" si="6"/>
        <v>76</v>
      </c>
      <c r="B83" s="231" t="s">
        <v>115</v>
      </c>
      <c r="C83" s="231" t="s">
        <v>70</v>
      </c>
      <c r="D83" s="278">
        <v>1615</v>
      </c>
      <c r="E83" s="120" t="s">
        <v>176</v>
      </c>
      <c r="F83" s="114">
        <f t="shared" si="7"/>
        <v>9.6750000000000007</v>
      </c>
      <c r="G83" s="103">
        <v>36</v>
      </c>
      <c r="H83" s="113">
        <v>69.66</v>
      </c>
      <c r="I83" s="103">
        <f t="shared" si="4"/>
        <v>16.43</v>
      </c>
      <c r="J83" s="103">
        <f t="shared" si="5"/>
        <v>86.09</v>
      </c>
      <c r="K83" s="134"/>
      <c r="M83" s="264"/>
      <c r="N83" s="234"/>
    </row>
    <row r="84" spans="1:14" ht="12.75">
      <c r="A84" s="112">
        <f t="shared" si="6"/>
        <v>77</v>
      </c>
      <c r="B84" s="231" t="s">
        <v>86</v>
      </c>
      <c r="C84" s="231" t="s">
        <v>71</v>
      </c>
      <c r="D84" s="278">
        <v>1826</v>
      </c>
      <c r="E84" s="120" t="s">
        <v>177</v>
      </c>
      <c r="F84" s="114">
        <f t="shared" si="7"/>
        <v>10.939</v>
      </c>
      <c r="G84" s="103">
        <v>2.5</v>
      </c>
      <c r="H84" s="113">
        <v>13.67</v>
      </c>
      <c r="I84" s="103">
        <f t="shared" si="4"/>
        <v>3.22</v>
      </c>
      <c r="J84" s="103">
        <f t="shared" si="5"/>
        <v>16.89</v>
      </c>
      <c r="K84" s="134"/>
      <c r="M84" s="264"/>
      <c r="N84" s="234"/>
    </row>
    <row r="85" spans="1:14" ht="12.75">
      <c r="A85" s="112">
        <f t="shared" si="6"/>
        <v>78</v>
      </c>
      <c r="B85" s="231" t="s">
        <v>86</v>
      </c>
      <c r="C85" s="231" t="s">
        <v>71</v>
      </c>
      <c r="D85" s="278">
        <v>1826</v>
      </c>
      <c r="E85" s="120" t="s">
        <v>176</v>
      </c>
      <c r="F85" s="114">
        <f t="shared" si="7"/>
        <v>10.939</v>
      </c>
      <c r="G85" s="103">
        <v>70.5</v>
      </c>
      <c r="H85" s="113">
        <v>154.24</v>
      </c>
      <c r="I85" s="103">
        <f t="shared" si="4"/>
        <v>36.39</v>
      </c>
      <c r="J85" s="103">
        <f t="shared" si="5"/>
        <v>190.63</v>
      </c>
      <c r="K85" s="134"/>
      <c r="M85" s="264"/>
      <c r="N85" s="234"/>
    </row>
    <row r="86" spans="1:14" ht="12.75">
      <c r="A86" s="112">
        <f t="shared" si="6"/>
        <v>79</v>
      </c>
      <c r="B86" s="231" t="s">
        <v>135</v>
      </c>
      <c r="C86" s="231" t="s">
        <v>111</v>
      </c>
      <c r="D86" s="278">
        <v>1495</v>
      </c>
      <c r="E86" s="120" t="s">
        <v>176</v>
      </c>
      <c r="F86" s="114">
        <f t="shared" si="7"/>
        <v>8.9559999999999995</v>
      </c>
      <c r="G86" s="103">
        <v>24</v>
      </c>
      <c r="H86" s="113">
        <v>42.99</v>
      </c>
      <c r="I86" s="103">
        <f t="shared" si="4"/>
        <v>10.14</v>
      </c>
      <c r="J86" s="103">
        <f t="shared" si="5"/>
        <v>53.13</v>
      </c>
      <c r="K86" s="134"/>
      <c r="M86" s="264"/>
      <c r="N86" s="234"/>
    </row>
    <row r="87" spans="1:14" ht="12.75">
      <c r="A87" s="112">
        <f t="shared" si="6"/>
        <v>80</v>
      </c>
      <c r="B87" s="231" t="s">
        <v>127</v>
      </c>
      <c r="C87" s="231" t="s">
        <v>173</v>
      </c>
      <c r="D87" s="278">
        <v>1806</v>
      </c>
      <c r="E87" s="120" t="s">
        <v>176</v>
      </c>
      <c r="F87" s="114">
        <f t="shared" si="7"/>
        <v>10.82</v>
      </c>
      <c r="G87" s="103">
        <v>36</v>
      </c>
      <c r="H87" s="113">
        <v>77.900000000000006</v>
      </c>
      <c r="I87" s="103">
        <f t="shared" si="4"/>
        <v>18.38</v>
      </c>
      <c r="J87" s="103">
        <f t="shared" si="5"/>
        <v>96.28</v>
      </c>
      <c r="K87" s="134"/>
      <c r="M87" s="264"/>
      <c r="N87" s="234"/>
    </row>
    <row r="88" spans="1:14" ht="12.75">
      <c r="A88" s="112">
        <f t="shared" si="6"/>
        <v>81</v>
      </c>
      <c r="B88" s="231" t="s">
        <v>114</v>
      </c>
      <c r="C88" s="231" t="s">
        <v>70</v>
      </c>
      <c r="D88" s="278">
        <v>1472</v>
      </c>
      <c r="E88" s="120" t="s">
        <v>176</v>
      </c>
      <c r="F88" s="114">
        <f t="shared" si="7"/>
        <v>8.8190000000000008</v>
      </c>
      <c r="G88" s="103">
        <v>12</v>
      </c>
      <c r="H88" s="113">
        <v>21.17</v>
      </c>
      <c r="I88" s="103">
        <f t="shared" si="4"/>
        <v>4.99</v>
      </c>
      <c r="J88" s="103">
        <f t="shared" si="5"/>
        <v>26.160000000000004</v>
      </c>
      <c r="K88" s="134"/>
      <c r="M88" s="264"/>
      <c r="N88" s="234"/>
    </row>
    <row r="89" spans="1:14" ht="12.75">
      <c r="A89" s="112">
        <f t="shared" si="6"/>
        <v>82</v>
      </c>
      <c r="B89" s="231" t="s">
        <v>141</v>
      </c>
      <c r="C89" s="231" t="s">
        <v>111</v>
      </c>
      <c r="D89" s="278">
        <v>1722</v>
      </c>
      <c r="E89" s="120" t="s">
        <v>176</v>
      </c>
      <c r="F89" s="114">
        <f t="shared" si="7"/>
        <v>10.316000000000001</v>
      </c>
      <c r="G89" s="103">
        <v>24</v>
      </c>
      <c r="H89" s="113">
        <v>49.52</v>
      </c>
      <c r="I89" s="103">
        <f t="shared" si="4"/>
        <v>11.68</v>
      </c>
      <c r="J89" s="103">
        <f t="shared" si="5"/>
        <v>61.2</v>
      </c>
      <c r="K89" s="134"/>
      <c r="M89" s="264"/>
      <c r="N89" s="234"/>
    </row>
    <row r="90" spans="1:14" ht="12.75">
      <c r="A90" s="112">
        <f t="shared" si="6"/>
        <v>83</v>
      </c>
      <c r="B90" s="231" t="s">
        <v>148</v>
      </c>
      <c r="C90" s="231" t="s">
        <v>70</v>
      </c>
      <c r="D90" s="278">
        <v>1553</v>
      </c>
      <c r="E90" s="120" t="s">
        <v>176</v>
      </c>
      <c r="F90" s="114">
        <f t="shared" si="7"/>
        <v>9.3040000000000003</v>
      </c>
      <c r="G90" s="103">
        <v>12</v>
      </c>
      <c r="H90" s="113">
        <v>22.33</v>
      </c>
      <c r="I90" s="103">
        <f t="shared" si="4"/>
        <v>5.27</v>
      </c>
      <c r="J90" s="103">
        <f t="shared" si="5"/>
        <v>27.599999999999998</v>
      </c>
      <c r="K90" s="134"/>
      <c r="M90" s="264"/>
      <c r="N90" s="234"/>
    </row>
    <row r="91" spans="1:14" ht="12.75">
      <c r="A91" s="112">
        <f t="shared" si="6"/>
        <v>84</v>
      </c>
      <c r="B91" s="231" t="s">
        <v>170</v>
      </c>
      <c r="C91" s="231" t="s">
        <v>70</v>
      </c>
      <c r="D91" s="278">
        <v>1425</v>
      </c>
      <c r="E91" s="120" t="s">
        <v>176</v>
      </c>
      <c r="F91" s="114">
        <f t="shared" si="7"/>
        <v>8.5370000000000008</v>
      </c>
      <c r="G91" s="103">
        <v>12</v>
      </c>
      <c r="H91" s="113">
        <v>20.49</v>
      </c>
      <c r="I91" s="103">
        <f t="shared" si="4"/>
        <v>4.83</v>
      </c>
      <c r="J91" s="103">
        <f t="shared" si="5"/>
        <v>25.32</v>
      </c>
      <c r="K91" s="134"/>
      <c r="M91" s="264"/>
      <c r="N91" s="234"/>
    </row>
    <row r="92" spans="1:14" ht="12.75">
      <c r="A92" s="112">
        <f t="shared" si="6"/>
        <v>85</v>
      </c>
      <c r="B92" s="231" t="s">
        <v>113</v>
      </c>
      <c r="C92" s="231" t="s">
        <v>119</v>
      </c>
      <c r="D92" s="278">
        <v>1680</v>
      </c>
      <c r="E92" s="120" t="s">
        <v>176</v>
      </c>
      <c r="F92" s="114">
        <f t="shared" si="7"/>
        <v>10.065</v>
      </c>
      <c r="G92" s="103">
        <v>24</v>
      </c>
      <c r="H92" s="113">
        <v>48.31</v>
      </c>
      <c r="I92" s="103">
        <f t="shared" si="4"/>
        <v>11.4</v>
      </c>
      <c r="J92" s="103">
        <f t="shared" si="5"/>
        <v>59.71</v>
      </c>
      <c r="K92" s="134"/>
      <c r="M92" s="264"/>
      <c r="N92" s="234"/>
    </row>
    <row r="93" spans="1:14" ht="12.75">
      <c r="A93" s="112">
        <f t="shared" si="6"/>
        <v>86</v>
      </c>
      <c r="B93" s="231" t="s">
        <v>147</v>
      </c>
      <c r="C93" s="231" t="s">
        <v>111</v>
      </c>
      <c r="D93" s="278">
        <v>1630</v>
      </c>
      <c r="E93" s="120" t="s">
        <v>176</v>
      </c>
      <c r="F93" s="114">
        <f t="shared" si="7"/>
        <v>9.7650000000000006</v>
      </c>
      <c r="G93" s="103">
        <v>36</v>
      </c>
      <c r="H93" s="113">
        <v>70.31</v>
      </c>
      <c r="I93" s="103">
        <f t="shared" si="4"/>
        <v>16.59</v>
      </c>
      <c r="J93" s="103">
        <f t="shared" si="5"/>
        <v>86.9</v>
      </c>
      <c r="K93" s="134"/>
      <c r="M93" s="264"/>
      <c r="N93" s="234"/>
    </row>
    <row r="94" spans="1:14" ht="12.75">
      <c r="A94" s="112">
        <f t="shared" si="6"/>
        <v>87</v>
      </c>
      <c r="B94" s="231" t="s">
        <v>156</v>
      </c>
      <c r="C94" s="231" t="s">
        <v>70</v>
      </c>
      <c r="D94" s="278">
        <v>1425</v>
      </c>
      <c r="E94" s="120" t="s">
        <v>176</v>
      </c>
      <c r="F94" s="114">
        <f t="shared" si="7"/>
        <v>8.5370000000000008</v>
      </c>
      <c r="G94" s="103">
        <v>12</v>
      </c>
      <c r="H94" s="113">
        <v>20.49</v>
      </c>
      <c r="I94" s="103">
        <f t="shared" si="4"/>
        <v>4.83</v>
      </c>
      <c r="J94" s="103">
        <f t="shared" si="5"/>
        <v>25.32</v>
      </c>
      <c r="K94" s="134"/>
      <c r="M94" s="264"/>
      <c r="N94" s="234"/>
    </row>
    <row r="95" spans="1:14" ht="12.75">
      <c r="A95" s="112">
        <f t="shared" si="6"/>
        <v>88</v>
      </c>
      <c r="B95" s="231" t="s">
        <v>109</v>
      </c>
      <c r="C95" s="231" t="s">
        <v>111</v>
      </c>
      <c r="D95" s="278">
        <v>1640</v>
      </c>
      <c r="E95" s="120" t="s">
        <v>176</v>
      </c>
      <c r="F95" s="114">
        <f t="shared" si="7"/>
        <v>9.8249999999999993</v>
      </c>
      <c r="G95" s="103">
        <v>37</v>
      </c>
      <c r="H95" s="113">
        <v>72.709999999999994</v>
      </c>
      <c r="I95" s="103">
        <f t="shared" si="4"/>
        <v>17.149999999999999</v>
      </c>
      <c r="J95" s="103">
        <f t="shared" si="5"/>
        <v>89.859999999999985</v>
      </c>
      <c r="K95" s="134"/>
      <c r="M95" s="264"/>
      <c r="N95" s="234"/>
    </row>
    <row r="96" spans="1:14" ht="12.75">
      <c r="A96" s="112">
        <f t="shared" si="6"/>
        <v>89</v>
      </c>
      <c r="B96" s="231" t="s">
        <v>117</v>
      </c>
      <c r="C96" s="231" t="s">
        <v>70</v>
      </c>
      <c r="D96" s="278">
        <v>1472</v>
      </c>
      <c r="E96" s="120" t="s">
        <v>176</v>
      </c>
      <c r="F96" s="114">
        <f t="shared" si="7"/>
        <v>8.8190000000000008</v>
      </c>
      <c r="G96" s="103">
        <v>12</v>
      </c>
      <c r="H96" s="113">
        <v>21.17</v>
      </c>
      <c r="I96" s="103">
        <f t="shared" si="4"/>
        <v>4.99</v>
      </c>
      <c r="J96" s="103">
        <f t="shared" si="5"/>
        <v>26.160000000000004</v>
      </c>
      <c r="K96" s="134"/>
      <c r="M96" s="264"/>
      <c r="N96" s="234"/>
    </row>
    <row r="97" spans="1:14" s="44" customFormat="1" ht="12.75">
      <c r="A97" s="112">
        <f t="shared" si="6"/>
        <v>90</v>
      </c>
      <c r="B97" s="231" t="s">
        <v>142</v>
      </c>
      <c r="C97" s="231" t="s">
        <v>70</v>
      </c>
      <c r="D97" s="278">
        <v>1581</v>
      </c>
      <c r="E97" s="121" t="s">
        <v>176</v>
      </c>
      <c r="F97" s="114">
        <f t="shared" si="7"/>
        <v>9.4719999999999995</v>
      </c>
      <c r="G97" s="103">
        <v>24</v>
      </c>
      <c r="H97" s="115">
        <v>45.47</v>
      </c>
      <c r="I97" s="103">
        <f t="shared" si="4"/>
        <v>10.73</v>
      </c>
      <c r="J97" s="103">
        <f t="shared" si="5"/>
        <v>56.2</v>
      </c>
      <c r="K97" s="134"/>
      <c r="M97" s="264"/>
      <c r="N97" s="234"/>
    </row>
    <row r="98" spans="1:14" ht="12.75">
      <c r="A98" s="112">
        <f t="shared" si="6"/>
        <v>91</v>
      </c>
      <c r="B98" s="231" t="s">
        <v>125</v>
      </c>
      <c r="C98" s="231" t="s">
        <v>111</v>
      </c>
      <c r="D98" s="278">
        <v>1640</v>
      </c>
      <c r="E98" s="120" t="s">
        <v>176</v>
      </c>
      <c r="F98" s="114">
        <f t="shared" si="7"/>
        <v>9.8249999999999993</v>
      </c>
      <c r="G98" s="103">
        <v>12</v>
      </c>
      <c r="H98" s="113">
        <v>23.58</v>
      </c>
      <c r="I98" s="103">
        <f t="shared" si="4"/>
        <v>5.56</v>
      </c>
      <c r="J98" s="103">
        <f t="shared" si="5"/>
        <v>29.139999999999997</v>
      </c>
      <c r="K98" s="134"/>
      <c r="M98" s="264"/>
      <c r="N98" s="234"/>
    </row>
    <row r="99" spans="1:14" ht="12.75">
      <c r="A99" s="112">
        <f t="shared" si="6"/>
        <v>92</v>
      </c>
      <c r="B99" s="231" t="s">
        <v>122</v>
      </c>
      <c r="C99" s="231" t="s">
        <v>70</v>
      </c>
      <c r="D99" s="278">
        <v>1445</v>
      </c>
      <c r="E99" s="120" t="s">
        <v>176</v>
      </c>
      <c r="F99" s="114">
        <f t="shared" si="7"/>
        <v>8.657</v>
      </c>
      <c r="G99" s="103">
        <v>12</v>
      </c>
      <c r="H99" s="113">
        <v>20.78</v>
      </c>
      <c r="I99" s="103">
        <f t="shared" si="4"/>
        <v>4.9000000000000004</v>
      </c>
      <c r="J99" s="103">
        <f t="shared" si="5"/>
        <v>25.68</v>
      </c>
      <c r="K99" s="134"/>
      <c r="M99" s="264"/>
      <c r="N99" s="234"/>
    </row>
    <row r="100" spans="1:14" ht="12.75">
      <c r="A100" s="112">
        <f t="shared" si="6"/>
        <v>93</v>
      </c>
      <c r="B100" s="231" t="s">
        <v>114</v>
      </c>
      <c r="C100" s="231" t="s">
        <v>70</v>
      </c>
      <c r="D100" s="278">
        <v>1472</v>
      </c>
      <c r="E100" s="120" t="s">
        <v>176</v>
      </c>
      <c r="F100" s="114">
        <f t="shared" si="7"/>
        <v>8.8190000000000008</v>
      </c>
      <c r="G100" s="103">
        <v>24</v>
      </c>
      <c r="H100" s="113">
        <v>42.33</v>
      </c>
      <c r="I100" s="103">
        <f t="shared" si="4"/>
        <v>9.99</v>
      </c>
      <c r="J100" s="103">
        <f t="shared" si="5"/>
        <v>52.32</v>
      </c>
      <c r="K100" s="134"/>
      <c r="M100" s="264"/>
      <c r="N100" s="234"/>
    </row>
    <row r="101" spans="1:14" ht="12.75">
      <c r="A101" s="112">
        <f t="shared" si="6"/>
        <v>94</v>
      </c>
      <c r="B101" s="231" t="s">
        <v>139</v>
      </c>
      <c r="C101" s="231" t="s">
        <v>70</v>
      </c>
      <c r="D101" s="278">
        <v>1445</v>
      </c>
      <c r="E101" s="120" t="s">
        <v>176</v>
      </c>
      <c r="F101" s="114">
        <f t="shared" si="7"/>
        <v>8.657</v>
      </c>
      <c r="G101" s="103">
        <v>12</v>
      </c>
      <c r="H101" s="113">
        <v>20.78</v>
      </c>
      <c r="I101" s="103">
        <f t="shared" si="4"/>
        <v>4.9000000000000004</v>
      </c>
      <c r="J101" s="103">
        <f t="shared" si="5"/>
        <v>25.68</v>
      </c>
      <c r="K101" s="134"/>
      <c r="M101" s="264"/>
      <c r="N101" s="234"/>
    </row>
    <row r="102" spans="1:14" ht="12.75">
      <c r="A102" s="112">
        <f t="shared" si="6"/>
        <v>95</v>
      </c>
      <c r="B102" s="231" t="s">
        <v>148</v>
      </c>
      <c r="C102" s="231" t="s">
        <v>111</v>
      </c>
      <c r="D102" s="278">
        <v>1611</v>
      </c>
      <c r="E102" s="120" t="s">
        <v>176</v>
      </c>
      <c r="F102" s="114">
        <f t="shared" si="7"/>
        <v>9.6509999999999998</v>
      </c>
      <c r="G102" s="103">
        <v>12</v>
      </c>
      <c r="H102" s="113">
        <v>23.16</v>
      </c>
      <c r="I102" s="103">
        <f t="shared" si="4"/>
        <v>5.46</v>
      </c>
      <c r="J102" s="103">
        <f t="shared" si="5"/>
        <v>28.62</v>
      </c>
      <c r="K102" s="134"/>
      <c r="M102" s="264"/>
      <c r="N102" s="234"/>
    </row>
    <row r="103" spans="1:14" ht="12.75">
      <c r="A103" s="112">
        <f t="shared" si="6"/>
        <v>96</v>
      </c>
      <c r="B103" s="231" t="s">
        <v>141</v>
      </c>
      <c r="C103" s="231" t="s">
        <v>111</v>
      </c>
      <c r="D103" s="278">
        <v>1722</v>
      </c>
      <c r="E103" s="120" t="s">
        <v>176</v>
      </c>
      <c r="F103" s="114">
        <f t="shared" si="7"/>
        <v>10.316000000000001</v>
      </c>
      <c r="G103" s="103">
        <v>12</v>
      </c>
      <c r="H103" s="113">
        <v>24.76</v>
      </c>
      <c r="I103" s="103">
        <f t="shared" si="4"/>
        <v>5.84</v>
      </c>
      <c r="J103" s="103">
        <f t="shared" si="5"/>
        <v>30.6</v>
      </c>
      <c r="K103" s="134"/>
      <c r="M103" s="264"/>
      <c r="N103" s="234"/>
    </row>
    <row r="104" spans="1:14" ht="12.75">
      <c r="A104" s="112">
        <f t="shared" si="6"/>
        <v>97</v>
      </c>
      <c r="B104" s="231" t="s">
        <v>162</v>
      </c>
      <c r="C104" s="231" t="s">
        <v>111</v>
      </c>
      <c r="D104" s="278">
        <v>1591</v>
      </c>
      <c r="E104" s="120" t="s">
        <v>176</v>
      </c>
      <c r="F104" s="114">
        <f t="shared" si="7"/>
        <v>9.532</v>
      </c>
      <c r="G104" s="103">
        <v>24</v>
      </c>
      <c r="H104" s="113">
        <v>45.75</v>
      </c>
      <c r="I104" s="103">
        <f t="shared" si="4"/>
        <v>10.79</v>
      </c>
      <c r="J104" s="103">
        <f t="shared" si="5"/>
        <v>56.54</v>
      </c>
      <c r="K104" s="134"/>
      <c r="M104" s="264"/>
      <c r="N104" s="234"/>
    </row>
    <row r="105" spans="1:14" ht="12.75">
      <c r="A105" s="112">
        <f t="shared" si="6"/>
        <v>98</v>
      </c>
      <c r="B105" s="231" t="s">
        <v>157</v>
      </c>
      <c r="C105" s="231" t="s">
        <v>70</v>
      </c>
      <c r="D105" s="278">
        <v>1581</v>
      </c>
      <c r="E105" s="120" t="s">
        <v>176</v>
      </c>
      <c r="F105" s="114">
        <f t="shared" si="7"/>
        <v>9.4719999999999995</v>
      </c>
      <c r="G105" s="103">
        <v>12</v>
      </c>
      <c r="H105" s="113">
        <v>22.73</v>
      </c>
      <c r="I105" s="103">
        <f t="shared" si="4"/>
        <v>5.36</v>
      </c>
      <c r="J105" s="103">
        <f t="shared" si="5"/>
        <v>28.09</v>
      </c>
      <c r="K105" s="134"/>
      <c r="M105" s="264"/>
      <c r="N105" s="234"/>
    </row>
    <row r="106" spans="1:14" ht="12.75">
      <c r="A106" s="112">
        <f t="shared" si="6"/>
        <v>99</v>
      </c>
      <c r="B106" s="231" t="s">
        <v>169</v>
      </c>
      <c r="C106" s="231" t="s">
        <v>119</v>
      </c>
      <c r="D106" s="278">
        <v>1791</v>
      </c>
      <c r="E106" s="120" t="s">
        <v>176</v>
      </c>
      <c r="F106" s="114">
        <f t="shared" si="7"/>
        <v>10.73</v>
      </c>
      <c r="G106" s="103">
        <v>12</v>
      </c>
      <c r="H106" s="113">
        <v>25.75</v>
      </c>
      <c r="I106" s="103">
        <f t="shared" si="4"/>
        <v>6.07</v>
      </c>
      <c r="J106" s="103">
        <f t="shared" si="5"/>
        <v>31.82</v>
      </c>
      <c r="K106" s="134"/>
      <c r="M106" s="264"/>
      <c r="N106" s="234"/>
    </row>
    <row r="107" spans="1:14" ht="12.75">
      <c r="A107" s="112">
        <f t="shared" si="6"/>
        <v>100</v>
      </c>
      <c r="B107" s="231" t="s">
        <v>127</v>
      </c>
      <c r="C107" s="231" t="s">
        <v>71</v>
      </c>
      <c r="D107" s="278">
        <v>1206</v>
      </c>
      <c r="E107" s="120" t="s">
        <v>176</v>
      </c>
      <c r="F107" s="114">
        <f t="shared" si="7"/>
        <v>7.2249999999999996</v>
      </c>
      <c r="G107" s="103">
        <v>36</v>
      </c>
      <c r="H107" s="113">
        <v>52.02</v>
      </c>
      <c r="I107" s="103">
        <f t="shared" si="4"/>
        <v>12.27</v>
      </c>
      <c r="J107" s="103">
        <f t="shared" si="5"/>
        <v>64.290000000000006</v>
      </c>
      <c r="K107" s="134"/>
      <c r="M107" s="264"/>
      <c r="N107" s="234"/>
    </row>
    <row r="108" spans="1:14" ht="12.75">
      <c r="A108" s="112">
        <f t="shared" si="6"/>
        <v>101</v>
      </c>
      <c r="B108" s="231" t="s">
        <v>174</v>
      </c>
      <c r="C108" s="231" t="s">
        <v>71</v>
      </c>
      <c r="D108" s="278">
        <v>1268</v>
      </c>
      <c r="E108" s="120" t="s">
        <v>176</v>
      </c>
      <c r="F108" s="114">
        <f t="shared" si="7"/>
        <v>7.5960000000000001</v>
      </c>
      <c r="G108" s="103">
        <v>12</v>
      </c>
      <c r="H108" s="113">
        <v>18.23</v>
      </c>
      <c r="I108" s="103">
        <f t="shared" si="4"/>
        <v>4.3</v>
      </c>
      <c r="J108" s="103">
        <f t="shared" si="5"/>
        <v>22.53</v>
      </c>
      <c r="K108" s="134"/>
      <c r="M108" s="264"/>
      <c r="N108" s="234"/>
    </row>
    <row r="109" spans="1:14" ht="12.75">
      <c r="A109" s="112">
        <f t="shared" si="6"/>
        <v>102</v>
      </c>
      <c r="B109" s="231" t="s">
        <v>156</v>
      </c>
      <c r="C109" s="231" t="s">
        <v>70</v>
      </c>
      <c r="D109" s="278">
        <v>1425</v>
      </c>
      <c r="E109" s="120" t="s">
        <v>176</v>
      </c>
      <c r="F109" s="114">
        <f t="shared" si="7"/>
        <v>8.5370000000000008</v>
      </c>
      <c r="G109" s="103">
        <v>12</v>
      </c>
      <c r="H109" s="113">
        <v>20.49</v>
      </c>
      <c r="I109" s="103">
        <f t="shared" si="4"/>
        <v>4.83</v>
      </c>
      <c r="J109" s="103">
        <f t="shared" si="5"/>
        <v>25.32</v>
      </c>
      <c r="K109" s="134"/>
      <c r="M109" s="264"/>
      <c r="N109" s="234"/>
    </row>
    <row r="110" spans="1:14" ht="12.75">
      <c r="A110" s="112">
        <f t="shared" si="6"/>
        <v>103</v>
      </c>
      <c r="B110" s="231" t="s">
        <v>85</v>
      </c>
      <c r="C110" s="231" t="s">
        <v>72</v>
      </c>
      <c r="D110" s="278">
        <v>2317</v>
      </c>
      <c r="E110" s="120" t="s">
        <v>176</v>
      </c>
      <c r="F110" s="114">
        <f t="shared" si="7"/>
        <v>13.881</v>
      </c>
      <c r="G110" s="103">
        <v>145</v>
      </c>
      <c r="H110" s="113">
        <v>402.55</v>
      </c>
      <c r="I110" s="103">
        <f t="shared" si="4"/>
        <v>94.96</v>
      </c>
      <c r="J110" s="103">
        <f t="shared" si="5"/>
        <v>497.51</v>
      </c>
      <c r="K110" s="134"/>
      <c r="M110" s="264"/>
      <c r="N110" s="234"/>
    </row>
    <row r="111" spans="1:14" ht="12.75">
      <c r="A111" s="112">
        <f t="shared" si="6"/>
        <v>104</v>
      </c>
      <c r="B111" s="231" t="s">
        <v>85</v>
      </c>
      <c r="C111" s="231" t="s">
        <v>72</v>
      </c>
      <c r="D111" s="278">
        <v>2317</v>
      </c>
      <c r="E111" s="120" t="s">
        <v>177</v>
      </c>
      <c r="F111" s="114">
        <f t="shared" si="7"/>
        <v>13.881</v>
      </c>
      <c r="G111" s="103">
        <v>20</v>
      </c>
      <c r="H111" s="113">
        <v>138.81</v>
      </c>
      <c r="I111" s="103">
        <f t="shared" si="4"/>
        <v>32.75</v>
      </c>
      <c r="J111" s="103">
        <f t="shared" si="5"/>
        <v>171.56</v>
      </c>
      <c r="K111" s="134"/>
      <c r="M111" s="264"/>
      <c r="N111" s="234"/>
    </row>
    <row r="112" spans="1:14" ht="12.75">
      <c r="A112" s="112">
        <f t="shared" si="6"/>
        <v>105</v>
      </c>
      <c r="B112" s="231" t="s">
        <v>144</v>
      </c>
      <c r="C112" s="231" t="s">
        <v>70</v>
      </c>
      <c r="D112" s="278">
        <v>1452</v>
      </c>
      <c r="E112" s="120" t="s">
        <v>176</v>
      </c>
      <c r="F112" s="114">
        <f t="shared" si="7"/>
        <v>8.6989999999999998</v>
      </c>
      <c r="G112" s="103">
        <v>24</v>
      </c>
      <c r="H112" s="113">
        <v>41.76</v>
      </c>
      <c r="I112" s="103">
        <f t="shared" si="4"/>
        <v>9.85</v>
      </c>
      <c r="J112" s="103">
        <f t="shared" si="5"/>
        <v>51.61</v>
      </c>
      <c r="K112" s="134"/>
      <c r="M112" s="264"/>
      <c r="N112" s="234"/>
    </row>
    <row r="113" spans="1:14" ht="12.75">
      <c r="A113" s="112">
        <f t="shared" si="6"/>
        <v>106</v>
      </c>
      <c r="B113" s="231" t="s">
        <v>149</v>
      </c>
      <c r="C113" s="231" t="s">
        <v>111</v>
      </c>
      <c r="D113" s="278">
        <v>1620</v>
      </c>
      <c r="E113" s="120" t="s">
        <v>176</v>
      </c>
      <c r="F113" s="114">
        <f t="shared" si="7"/>
        <v>9.7050000000000001</v>
      </c>
      <c r="G113" s="103">
        <v>12</v>
      </c>
      <c r="H113" s="113">
        <v>23.29</v>
      </c>
      <c r="I113" s="103">
        <f t="shared" si="4"/>
        <v>5.49</v>
      </c>
      <c r="J113" s="103">
        <f t="shared" si="5"/>
        <v>28.78</v>
      </c>
      <c r="K113" s="134"/>
      <c r="M113" s="264"/>
      <c r="N113" s="234"/>
    </row>
    <row r="114" spans="1:14" ht="12.75">
      <c r="A114" s="112">
        <f t="shared" si="6"/>
        <v>107</v>
      </c>
      <c r="B114" s="231" t="s">
        <v>150</v>
      </c>
      <c r="C114" s="231" t="s">
        <v>70</v>
      </c>
      <c r="D114" s="278">
        <v>1581</v>
      </c>
      <c r="E114" s="120" t="s">
        <v>176</v>
      </c>
      <c r="F114" s="114">
        <f t="shared" si="7"/>
        <v>9.4719999999999995</v>
      </c>
      <c r="G114" s="103">
        <v>24</v>
      </c>
      <c r="H114" s="113">
        <v>45.47</v>
      </c>
      <c r="I114" s="103">
        <f t="shared" si="4"/>
        <v>10.73</v>
      </c>
      <c r="J114" s="103">
        <f t="shared" si="5"/>
        <v>56.2</v>
      </c>
      <c r="K114" s="134"/>
      <c r="M114" s="264"/>
      <c r="N114" s="234"/>
    </row>
    <row r="115" spans="1:14" ht="12.75">
      <c r="A115" s="112">
        <f t="shared" si="6"/>
        <v>108</v>
      </c>
      <c r="B115" s="231" t="s">
        <v>150</v>
      </c>
      <c r="C115" s="231" t="s">
        <v>119</v>
      </c>
      <c r="D115" s="278">
        <v>1861</v>
      </c>
      <c r="E115" s="120" t="s">
        <v>176</v>
      </c>
      <c r="F115" s="114">
        <f t="shared" si="7"/>
        <v>11.148999999999999</v>
      </c>
      <c r="G115" s="103">
        <v>24</v>
      </c>
      <c r="H115" s="113">
        <v>53.52</v>
      </c>
      <c r="I115" s="103">
        <f t="shared" si="4"/>
        <v>12.63</v>
      </c>
      <c r="J115" s="103">
        <f t="shared" si="5"/>
        <v>66.150000000000006</v>
      </c>
      <c r="K115" s="134"/>
      <c r="M115" s="264"/>
      <c r="N115" s="234"/>
    </row>
    <row r="116" spans="1:14" ht="12.75">
      <c r="A116" s="112">
        <f t="shared" si="6"/>
        <v>109</v>
      </c>
      <c r="B116" s="231" t="s">
        <v>135</v>
      </c>
      <c r="C116" s="231" t="s">
        <v>111</v>
      </c>
      <c r="D116" s="278">
        <v>1475</v>
      </c>
      <c r="E116" s="120" t="s">
        <v>176</v>
      </c>
      <c r="F116" s="114">
        <f t="shared" si="7"/>
        <v>8.8369999999999997</v>
      </c>
      <c r="G116" s="103">
        <v>36</v>
      </c>
      <c r="H116" s="113">
        <v>63.63</v>
      </c>
      <c r="I116" s="103">
        <f t="shared" si="4"/>
        <v>15.01</v>
      </c>
      <c r="J116" s="103">
        <f t="shared" si="5"/>
        <v>78.64</v>
      </c>
      <c r="K116" s="134"/>
      <c r="M116" s="264"/>
      <c r="N116" s="234"/>
    </row>
    <row r="117" spans="1:14" ht="12.75">
      <c r="A117" s="112">
        <f t="shared" si="6"/>
        <v>110</v>
      </c>
      <c r="B117" s="231" t="s">
        <v>142</v>
      </c>
      <c r="C117" s="231" t="s">
        <v>111</v>
      </c>
      <c r="D117" s="278">
        <v>1640</v>
      </c>
      <c r="E117" s="120" t="s">
        <v>176</v>
      </c>
      <c r="F117" s="114">
        <f t="shared" si="7"/>
        <v>9.8249999999999993</v>
      </c>
      <c r="G117" s="103">
        <v>12</v>
      </c>
      <c r="H117" s="113">
        <v>23.58</v>
      </c>
      <c r="I117" s="103">
        <f t="shared" si="4"/>
        <v>5.56</v>
      </c>
      <c r="J117" s="103">
        <f t="shared" si="5"/>
        <v>29.139999999999997</v>
      </c>
      <c r="K117" s="134"/>
      <c r="M117" s="264"/>
      <c r="N117" s="234"/>
    </row>
    <row r="118" spans="1:14" ht="12.75">
      <c r="A118" s="112">
        <f t="shared" si="6"/>
        <v>111</v>
      </c>
      <c r="B118" s="231" t="s">
        <v>151</v>
      </c>
      <c r="C118" s="231" t="s">
        <v>111</v>
      </c>
      <c r="D118" s="278">
        <v>1495</v>
      </c>
      <c r="E118" s="120" t="s">
        <v>176</v>
      </c>
      <c r="F118" s="114">
        <f t="shared" si="7"/>
        <v>8.9559999999999995</v>
      </c>
      <c r="G118" s="103">
        <v>37</v>
      </c>
      <c r="H118" s="113">
        <v>66.27</v>
      </c>
      <c r="I118" s="103">
        <f t="shared" si="4"/>
        <v>15.63</v>
      </c>
      <c r="J118" s="103">
        <f t="shared" si="5"/>
        <v>81.899999999999991</v>
      </c>
      <c r="K118" s="134"/>
      <c r="M118" s="264"/>
      <c r="N118" s="234"/>
    </row>
    <row r="119" spans="1:14" ht="12.75">
      <c r="A119" s="112">
        <f t="shared" si="6"/>
        <v>112</v>
      </c>
      <c r="B119" s="231" t="s">
        <v>152</v>
      </c>
      <c r="C119" s="231" t="s">
        <v>70</v>
      </c>
      <c r="D119" s="278">
        <v>1445</v>
      </c>
      <c r="E119" s="120" t="s">
        <v>176</v>
      </c>
      <c r="F119" s="114">
        <f t="shared" si="7"/>
        <v>8.657</v>
      </c>
      <c r="G119" s="103">
        <v>36</v>
      </c>
      <c r="H119" s="113">
        <v>62.33</v>
      </c>
      <c r="I119" s="103">
        <f t="shared" si="4"/>
        <v>14.7</v>
      </c>
      <c r="J119" s="103">
        <f t="shared" si="5"/>
        <v>77.03</v>
      </c>
      <c r="K119" s="134"/>
      <c r="M119" s="264"/>
      <c r="N119" s="234"/>
    </row>
    <row r="120" spans="1:14" ht="12.75">
      <c r="A120" s="112">
        <f t="shared" si="6"/>
        <v>113</v>
      </c>
      <c r="B120" s="231" t="s">
        <v>142</v>
      </c>
      <c r="C120" s="231" t="s">
        <v>70</v>
      </c>
      <c r="D120" s="278">
        <v>1581</v>
      </c>
      <c r="E120" s="120" t="s">
        <v>176</v>
      </c>
      <c r="F120" s="114">
        <f t="shared" si="7"/>
        <v>9.4719999999999995</v>
      </c>
      <c r="G120" s="103">
        <v>15</v>
      </c>
      <c r="H120" s="113">
        <v>28.42</v>
      </c>
      <c r="I120" s="103">
        <f t="shared" si="4"/>
        <v>6.7</v>
      </c>
      <c r="J120" s="103">
        <f t="shared" si="5"/>
        <v>35.120000000000005</v>
      </c>
      <c r="K120" s="134"/>
      <c r="M120" s="264"/>
      <c r="N120" s="234"/>
    </row>
    <row r="121" spans="1:14" ht="12.75">
      <c r="A121" s="112">
        <f t="shared" si="6"/>
        <v>114</v>
      </c>
      <c r="B121" s="231" t="s">
        <v>153</v>
      </c>
      <c r="C121" s="231" t="s">
        <v>70</v>
      </c>
      <c r="D121" s="278">
        <v>1445</v>
      </c>
      <c r="E121" s="120" t="s">
        <v>176</v>
      </c>
      <c r="F121" s="114">
        <f t="shared" si="7"/>
        <v>8.657</v>
      </c>
      <c r="G121" s="103">
        <v>48</v>
      </c>
      <c r="H121" s="113">
        <v>83.11</v>
      </c>
      <c r="I121" s="103">
        <f t="shared" si="4"/>
        <v>19.61</v>
      </c>
      <c r="J121" s="103">
        <f t="shared" si="5"/>
        <v>102.72</v>
      </c>
      <c r="K121" s="134"/>
      <c r="M121" s="264"/>
      <c r="N121" s="234"/>
    </row>
    <row r="122" spans="1:14" ht="12.75">
      <c r="A122" s="112">
        <f t="shared" si="6"/>
        <v>115</v>
      </c>
      <c r="B122" s="231" t="s">
        <v>175</v>
      </c>
      <c r="C122" s="231" t="s">
        <v>70</v>
      </c>
      <c r="D122" s="278">
        <v>1553</v>
      </c>
      <c r="E122" s="120" t="s">
        <v>176</v>
      </c>
      <c r="F122" s="114">
        <f t="shared" si="7"/>
        <v>9.3040000000000003</v>
      </c>
      <c r="G122" s="103">
        <v>12</v>
      </c>
      <c r="H122" s="113">
        <v>22.33</v>
      </c>
      <c r="I122" s="103">
        <f t="shared" si="4"/>
        <v>5.27</v>
      </c>
      <c r="J122" s="103">
        <f t="shared" si="5"/>
        <v>27.599999999999998</v>
      </c>
      <c r="K122" s="134"/>
      <c r="M122" s="264"/>
      <c r="N122" s="234"/>
    </row>
    <row r="123" spans="1:14" ht="12.75">
      <c r="A123" s="112">
        <f t="shared" si="6"/>
        <v>116</v>
      </c>
      <c r="B123" s="231" t="s">
        <v>131</v>
      </c>
      <c r="C123" s="231" t="s">
        <v>70</v>
      </c>
      <c r="D123" s="278">
        <v>1445</v>
      </c>
      <c r="E123" s="120" t="s">
        <v>176</v>
      </c>
      <c r="F123" s="114">
        <f t="shared" si="7"/>
        <v>8.657</v>
      </c>
      <c r="G123" s="103">
        <v>48</v>
      </c>
      <c r="H123" s="113">
        <v>83.11</v>
      </c>
      <c r="I123" s="103">
        <f t="shared" si="4"/>
        <v>19.61</v>
      </c>
      <c r="J123" s="103">
        <f t="shared" si="5"/>
        <v>102.72</v>
      </c>
      <c r="K123" s="134"/>
      <c r="M123" s="264"/>
      <c r="N123" s="234"/>
    </row>
    <row r="124" spans="1:14" s="262" customFormat="1" ht="24.75" customHeight="1">
      <c r="A124" s="256">
        <f t="shared" si="6"/>
        <v>117</v>
      </c>
      <c r="B124" s="231" t="s">
        <v>154</v>
      </c>
      <c r="C124" s="255" t="s">
        <v>155</v>
      </c>
      <c r="D124" s="278">
        <v>2305</v>
      </c>
      <c r="E124" s="257" t="s">
        <v>176</v>
      </c>
      <c r="F124" s="258">
        <f t="shared" si="7"/>
        <v>13.808999999999999</v>
      </c>
      <c r="G124" s="259">
        <v>37</v>
      </c>
      <c r="H124" s="260">
        <v>102.19</v>
      </c>
      <c r="I124" s="259">
        <f t="shared" si="4"/>
        <v>24.11</v>
      </c>
      <c r="J124" s="259">
        <f t="shared" si="5"/>
        <v>126.3</v>
      </c>
      <c r="K124" s="261"/>
      <c r="M124" s="264"/>
      <c r="N124" s="263"/>
    </row>
    <row r="125" spans="1:14" ht="12.75">
      <c r="A125" s="112">
        <f t="shared" si="6"/>
        <v>118</v>
      </c>
      <c r="B125" s="231" t="s">
        <v>151</v>
      </c>
      <c r="C125" s="231" t="s">
        <v>70</v>
      </c>
      <c r="D125" s="278">
        <v>1472</v>
      </c>
      <c r="E125" s="120" t="s">
        <v>176</v>
      </c>
      <c r="F125" s="114">
        <f t="shared" si="7"/>
        <v>8.8190000000000008</v>
      </c>
      <c r="G125" s="103">
        <v>24</v>
      </c>
      <c r="H125" s="113">
        <v>42.33</v>
      </c>
      <c r="I125" s="103">
        <f t="shared" si="4"/>
        <v>9.99</v>
      </c>
      <c r="J125" s="103">
        <f t="shared" si="5"/>
        <v>52.32</v>
      </c>
      <c r="K125" s="134"/>
      <c r="M125" s="264"/>
      <c r="N125" s="234"/>
    </row>
    <row r="126" spans="1:14" ht="12.75">
      <c r="A126" s="112">
        <f t="shared" si="6"/>
        <v>119</v>
      </c>
      <c r="B126" s="232" t="s">
        <v>109</v>
      </c>
      <c r="C126" s="233" t="s">
        <v>70</v>
      </c>
      <c r="D126" s="277">
        <v>1553</v>
      </c>
      <c r="E126" s="120" t="s">
        <v>176</v>
      </c>
      <c r="F126" s="114">
        <f t="shared" si="7"/>
        <v>9.3040000000000003</v>
      </c>
      <c r="G126" s="103">
        <v>24.5</v>
      </c>
      <c r="H126" s="113">
        <v>45.59</v>
      </c>
      <c r="I126" s="103">
        <f t="shared" si="4"/>
        <v>10.75</v>
      </c>
      <c r="J126" s="103">
        <f t="shared" si="5"/>
        <v>56.34</v>
      </c>
      <c r="K126" s="134"/>
      <c r="M126" s="264"/>
      <c r="N126" s="234"/>
    </row>
    <row r="127" spans="1:14" ht="12.75">
      <c r="A127" s="112">
        <f t="shared" si="6"/>
        <v>120</v>
      </c>
      <c r="B127" s="231" t="s">
        <v>133</v>
      </c>
      <c r="C127" s="231" t="s">
        <v>70</v>
      </c>
      <c r="D127" s="278">
        <v>1445</v>
      </c>
      <c r="E127" s="120" t="s">
        <v>176</v>
      </c>
      <c r="F127" s="114">
        <f t="shared" si="7"/>
        <v>8.657</v>
      </c>
      <c r="G127" s="103">
        <v>12</v>
      </c>
      <c r="H127" s="113">
        <v>20.78</v>
      </c>
      <c r="I127" s="103">
        <f t="shared" si="4"/>
        <v>4.9000000000000004</v>
      </c>
      <c r="J127" s="103">
        <f t="shared" si="5"/>
        <v>25.68</v>
      </c>
      <c r="K127" s="134"/>
      <c r="M127" s="264"/>
      <c r="N127" s="234"/>
    </row>
    <row r="128" spans="1:14" ht="12.75">
      <c r="A128" s="112">
        <f t="shared" si="6"/>
        <v>121</v>
      </c>
      <c r="B128" s="231" t="s">
        <v>113</v>
      </c>
      <c r="C128" s="231" t="s">
        <v>70</v>
      </c>
      <c r="D128" s="278">
        <v>1445</v>
      </c>
      <c r="E128" s="120" t="s">
        <v>176</v>
      </c>
      <c r="F128" s="114">
        <f t="shared" si="7"/>
        <v>8.657</v>
      </c>
      <c r="G128" s="103">
        <v>12</v>
      </c>
      <c r="H128" s="113">
        <v>20.78</v>
      </c>
      <c r="I128" s="103">
        <f t="shared" si="4"/>
        <v>4.9000000000000004</v>
      </c>
      <c r="J128" s="103">
        <f t="shared" si="5"/>
        <v>25.68</v>
      </c>
      <c r="K128" s="134"/>
      <c r="M128" s="264"/>
      <c r="N128" s="234"/>
    </row>
    <row r="129" spans="1:14" ht="12.75">
      <c r="A129" s="112">
        <f t="shared" si="6"/>
        <v>122</v>
      </c>
      <c r="B129" s="231" t="s">
        <v>120</v>
      </c>
      <c r="C129" s="231" t="s">
        <v>70</v>
      </c>
      <c r="D129" s="278">
        <v>1472</v>
      </c>
      <c r="E129" s="120" t="s">
        <v>176</v>
      </c>
      <c r="F129" s="114">
        <f t="shared" si="7"/>
        <v>8.8190000000000008</v>
      </c>
      <c r="G129" s="103">
        <v>48</v>
      </c>
      <c r="H129" s="113">
        <v>84.66</v>
      </c>
      <c r="I129" s="103">
        <f t="shared" si="4"/>
        <v>19.97</v>
      </c>
      <c r="J129" s="103">
        <f t="shared" si="5"/>
        <v>104.63</v>
      </c>
      <c r="K129" s="134"/>
      <c r="M129" s="264"/>
      <c r="N129" s="234"/>
    </row>
    <row r="130" spans="1:14" ht="12.75">
      <c r="A130" s="112">
        <f t="shared" si="6"/>
        <v>123</v>
      </c>
      <c r="B130" s="231" t="s">
        <v>147</v>
      </c>
      <c r="C130" s="231" t="s">
        <v>111</v>
      </c>
      <c r="D130" s="278">
        <v>1630</v>
      </c>
      <c r="E130" s="120" t="s">
        <v>176</v>
      </c>
      <c r="F130" s="114">
        <f t="shared" si="7"/>
        <v>9.7650000000000006</v>
      </c>
      <c r="G130" s="103">
        <v>36</v>
      </c>
      <c r="H130" s="113">
        <v>70.31</v>
      </c>
      <c r="I130" s="103">
        <f t="shared" si="4"/>
        <v>16.59</v>
      </c>
      <c r="J130" s="103">
        <f t="shared" si="5"/>
        <v>86.9</v>
      </c>
      <c r="K130" s="134"/>
      <c r="M130" s="264"/>
      <c r="N130" s="234"/>
    </row>
    <row r="131" spans="1:14" ht="12.75">
      <c r="A131" s="112">
        <f t="shared" si="6"/>
        <v>124</v>
      </c>
      <c r="B131" s="231" t="s">
        <v>156</v>
      </c>
      <c r="C131" s="231" t="s">
        <v>70</v>
      </c>
      <c r="D131" s="278">
        <v>1425</v>
      </c>
      <c r="E131" s="120" t="s">
        <v>176</v>
      </c>
      <c r="F131" s="114">
        <f t="shared" si="7"/>
        <v>8.5370000000000008</v>
      </c>
      <c r="G131" s="103">
        <v>36</v>
      </c>
      <c r="H131" s="113">
        <v>61.47</v>
      </c>
      <c r="I131" s="103">
        <f t="shared" si="4"/>
        <v>14.5</v>
      </c>
      <c r="J131" s="103">
        <f t="shared" si="5"/>
        <v>75.97</v>
      </c>
      <c r="K131" s="134"/>
      <c r="M131" s="264"/>
      <c r="N131" s="234"/>
    </row>
    <row r="132" spans="1:14" ht="12.75">
      <c r="A132" s="112">
        <f t="shared" si="6"/>
        <v>125</v>
      </c>
      <c r="B132" s="231" t="s">
        <v>139</v>
      </c>
      <c r="C132" s="231" t="s">
        <v>111</v>
      </c>
      <c r="D132" s="278">
        <v>1503</v>
      </c>
      <c r="E132" s="120" t="s">
        <v>176</v>
      </c>
      <c r="F132" s="114">
        <f t="shared" si="7"/>
        <v>9.0039999999999996</v>
      </c>
      <c r="G132" s="103">
        <v>12</v>
      </c>
      <c r="H132" s="113">
        <v>21.61</v>
      </c>
      <c r="I132" s="103">
        <f t="shared" si="4"/>
        <v>5.0999999999999996</v>
      </c>
      <c r="J132" s="103">
        <f t="shared" si="5"/>
        <v>26.71</v>
      </c>
      <c r="K132" s="134"/>
      <c r="M132" s="264"/>
      <c r="N132" s="234"/>
    </row>
    <row r="133" spans="1:14" ht="12.75">
      <c r="A133" s="112">
        <f t="shared" si="6"/>
        <v>126</v>
      </c>
      <c r="B133" s="231" t="s">
        <v>121</v>
      </c>
      <c r="C133" s="231" t="s">
        <v>119</v>
      </c>
      <c r="D133" s="278">
        <v>1692</v>
      </c>
      <c r="E133" s="120" t="s">
        <v>176</v>
      </c>
      <c r="F133" s="114">
        <f t="shared" si="7"/>
        <v>10.137</v>
      </c>
      <c r="G133" s="103">
        <v>24</v>
      </c>
      <c r="H133" s="113">
        <v>48.66</v>
      </c>
      <c r="I133" s="103">
        <f t="shared" si="4"/>
        <v>11.48</v>
      </c>
      <c r="J133" s="103">
        <f t="shared" si="5"/>
        <v>60.14</v>
      </c>
      <c r="K133" s="134"/>
      <c r="M133" s="264"/>
      <c r="N133" s="234"/>
    </row>
    <row r="134" spans="1:14" ht="12.75">
      <c r="A134" s="112">
        <f t="shared" si="6"/>
        <v>127</v>
      </c>
      <c r="B134" s="231" t="s">
        <v>168</v>
      </c>
      <c r="C134" s="231" t="s">
        <v>111</v>
      </c>
      <c r="D134" s="278">
        <v>1591</v>
      </c>
      <c r="E134" s="120" t="s">
        <v>176</v>
      </c>
      <c r="F134" s="114">
        <f t="shared" si="7"/>
        <v>9.532</v>
      </c>
      <c r="G134" s="103">
        <v>12</v>
      </c>
      <c r="H134" s="113">
        <v>22.88</v>
      </c>
      <c r="I134" s="103">
        <f t="shared" si="4"/>
        <v>5.4</v>
      </c>
      <c r="J134" s="103">
        <f t="shared" si="5"/>
        <v>28.28</v>
      </c>
      <c r="K134" s="134"/>
      <c r="M134" s="264"/>
      <c r="N134" s="234"/>
    </row>
    <row r="135" spans="1:14" ht="12.75">
      <c r="A135" s="112">
        <f t="shared" si="6"/>
        <v>128</v>
      </c>
      <c r="B135" s="231" t="s">
        <v>85</v>
      </c>
      <c r="C135" s="231" t="s">
        <v>70</v>
      </c>
      <c r="D135" s="278">
        <v>1961</v>
      </c>
      <c r="E135" s="120" t="s">
        <v>176</v>
      </c>
      <c r="F135" s="114">
        <f t="shared" si="7"/>
        <v>11.747999999999999</v>
      </c>
      <c r="G135" s="103">
        <v>134.5</v>
      </c>
      <c r="H135" s="113">
        <v>316.02</v>
      </c>
      <c r="I135" s="103">
        <f t="shared" si="4"/>
        <v>74.55</v>
      </c>
      <c r="J135" s="103">
        <f t="shared" si="5"/>
        <v>390.57</v>
      </c>
      <c r="K135" s="134"/>
      <c r="M135" s="264"/>
      <c r="N135" s="234"/>
    </row>
    <row r="136" spans="1:14" ht="12.75">
      <c r="A136" s="112">
        <f t="shared" si="6"/>
        <v>129</v>
      </c>
      <c r="B136" s="231" t="s">
        <v>85</v>
      </c>
      <c r="C136" s="231" t="s">
        <v>70</v>
      </c>
      <c r="D136" s="278">
        <v>1961</v>
      </c>
      <c r="E136" s="120" t="s">
        <v>177</v>
      </c>
      <c r="F136" s="114">
        <f t="shared" si="7"/>
        <v>11.747999999999999</v>
      </c>
      <c r="G136" s="103">
        <v>29.5</v>
      </c>
      <c r="H136" s="113">
        <v>173.28</v>
      </c>
      <c r="I136" s="103">
        <f t="shared" ref="I136:I199" si="8">ROUND(H136*23.59%,2)</f>
        <v>40.880000000000003</v>
      </c>
      <c r="J136" s="103">
        <f t="shared" ref="J136:J199" si="9">H136+I136</f>
        <v>214.16</v>
      </c>
      <c r="K136" s="134"/>
      <c r="M136" s="264"/>
      <c r="N136" s="234"/>
    </row>
    <row r="137" spans="1:14" ht="12.75">
      <c r="A137" s="112">
        <f t="shared" si="6"/>
        <v>130</v>
      </c>
      <c r="B137" s="231" t="s">
        <v>121</v>
      </c>
      <c r="C137" s="231" t="s">
        <v>71</v>
      </c>
      <c r="D137" s="278">
        <v>1242</v>
      </c>
      <c r="E137" s="120" t="s">
        <v>176</v>
      </c>
      <c r="F137" s="114">
        <f t="shared" si="7"/>
        <v>7.4409999999999998</v>
      </c>
      <c r="G137" s="103">
        <v>12</v>
      </c>
      <c r="H137" s="113">
        <v>17.86</v>
      </c>
      <c r="I137" s="103">
        <f t="shared" si="8"/>
        <v>4.21</v>
      </c>
      <c r="J137" s="103">
        <f t="shared" si="9"/>
        <v>22.07</v>
      </c>
      <c r="K137" s="134"/>
      <c r="M137" s="264"/>
      <c r="N137" s="234"/>
    </row>
    <row r="138" spans="1:14" ht="12.75">
      <c r="A138" s="112">
        <f t="shared" ref="A138:A201" si="10">A137+1</f>
        <v>131</v>
      </c>
      <c r="B138" s="231" t="s">
        <v>147</v>
      </c>
      <c r="C138" s="231" t="s">
        <v>119</v>
      </c>
      <c r="D138" s="278">
        <v>1747</v>
      </c>
      <c r="E138" s="120" t="s">
        <v>176</v>
      </c>
      <c r="F138" s="114">
        <f t="shared" ref="F138:F201" si="11">ROUND(D138/$F$4,3)</f>
        <v>10.465999999999999</v>
      </c>
      <c r="G138" s="103">
        <v>32</v>
      </c>
      <c r="H138" s="113">
        <v>66.98</v>
      </c>
      <c r="I138" s="103">
        <f t="shared" si="8"/>
        <v>15.8</v>
      </c>
      <c r="J138" s="103">
        <f t="shared" si="9"/>
        <v>82.78</v>
      </c>
      <c r="K138" s="134"/>
      <c r="M138" s="264"/>
      <c r="N138" s="234"/>
    </row>
    <row r="139" spans="1:14" ht="12.75">
      <c r="A139" s="112">
        <f t="shared" si="10"/>
        <v>132</v>
      </c>
      <c r="B139" s="231" t="s">
        <v>135</v>
      </c>
      <c r="C139" s="231" t="s">
        <v>119</v>
      </c>
      <c r="D139" s="278">
        <v>1838</v>
      </c>
      <c r="E139" s="120" t="s">
        <v>176</v>
      </c>
      <c r="F139" s="114">
        <f t="shared" si="11"/>
        <v>11.010999999999999</v>
      </c>
      <c r="G139" s="103">
        <v>48</v>
      </c>
      <c r="H139" s="113">
        <v>105.71</v>
      </c>
      <c r="I139" s="103">
        <f t="shared" si="8"/>
        <v>24.94</v>
      </c>
      <c r="J139" s="103">
        <f t="shared" si="9"/>
        <v>130.65</v>
      </c>
      <c r="K139" s="134"/>
      <c r="M139" s="264"/>
      <c r="N139" s="234"/>
    </row>
    <row r="140" spans="1:14" ht="12.75">
      <c r="A140" s="112">
        <f t="shared" si="10"/>
        <v>133</v>
      </c>
      <c r="B140" s="231" t="s">
        <v>148</v>
      </c>
      <c r="C140" s="231" t="s">
        <v>70</v>
      </c>
      <c r="D140" s="278">
        <v>1581</v>
      </c>
      <c r="E140" s="120" t="s">
        <v>176</v>
      </c>
      <c r="F140" s="114">
        <f t="shared" si="11"/>
        <v>9.4719999999999995</v>
      </c>
      <c r="G140" s="103">
        <v>12</v>
      </c>
      <c r="H140" s="113">
        <v>22.73</v>
      </c>
      <c r="I140" s="103">
        <f t="shared" si="8"/>
        <v>5.36</v>
      </c>
      <c r="J140" s="103">
        <f t="shared" si="9"/>
        <v>28.09</v>
      </c>
      <c r="K140" s="134"/>
      <c r="M140" s="264"/>
      <c r="N140" s="234"/>
    </row>
    <row r="141" spans="1:14" ht="12.75">
      <c r="A141" s="112">
        <f t="shared" si="10"/>
        <v>134</v>
      </c>
      <c r="B141" s="231" t="s">
        <v>146</v>
      </c>
      <c r="C141" s="231" t="s">
        <v>119</v>
      </c>
      <c r="D141" s="278">
        <v>1744</v>
      </c>
      <c r="E141" s="120" t="s">
        <v>176</v>
      </c>
      <c r="F141" s="114">
        <f t="shared" si="11"/>
        <v>10.448</v>
      </c>
      <c r="G141" s="103">
        <v>12</v>
      </c>
      <c r="H141" s="113">
        <v>25.08</v>
      </c>
      <c r="I141" s="103">
        <f t="shared" si="8"/>
        <v>5.92</v>
      </c>
      <c r="J141" s="103">
        <f t="shared" si="9"/>
        <v>31</v>
      </c>
      <c r="K141" s="134"/>
      <c r="M141" s="264"/>
      <c r="N141" s="234"/>
    </row>
    <row r="142" spans="1:14" ht="12.75">
      <c r="A142" s="112">
        <f t="shared" si="10"/>
        <v>135</v>
      </c>
      <c r="B142" s="231" t="s">
        <v>112</v>
      </c>
      <c r="C142" s="231" t="s">
        <v>71</v>
      </c>
      <c r="D142" s="278">
        <v>1242</v>
      </c>
      <c r="E142" s="120" t="s">
        <v>176</v>
      </c>
      <c r="F142" s="114">
        <f t="shared" si="11"/>
        <v>7.4409999999999998</v>
      </c>
      <c r="G142" s="103">
        <v>36</v>
      </c>
      <c r="H142" s="113">
        <v>53.58</v>
      </c>
      <c r="I142" s="103">
        <f t="shared" si="8"/>
        <v>12.64</v>
      </c>
      <c r="J142" s="103">
        <f t="shared" si="9"/>
        <v>66.22</v>
      </c>
      <c r="K142" s="134"/>
      <c r="M142" s="264"/>
      <c r="N142" s="234"/>
    </row>
    <row r="143" spans="1:14" ht="12.75">
      <c r="A143" s="112">
        <f t="shared" si="10"/>
        <v>136</v>
      </c>
      <c r="B143" s="231" t="s">
        <v>175</v>
      </c>
      <c r="C143" s="231" t="s">
        <v>119</v>
      </c>
      <c r="D143" s="278">
        <v>1811</v>
      </c>
      <c r="E143" s="120" t="s">
        <v>176</v>
      </c>
      <c r="F143" s="114">
        <f t="shared" si="11"/>
        <v>10.85</v>
      </c>
      <c r="G143" s="103">
        <v>12</v>
      </c>
      <c r="H143" s="113">
        <v>26.04</v>
      </c>
      <c r="I143" s="103">
        <f t="shared" si="8"/>
        <v>6.14</v>
      </c>
      <c r="J143" s="103">
        <f t="shared" si="9"/>
        <v>32.18</v>
      </c>
      <c r="K143" s="134"/>
      <c r="M143" s="264"/>
      <c r="N143" s="234"/>
    </row>
    <row r="144" spans="1:14" ht="12.75">
      <c r="A144" s="112">
        <f t="shared" si="10"/>
        <v>137</v>
      </c>
      <c r="B144" s="231" t="s">
        <v>168</v>
      </c>
      <c r="C144" s="231" t="s">
        <v>119</v>
      </c>
      <c r="D144" s="278">
        <v>1861</v>
      </c>
      <c r="E144" s="120" t="s">
        <v>176</v>
      </c>
      <c r="F144" s="114">
        <f t="shared" si="11"/>
        <v>11.148999999999999</v>
      </c>
      <c r="G144" s="103">
        <v>24</v>
      </c>
      <c r="H144" s="113">
        <v>53.52</v>
      </c>
      <c r="I144" s="103">
        <f t="shared" si="8"/>
        <v>12.63</v>
      </c>
      <c r="J144" s="103">
        <f t="shared" si="9"/>
        <v>66.150000000000006</v>
      </c>
      <c r="K144" s="134"/>
      <c r="M144" s="264"/>
      <c r="N144" s="234"/>
    </row>
    <row r="145" spans="1:14" ht="12.75">
      <c r="A145" s="112">
        <f t="shared" si="10"/>
        <v>138</v>
      </c>
      <c r="B145" s="231" t="s">
        <v>128</v>
      </c>
      <c r="C145" s="231" t="s">
        <v>119</v>
      </c>
      <c r="D145" s="278">
        <v>1895</v>
      </c>
      <c r="E145" s="120" t="s">
        <v>176</v>
      </c>
      <c r="F145" s="114">
        <f t="shared" si="11"/>
        <v>11.353</v>
      </c>
      <c r="G145" s="103">
        <v>24</v>
      </c>
      <c r="H145" s="113">
        <v>54.49</v>
      </c>
      <c r="I145" s="103">
        <f t="shared" si="8"/>
        <v>12.85</v>
      </c>
      <c r="J145" s="103">
        <f t="shared" si="9"/>
        <v>67.34</v>
      </c>
      <c r="K145" s="134"/>
      <c r="M145" s="264"/>
      <c r="N145" s="234"/>
    </row>
    <row r="146" spans="1:14" ht="12.75">
      <c r="A146" s="112">
        <f t="shared" si="10"/>
        <v>139</v>
      </c>
      <c r="B146" s="231" t="s">
        <v>120</v>
      </c>
      <c r="C146" s="231" t="s">
        <v>119</v>
      </c>
      <c r="D146" s="278">
        <v>1660</v>
      </c>
      <c r="E146" s="120" t="s">
        <v>176</v>
      </c>
      <c r="F146" s="114">
        <f t="shared" si="11"/>
        <v>9.9450000000000003</v>
      </c>
      <c r="G146" s="103">
        <v>12</v>
      </c>
      <c r="H146" s="113">
        <v>23.87</v>
      </c>
      <c r="I146" s="103">
        <f t="shared" si="8"/>
        <v>5.63</v>
      </c>
      <c r="J146" s="103">
        <f t="shared" si="9"/>
        <v>29.5</v>
      </c>
      <c r="K146" s="134"/>
      <c r="M146" s="264"/>
      <c r="N146" s="234"/>
    </row>
    <row r="147" spans="1:14" ht="12.75">
      <c r="A147" s="112">
        <f t="shared" si="10"/>
        <v>140</v>
      </c>
      <c r="B147" s="231" t="s">
        <v>127</v>
      </c>
      <c r="C147" s="231" t="s">
        <v>173</v>
      </c>
      <c r="D147" s="278">
        <v>1878</v>
      </c>
      <c r="E147" s="120" t="s">
        <v>176</v>
      </c>
      <c r="F147" s="114">
        <f t="shared" si="11"/>
        <v>11.250999999999999</v>
      </c>
      <c r="G147" s="103">
        <v>36</v>
      </c>
      <c r="H147" s="113">
        <v>81.010000000000005</v>
      </c>
      <c r="I147" s="103">
        <f t="shared" si="8"/>
        <v>19.11</v>
      </c>
      <c r="J147" s="103">
        <f t="shared" si="9"/>
        <v>100.12</v>
      </c>
      <c r="K147" s="134"/>
      <c r="M147" s="264"/>
      <c r="N147" s="234"/>
    </row>
    <row r="148" spans="1:14" ht="12.75">
      <c r="A148" s="112">
        <f t="shared" si="10"/>
        <v>141</v>
      </c>
      <c r="B148" s="231" t="s">
        <v>127</v>
      </c>
      <c r="C148" s="231" t="s">
        <v>70</v>
      </c>
      <c r="D148" s="278">
        <v>1415</v>
      </c>
      <c r="E148" s="120" t="s">
        <v>176</v>
      </c>
      <c r="F148" s="114">
        <f t="shared" si="11"/>
        <v>8.4770000000000003</v>
      </c>
      <c r="G148" s="103">
        <v>12</v>
      </c>
      <c r="H148" s="113">
        <v>20.34</v>
      </c>
      <c r="I148" s="103">
        <f t="shared" si="8"/>
        <v>4.8</v>
      </c>
      <c r="J148" s="103">
        <f t="shared" si="9"/>
        <v>25.14</v>
      </c>
      <c r="K148" s="134"/>
      <c r="M148" s="264"/>
      <c r="N148" s="234"/>
    </row>
    <row r="149" spans="1:14" ht="12.75">
      <c r="A149" s="112">
        <f t="shared" si="10"/>
        <v>142</v>
      </c>
      <c r="B149" s="231" t="s">
        <v>112</v>
      </c>
      <c r="C149" s="231" t="s">
        <v>71</v>
      </c>
      <c r="D149" s="278">
        <v>1242</v>
      </c>
      <c r="E149" s="120" t="s">
        <v>176</v>
      </c>
      <c r="F149" s="114">
        <f t="shared" si="11"/>
        <v>7.4409999999999998</v>
      </c>
      <c r="G149" s="103">
        <v>12</v>
      </c>
      <c r="H149" s="113">
        <v>17.86</v>
      </c>
      <c r="I149" s="103">
        <f t="shared" si="8"/>
        <v>4.21</v>
      </c>
      <c r="J149" s="103">
        <f t="shared" si="9"/>
        <v>22.07</v>
      </c>
      <c r="K149" s="134"/>
      <c r="M149" s="264"/>
      <c r="N149" s="234"/>
    </row>
    <row r="150" spans="1:14" ht="12.75">
      <c r="A150" s="112">
        <f t="shared" si="10"/>
        <v>143</v>
      </c>
      <c r="B150" s="231" t="s">
        <v>85</v>
      </c>
      <c r="C150" s="231" t="s">
        <v>70</v>
      </c>
      <c r="D150" s="278">
        <v>1895</v>
      </c>
      <c r="E150" s="120" t="s">
        <v>176</v>
      </c>
      <c r="F150" s="114">
        <f t="shared" si="11"/>
        <v>11.353</v>
      </c>
      <c r="G150" s="103">
        <v>134.5</v>
      </c>
      <c r="H150" s="113">
        <v>305.39999999999998</v>
      </c>
      <c r="I150" s="103">
        <f t="shared" si="8"/>
        <v>72.040000000000006</v>
      </c>
      <c r="J150" s="103">
        <f t="shared" si="9"/>
        <v>377.44</v>
      </c>
      <c r="K150" s="134"/>
      <c r="M150" s="264"/>
      <c r="N150" s="234"/>
    </row>
    <row r="151" spans="1:14" ht="12.75">
      <c r="A151" s="112">
        <f t="shared" si="10"/>
        <v>144</v>
      </c>
      <c r="B151" s="231" t="s">
        <v>85</v>
      </c>
      <c r="C151" s="231" t="s">
        <v>70</v>
      </c>
      <c r="D151" s="278">
        <v>1895</v>
      </c>
      <c r="E151" s="120" t="s">
        <v>177</v>
      </c>
      <c r="F151" s="114">
        <f t="shared" si="11"/>
        <v>11.353</v>
      </c>
      <c r="G151" s="103">
        <v>9.5</v>
      </c>
      <c r="H151" s="113">
        <v>53.93</v>
      </c>
      <c r="I151" s="103">
        <f t="shared" si="8"/>
        <v>12.72</v>
      </c>
      <c r="J151" s="103">
        <f t="shared" si="9"/>
        <v>66.650000000000006</v>
      </c>
      <c r="K151" s="134"/>
      <c r="M151" s="264"/>
      <c r="N151" s="234"/>
    </row>
    <row r="152" spans="1:14" ht="12.75">
      <c r="A152" s="112">
        <f t="shared" si="10"/>
        <v>145</v>
      </c>
      <c r="B152" s="231" t="s">
        <v>117</v>
      </c>
      <c r="C152" s="231" t="s">
        <v>119</v>
      </c>
      <c r="D152" s="278">
        <v>1680</v>
      </c>
      <c r="E152" s="120" t="s">
        <v>176</v>
      </c>
      <c r="F152" s="114">
        <f t="shared" si="11"/>
        <v>10.065</v>
      </c>
      <c r="G152" s="103">
        <v>12</v>
      </c>
      <c r="H152" s="113">
        <v>24.16</v>
      </c>
      <c r="I152" s="103">
        <f t="shared" si="8"/>
        <v>5.7</v>
      </c>
      <c r="J152" s="103">
        <f t="shared" si="9"/>
        <v>29.86</v>
      </c>
      <c r="K152" s="134"/>
      <c r="M152" s="264"/>
      <c r="N152" s="234"/>
    </row>
    <row r="153" spans="1:14" ht="12.75">
      <c r="A153" s="112">
        <f t="shared" si="10"/>
        <v>146</v>
      </c>
      <c r="B153" s="231" t="s">
        <v>150</v>
      </c>
      <c r="C153" s="231" t="s">
        <v>111</v>
      </c>
      <c r="D153" s="278">
        <v>1620</v>
      </c>
      <c r="E153" s="120" t="s">
        <v>176</v>
      </c>
      <c r="F153" s="114">
        <f t="shared" si="11"/>
        <v>9.7050000000000001</v>
      </c>
      <c r="G153" s="103">
        <v>12</v>
      </c>
      <c r="H153" s="113">
        <v>23.29</v>
      </c>
      <c r="I153" s="103">
        <f t="shared" si="8"/>
        <v>5.49</v>
      </c>
      <c r="J153" s="103">
        <f t="shared" si="9"/>
        <v>28.78</v>
      </c>
      <c r="K153" s="134"/>
      <c r="M153" s="264"/>
      <c r="N153" s="234"/>
    </row>
    <row r="154" spans="1:14" ht="12.75">
      <c r="A154" s="112">
        <f t="shared" si="10"/>
        <v>147</v>
      </c>
      <c r="B154" s="231" t="s">
        <v>145</v>
      </c>
      <c r="C154" s="231" t="s">
        <v>70</v>
      </c>
      <c r="D154" s="278">
        <v>1472</v>
      </c>
      <c r="E154" s="120" t="s">
        <v>176</v>
      </c>
      <c r="F154" s="114">
        <f t="shared" si="11"/>
        <v>8.8190000000000008</v>
      </c>
      <c r="G154" s="103">
        <v>48</v>
      </c>
      <c r="H154" s="113">
        <v>84.66</v>
      </c>
      <c r="I154" s="103">
        <f t="shared" si="8"/>
        <v>19.97</v>
      </c>
      <c r="J154" s="103">
        <f t="shared" si="9"/>
        <v>104.63</v>
      </c>
      <c r="K154" s="134"/>
      <c r="M154" s="264"/>
      <c r="N154" s="234"/>
    </row>
    <row r="155" spans="1:14" ht="12.75">
      <c r="A155" s="112">
        <f t="shared" si="10"/>
        <v>148</v>
      </c>
      <c r="B155" s="231" t="s">
        <v>133</v>
      </c>
      <c r="C155" s="231" t="s">
        <v>111</v>
      </c>
      <c r="D155" s="278">
        <v>1475</v>
      </c>
      <c r="E155" s="120" t="s">
        <v>176</v>
      </c>
      <c r="F155" s="114">
        <f t="shared" si="11"/>
        <v>8.8369999999999997</v>
      </c>
      <c r="G155" s="103">
        <v>24</v>
      </c>
      <c r="H155" s="113">
        <v>42.42</v>
      </c>
      <c r="I155" s="103">
        <f t="shared" si="8"/>
        <v>10.01</v>
      </c>
      <c r="J155" s="103">
        <f t="shared" si="9"/>
        <v>52.43</v>
      </c>
      <c r="K155" s="134"/>
      <c r="M155" s="264"/>
      <c r="N155" s="234"/>
    </row>
    <row r="156" spans="1:14" ht="12.75">
      <c r="A156" s="112">
        <f t="shared" si="10"/>
        <v>149</v>
      </c>
      <c r="B156" s="231" t="s">
        <v>115</v>
      </c>
      <c r="C156" s="231" t="s">
        <v>119</v>
      </c>
      <c r="D156" s="278">
        <v>1650</v>
      </c>
      <c r="E156" s="120" t="s">
        <v>176</v>
      </c>
      <c r="F156" s="114">
        <f t="shared" si="11"/>
        <v>9.8849999999999998</v>
      </c>
      <c r="G156" s="103">
        <v>12</v>
      </c>
      <c r="H156" s="113">
        <v>23.72</v>
      </c>
      <c r="I156" s="103">
        <f t="shared" si="8"/>
        <v>5.6</v>
      </c>
      <c r="J156" s="103">
        <f t="shared" si="9"/>
        <v>29.32</v>
      </c>
      <c r="K156" s="134"/>
      <c r="M156" s="264"/>
      <c r="N156" s="234"/>
    </row>
    <row r="157" spans="1:14" ht="12.75">
      <c r="A157" s="112">
        <f t="shared" si="10"/>
        <v>150</v>
      </c>
      <c r="B157" s="231" t="s">
        <v>136</v>
      </c>
      <c r="C157" s="231" t="s">
        <v>70</v>
      </c>
      <c r="D157" s="278">
        <v>1445</v>
      </c>
      <c r="E157" s="120" t="s">
        <v>176</v>
      </c>
      <c r="F157" s="114">
        <f t="shared" si="11"/>
        <v>8.657</v>
      </c>
      <c r="G157" s="103">
        <v>24</v>
      </c>
      <c r="H157" s="113">
        <v>41.55</v>
      </c>
      <c r="I157" s="103">
        <f t="shared" si="8"/>
        <v>9.8000000000000007</v>
      </c>
      <c r="J157" s="103">
        <f t="shared" si="9"/>
        <v>51.349999999999994</v>
      </c>
      <c r="K157" s="134"/>
      <c r="M157" s="264"/>
      <c r="N157" s="234"/>
    </row>
    <row r="158" spans="1:14" ht="12.75">
      <c r="A158" s="112">
        <f t="shared" si="10"/>
        <v>151</v>
      </c>
      <c r="B158" s="231" t="s">
        <v>139</v>
      </c>
      <c r="C158" s="231" t="s">
        <v>70</v>
      </c>
      <c r="D158" s="278">
        <v>1445</v>
      </c>
      <c r="E158" s="120" t="s">
        <v>176</v>
      </c>
      <c r="F158" s="114">
        <f t="shared" si="11"/>
        <v>8.657</v>
      </c>
      <c r="G158" s="103">
        <v>12</v>
      </c>
      <c r="H158" s="113">
        <v>20.78</v>
      </c>
      <c r="I158" s="103">
        <f t="shared" si="8"/>
        <v>4.9000000000000004</v>
      </c>
      <c r="J158" s="103">
        <f t="shared" si="9"/>
        <v>25.68</v>
      </c>
      <c r="K158" s="134"/>
      <c r="M158" s="264"/>
      <c r="N158" s="234"/>
    </row>
    <row r="159" spans="1:14" ht="12.75">
      <c r="A159" s="112">
        <f t="shared" si="10"/>
        <v>152</v>
      </c>
      <c r="B159" s="231" t="s">
        <v>146</v>
      </c>
      <c r="C159" s="231" t="s">
        <v>111</v>
      </c>
      <c r="D159" s="278">
        <v>1531</v>
      </c>
      <c r="E159" s="120" t="s">
        <v>176</v>
      </c>
      <c r="F159" s="114">
        <f t="shared" si="11"/>
        <v>9.1720000000000006</v>
      </c>
      <c r="G159" s="103">
        <v>24</v>
      </c>
      <c r="H159" s="113">
        <v>44.03</v>
      </c>
      <c r="I159" s="103">
        <f t="shared" si="8"/>
        <v>10.39</v>
      </c>
      <c r="J159" s="103">
        <f t="shared" si="9"/>
        <v>54.42</v>
      </c>
      <c r="K159" s="134"/>
      <c r="M159" s="264"/>
      <c r="N159" s="234"/>
    </row>
    <row r="160" spans="1:14" ht="12.75">
      <c r="A160" s="112">
        <f t="shared" si="10"/>
        <v>153</v>
      </c>
      <c r="B160" s="231" t="s">
        <v>131</v>
      </c>
      <c r="C160" s="231" t="s">
        <v>111</v>
      </c>
      <c r="D160" s="278">
        <v>1475</v>
      </c>
      <c r="E160" s="120" t="s">
        <v>176</v>
      </c>
      <c r="F160" s="114">
        <f t="shared" si="11"/>
        <v>8.8369999999999997</v>
      </c>
      <c r="G160" s="103">
        <v>24</v>
      </c>
      <c r="H160" s="113">
        <v>42.42</v>
      </c>
      <c r="I160" s="103">
        <f t="shared" si="8"/>
        <v>10.01</v>
      </c>
      <c r="J160" s="103">
        <f t="shared" si="9"/>
        <v>52.43</v>
      </c>
      <c r="K160" s="134"/>
      <c r="M160" s="264"/>
      <c r="N160" s="234"/>
    </row>
    <row r="161" spans="1:14" ht="12.75">
      <c r="A161" s="112">
        <f t="shared" si="10"/>
        <v>154</v>
      </c>
      <c r="B161" s="231" t="s">
        <v>134</v>
      </c>
      <c r="C161" s="231" t="s">
        <v>111</v>
      </c>
      <c r="D161" s="278">
        <v>1515</v>
      </c>
      <c r="E161" s="120" t="s">
        <v>176</v>
      </c>
      <c r="F161" s="114">
        <f t="shared" si="11"/>
        <v>9.0760000000000005</v>
      </c>
      <c r="G161" s="103">
        <v>24</v>
      </c>
      <c r="H161" s="113">
        <v>43.56</v>
      </c>
      <c r="I161" s="103">
        <f t="shared" si="8"/>
        <v>10.28</v>
      </c>
      <c r="J161" s="103">
        <f t="shared" si="9"/>
        <v>53.84</v>
      </c>
      <c r="K161" s="134"/>
      <c r="M161" s="264"/>
      <c r="N161" s="234"/>
    </row>
    <row r="162" spans="1:14" ht="12.75">
      <c r="A162" s="112">
        <f t="shared" si="10"/>
        <v>155</v>
      </c>
      <c r="B162" s="231" t="s">
        <v>142</v>
      </c>
      <c r="C162" s="231" t="s">
        <v>119</v>
      </c>
      <c r="D162" s="278">
        <v>1861</v>
      </c>
      <c r="E162" s="120" t="s">
        <v>176</v>
      </c>
      <c r="F162" s="114">
        <f t="shared" si="11"/>
        <v>11.148999999999999</v>
      </c>
      <c r="G162" s="103">
        <v>24</v>
      </c>
      <c r="H162" s="113">
        <v>53.52</v>
      </c>
      <c r="I162" s="103">
        <f t="shared" si="8"/>
        <v>12.63</v>
      </c>
      <c r="J162" s="103">
        <f t="shared" si="9"/>
        <v>66.150000000000006</v>
      </c>
      <c r="K162" s="134"/>
      <c r="M162" s="264"/>
      <c r="N162" s="234"/>
    </row>
    <row r="163" spans="1:14" ht="12.75">
      <c r="A163" s="112">
        <f t="shared" si="10"/>
        <v>156</v>
      </c>
      <c r="B163" s="231" t="s">
        <v>117</v>
      </c>
      <c r="C163" s="231" t="s">
        <v>111</v>
      </c>
      <c r="D163" s="278">
        <v>1475</v>
      </c>
      <c r="E163" s="120" t="s">
        <v>176</v>
      </c>
      <c r="F163" s="114">
        <f t="shared" si="11"/>
        <v>8.8369999999999997</v>
      </c>
      <c r="G163" s="103">
        <v>12</v>
      </c>
      <c r="H163" s="113">
        <v>21.21</v>
      </c>
      <c r="I163" s="103">
        <f t="shared" si="8"/>
        <v>5</v>
      </c>
      <c r="J163" s="103">
        <f t="shared" si="9"/>
        <v>26.21</v>
      </c>
      <c r="K163" s="134"/>
      <c r="M163" s="264"/>
      <c r="N163" s="234"/>
    </row>
    <row r="164" spans="1:14" ht="12.75">
      <c r="A164" s="112">
        <f t="shared" si="10"/>
        <v>157</v>
      </c>
      <c r="B164" s="231" t="s">
        <v>114</v>
      </c>
      <c r="C164" s="231" t="s">
        <v>111</v>
      </c>
      <c r="D164" s="278">
        <v>1523</v>
      </c>
      <c r="E164" s="120" t="s">
        <v>176</v>
      </c>
      <c r="F164" s="114">
        <f t="shared" si="11"/>
        <v>9.1240000000000006</v>
      </c>
      <c r="G164" s="103">
        <v>24</v>
      </c>
      <c r="H164" s="113">
        <v>43.8</v>
      </c>
      <c r="I164" s="103">
        <f t="shared" si="8"/>
        <v>10.33</v>
      </c>
      <c r="J164" s="103">
        <f t="shared" si="9"/>
        <v>54.129999999999995</v>
      </c>
      <c r="K164" s="134"/>
      <c r="M164" s="264"/>
      <c r="N164" s="234"/>
    </row>
    <row r="165" spans="1:14" ht="12.75">
      <c r="A165" s="112">
        <f t="shared" si="10"/>
        <v>158</v>
      </c>
      <c r="B165" s="231" t="s">
        <v>117</v>
      </c>
      <c r="C165" s="231" t="s">
        <v>70</v>
      </c>
      <c r="D165" s="278">
        <v>1445</v>
      </c>
      <c r="E165" s="120" t="s">
        <v>176</v>
      </c>
      <c r="F165" s="114">
        <f t="shared" si="11"/>
        <v>8.657</v>
      </c>
      <c r="G165" s="103">
        <v>12</v>
      </c>
      <c r="H165" s="113">
        <v>20.78</v>
      </c>
      <c r="I165" s="103">
        <f t="shared" si="8"/>
        <v>4.9000000000000004</v>
      </c>
      <c r="J165" s="103">
        <f t="shared" si="9"/>
        <v>25.68</v>
      </c>
      <c r="K165" s="134"/>
      <c r="M165" s="264"/>
      <c r="N165" s="234"/>
    </row>
    <row r="166" spans="1:14" ht="12.75">
      <c r="A166" s="112">
        <f t="shared" si="10"/>
        <v>159</v>
      </c>
      <c r="B166" s="231" t="s">
        <v>145</v>
      </c>
      <c r="C166" s="231" t="s">
        <v>70</v>
      </c>
      <c r="D166" s="278">
        <v>1425</v>
      </c>
      <c r="E166" s="120" t="s">
        <v>176</v>
      </c>
      <c r="F166" s="114">
        <f t="shared" si="11"/>
        <v>8.5370000000000008</v>
      </c>
      <c r="G166" s="103">
        <v>12</v>
      </c>
      <c r="H166" s="113">
        <v>20.49</v>
      </c>
      <c r="I166" s="103">
        <f t="shared" si="8"/>
        <v>4.83</v>
      </c>
      <c r="J166" s="103">
        <f t="shared" si="9"/>
        <v>25.32</v>
      </c>
      <c r="K166" s="134"/>
      <c r="M166" s="264"/>
      <c r="N166" s="234"/>
    </row>
    <row r="167" spans="1:14" ht="12.75">
      <c r="A167" s="112">
        <f t="shared" si="10"/>
        <v>160</v>
      </c>
      <c r="B167" s="231" t="s">
        <v>150</v>
      </c>
      <c r="C167" s="231" t="s">
        <v>111</v>
      </c>
      <c r="D167" s="278">
        <v>1640</v>
      </c>
      <c r="E167" s="120" t="s">
        <v>176</v>
      </c>
      <c r="F167" s="114">
        <f t="shared" si="11"/>
        <v>9.8249999999999993</v>
      </c>
      <c r="G167" s="103">
        <v>12</v>
      </c>
      <c r="H167" s="113">
        <v>23.58</v>
      </c>
      <c r="I167" s="103">
        <f t="shared" si="8"/>
        <v>5.56</v>
      </c>
      <c r="J167" s="103">
        <f t="shared" si="9"/>
        <v>29.139999999999997</v>
      </c>
      <c r="K167" s="134"/>
      <c r="M167" s="264"/>
      <c r="N167" s="234"/>
    </row>
    <row r="168" spans="1:14" ht="12.75">
      <c r="A168" s="112">
        <f t="shared" si="10"/>
        <v>161</v>
      </c>
      <c r="B168" s="231" t="s">
        <v>120</v>
      </c>
      <c r="C168" s="231" t="s">
        <v>70</v>
      </c>
      <c r="D168" s="278">
        <v>1445</v>
      </c>
      <c r="E168" s="120" t="s">
        <v>176</v>
      </c>
      <c r="F168" s="114">
        <f t="shared" si="11"/>
        <v>8.657</v>
      </c>
      <c r="G168" s="103">
        <v>24</v>
      </c>
      <c r="H168" s="113">
        <v>41.55</v>
      </c>
      <c r="I168" s="103">
        <f t="shared" si="8"/>
        <v>9.8000000000000007</v>
      </c>
      <c r="J168" s="103">
        <f t="shared" si="9"/>
        <v>51.349999999999994</v>
      </c>
      <c r="K168" s="134"/>
      <c r="M168" s="264"/>
      <c r="N168" s="234"/>
    </row>
    <row r="169" spans="1:14" ht="12.75">
      <c r="A169" s="112">
        <f t="shared" si="10"/>
        <v>162</v>
      </c>
      <c r="B169" s="231" t="s">
        <v>127</v>
      </c>
      <c r="C169" s="231" t="s">
        <v>70</v>
      </c>
      <c r="D169" s="278">
        <v>1390</v>
      </c>
      <c r="E169" s="120" t="s">
        <v>176</v>
      </c>
      <c r="F169" s="114">
        <f t="shared" si="11"/>
        <v>8.327</v>
      </c>
      <c r="G169" s="103">
        <v>35</v>
      </c>
      <c r="H169" s="113">
        <v>58.29</v>
      </c>
      <c r="I169" s="103">
        <f t="shared" si="8"/>
        <v>13.75</v>
      </c>
      <c r="J169" s="103">
        <f t="shared" si="9"/>
        <v>72.039999999999992</v>
      </c>
      <c r="K169" s="134"/>
      <c r="M169" s="264"/>
      <c r="N169" s="234"/>
    </row>
    <row r="170" spans="1:14" ht="12.75">
      <c r="A170" s="112">
        <f t="shared" si="10"/>
        <v>163</v>
      </c>
      <c r="B170" s="231" t="s">
        <v>127</v>
      </c>
      <c r="C170" s="231" t="s">
        <v>70</v>
      </c>
      <c r="D170" s="278">
        <v>1390</v>
      </c>
      <c r="E170" s="120" t="s">
        <v>177</v>
      </c>
      <c r="F170" s="114">
        <f t="shared" si="11"/>
        <v>8.327</v>
      </c>
      <c r="G170" s="103">
        <v>1</v>
      </c>
      <c r="H170" s="113">
        <v>4.16</v>
      </c>
      <c r="I170" s="103">
        <f t="shared" si="8"/>
        <v>0.98</v>
      </c>
      <c r="J170" s="103">
        <f t="shared" si="9"/>
        <v>5.1400000000000006</v>
      </c>
      <c r="K170" s="134"/>
      <c r="M170" s="264"/>
      <c r="N170" s="234"/>
    </row>
    <row r="171" spans="1:14" ht="12.75">
      <c r="A171" s="112">
        <f t="shared" si="10"/>
        <v>164</v>
      </c>
      <c r="B171" s="231" t="s">
        <v>140</v>
      </c>
      <c r="C171" s="231" t="s">
        <v>70</v>
      </c>
      <c r="D171" s="278">
        <v>1445</v>
      </c>
      <c r="E171" s="120" t="s">
        <v>176</v>
      </c>
      <c r="F171" s="114">
        <f t="shared" si="11"/>
        <v>8.657</v>
      </c>
      <c r="G171" s="103">
        <v>24</v>
      </c>
      <c r="H171" s="113">
        <v>41.55</v>
      </c>
      <c r="I171" s="103">
        <f t="shared" si="8"/>
        <v>9.8000000000000007</v>
      </c>
      <c r="J171" s="103">
        <f t="shared" si="9"/>
        <v>51.349999999999994</v>
      </c>
      <c r="K171" s="134"/>
      <c r="M171" s="264"/>
      <c r="N171" s="234"/>
    </row>
    <row r="172" spans="1:14" ht="12.75">
      <c r="A172" s="112">
        <f t="shared" si="10"/>
        <v>165</v>
      </c>
      <c r="B172" s="231" t="s">
        <v>132</v>
      </c>
      <c r="C172" s="231" t="s">
        <v>111</v>
      </c>
      <c r="D172" s="278">
        <v>1640</v>
      </c>
      <c r="E172" s="120" t="s">
        <v>176</v>
      </c>
      <c r="F172" s="114">
        <f t="shared" si="11"/>
        <v>9.8249999999999993</v>
      </c>
      <c r="G172" s="103">
        <v>12</v>
      </c>
      <c r="H172" s="113">
        <v>23.58</v>
      </c>
      <c r="I172" s="103">
        <f t="shared" si="8"/>
        <v>5.56</v>
      </c>
      <c r="J172" s="103">
        <f t="shared" si="9"/>
        <v>29.139999999999997</v>
      </c>
      <c r="K172" s="134"/>
      <c r="M172" s="264"/>
      <c r="N172" s="234"/>
    </row>
    <row r="173" spans="1:14" ht="12.75">
      <c r="A173" s="112">
        <f t="shared" si="10"/>
        <v>166</v>
      </c>
      <c r="B173" s="231" t="s">
        <v>117</v>
      </c>
      <c r="C173" s="231" t="s">
        <v>111</v>
      </c>
      <c r="D173" s="278">
        <v>1523</v>
      </c>
      <c r="E173" s="120" t="s">
        <v>176</v>
      </c>
      <c r="F173" s="114">
        <f t="shared" si="11"/>
        <v>9.1240000000000006</v>
      </c>
      <c r="G173" s="103">
        <v>12</v>
      </c>
      <c r="H173" s="113">
        <v>21.9</v>
      </c>
      <c r="I173" s="103">
        <f t="shared" si="8"/>
        <v>5.17</v>
      </c>
      <c r="J173" s="103">
        <f t="shared" si="9"/>
        <v>27.07</v>
      </c>
      <c r="K173" s="134"/>
      <c r="M173" s="264"/>
      <c r="N173" s="234"/>
    </row>
    <row r="174" spans="1:14" ht="12.75">
      <c r="A174" s="112">
        <f t="shared" si="10"/>
        <v>167</v>
      </c>
      <c r="B174" s="231" t="s">
        <v>109</v>
      </c>
      <c r="C174" s="231" t="s">
        <v>111</v>
      </c>
      <c r="D174" s="278">
        <v>1591</v>
      </c>
      <c r="E174" s="120" t="s">
        <v>176</v>
      </c>
      <c r="F174" s="114">
        <f t="shared" si="11"/>
        <v>9.532</v>
      </c>
      <c r="G174" s="103">
        <v>37</v>
      </c>
      <c r="H174" s="113">
        <v>70.540000000000006</v>
      </c>
      <c r="I174" s="103">
        <f t="shared" si="8"/>
        <v>16.64</v>
      </c>
      <c r="J174" s="103">
        <f t="shared" si="9"/>
        <v>87.18</v>
      </c>
      <c r="K174" s="134"/>
      <c r="M174" s="264"/>
      <c r="N174" s="234"/>
    </row>
    <row r="175" spans="1:14" ht="12.75">
      <c r="A175" s="112">
        <f t="shared" si="10"/>
        <v>168</v>
      </c>
      <c r="B175" s="231" t="s">
        <v>157</v>
      </c>
      <c r="C175" s="231" t="s">
        <v>111</v>
      </c>
      <c r="D175" s="278">
        <v>1640</v>
      </c>
      <c r="E175" s="120" t="s">
        <v>176</v>
      </c>
      <c r="F175" s="114">
        <f t="shared" si="11"/>
        <v>9.8249999999999993</v>
      </c>
      <c r="G175" s="103">
        <v>24</v>
      </c>
      <c r="H175" s="113">
        <v>47.16</v>
      </c>
      <c r="I175" s="103">
        <f t="shared" si="8"/>
        <v>11.13</v>
      </c>
      <c r="J175" s="103">
        <f t="shared" si="9"/>
        <v>58.29</v>
      </c>
      <c r="K175" s="134"/>
      <c r="M175" s="264"/>
      <c r="N175" s="234"/>
    </row>
    <row r="176" spans="1:14" ht="12.75">
      <c r="A176" s="112">
        <f t="shared" si="10"/>
        <v>169</v>
      </c>
      <c r="B176" s="231" t="s">
        <v>125</v>
      </c>
      <c r="C176" s="231" t="s">
        <v>111</v>
      </c>
      <c r="D176" s="278">
        <v>1640</v>
      </c>
      <c r="E176" s="120" t="s">
        <v>176</v>
      </c>
      <c r="F176" s="114">
        <f t="shared" si="11"/>
        <v>9.8249999999999993</v>
      </c>
      <c r="G176" s="103">
        <v>12</v>
      </c>
      <c r="H176" s="113">
        <v>23.58</v>
      </c>
      <c r="I176" s="103">
        <f t="shared" si="8"/>
        <v>5.56</v>
      </c>
      <c r="J176" s="103">
        <f t="shared" si="9"/>
        <v>29.139999999999997</v>
      </c>
      <c r="K176" s="134"/>
      <c r="M176" s="264"/>
      <c r="N176" s="234"/>
    </row>
    <row r="177" spans="1:14" ht="12.75">
      <c r="A177" s="112">
        <f t="shared" si="10"/>
        <v>170</v>
      </c>
      <c r="B177" s="231" t="s">
        <v>157</v>
      </c>
      <c r="C177" s="231" t="s">
        <v>70</v>
      </c>
      <c r="D177" s="278">
        <v>1581</v>
      </c>
      <c r="E177" s="120" t="s">
        <v>176</v>
      </c>
      <c r="F177" s="114">
        <f t="shared" si="11"/>
        <v>9.4719999999999995</v>
      </c>
      <c r="G177" s="103">
        <v>24</v>
      </c>
      <c r="H177" s="113">
        <v>45.47</v>
      </c>
      <c r="I177" s="103">
        <f t="shared" si="8"/>
        <v>10.73</v>
      </c>
      <c r="J177" s="103">
        <f t="shared" si="9"/>
        <v>56.2</v>
      </c>
      <c r="K177" s="134"/>
      <c r="M177" s="264"/>
      <c r="N177" s="234"/>
    </row>
    <row r="178" spans="1:14" ht="12.75">
      <c r="A178" s="112">
        <f t="shared" si="10"/>
        <v>171</v>
      </c>
      <c r="B178" s="231" t="s">
        <v>110</v>
      </c>
      <c r="C178" s="231" t="s">
        <v>70</v>
      </c>
      <c r="D178" s="278">
        <v>1452</v>
      </c>
      <c r="E178" s="120" t="s">
        <v>176</v>
      </c>
      <c r="F178" s="114">
        <f t="shared" si="11"/>
        <v>8.6989999999999998</v>
      </c>
      <c r="G178" s="103">
        <v>12</v>
      </c>
      <c r="H178" s="113">
        <v>20.88</v>
      </c>
      <c r="I178" s="103">
        <f t="shared" si="8"/>
        <v>4.93</v>
      </c>
      <c r="J178" s="103">
        <f t="shared" si="9"/>
        <v>25.81</v>
      </c>
      <c r="K178" s="134"/>
      <c r="M178" s="264"/>
      <c r="N178" s="234"/>
    </row>
    <row r="179" spans="1:14" ht="12.75">
      <c r="A179" s="112">
        <f t="shared" si="10"/>
        <v>172</v>
      </c>
      <c r="B179" s="231" t="s">
        <v>149</v>
      </c>
      <c r="C179" s="231" t="s">
        <v>119</v>
      </c>
      <c r="D179" s="278">
        <v>1895</v>
      </c>
      <c r="E179" s="120" t="s">
        <v>176</v>
      </c>
      <c r="F179" s="114">
        <f t="shared" si="11"/>
        <v>11.353</v>
      </c>
      <c r="G179" s="103">
        <v>24</v>
      </c>
      <c r="H179" s="113">
        <v>54.49</v>
      </c>
      <c r="I179" s="103">
        <f t="shared" si="8"/>
        <v>12.85</v>
      </c>
      <c r="J179" s="103">
        <f t="shared" si="9"/>
        <v>67.34</v>
      </c>
      <c r="K179" s="134"/>
      <c r="M179" s="264"/>
      <c r="N179" s="234"/>
    </row>
    <row r="180" spans="1:14" ht="12.75">
      <c r="A180" s="112">
        <f t="shared" si="10"/>
        <v>173</v>
      </c>
      <c r="B180" s="231" t="s">
        <v>86</v>
      </c>
      <c r="C180" s="231" t="s">
        <v>71</v>
      </c>
      <c r="D180" s="278">
        <v>1675</v>
      </c>
      <c r="E180" s="120" t="s">
        <v>176</v>
      </c>
      <c r="F180" s="114">
        <f t="shared" si="11"/>
        <v>10.035</v>
      </c>
      <c r="G180" s="103">
        <v>70.5</v>
      </c>
      <c r="H180" s="113">
        <v>141.49</v>
      </c>
      <c r="I180" s="103">
        <f t="shared" si="8"/>
        <v>33.380000000000003</v>
      </c>
      <c r="J180" s="103">
        <f t="shared" si="9"/>
        <v>174.87</v>
      </c>
      <c r="K180" s="134"/>
      <c r="M180" s="264"/>
      <c r="N180" s="234"/>
    </row>
    <row r="181" spans="1:14" ht="12.75">
      <c r="A181" s="112">
        <f t="shared" si="10"/>
        <v>174</v>
      </c>
      <c r="B181" s="231" t="s">
        <v>86</v>
      </c>
      <c r="C181" s="231" t="s">
        <v>71</v>
      </c>
      <c r="D181" s="278">
        <v>1675</v>
      </c>
      <c r="E181" s="120" t="s">
        <v>177</v>
      </c>
      <c r="F181" s="114">
        <f t="shared" si="11"/>
        <v>10.035</v>
      </c>
      <c r="G181" s="103">
        <v>2.5</v>
      </c>
      <c r="H181" s="113">
        <v>12.54</v>
      </c>
      <c r="I181" s="103">
        <f t="shared" si="8"/>
        <v>2.96</v>
      </c>
      <c r="J181" s="103">
        <f t="shared" si="9"/>
        <v>15.5</v>
      </c>
      <c r="K181" s="134"/>
      <c r="M181" s="264"/>
      <c r="N181" s="234"/>
    </row>
    <row r="182" spans="1:14" ht="12.75">
      <c r="A182" s="112">
        <f t="shared" si="10"/>
        <v>175</v>
      </c>
      <c r="B182" s="231" t="s">
        <v>158</v>
      </c>
      <c r="C182" s="231" t="s">
        <v>159</v>
      </c>
      <c r="D182" s="278">
        <v>2423</v>
      </c>
      <c r="E182" s="120" t="s">
        <v>176</v>
      </c>
      <c r="F182" s="114">
        <f t="shared" si="11"/>
        <v>14.516</v>
      </c>
      <c r="G182" s="103">
        <v>24.5</v>
      </c>
      <c r="H182" s="113">
        <v>71.13</v>
      </c>
      <c r="I182" s="103">
        <f t="shared" si="8"/>
        <v>16.78</v>
      </c>
      <c r="J182" s="103">
        <f t="shared" si="9"/>
        <v>87.91</v>
      </c>
      <c r="K182" s="134"/>
      <c r="M182" s="264"/>
      <c r="N182" s="234"/>
    </row>
    <row r="183" spans="1:14" ht="12.75">
      <c r="A183" s="112">
        <f t="shared" si="10"/>
        <v>176</v>
      </c>
      <c r="B183" s="231" t="s">
        <v>86</v>
      </c>
      <c r="C183" s="231" t="s">
        <v>71</v>
      </c>
      <c r="D183" s="278">
        <v>1655</v>
      </c>
      <c r="E183" s="120" t="s">
        <v>176</v>
      </c>
      <c r="F183" s="114">
        <f t="shared" si="11"/>
        <v>9.9149999999999991</v>
      </c>
      <c r="G183" s="103">
        <v>90.5</v>
      </c>
      <c r="H183" s="113">
        <v>179.46</v>
      </c>
      <c r="I183" s="103">
        <f t="shared" si="8"/>
        <v>42.33</v>
      </c>
      <c r="J183" s="103">
        <f t="shared" si="9"/>
        <v>221.79000000000002</v>
      </c>
      <c r="K183" s="134"/>
      <c r="M183" s="264"/>
      <c r="N183" s="234"/>
    </row>
    <row r="184" spans="1:14" ht="12.75">
      <c r="A184" s="112">
        <f t="shared" si="10"/>
        <v>177</v>
      </c>
      <c r="B184" s="231" t="s">
        <v>86</v>
      </c>
      <c r="C184" s="231" t="s">
        <v>71</v>
      </c>
      <c r="D184" s="278">
        <v>1655</v>
      </c>
      <c r="E184" s="120" t="s">
        <v>177</v>
      </c>
      <c r="F184" s="114">
        <f t="shared" si="11"/>
        <v>9.9149999999999991</v>
      </c>
      <c r="G184" s="103">
        <v>5.5</v>
      </c>
      <c r="H184" s="113">
        <v>27.27</v>
      </c>
      <c r="I184" s="103">
        <f t="shared" si="8"/>
        <v>6.43</v>
      </c>
      <c r="J184" s="103">
        <f t="shared" si="9"/>
        <v>33.700000000000003</v>
      </c>
      <c r="K184" s="134"/>
      <c r="M184" s="264"/>
      <c r="N184" s="234"/>
    </row>
    <row r="185" spans="1:14" ht="12.75">
      <c r="A185" s="112">
        <f t="shared" si="10"/>
        <v>178</v>
      </c>
      <c r="B185" s="231" t="s">
        <v>134</v>
      </c>
      <c r="C185" s="231" t="s">
        <v>111</v>
      </c>
      <c r="D185" s="278">
        <v>1544</v>
      </c>
      <c r="E185" s="120" t="s">
        <v>176</v>
      </c>
      <c r="F185" s="114">
        <f t="shared" si="11"/>
        <v>9.25</v>
      </c>
      <c r="G185" s="103">
        <v>52</v>
      </c>
      <c r="H185" s="113">
        <v>96.2</v>
      </c>
      <c r="I185" s="103">
        <f t="shared" si="8"/>
        <v>22.69</v>
      </c>
      <c r="J185" s="103">
        <f t="shared" si="9"/>
        <v>118.89</v>
      </c>
      <c r="K185" s="134"/>
      <c r="M185" s="264"/>
      <c r="N185" s="234"/>
    </row>
    <row r="186" spans="1:14" ht="12.75">
      <c r="A186" s="112">
        <f t="shared" si="10"/>
        <v>179</v>
      </c>
      <c r="B186" s="231" t="s">
        <v>120</v>
      </c>
      <c r="C186" s="231" t="s">
        <v>111</v>
      </c>
      <c r="D186" s="278">
        <v>1495</v>
      </c>
      <c r="E186" s="120" t="s">
        <v>176</v>
      </c>
      <c r="F186" s="114">
        <f t="shared" si="11"/>
        <v>8.9559999999999995</v>
      </c>
      <c r="G186" s="103">
        <v>36</v>
      </c>
      <c r="H186" s="113">
        <v>64.48</v>
      </c>
      <c r="I186" s="103">
        <f t="shared" si="8"/>
        <v>15.21</v>
      </c>
      <c r="J186" s="103">
        <f t="shared" si="9"/>
        <v>79.69</v>
      </c>
      <c r="K186" s="134"/>
      <c r="M186" s="264"/>
      <c r="N186" s="234"/>
    </row>
    <row r="187" spans="1:14" ht="12.75">
      <c r="A187" s="112">
        <f t="shared" si="10"/>
        <v>180</v>
      </c>
      <c r="B187" s="231" t="s">
        <v>175</v>
      </c>
      <c r="C187" s="231" t="s">
        <v>111</v>
      </c>
      <c r="D187" s="278">
        <v>1652</v>
      </c>
      <c r="E187" s="120" t="s">
        <v>176</v>
      </c>
      <c r="F187" s="114">
        <f t="shared" si="11"/>
        <v>9.8970000000000002</v>
      </c>
      <c r="G187" s="103">
        <v>12</v>
      </c>
      <c r="H187" s="113">
        <v>23.75</v>
      </c>
      <c r="I187" s="103">
        <f t="shared" si="8"/>
        <v>5.6</v>
      </c>
      <c r="J187" s="103">
        <f t="shared" si="9"/>
        <v>29.35</v>
      </c>
      <c r="K187" s="134"/>
      <c r="M187" s="264"/>
      <c r="N187" s="234"/>
    </row>
    <row r="188" spans="1:14" ht="12.75">
      <c r="A188" s="112">
        <f t="shared" si="10"/>
        <v>181</v>
      </c>
      <c r="B188" s="231" t="s">
        <v>137</v>
      </c>
      <c r="C188" s="231" t="s">
        <v>119</v>
      </c>
      <c r="D188" s="278">
        <v>1680</v>
      </c>
      <c r="E188" s="120" t="s">
        <v>176</v>
      </c>
      <c r="F188" s="114">
        <f t="shared" si="11"/>
        <v>10.065</v>
      </c>
      <c r="G188" s="103">
        <v>24</v>
      </c>
      <c r="H188" s="113">
        <v>48.31</v>
      </c>
      <c r="I188" s="103">
        <f t="shared" si="8"/>
        <v>11.4</v>
      </c>
      <c r="J188" s="103">
        <f t="shared" si="9"/>
        <v>59.71</v>
      </c>
      <c r="K188" s="134"/>
      <c r="M188" s="264"/>
      <c r="N188" s="234"/>
    </row>
    <row r="189" spans="1:14" s="44" customFormat="1" ht="12.75">
      <c r="A189" s="112">
        <f t="shared" si="10"/>
        <v>182</v>
      </c>
      <c r="B189" s="231" t="s">
        <v>136</v>
      </c>
      <c r="C189" s="231" t="s">
        <v>111</v>
      </c>
      <c r="D189" s="278">
        <v>1495</v>
      </c>
      <c r="E189" s="121" t="s">
        <v>176</v>
      </c>
      <c r="F189" s="114">
        <f t="shared" si="11"/>
        <v>8.9559999999999995</v>
      </c>
      <c r="G189" s="103">
        <v>24</v>
      </c>
      <c r="H189" s="115">
        <v>42.99</v>
      </c>
      <c r="I189" s="103">
        <f t="shared" si="8"/>
        <v>10.14</v>
      </c>
      <c r="J189" s="103">
        <f t="shared" si="9"/>
        <v>53.13</v>
      </c>
      <c r="K189" s="134"/>
      <c r="M189" s="264"/>
      <c r="N189" s="234"/>
    </row>
    <row r="190" spans="1:14" ht="12.75">
      <c r="A190" s="112">
        <f t="shared" si="10"/>
        <v>183</v>
      </c>
      <c r="B190" s="231" t="s">
        <v>86</v>
      </c>
      <c r="C190" s="231" t="s">
        <v>72</v>
      </c>
      <c r="D190" s="278">
        <v>2317</v>
      </c>
      <c r="E190" s="120" t="s">
        <v>177</v>
      </c>
      <c r="F190" s="114">
        <f t="shared" si="11"/>
        <v>13.881</v>
      </c>
      <c r="G190" s="103">
        <v>7.5</v>
      </c>
      <c r="H190" s="113">
        <v>52.05</v>
      </c>
      <c r="I190" s="103">
        <f t="shared" si="8"/>
        <v>12.28</v>
      </c>
      <c r="J190" s="103">
        <f t="shared" si="9"/>
        <v>64.33</v>
      </c>
      <c r="K190" s="134"/>
      <c r="M190" s="264"/>
      <c r="N190" s="234"/>
    </row>
    <row r="191" spans="1:14" ht="12.75">
      <c r="A191" s="112">
        <f t="shared" si="10"/>
        <v>184</v>
      </c>
      <c r="B191" s="231" t="s">
        <v>86</v>
      </c>
      <c r="C191" s="231" t="s">
        <v>72</v>
      </c>
      <c r="D191" s="278">
        <v>2317</v>
      </c>
      <c r="E191" s="120" t="s">
        <v>176</v>
      </c>
      <c r="F191" s="114">
        <f t="shared" si="11"/>
        <v>13.881</v>
      </c>
      <c r="G191" s="103">
        <v>65.5</v>
      </c>
      <c r="H191" s="113">
        <v>181.84</v>
      </c>
      <c r="I191" s="103">
        <f t="shared" si="8"/>
        <v>42.9</v>
      </c>
      <c r="J191" s="103">
        <f t="shared" si="9"/>
        <v>224.74</v>
      </c>
      <c r="K191" s="134"/>
      <c r="M191" s="264"/>
      <c r="N191" s="234"/>
    </row>
    <row r="192" spans="1:14" ht="12.75">
      <c r="A192" s="112">
        <f t="shared" si="10"/>
        <v>185</v>
      </c>
      <c r="B192" s="231" t="s">
        <v>157</v>
      </c>
      <c r="C192" s="231" t="s">
        <v>70</v>
      </c>
      <c r="D192" s="278">
        <v>1533</v>
      </c>
      <c r="E192" s="120" t="s">
        <v>176</v>
      </c>
      <c r="F192" s="114">
        <f t="shared" si="11"/>
        <v>9.1839999999999993</v>
      </c>
      <c r="G192" s="103">
        <v>12</v>
      </c>
      <c r="H192" s="113">
        <v>22.04</v>
      </c>
      <c r="I192" s="103">
        <f t="shared" si="8"/>
        <v>5.2</v>
      </c>
      <c r="J192" s="103">
        <f t="shared" si="9"/>
        <v>27.24</v>
      </c>
      <c r="K192" s="134"/>
      <c r="M192" s="264"/>
      <c r="N192" s="234"/>
    </row>
    <row r="193" spans="1:14" ht="12.75">
      <c r="A193" s="112">
        <f t="shared" si="10"/>
        <v>186</v>
      </c>
      <c r="B193" s="231" t="s">
        <v>118</v>
      </c>
      <c r="C193" s="231" t="s">
        <v>70</v>
      </c>
      <c r="D193" s="278">
        <v>1445</v>
      </c>
      <c r="E193" s="120" t="s">
        <v>176</v>
      </c>
      <c r="F193" s="114">
        <f t="shared" si="11"/>
        <v>8.657</v>
      </c>
      <c r="G193" s="103">
        <v>36</v>
      </c>
      <c r="H193" s="113">
        <v>62.33</v>
      </c>
      <c r="I193" s="103">
        <f t="shared" si="8"/>
        <v>14.7</v>
      </c>
      <c r="J193" s="103">
        <f t="shared" si="9"/>
        <v>77.03</v>
      </c>
      <c r="K193" s="134"/>
      <c r="M193" s="264"/>
      <c r="N193" s="234"/>
    </row>
    <row r="194" spans="1:14" ht="12.75">
      <c r="A194" s="112">
        <f t="shared" si="10"/>
        <v>187</v>
      </c>
      <c r="B194" s="231" t="s">
        <v>118</v>
      </c>
      <c r="C194" s="231" t="s">
        <v>70</v>
      </c>
      <c r="D194" s="278">
        <v>1445</v>
      </c>
      <c r="E194" s="120" t="s">
        <v>176</v>
      </c>
      <c r="F194" s="114">
        <f t="shared" si="11"/>
        <v>8.657</v>
      </c>
      <c r="G194" s="103">
        <v>36</v>
      </c>
      <c r="H194" s="113">
        <v>62.33</v>
      </c>
      <c r="I194" s="103">
        <f t="shared" si="8"/>
        <v>14.7</v>
      </c>
      <c r="J194" s="103">
        <f t="shared" si="9"/>
        <v>77.03</v>
      </c>
      <c r="K194" s="134"/>
      <c r="M194" s="264"/>
      <c r="N194" s="234"/>
    </row>
    <row r="195" spans="1:14" ht="12.75">
      <c r="A195" s="112">
        <f t="shared" si="10"/>
        <v>188</v>
      </c>
      <c r="B195" s="231" t="s">
        <v>135</v>
      </c>
      <c r="C195" s="231" t="s">
        <v>111</v>
      </c>
      <c r="D195" s="278">
        <v>1475</v>
      </c>
      <c r="E195" s="120" t="s">
        <v>176</v>
      </c>
      <c r="F195" s="114">
        <f t="shared" si="11"/>
        <v>8.8369999999999997</v>
      </c>
      <c r="G195" s="103">
        <v>24</v>
      </c>
      <c r="H195" s="113">
        <v>42.42</v>
      </c>
      <c r="I195" s="103">
        <f t="shared" si="8"/>
        <v>10.01</v>
      </c>
      <c r="J195" s="103">
        <f t="shared" si="9"/>
        <v>52.43</v>
      </c>
      <c r="K195" s="134"/>
      <c r="M195" s="264"/>
      <c r="N195" s="234"/>
    </row>
    <row r="196" spans="1:14" ht="12.75">
      <c r="A196" s="112">
        <f t="shared" si="10"/>
        <v>189</v>
      </c>
      <c r="B196" s="231" t="s">
        <v>153</v>
      </c>
      <c r="C196" s="231" t="s">
        <v>119</v>
      </c>
      <c r="D196" s="278">
        <v>1826</v>
      </c>
      <c r="E196" s="120" t="s">
        <v>176</v>
      </c>
      <c r="F196" s="114">
        <f t="shared" si="11"/>
        <v>10.939</v>
      </c>
      <c r="G196" s="103">
        <v>12</v>
      </c>
      <c r="H196" s="113">
        <v>26.25</v>
      </c>
      <c r="I196" s="103">
        <f t="shared" si="8"/>
        <v>6.19</v>
      </c>
      <c r="J196" s="103">
        <f t="shared" si="9"/>
        <v>32.44</v>
      </c>
      <c r="K196" s="134"/>
      <c r="M196" s="264"/>
      <c r="N196" s="234"/>
    </row>
    <row r="197" spans="1:14" ht="12.75">
      <c r="A197" s="112">
        <f t="shared" si="10"/>
        <v>190</v>
      </c>
      <c r="B197" s="231" t="s">
        <v>131</v>
      </c>
      <c r="C197" s="231" t="s">
        <v>119</v>
      </c>
      <c r="D197" s="278">
        <v>1845</v>
      </c>
      <c r="E197" s="120" t="s">
        <v>176</v>
      </c>
      <c r="F197" s="114">
        <f t="shared" si="11"/>
        <v>11.053000000000001</v>
      </c>
      <c r="G197" s="103">
        <v>24</v>
      </c>
      <c r="H197" s="113">
        <v>53.05</v>
      </c>
      <c r="I197" s="103">
        <f t="shared" si="8"/>
        <v>12.51</v>
      </c>
      <c r="J197" s="103">
        <f t="shared" si="9"/>
        <v>65.56</v>
      </c>
      <c r="K197" s="134"/>
      <c r="M197" s="264"/>
      <c r="N197" s="234"/>
    </row>
    <row r="198" spans="1:14" ht="12.75">
      <c r="A198" s="112">
        <f t="shared" si="10"/>
        <v>191</v>
      </c>
      <c r="B198" s="231" t="s">
        <v>86</v>
      </c>
      <c r="C198" s="231" t="s">
        <v>71</v>
      </c>
      <c r="D198" s="278">
        <v>1695</v>
      </c>
      <c r="E198" s="120" t="s">
        <v>176</v>
      </c>
      <c r="F198" s="114">
        <f t="shared" si="11"/>
        <v>10.154999999999999</v>
      </c>
      <c r="G198" s="103">
        <v>82.5</v>
      </c>
      <c r="H198" s="113">
        <v>167.56</v>
      </c>
      <c r="I198" s="103">
        <f t="shared" si="8"/>
        <v>39.53</v>
      </c>
      <c r="J198" s="103">
        <f t="shared" si="9"/>
        <v>207.09</v>
      </c>
      <c r="K198" s="134"/>
      <c r="M198" s="264"/>
      <c r="N198" s="234"/>
    </row>
    <row r="199" spans="1:14" ht="12.75">
      <c r="A199" s="112">
        <f t="shared" si="10"/>
        <v>192</v>
      </c>
      <c r="B199" s="231" t="s">
        <v>86</v>
      </c>
      <c r="C199" s="231" t="s">
        <v>71</v>
      </c>
      <c r="D199" s="278">
        <v>1695</v>
      </c>
      <c r="E199" s="120" t="s">
        <v>177</v>
      </c>
      <c r="F199" s="114">
        <f t="shared" si="11"/>
        <v>10.154999999999999</v>
      </c>
      <c r="G199" s="103">
        <v>2.5</v>
      </c>
      <c r="H199" s="113">
        <v>12.69</v>
      </c>
      <c r="I199" s="103">
        <f t="shared" si="8"/>
        <v>2.99</v>
      </c>
      <c r="J199" s="103">
        <f t="shared" si="9"/>
        <v>15.68</v>
      </c>
      <c r="K199" s="134"/>
      <c r="M199" s="264"/>
      <c r="N199" s="234"/>
    </row>
    <row r="200" spans="1:14" ht="12.75">
      <c r="A200" s="112">
        <f t="shared" si="10"/>
        <v>193</v>
      </c>
      <c r="B200" s="231" t="s">
        <v>133</v>
      </c>
      <c r="C200" s="231" t="s">
        <v>70</v>
      </c>
      <c r="D200" s="278">
        <v>1445</v>
      </c>
      <c r="E200" s="120" t="s">
        <v>176</v>
      </c>
      <c r="F200" s="114">
        <f t="shared" si="11"/>
        <v>8.657</v>
      </c>
      <c r="G200" s="103">
        <v>12</v>
      </c>
      <c r="H200" s="113">
        <v>20.78</v>
      </c>
      <c r="I200" s="103">
        <f t="shared" ref="I200:I263" si="12">ROUND(H200*23.59%,2)</f>
        <v>4.9000000000000004</v>
      </c>
      <c r="J200" s="103">
        <f t="shared" ref="J200:J263" si="13">H200+I200</f>
        <v>25.68</v>
      </c>
      <c r="K200" s="134"/>
      <c r="M200" s="264"/>
      <c r="N200" s="234"/>
    </row>
    <row r="201" spans="1:14" ht="12.75">
      <c r="A201" s="112">
        <f t="shared" si="10"/>
        <v>194</v>
      </c>
      <c r="B201" s="231" t="s">
        <v>113</v>
      </c>
      <c r="C201" s="231" t="s">
        <v>70</v>
      </c>
      <c r="D201" s="278">
        <v>1445</v>
      </c>
      <c r="E201" s="120" t="s">
        <v>176</v>
      </c>
      <c r="F201" s="114">
        <f t="shared" si="11"/>
        <v>8.657</v>
      </c>
      <c r="G201" s="103">
        <v>24</v>
      </c>
      <c r="H201" s="113">
        <v>41.55</v>
      </c>
      <c r="I201" s="103">
        <f t="shared" si="12"/>
        <v>9.8000000000000007</v>
      </c>
      <c r="J201" s="103">
        <f t="shared" si="13"/>
        <v>51.349999999999994</v>
      </c>
      <c r="K201" s="134"/>
      <c r="M201" s="264"/>
      <c r="N201" s="234"/>
    </row>
    <row r="202" spans="1:14" ht="12.75">
      <c r="A202" s="112">
        <f t="shared" ref="A202:A265" si="14">A201+1</f>
        <v>195</v>
      </c>
      <c r="B202" s="231" t="s">
        <v>127</v>
      </c>
      <c r="C202" s="231" t="s">
        <v>119</v>
      </c>
      <c r="D202" s="278">
        <v>1550</v>
      </c>
      <c r="E202" s="120" t="s">
        <v>176</v>
      </c>
      <c r="F202" s="114">
        <f t="shared" ref="F202:F265" si="15">ROUND(D202/$F$4,3)</f>
        <v>9.2859999999999996</v>
      </c>
      <c r="G202" s="103">
        <v>36</v>
      </c>
      <c r="H202" s="113">
        <v>66.86</v>
      </c>
      <c r="I202" s="103">
        <f t="shared" si="12"/>
        <v>15.77</v>
      </c>
      <c r="J202" s="103">
        <f t="shared" si="13"/>
        <v>82.63</v>
      </c>
      <c r="K202" s="134"/>
      <c r="M202" s="264"/>
      <c r="N202" s="234"/>
    </row>
    <row r="203" spans="1:14" ht="12.75">
      <c r="A203" s="112">
        <f t="shared" si="14"/>
        <v>196</v>
      </c>
      <c r="B203" s="231" t="s">
        <v>162</v>
      </c>
      <c r="C203" s="231" t="s">
        <v>70</v>
      </c>
      <c r="D203" s="278">
        <v>1513</v>
      </c>
      <c r="E203" s="120" t="s">
        <v>176</v>
      </c>
      <c r="F203" s="114">
        <f t="shared" si="15"/>
        <v>9.0640000000000001</v>
      </c>
      <c r="G203" s="103">
        <v>12</v>
      </c>
      <c r="H203" s="113">
        <v>21.75</v>
      </c>
      <c r="I203" s="103">
        <f t="shared" si="12"/>
        <v>5.13</v>
      </c>
      <c r="J203" s="103">
        <f t="shared" si="13"/>
        <v>26.88</v>
      </c>
      <c r="K203" s="134"/>
      <c r="M203" s="264"/>
      <c r="N203" s="234"/>
    </row>
    <row r="204" spans="1:14" ht="12.75">
      <c r="A204" s="112">
        <f t="shared" si="14"/>
        <v>197</v>
      </c>
      <c r="B204" s="231" t="s">
        <v>126</v>
      </c>
      <c r="C204" s="231" t="s">
        <v>111</v>
      </c>
      <c r="D204" s="278">
        <v>1640</v>
      </c>
      <c r="E204" s="120" t="s">
        <v>176</v>
      </c>
      <c r="F204" s="114">
        <f t="shared" si="15"/>
        <v>9.8249999999999993</v>
      </c>
      <c r="G204" s="103">
        <v>44</v>
      </c>
      <c r="H204" s="113">
        <v>86.46</v>
      </c>
      <c r="I204" s="103">
        <f t="shared" si="12"/>
        <v>20.399999999999999</v>
      </c>
      <c r="J204" s="103">
        <f t="shared" si="13"/>
        <v>106.85999999999999</v>
      </c>
      <c r="K204" s="134"/>
      <c r="M204" s="264"/>
      <c r="N204" s="234"/>
    </row>
    <row r="205" spans="1:14" ht="12.75">
      <c r="A205" s="112">
        <f t="shared" si="14"/>
        <v>198</v>
      </c>
      <c r="B205" s="231" t="s">
        <v>142</v>
      </c>
      <c r="C205" s="231" t="s">
        <v>111</v>
      </c>
      <c r="D205" s="278">
        <v>1571</v>
      </c>
      <c r="E205" s="120" t="s">
        <v>176</v>
      </c>
      <c r="F205" s="114">
        <f t="shared" si="15"/>
        <v>9.4120000000000008</v>
      </c>
      <c r="G205" s="103">
        <v>15</v>
      </c>
      <c r="H205" s="113">
        <v>28.24</v>
      </c>
      <c r="I205" s="103">
        <f t="shared" si="12"/>
        <v>6.66</v>
      </c>
      <c r="J205" s="103">
        <f t="shared" si="13"/>
        <v>34.9</v>
      </c>
      <c r="K205" s="134"/>
      <c r="M205" s="264"/>
      <c r="N205" s="234"/>
    </row>
    <row r="206" spans="1:14" ht="28.5" customHeight="1">
      <c r="A206" s="112">
        <f t="shared" si="14"/>
        <v>199</v>
      </c>
      <c r="B206" s="233" t="s">
        <v>143</v>
      </c>
      <c r="C206" s="233" t="s">
        <v>161</v>
      </c>
      <c r="D206" s="277">
        <v>1482</v>
      </c>
      <c r="E206" s="120" t="s">
        <v>176</v>
      </c>
      <c r="F206" s="114">
        <f t="shared" si="15"/>
        <v>8.8789999999999996</v>
      </c>
      <c r="G206" s="103">
        <v>24</v>
      </c>
      <c r="H206" s="113">
        <v>42.62</v>
      </c>
      <c r="I206" s="103">
        <f t="shared" si="12"/>
        <v>10.050000000000001</v>
      </c>
      <c r="J206" s="103">
        <f t="shared" si="13"/>
        <v>52.67</v>
      </c>
      <c r="K206" s="134"/>
      <c r="M206" s="264"/>
      <c r="N206" s="234"/>
    </row>
    <row r="207" spans="1:14" ht="12.75">
      <c r="A207" s="112">
        <f t="shared" si="14"/>
        <v>200</v>
      </c>
      <c r="B207" s="231" t="s">
        <v>136</v>
      </c>
      <c r="C207" s="231" t="s">
        <v>70</v>
      </c>
      <c r="D207" s="278">
        <v>1445</v>
      </c>
      <c r="E207" s="120" t="s">
        <v>176</v>
      </c>
      <c r="F207" s="114">
        <f t="shared" si="15"/>
        <v>8.657</v>
      </c>
      <c r="G207" s="103">
        <v>24</v>
      </c>
      <c r="H207" s="113">
        <v>41.55</v>
      </c>
      <c r="I207" s="103">
        <f t="shared" si="12"/>
        <v>9.8000000000000007</v>
      </c>
      <c r="J207" s="103">
        <f t="shared" si="13"/>
        <v>51.349999999999994</v>
      </c>
      <c r="K207" s="134"/>
      <c r="M207" s="264"/>
      <c r="N207" s="234"/>
    </row>
    <row r="208" spans="1:14" ht="12.75">
      <c r="A208" s="112">
        <f t="shared" si="14"/>
        <v>201</v>
      </c>
      <c r="B208" s="231" t="s">
        <v>125</v>
      </c>
      <c r="C208" s="231" t="s">
        <v>111</v>
      </c>
      <c r="D208" s="278">
        <v>1881</v>
      </c>
      <c r="E208" s="120" t="s">
        <v>176</v>
      </c>
      <c r="F208" s="114">
        <f t="shared" si="15"/>
        <v>11.269</v>
      </c>
      <c r="G208" s="103">
        <v>12</v>
      </c>
      <c r="H208" s="113">
        <v>27.05</v>
      </c>
      <c r="I208" s="103">
        <f t="shared" si="12"/>
        <v>6.38</v>
      </c>
      <c r="J208" s="103">
        <f t="shared" si="13"/>
        <v>33.43</v>
      </c>
      <c r="K208" s="134"/>
      <c r="M208" s="264"/>
      <c r="N208" s="234"/>
    </row>
    <row r="209" spans="1:14" ht="12.75">
      <c r="A209" s="112">
        <f t="shared" si="14"/>
        <v>202</v>
      </c>
      <c r="B209" s="231" t="s">
        <v>162</v>
      </c>
      <c r="C209" s="231" t="s">
        <v>111</v>
      </c>
      <c r="D209" s="278">
        <v>1640</v>
      </c>
      <c r="E209" s="120" t="s">
        <v>176</v>
      </c>
      <c r="F209" s="114">
        <f t="shared" si="15"/>
        <v>9.8249999999999993</v>
      </c>
      <c r="G209" s="103">
        <v>12</v>
      </c>
      <c r="H209" s="113">
        <v>23.58</v>
      </c>
      <c r="I209" s="103">
        <f t="shared" si="12"/>
        <v>5.56</v>
      </c>
      <c r="J209" s="103">
        <f t="shared" si="13"/>
        <v>29.139999999999997</v>
      </c>
      <c r="K209" s="134"/>
      <c r="M209" s="264"/>
      <c r="N209" s="234"/>
    </row>
    <row r="210" spans="1:14" ht="12.75">
      <c r="A210" s="112">
        <f t="shared" si="14"/>
        <v>203</v>
      </c>
      <c r="B210" s="232" t="s">
        <v>148</v>
      </c>
      <c r="C210" s="233" t="s">
        <v>111</v>
      </c>
      <c r="D210" s="277">
        <v>1591</v>
      </c>
      <c r="E210" s="120" t="s">
        <v>176</v>
      </c>
      <c r="F210" s="114">
        <f t="shared" si="15"/>
        <v>9.532</v>
      </c>
      <c r="G210" s="103">
        <v>24</v>
      </c>
      <c r="H210" s="113">
        <v>45.75</v>
      </c>
      <c r="I210" s="103">
        <f t="shared" si="12"/>
        <v>10.79</v>
      </c>
      <c r="J210" s="103">
        <f t="shared" si="13"/>
        <v>56.54</v>
      </c>
      <c r="K210" s="134"/>
      <c r="M210" s="264"/>
      <c r="N210" s="234"/>
    </row>
    <row r="211" spans="1:14" ht="12.75">
      <c r="A211" s="112">
        <f t="shared" si="14"/>
        <v>204</v>
      </c>
      <c r="B211" s="231" t="s">
        <v>117</v>
      </c>
      <c r="C211" s="231" t="s">
        <v>111</v>
      </c>
      <c r="D211" s="278">
        <v>1475</v>
      </c>
      <c r="E211" s="120" t="s">
        <v>176</v>
      </c>
      <c r="F211" s="114">
        <f t="shared" si="15"/>
        <v>8.8369999999999997</v>
      </c>
      <c r="G211" s="103">
        <v>12</v>
      </c>
      <c r="H211" s="113">
        <v>21.21</v>
      </c>
      <c r="I211" s="103">
        <f t="shared" si="12"/>
        <v>5</v>
      </c>
      <c r="J211" s="103">
        <f t="shared" si="13"/>
        <v>26.21</v>
      </c>
      <c r="K211" s="134"/>
      <c r="M211" s="264"/>
      <c r="N211" s="234"/>
    </row>
    <row r="212" spans="1:14" ht="12.75">
      <c r="A212" s="112">
        <f t="shared" si="14"/>
        <v>205</v>
      </c>
      <c r="B212" s="231" t="s">
        <v>163</v>
      </c>
      <c r="C212" s="231" t="s">
        <v>70</v>
      </c>
      <c r="D212" s="278">
        <v>1517</v>
      </c>
      <c r="E212" s="120" t="s">
        <v>176</v>
      </c>
      <c r="F212" s="114">
        <f t="shared" si="15"/>
        <v>9.0879999999999992</v>
      </c>
      <c r="G212" s="103">
        <v>24</v>
      </c>
      <c r="H212" s="113">
        <v>43.62</v>
      </c>
      <c r="I212" s="103">
        <f t="shared" si="12"/>
        <v>10.29</v>
      </c>
      <c r="J212" s="103">
        <f t="shared" si="13"/>
        <v>53.91</v>
      </c>
      <c r="K212" s="134"/>
      <c r="M212" s="264"/>
      <c r="N212" s="234"/>
    </row>
    <row r="213" spans="1:14" ht="12.75">
      <c r="A213" s="112">
        <f t="shared" si="14"/>
        <v>206</v>
      </c>
      <c r="B213" s="231" t="s">
        <v>115</v>
      </c>
      <c r="C213" s="231" t="s">
        <v>70</v>
      </c>
      <c r="D213" s="278">
        <v>1340</v>
      </c>
      <c r="E213" s="120" t="s">
        <v>176</v>
      </c>
      <c r="F213" s="114">
        <f t="shared" si="15"/>
        <v>8.0280000000000005</v>
      </c>
      <c r="G213" s="103">
        <v>48</v>
      </c>
      <c r="H213" s="113">
        <v>77.069999999999993</v>
      </c>
      <c r="I213" s="103">
        <f t="shared" si="12"/>
        <v>18.18</v>
      </c>
      <c r="J213" s="103">
        <f t="shared" si="13"/>
        <v>95.25</v>
      </c>
      <c r="K213" s="134"/>
      <c r="M213" s="264"/>
      <c r="N213" s="234"/>
    </row>
    <row r="214" spans="1:14" ht="12.75">
      <c r="A214" s="112">
        <f t="shared" si="14"/>
        <v>207</v>
      </c>
      <c r="B214" s="231" t="s">
        <v>164</v>
      </c>
      <c r="C214" s="231" t="s">
        <v>70</v>
      </c>
      <c r="D214" s="278">
        <v>1445</v>
      </c>
      <c r="E214" s="120" t="s">
        <v>176</v>
      </c>
      <c r="F214" s="114">
        <f t="shared" si="15"/>
        <v>8.657</v>
      </c>
      <c r="G214" s="103">
        <v>12.5</v>
      </c>
      <c r="H214" s="113">
        <v>21.64</v>
      </c>
      <c r="I214" s="103">
        <f t="shared" si="12"/>
        <v>5.0999999999999996</v>
      </c>
      <c r="J214" s="103">
        <f t="shared" si="13"/>
        <v>26.740000000000002</v>
      </c>
      <c r="K214" s="134"/>
      <c r="M214" s="264"/>
      <c r="N214" s="234"/>
    </row>
    <row r="215" spans="1:14" ht="12.75">
      <c r="A215" s="112">
        <f t="shared" si="14"/>
        <v>208</v>
      </c>
      <c r="B215" s="231" t="s">
        <v>175</v>
      </c>
      <c r="C215" s="231" t="s">
        <v>119</v>
      </c>
      <c r="D215" s="278">
        <v>1791</v>
      </c>
      <c r="E215" s="120" t="s">
        <v>176</v>
      </c>
      <c r="F215" s="114">
        <f t="shared" si="15"/>
        <v>10.73</v>
      </c>
      <c r="G215" s="103">
        <v>12</v>
      </c>
      <c r="H215" s="113">
        <v>25.75</v>
      </c>
      <c r="I215" s="103">
        <f t="shared" si="12"/>
        <v>6.07</v>
      </c>
      <c r="J215" s="103">
        <f t="shared" si="13"/>
        <v>31.82</v>
      </c>
      <c r="K215" s="134"/>
      <c r="M215" s="264"/>
      <c r="N215" s="234"/>
    </row>
    <row r="216" spans="1:14" ht="12.75">
      <c r="A216" s="112">
        <f t="shared" si="14"/>
        <v>209</v>
      </c>
      <c r="B216" s="231" t="s">
        <v>139</v>
      </c>
      <c r="C216" s="231" t="s">
        <v>111</v>
      </c>
      <c r="D216" s="278">
        <v>1455</v>
      </c>
      <c r="E216" s="120" t="s">
        <v>176</v>
      </c>
      <c r="F216" s="114">
        <f t="shared" si="15"/>
        <v>8.7170000000000005</v>
      </c>
      <c r="G216" s="103">
        <v>24</v>
      </c>
      <c r="H216" s="113">
        <v>41.84</v>
      </c>
      <c r="I216" s="103">
        <f t="shared" si="12"/>
        <v>9.8699999999999992</v>
      </c>
      <c r="J216" s="103">
        <f t="shared" si="13"/>
        <v>51.71</v>
      </c>
      <c r="K216" s="134"/>
      <c r="M216" s="264"/>
      <c r="N216" s="234"/>
    </row>
    <row r="217" spans="1:14" ht="12.75">
      <c r="A217" s="112">
        <f t="shared" si="14"/>
        <v>210</v>
      </c>
      <c r="B217" s="231" t="s">
        <v>134</v>
      </c>
      <c r="C217" s="231" t="s">
        <v>111</v>
      </c>
      <c r="D217" s="278">
        <v>1641</v>
      </c>
      <c r="E217" s="120" t="s">
        <v>176</v>
      </c>
      <c r="F217" s="114">
        <f t="shared" si="15"/>
        <v>9.8309999999999995</v>
      </c>
      <c r="G217" s="103">
        <v>28</v>
      </c>
      <c r="H217" s="113">
        <v>55.05</v>
      </c>
      <c r="I217" s="103">
        <f t="shared" si="12"/>
        <v>12.99</v>
      </c>
      <c r="J217" s="103">
        <f t="shared" si="13"/>
        <v>68.039999999999992</v>
      </c>
      <c r="K217" s="134"/>
      <c r="M217" s="264"/>
      <c r="N217" s="234"/>
    </row>
    <row r="218" spans="1:14" ht="12.75">
      <c r="A218" s="112">
        <f t="shared" si="14"/>
        <v>211</v>
      </c>
      <c r="B218" s="231" t="s">
        <v>163</v>
      </c>
      <c r="C218" s="231" t="s">
        <v>70</v>
      </c>
      <c r="D218" s="278">
        <v>1472</v>
      </c>
      <c r="E218" s="120" t="s">
        <v>176</v>
      </c>
      <c r="F218" s="114">
        <f t="shared" si="15"/>
        <v>8.8190000000000008</v>
      </c>
      <c r="G218" s="103">
        <v>12</v>
      </c>
      <c r="H218" s="113">
        <v>21.17</v>
      </c>
      <c r="I218" s="103">
        <f t="shared" si="12"/>
        <v>4.99</v>
      </c>
      <c r="J218" s="103">
        <f t="shared" si="13"/>
        <v>26.160000000000004</v>
      </c>
      <c r="K218" s="134"/>
      <c r="M218" s="264"/>
      <c r="N218" s="234"/>
    </row>
    <row r="219" spans="1:14" ht="12.75">
      <c r="A219" s="112">
        <f t="shared" si="14"/>
        <v>212</v>
      </c>
      <c r="B219" s="231" t="s">
        <v>117</v>
      </c>
      <c r="C219" s="231" t="s">
        <v>70</v>
      </c>
      <c r="D219" s="278">
        <v>1472</v>
      </c>
      <c r="E219" s="120" t="s">
        <v>176</v>
      </c>
      <c r="F219" s="114">
        <f t="shared" si="15"/>
        <v>8.8190000000000008</v>
      </c>
      <c r="G219" s="103">
        <v>12</v>
      </c>
      <c r="H219" s="113">
        <v>21.17</v>
      </c>
      <c r="I219" s="103">
        <f t="shared" si="12"/>
        <v>4.99</v>
      </c>
      <c r="J219" s="103">
        <f t="shared" si="13"/>
        <v>26.160000000000004</v>
      </c>
      <c r="K219" s="134"/>
      <c r="M219" s="264"/>
      <c r="N219" s="234"/>
    </row>
    <row r="220" spans="1:14" ht="12.75">
      <c r="A220" s="112">
        <f t="shared" si="14"/>
        <v>213</v>
      </c>
      <c r="B220" s="231" t="s">
        <v>112</v>
      </c>
      <c r="C220" s="231" t="s">
        <v>165</v>
      </c>
      <c r="D220" s="278">
        <v>1950</v>
      </c>
      <c r="E220" s="120" t="s">
        <v>176</v>
      </c>
      <c r="F220" s="114">
        <f t="shared" si="15"/>
        <v>11.682</v>
      </c>
      <c r="G220" s="103">
        <v>36</v>
      </c>
      <c r="H220" s="113">
        <v>84.11</v>
      </c>
      <c r="I220" s="103">
        <f t="shared" si="12"/>
        <v>19.84</v>
      </c>
      <c r="J220" s="103">
        <f t="shared" si="13"/>
        <v>103.95</v>
      </c>
      <c r="K220" s="134"/>
      <c r="M220" s="264"/>
      <c r="N220" s="234"/>
    </row>
    <row r="221" spans="1:14" ht="12.75">
      <c r="A221" s="112">
        <f t="shared" si="14"/>
        <v>214</v>
      </c>
      <c r="B221" s="231" t="s">
        <v>117</v>
      </c>
      <c r="C221" s="231" t="s">
        <v>70</v>
      </c>
      <c r="D221" s="278">
        <v>1432</v>
      </c>
      <c r="E221" s="120" t="s">
        <v>176</v>
      </c>
      <c r="F221" s="114">
        <f t="shared" si="15"/>
        <v>8.5790000000000006</v>
      </c>
      <c r="G221" s="103">
        <v>12</v>
      </c>
      <c r="H221" s="113">
        <v>20.59</v>
      </c>
      <c r="I221" s="103">
        <f t="shared" si="12"/>
        <v>4.8600000000000003</v>
      </c>
      <c r="J221" s="103">
        <f t="shared" si="13"/>
        <v>25.45</v>
      </c>
      <c r="K221" s="134"/>
      <c r="M221" s="264"/>
      <c r="N221" s="234"/>
    </row>
    <row r="222" spans="1:14" ht="12.75">
      <c r="A222" s="112">
        <f t="shared" si="14"/>
        <v>215</v>
      </c>
      <c r="B222" s="231" t="s">
        <v>120</v>
      </c>
      <c r="C222" s="231" t="s">
        <v>111</v>
      </c>
      <c r="D222" s="278">
        <v>1475</v>
      </c>
      <c r="E222" s="120" t="s">
        <v>176</v>
      </c>
      <c r="F222" s="114">
        <f t="shared" si="15"/>
        <v>8.8369999999999997</v>
      </c>
      <c r="G222" s="103">
        <v>36</v>
      </c>
      <c r="H222" s="113">
        <v>63.63</v>
      </c>
      <c r="I222" s="103">
        <f t="shared" si="12"/>
        <v>15.01</v>
      </c>
      <c r="J222" s="103">
        <f t="shared" si="13"/>
        <v>78.64</v>
      </c>
      <c r="K222" s="134"/>
      <c r="M222" s="264"/>
      <c r="N222" s="234"/>
    </row>
    <row r="223" spans="1:14" ht="12.75">
      <c r="A223" s="112">
        <f t="shared" si="14"/>
        <v>216</v>
      </c>
      <c r="B223" s="231" t="s">
        <v>163</v>
      </c>
      <c r="C223" s="231" t="s">
        <v>119</v>
      </c>
      <c r="D223" s="278">
        <v>1680</v>
      </c>
      <c r="E223" s="120" t="s">
        <v>176</v>
      </c>
      <c r="F223" s="114">
        <f t="shared" si="15"/>
        <v>10.065</v>
      </c>
      <c r="G223" s="103">
        <v>24</v>
      </c>
      <c r="H223" s="113">
        <v>48.31</v>
      </c>
      <c r="I223" s="103">
        <f t="shared" si="12"/>
        <v>11.4</v>
      </c>
      <c r="J223" s="103">
        <f t="shared" si="13"/>
        <v>59.71</v>
      </c>
      <c r="K223" s="134"/>
      <c r="M223" s="264"/>
      <c r="N223" s="234"/>
    </row>
    <row r="224" spans="1:14" ht="12.75">
      <c r="A224" s="112">
        <f t="shared" si="14"/>
        <v>217</v>
      </c>
      <c r="B224" s="231" t="s">
        <v>154</v>
      </c>
      <c r="C224" s="231" t="s">
        <v>166</v>
      </c>
      <c r="D224" s="278">
        <v>2483</v>
      </c>
      <c r="E224" s="120" t="s">
        <v>176</v>
      </c>
      <c r="F224" s="114">
        <f t="shared" si="15"/>
        <v>14.875</v>
      </c>
      <c r="G224" s="103">
        <v>36</v>
      </c>
      <c r="H224" s="113">
        <v>107.1</v>
      </c>
      <c r="I224" s="103">
        <f t="shared" si="12"/>
        <v>25.26</v>
      </c>
      <c r="J224" s="103">
        <f t="shared" si="13"/>
        <v>132.35999999999999</v>
      </c>
      <c r="K224" s="134"/>
      <c r="M224" s="264"/>
      <c r="N224" s="234"/>
    </row>
    <row r="225" spans="1:14" ht="12.75">
      <c r="A225" s="112">
        <f t="shared" si="14"/>
        <v>218</v>
      </c>
      <c r="B225" s="231" t="s">
        <v>169</v>
      </c>
      <c r="C225" s="231" t="s">
        <v>119</v>
      </c>
      <c r="D225" s="278">
        <v>1779</v>
      </c>
      <c r="E225" s="120" t="s">
        <v>176</v>
      </c>
      <c r="F225" s="114">
        <f t="shared" si="15"/>
        <v>10.657999999999999</v>
      </c>
      <c r="G225" s="103">
        <v>12</v>
      </c>
      <c r="H225" s="113">
        <v>25.58</v>
      </c>
      <c r="I225" s="103">
        <f t="shared" si="12"/>
        <v>6.03</v>
      </c>
      <c r="J225" s="103">
        <f t="shared" si="13"/>
        <v>31.61</v>
      </c>
      <c r="K225" s="134"/>
      <c r="M225" s="264"/>
      <c r="N225" s="234"/>
    </row>
    <row r="226" spans="1:14" ht="12.75">
      <c r="A226" s="112">
        <f t="shared" si="14"/>
        <v>219</v>
      </c>
      <c r="B226" s="231" t="s">
        <v>128</v>
      </c>
      <c r="C226" s="231" t="s">
        <v>70</v>
      </c>
      <c r="D226" s="278">
        <v>1553</v>
      </c>
      <c r="E226" s="120" t="s">
        <v>176</v>
      </c>
      <c r="F226" s="114">
        <f t="shared" si="15"/>
        <v>9.3040000000000003</v>
      </c>
      <c r="G226" s="103">
        <v>24</v>
      </c>
      <c r="H226" s="113">
        <v>44.66</v>
      </c>
      <c r="I226" s="103">
        <f t="shared" si="12"/>
        <v>10.54</v>
      </c>
      <c r="J226" s="103">
        <f t="shared" si="13"/>
        <v>55.199999999999996</v>
      </c>
      <c r="K226" s="134"/>
      <c r="M226" s="264"/>
      <c r="N226" s="234"/>
    </row>
    <row r="227" spans="1:14" ht="12.75">
      <c r="A227" s="112">
        <f t="shared" si="14"/>
        <v>220</v>
      </c>
      <c r="B227" s="231" t="s">
        <v>132</v>
      </c>
      <c r="C227" s="231" t="s">
        <v>70</v>
      </c>
      <c r="D227" s="278">
        <v>1533</v>
      </c>
      <c r="E227" s="120" t="s">
        <v>176</v>
      </c>
      <c r="F227" s="114">
        <f t="shared" si="15"/>
        <v>9.1839999999999993</v>
      </c>
      <c r="G227" s="103">
        <v>24.5</v>
      </c>
      <c r="H227" s="113">
        <v>45</v>
      </c>
      <c r="I227" s="103">
        <f t="shared" si="12"/>
        <v>10.62</v>
      </c>
      <c r="J227" s="103">
        <f t="shared" si="13"/>
        <v>55.62</v>
      </c>
      <c r="K227" s="134"/>
      <c r="M227" s="264"/>
      <c r="N227" s="234"/>
    </row>
    <row r="228" spans="1:14" ht="12.75">
      <c r="A228" s="112">
        <f t="shared" si="14"/>
        <v>221</v>
      </c>
      <c r="B228" s="231" t="s">
        <v>160</v>
      </c>
      <c r="C228" s="231" t="s">
        <v>70</v>
      </c>
      <c r="D228" s="278">
        <v>1425</v>
      </c>
      <c r="E228" s="120" t="s">
        <v>176</v>
      </c>
      <c r="F228" s="114">
        <f t="shared" si="15"/>
        <v>8.5370000000000008</v>
      </c>
      <c r="G228" s="103">
        <v>24</v>
      </c>
      <c r="H228" s="113">
        <v>40.98</v>
      </c>
      <c r="I228" s="103">
        <f t="shared" si="12"/>
        <v>9.67</v>
      </c>
      <c r="J228" s="103">
        <f t="shared" si="13"/>
        <v>50.65</v>
      </c>
      <c r="K228" s="134"/>
      <c r="M228" s="264"/>
      <c r="N228" s="234"/>
    </row>
    <row r="229" spans="1:14" ht="12.75">
      <c r="A229" s="112">
        <f t="shared" si="14"/>
        <v>222</v>
      </c>
      <c r="B229" s="231" t="s">
        <v>174</v>
      </c>
      <c r="C229" s="231" t="s">
        <v>111</v>
      </c>
      <c r="D229" s="278">
        <v>1483</v>
      </c>
      <c r="E229" s="120" t="s">
        <v>176</v>
      </c>
      <c r="F229" s="114">
        <f t="shared" si="15"/>
        <v>8.8840000000000003</v>
      </c>
      <c r="G229" s="103">
        <v>36</v>
      </c>
      <c r="H229" s="113">
        <v>63.96</v>
      </c>
      <c r="I229" s="103">
        <f t="shared" si="12"/>
        <v>15.09</v>
      </c>
      <c r="J229" s="103">
        <f t="shared" si="13"/>
        <v>79.05</v>
      </c>
      <c r="K229" s="134"/>
      <c r="M229" s="264"/>
      <c r="N229" s="234"/>
    </row>
    <row r="230" spans="1:14" ht="12.75">
      <c r="A230" s="112">
        <f t="shared" si="14"/>
        <v>223</v>
      </c>
      <c r="B230" s="231" t="s">
        <v>151</v>
      </c>
      <c r="C230" s="231" t="s">
        <v>70</v>
      </c>
      <c r="D230" s="278">
        <v>1452</v>
      </c>
      <c r="E230" s="120" t="s">
        <v>176</v>
      </c>
      <c r="F230" s="114">
        <f t="shared" si="15"/>
        <v>8.6989999999999998</v>
      </c>
      <c r="G230" s="103">
        <v>12</v>
      </c>
      <c r="H230" s="113">
        <v>20.88</v>
      </c>
      <c r="I230" s="103">
        <f t="shared" si="12"/>
        <v>4.93</v>
      </c>
      <c r="J230" s="103">
        <f t="shared" si="13"/>
        <v>25.81</v>
      </c>
      <c r="K230" s="134"/>
      <c r="M230" s="264"/>
      <c r="N230" s="234"/>
    </row>
    <row r="231" spans="1:14" ht="12.75">
      <c r="A231" s="112">
        <f t="shared" si="14"/>
        <v>224</v>
      </c>
      <c r="B231" s="231" t="s">
        <v>151</v>
      </c>
      <c r="C231" s="231" t="s">
        <v>111</v>
      </c>
      <c r="D231" s="278">
        <v>1435</v>
      </c>
      <c r="E231" s="120" t="s">
        <v>176</v>
      </c>
      <c r="F231" s="114">
        <f t="shared" si="15"/>
        <v>8.5969999999999995</v>
      </c>
      <c r="G231" s="103">
        <v>12</v>
      </c>
      <c r="H231" s="113">
        <v>20.63</v>
      </c>
      <c r="I231" s="103">
        <f t="shared" si="12"/>
        <v>4.87</v>
      </c>
      <c r="J231" s="103">
        <f t="shared" si="13"/>
        <v>25.5</v>
      </c>
      <c r="K231" s="134"/>
      <c r="M231" s="264"/>
      <c r="N231" s="234"/>
    </row>
    <row r="232" spans="1:14" ht="12.75">
      <c r="A232" s="112">
        <f t="shared" si="14"/>
        <v>225</v>
      </c>
      <c r="B232" s="231" t="s">
        <v>137</v>
      </c>
      <c r="C232" s="231" t="s">
        <v>111</v>
      </c>
      <c r="D232" s="278">
        <v>1483</v>
      </c>
      <c r="E232" s="120" t="s">
        <v>176</v>
      </c>
      <c r="F232" s="114">
        <f t="shared" si="15"/>
        <v>8.8840000000000003</v>
      </c>
      <c r="G232" s="103">
        <v>12</v>
      </c>
      <c r="H232" s="113">
        <v>21.32</v>
      </c>
      <c r="I232" s="103">
        <f t="shared" si="12"/>
        <v>5.03</v>
      </c>
      <c r="J232" s="103">
        <f t="shared" si="13"/>
        <v>26.35</v>
      </c>
      <c r="K232" s="134"/>
      <c r="M232" s="264"/>
      <c r="N232" s="234"/>
    </row>
    <row r="233" spans="1:14" ht="12.75">
      <c r="A233" s="112">
        <f t="shared" si="14"/>
        <v>226</v>
      </c>
      <c r="B233" s="231" t="s">
        <v>168</v>
      </c>
      <c r="C233" s="231" t="s">
        <v>111</v>
      </c>
      <c r="D233" s="278">
        <v>1591</v>
      </c>
      <c r="E233" s="120" t="s">
        <v>176</v>
      </c>
      <c r="F233" s="114">
        <f t="shared" si="15"/>
        <v>9.532</v>
      </c>
      <c r="G233" s="103">
        <v>12</v>
      </c>
      <c r="H233" s="113">
        <v>22.88</v>
      </c>
      <c r="I233" s="103">
        <f t="shared" si="12"/>
        <v>5.4</v>
      </c>
      <c r="J233" s="103">
        <f t="shared" si="13"/>
        <v>28.28</v>
      </c>
      <c r="K233" s="134"/>
      <c r="M233" s="264"/>
      <c r="N233" s="234"/>
    </row>
    <row r="234" spans="1:14" ht="12.75">
      <c r="A234" s="112">
        <f t="shared" si="14"/>
        <v>227</v>
      </c>
      <c r="B234" s="231" t="s">
        <v>156</v>
      </c>
      <c r="C234" s="231" t="s">
        <v>111</v>
      </c>
      <c r="D234" s="278">
        <v>1475</v>
      </c>
      <c r="E234" s="120" t="s">
        <v>176</v>
      </c>
      <c r="F234" s="114">
        <f t="shared" si="15"/>
        <v>8.8369999999999997</v>
      </c>
      <c r="G234" s="103">
        <v>24</v>
      </c>
      <c r="H234" s="113">
        <v>42.42</v>
      </c>
      <c r="I234" s="103">
        <f t="shared" si="12"/>
        <v>10.01</v>
      </c>
      <c r="J234" s="103">
        <f t="shared" si="13"/>
        <v>52.43</v>
      </c>
      <c r="K234" s="134"/>
      <c r="M234" s="264"/>
      <c r="N234" s="234"/>
    </row>
    <row r="235" spans="1:14" ht="12.75">
      <c r="A235" s="112">
        <f t="shared" si="14"/>
        <v>228</v>
      </c>
      <c r="B235" s="231" t="s">
        <v>135</v>
      </c>
      <c r="C235" s="231" t="s">
        <v>70</v>
      </c>
      <c r="D235" s="278">
        <v>1425</v>
      </c>
      <c r="E235" s="120" t="s">
        <v>176</v>
      </c>
      <c r="F235" s="114">
        <f t="shared" si="15"/>
        <v>8.5370000000000008</v>
      </c>
      <c r="G235" s="103">
        <v>24</v>
      </c>
      <c r="H235" s="113">
        <v>40.98</v>
      </c>
      <c r="I235" s="103">
        <f t="shared" si="12"/>
        <v>9.67</v>
      </c>
      <c r="J235" s="103">
        <f t="shared" si="13"/>
        <v>50.65</v>
      </c>
      <c r="K235" s="134"/>
      <c r="M235" s="264"/>
      <c r="N235" s="234"/>
    </row>
    <row r="236" spans="1:14" ht="12.75">
      <c r="A236" s="112">
        <f t="shared" si="14"/>
        <v>229</v>
      </c>
      <c r="B236" s="231" t="s">
        <v>124</v>
      </c>
      <c r="C236" s="231" t="s">
        <v>111</v>
      </c>
      <c r="D236" s="278">
        <v>1495</v>
      </c>
      <c r="E236" s="120" t="s">
        <v>176</v>
      </c>
      <c r="F236" s="114">
        <f t="shared" si="15"/>
        <v>8.9559999999999995</v>
      </c>
      <c r="G236" s="103">
        <v>24</v>
      </c>
      <c r="H236" s="113">
        <v>42.99</v>
      </c>
      <c r="I236" s="103">
        <f t="shared" si="12"/>
        <v>10.14</v>
      </c>
      <c r="J236" s="103">
        <f t="shared" si="13"/>
        <v>53.13</v>
      </c>
      <c r="K236" s="134"/>
      <c r="M236" s="264"/>
      <c r="N236" s="234"/>
    </row>
    <row r="237" spans="1:14" ht="12.75">
      <c r="A237" s="112">
        <f t="shared" si="14"/>
        <v>230</v>
      </c>
      <c r="B237" s="231" t="s">
        <v>169</v>
      </c>
      <c r="C237" s="231" t="s">
        <v>111</v>
      </c>
      <c r="D237" s="278">
        <v>1652</v>
      </c>
      <c r="E237" s="120" t="s">
        <v>176</v>
      </c>
      <c r="F237" s="114">
        <f t="shared" si="15"/>
        <v>9.8970000000000002</v>
      </c>
      <c r="G237" s="103">
        <v>12</v>
      </c>
      <c r="H237" s="113">
        <v>23.75</v>
      </c>
      <c r="I237" s="103">
        <f t="shared" si="12"/>
        <v>5.6</v>
      </c>
      <c r="J237" s="103">
        <f t="shared" si="13"/>
        <v>29.35</v>
      </c>
      <c r="K237" s="134"/>
      <c r="M237" s="264"/>
      <c r="N237" s="234"/>
    </row>
    <row r="238" spans="1:14" ht="12.75">
      <c r="A238" s="112">
        <f t="shared" si="14"/>
        <v>231</v>
      </c>
      <c r="B238" s="231" t="s">
        <v>127</v>
      </c>
      <c r="C238" s="231" t="s">
        <v>111</v>
      </c>
      <c r="D238" s="278">
        <v>1458</v>
      </c>
      <c r="E238" s="120" t="s">
        <v>176</v>
      </c>
      <c r="F238" s="114">
        <f t="shared" si="15"/>
        <v>8.7349999999999994</v>
      </c>
      <c r="G238" s="103">
        <v>36</v>
      </c>
      <c r="H238" s="113">
        <v>62.89</v>
      </c>
      <c r="I238" s="103">
        <f t="shared" si="12"/>
        <v>14.84</v>
      </c>
      <c r="J238" s="103">
        <f t="shared" si="13"/>
        <v>77.73</v>
      </c>
      <c r="K238" s="134"/>
      <c r="M238" s="264"/>
      <c r="N238" s="234"/>
    </row>
    <row r="239" spans="1:14" ht="12.75">
      <c r="A239" s="112">
        <f t="shared" si="14"/>
        <v>232</v>
      </c>
      <c r="B239" s="231" t="s">
        <v>168</v>
      </c>
      <c r="C239" s="231" t="s">
        <v>70</v>
      </c>
      <c r="D239" s="278">
        <v>1553</v>
      </c>
      <c r="E239" s="120" t="s">
        <v>176</v>
      </c>
      <c r="F239" s="114">
        <f t="shared" si="15"/>
        <v>9.3040000000000003</v>
      </c>
      <c r="G239" s="103">
        <v>24</v>
      </c>
      <c r="H239" s="113">
        <v>44.66</v>
      </c>
      <c r="I239" s="103">
        <f t="shared" si="12"/>
        <v>10.54</v>
      </c>
      <c r="J239" s="103">
        <f t="shared" si="13"/>
        <v>55.199999999999996</v>
      </c>
      <c r="K239" s="134"/>
      <c r="M239" s="264"/>
      <c r="N239" s="234"/>
    </row>
    <row r="240" spans="1:14" ht="12.75">
      <c r="A240" s="112">
        <f t="shared" si="14"/>
        <v>233</v>
      </c>
      <c r="B240" s="231" t="s">
        <v>127</v>
      </c>
      <c r="C240" s="231" t="s">
        <v>111</v>
      </c>
      <c r="D240" s="278">
        <v>1478</v>
      </c>
      <c r="E240" s="120" t="s">
        <v>176</v>
      </c>
      <c r="F240" s="114">
        <f t="shared" si="15"/>
        <v>8.8550000000000004</v>
      </c>
      <c r="G240" s="103">
        <v>36</v>
      </c>
      <c r="H240" s="113">
        <v>63.76</v>
      </c>
      <c r="I240" s="103">
        <f t="shared" si="12"/>
        <v>15.04</v>
      </c>
      <c r="J240" s="103">
        <f t="shared" si="13"/>
        <v>78.8</v>
      </c>
      <c r="K240" s="134"/>
      <c r="M240" s="264"/>
      <c r="N240" s="234"/>
    </row>
    <row r="241" spans="1:14" ht="12.75">
      <c r="A241" s="112">
        <f t="shared" si="14"/>
        <v>234</v>
      </c>
      <c r="B241" s="231" t="s">
        <v>118</v>
      </c>
      <c r="C241" s="231" t="s">
        <v>111</v>
      </c>
      <c r="D241" s="278">
        <v>1475</v>
      </c>
      <c r="E241" s="120" t="s">
        <v>176</v>
      </c>
      <c r="F241" s="114">
        <f t="shared" si="15"/>
        <v>8.8369999999999997</v>
      </c>
      <c r="G241" s="103">
        <v>24</v>
      </c>
      <c r="H241" s="113">
        <v>42.42</v>
      </c>
      <c r="I241" s="103">
        <f t="shared" si="12"/>
        <v>10.01</v>
      </c>
      <c r="J241" s="103">
        <f t="shared" si="13"/>
        <v>52.43</v>
      </c>
      <c r="K241" s="134"/>
      <c r="M241" s="264"/>
      <c r="N241" s="234"/>
    </row>
    <row r="242" spans="1:14" ht="12.75">
      <c r="A242" s="112">
        <f t="shared" si="14"/>
        <v>235</v>
      </c>
      <c r="B242" s="231" t="s">
        <v>116</v>
      </c>
      <c r="C242" s="231" t="s">
        <v>111</v>
      </c>
      <c r="D242" s="278">
        <v>1722</v>
      </c>
      <c r="E242" s="120" t="s">
        <v>176</v>
      </c>
      <c r="F242" s="114">
        <f t="shared" si="15"/>
        <v>10.316000000000001</v>
      </c>
      <c r="G242" s="103">
        <v>12</v>
      </c>
      <c r="H242" s="113">
        <v>24.76</v>
      </c>
      <c r="I242" s="103">
        <f t="shared" si="12"/>
        <v>5.84</v>
      </c>
      <c r="J242" s="103">
        <f t="shared" si="13"/>
        <v>30.6</v>
      </c>
      <c r="K242" s="134"/>
      <c r="M242" s="264"/>
      <c r="N242" s="234"/>
    </row>
    <row r="243" spans="1:14" ht="12.75">
      <c r="A243" s="112">
        <f t="shared" si="14"/>
        <v>236</v>
      </c>
      <c r="B243" s="231" t="s">
        <v>120</v>
      </c>
      <c r="C243" s="231" t="s">
        <v>71</v>
      </c>
      <c r="D243" s="278">
        <v>1222</v>
      </c>
      <c r="E243" s="120" t="s">
        <v>176</v>
      </c>
      <c r="F243" s="114">
        <f t="shared" si="15"/>
        <v>7.3209999999999997</v>
      </c>
      <c r="G243" s="103">
        <v>12</v>
      </c>
      <c r="H243" s="113">
        <v>17.57</v>
      </c>
      <c r="I243" s="103">
        <f t="shared" si="12"/>
        <v>4.1399999999999997</v>
      </c>
      <c r="J243" s="103">
        <f t="shared" si="13"/>
        <v>21.71</v>
      </c>
      <c r="K243" s="134"/>
      <c r="M243" s="264"/>
      <c r="N243" s="234"/>
    </row>
    <row r="244" spans="1:14" ht="12.75">
      <c r="A244" s="112">
        <f t="shared" si="14"/>
        <v>237</v>
      </c>
      <c r="B244" s="231" t="s">
        <v>168</v>
      </c>
      <c r="C244" s="231" t="s">
        <v>70</v>
      </c>
      <c r="D244" s="278">
        <v>1541</v>
      </c>
      <c r="E244" s="120" t="s">
        <v>176</v>
      </c>
      <c r="F244" s="114">
        <f t="shared" si="15"/>
        <v>9.2319999999999993</v>
      </c>
      <c r="G244" s="103">
        <v>24</v>
      </c>
      <c r="H244" s="113">
        <v>44.31</v>
      </c>
      <c r="I244" s="103">
        <f t="shared" si="12"/>
        <v>10.45</v>
      </c>
      <c r="J244" s="103">
        <f t="shared" si="13"/>
        <v>54.760000000000005</v>
      </c>
      <c r="K244" s="134"/>
      <c r="M244" s="264"/>
      <c r="N244" s="234"/>
    </row>
    <row r="245" spans="1:14" ht="12.75">
      <c r="A245" s="112">
        <f t="shared" si="14"/>
        <v>238</v>
      </c>
      <c r="B245" s="231" t="s">
        <v>148</v>
      </c>
      <c r="C245" s="231" t="s">
        <v>70</v>
      </c>
      <c r="D245" s="278">
        <v>1521</v>
      </c>
      <c r="E245" s="120" t="s">
        <v>176</v>
      </c>
      <c r="F245" s="114">
        <f t="shared" si="15"/>
        <v>9.1120000000000001</v>
      </c>
      <c r="G245" s="103">
        <v>24</v>
      </c>
      <c r="H245" s="113">
        <v>43.74</v>
      </c>
      <c r="I245" s="103">
        <f t="shared" si="12"/>
        <v>10.32</v>
      </c>
      <c r="J245" s="103">
        <f t="shared" si="13"/>
        <v>54.06</v>
      </c>
      <c r="K245" s="134"/>
      <c r="M245" s="264"/>
      <c r="N245" s="234"/>
    </row>
    <row r="246" spans="1:14" ht="12.75">
      <c r="A246" s="112">
        <f t="shared" si="14"/>
        <v>239</v>
      </c>
      <c r="B246" s="231" t="s">
        <v>122</v>
      </c>
      <c r="C246" s="231" t="s">
        <v>70</v>
      </c>
      <c r="D246" s="278">
        <v>1425</v>
      </c>
      <c r="E246" s="120" t="s">
        <v>176</v>
      </c>
      <c r="F246" s="114">
        <f t="shared" si="15"/>
        <v>8.5370000000000008</v>
      </c>
      <c r="G246" s="103">
        <v>12</v>
      </c>
      <c r="H246" s="113">
        <v>20.49</v>
      </c>
      <c r="I246" s="103">
        <f t="shared" si="12"/>
        <v>4.83</v>
      </c>
      <c r="J246" s="103">
        <f t="shared" si="13"/>
        <v>25.32</v>
      </c>
      <c r="K246" s="134"/>
      <c r="M246" s="264"/>
      <c r="N246" s="234"/>
    </row>
    <row r="247" spans="1:14" ht="12.75">
      <c r="A247" s="112">
        <f t="shared" si="14"/>
        <v>240</v>
      </c>
      <c r="B247" s="231" t="s">
        <v>117</v>
      </c>
      <c r="C247" s="231" t="s">
        <v>111</v>
      </c>
      <c r="D247" s="278">
        <v>1455</v>
      </c>
      <c r="E247" s="120" t="s">
        <v>176</v>
      </c>
      <c r="F247" s="114">
        <f t="shared" si="15"/>
        <v>8.7170000000000005</v>
      </c>
      <c r="G247" s="103">
        <v>12</v>
      </c>
      <c r="H247" s="113">
        <v>20.92</v>
      </c>
      <c r="I247" s="103">
        <f t="shared" si="12"/>
        <v>4.9400000000000004</v>
      </c>
      <c r="J247" s="103">
        <f t="shared" si="13"/>
        <v>25.860000000000003</v>
      </c>
      <c r="K247" s="134"/>
      <c r="M247" s="264"/>
      <c r="N247" s="234"/>
    </row>
    <row r="248" spans="1:14" ht="12.75">
      <c r="A248" s="112">
        <f t="shared" si="14"/>
        <v>241</v>
      </c>
      <c r="B248" s="231" t="s">
        <v>169</v>
      </c>
      <c r="C248" s="231" t="s">
        <v>111</v>
      </c>
      <c r="D248" s="278">
        <v>1652</v>
      </c>
      <c r="E248" s="120" t="s">
        <v>176</v>
      </c>
      <c r="F248" s="114">
        <f t="shared" si="15"/>
        <v>9.8970000000000002</v>
      </c>
      <c r="G248" s="103">
        <v>24</v>
      </c>
      <c r="H248" s="113">
        <v>47.51</v>
      </c>
      <c r="I248" s="103">
        <f t="shared" si="12"/>
        <v>11.21</v>
      </c>
      <c r="J248" s="103">
        <f t="shared" si="13"/>
        <v>58.72</v>
      </c>
      <c r="K248" s="134"/>
      <c r="M248" s="264"/>
      <c r="N248" s="234"/>
    </row>
    <row r="249" spans="1:14" ht="12.75">
      <c r="A249" s="112">
        <f t="shared" si="14"/>
        <v>242</v>
      </c>
      <c r="B249" s="231" t="s">
        <v>135</v>
      </c>
      <c r="C249" s="231" t="s">
        <v>70</v>
      </c>
      <c r="D249" s="278">
        <v>1405</v>
      </c>
      <c r="E249" s="120" t="s">
        <v>176</v>
      </c>
      <c r="F249" s="114">
        <f t="shared" si="15"/>
        <v>8.4169999999999998</v>
      </c>
      <c r="G249" s="103">
        <v>8</v>
      </c>
      <c r="H249" s="113">
        <v>13.47</v>
      </c>
      <c r="I249" s="103">
        <f t="shared" si="12"/>
        <v>3.18</v>
      </c>
      <c r="J249" s="103">
        <f t="shared" si="13"/>
        <v>16.650000000000002</v>
      </c>
      <c r="K249" s="134"/>
      <c r="M249" s="264"/>
      <c r="N249" s="234"/>
    </row>
    <row r="250" spans="1:14" ht="12.75">
      <c r="A250" s="112">
        <f t="shared" si="14"/>
        <v>243</v>
      </c>
      <c r="B250" s="231" t="s">
        <v>131</v>
      </c>
      <c r="C250" s="231" t="s">
        <v>111</v>
      </c>
      <c r="D250" s="278">
        <v>1455</v>
      </c>
      <c r="E250" s="120" t="s">
        <v>176</v>
      </c>
      <c r="F250" s="114">
        <f t="shared" si="15"/>
        <v>8.7170000000000005</v>
      </c>
      <c r="G250" s="103">
        <v>24</v>
      </c>
      <c r="H250" s="113">
        <v>41.84</v>
      </c>
      <c r="I250" s="103">
        <f t="shared" si="12"/>
        <v>9.8699999999999992</v>
      </c>
      <c r="J250" s="103">
        <f t="shared" si="13"/>
        <v>51.71</v>
      </c>
      <c r="K250" s="134"/>
      <c r="M250" s="264"/>
      <c r="N250" s="234"/>
    </row>
    <row r="251" spans="1:14" ht="12.75">
      <c r="A251" s="112">
        <f t="shared" si="14"/>
        <v>244</v>
      </c>
      <c r="B251" s="231" t="s">
        <v>126</v>
      </c>
      <c r="C251" s="231" t="s">
        <v>111</v>
      </c>
      <c r="D251" s="278">
        <v>1571</v>
      </c>
      <c r="E251" s="120" t="s">
        <v>176</v>
      </c>
      <c r="F251" s="114">
        <f t="shared" si="15"/>
        <v>9.4120000000000008</v>
      </c>
      <c r="G251" s="103">
        <v>24</v>
      </c>
      <c r="H251" s="113">
        <v>45.18</v>
      </c>
      <c r="I251" s="103">
        <f t="shared" si="12"/>
        <v>10.66</v>
      </c>
      <c r="J251" s="103">
        <f t="shared" si="13"/>
        <v>55.84</v>
      </c>
      <c r="K251" s="134"/>
      <c r="M251" s="264"/>
      <c r="N251" s="234"/>
    </row>
    <row r="252" spans="1:14" ht="12.75">
      <c r="A252" s="112">
        <f t="shared" si="14"/>
        <v>245</v>
      </c>
      <c r="B252" s="231" t="s">
        <v>113</v>
      </c>
      <c r="C252" s="231" t="s">
        <v>70</v>
      </c>
      <c r="D252" s="278">
        <v>1405</v>
      </c>
      <c r="E252" s="120" t="s">
        <v>176</v>
      </c>
      <c r="F252" s="114">
        <f t="shared" si="15"/>
        <v>8.4169999999999998</v>
      </c>
      <c r="G252" s="103">
        <v>36</v>
      </c>
      <c r="H252" s="113">
        <v>60.6</v>
      </c>
      <c r="I252" s="103">
        <f t="shared" si="12"/>
        <v>14.3</v>
      </c>
      <c r="J252" s="103">
        <f t="shared" si="13"/>
        <v>74.900000000000006</v>
      </c>
      <c r="K252" s="134"/>
      <c r="M252" s="264"/>
      <c r="N252" s="234"/>
    </row>
    <row r="253" spans="1:14" ht="12.75">
      <c r="A253" s="112">
        <f t="shared" si="14"/>
        <v>246</v>
      </c>
      <c r="B253" s="231" t="s">
        <v>124</v>
      </c>
      <c r="C253" s="231" t="s">
        <v>70</v>
      </c>
      <c r="D253" s="278">
        <v>1405</v>
      </c>
      <c r="E253" s="120" t="s">
        <v>176</v>
      </c>
      <c r="F253" s="114">
        <f t="shared" si="15"/>
        <v>8.4169999999999998</v>
      </c>
      <c r="G253" s="103">
        <v>12</v>
      </c>
      <c r="H253" s="113">
        <v>20.2</v>
      </c>
      <c r="I253" s="103">
        <f t="shared" si="12"/>
        <v>4.7699999999999996</v>
      </c>
      <c r="J253" s="103">
        <f t="shared" si="13"/>
        <v>24.97</v>
      </c>
      <c r="K253" s="134"/>
      <c r="M253" s="264"/>
      <c r="N253" s="234"/>
    </row>
    <row r="254" spans="1:14" ht="12.75">
      <c r="A254" s="112">
        <f t="shared" si="14"/>
        <v>247</v>
      </c>
      <c r="B254" s="231" t="s">
        <v>170</v>
      </c>
      <c r="C254" s="231" t="s">
        <v>70</v>
      </c>
      <c r="D254" s="278">
        <v>1405</v>
      </c>
      <c r="E254" s="120" t="s">
        <v>176</v>
      </c>
      <c r="F254" s="114">
        <f t="shared" si="15"/>
        <v>8.4169999999999998</v>
      </c>
      <c r="G254" s="103">
        <v>24</v>
      </c>
      <c r="H254" s="113">
        <v>40.4</v>
      </c>
      <c r="I254" s="103">
        <f t="shared" si="12"/>
        <v>9.5299999999999994</v>
      </c>
      <c r="J254" s="103">
        <f t="shared" si="13"/>
        <v>49.93</v>
      </c>
      <c r="K254" s="134"/>
      <c r="M254" s="264"/>
      <c r="N254" s="234"/>
    </row>
    <row r="255" spans="1:14" ht="12.75">
      <c r="A255" s="112">
        <f t="shared" si="14"/>
        <v>248</v>
      </c>
      <c r="B255" s="231" t="s">
        <v>135</v>
      </c>
      <c r="C255" s="231" t="s">
        <v>70</v>
      </c>
      <c r="D255" s="278">
        <v>1405</v>
      </c>
      <c r="E255" s="120" t="s">
        <v>176</v>
      </c>
      <c r="F255" s="114">
        <f t="shared" si="15"/>
        <v>8.4169999999999998</v>
      </c>
      <c r="G255" s="103">
        <v>20</v>
      </c>
      <c r="H255" s="113">
        <v>33.67</v>
      </c>
      <c r="I255" s="103">
        <f t="shared" si="12"/>
        <v>7.94</v>
      </c>
      <c r="J255" s="103">
        <f t="shared" si="13"/>
        <v>41.61</v>
      </c>
      <c r="K255" s="134"/>
      <c r="M255" s="264"/>
      <c r="N255" s="234"/>
    </row>
    <row r="256" spans="1:14" ht="12.75">
      <c r="A256" s="112">
        <f t="shared" si="14"/>
        <v>249</v>
      </c>
      <c r="B256" s="231" t="s">
        <v>116</v>
      </c>
      <c r="C256" s="231" t="s">
        <v>119</v>
      </c>
      <c r="D256" s="278">
        <v>1739</v>
      </c>
      <c r="E256" s="120" t="s">
        <v>176</v>
      </c>
      <c r="F256" s="114">
        <f t="shared" si="15"/>
        <v>10.417999999999999</v>
      </c>
      <c r="G256" s="103">
        <v>12</v>
      </c>
      <c r="H256" s="113">
        <v>25</v>
      </c>
      <c r="I256" s="103">
        <f t="shared" si="12"/>
        <v>5.9</v>
      </c>
      <c r="J256" s="103">
        <f t="shared" si="13"/>
        <v>30.9</v>
      </c>
      <c r="K256" s="134"/>
      <c r="M256" s="264"/>
      <c r="N256" s="234"/>
    </row>
    <row r="257" spans="1:14" ht="12.75">
      <c r="A257" s="112">
        <f t="shared" si="14"/>
        <v>250</v>
      </c>
      <c r="B257" s="231" t="s">
        <v>113</v>
      </c>
      <c r="C257" s="231" t="s">
        <v>70</v>
      </c>
      <c r="D257" s="278">
        <v>1425</v>
      </c>
      <c r="E257" s="120" t="s">
        <v>176</v>
      </c>
      <c r="F257" s="114">
        <f t="shared" si="15"/>
        <v>8.5370000000000008</v>
      </c>
      <c r="G257" s="103">
        <v>36</v>
      </c>
      <c r="H257" s="113">
        <v>61.47</v>
      </c>
      <c r="I257" s="103">
        <f t="shared" si="12"/>
        <v>14.5</v>
      </c>
      <c r="J257" s="103">
        <f t="shared" si="13"/>
        <v>75.97</v>
      </c>
      <c r="K257" s="134"/>
      <c r="M257" s="264"/>
      <c r="N257" s="234"/>
    </row>
    <row r="258" spans="1:14" ht="12.75">
      <c r="A258" s="112">
        <f t="shared" si="14"/>
        <v>251</v>
      </c>
      <c r="B258" s="231" t="s">
        <v>137</v>
      </c>
      <c r="C258" s="231" t="s">
        <v>70</v>
      </c>
      <c r="D258" s="278">
        <v>1432</v>
      </c>
      <c r="E258" s="120" t="s">
        <v>176</v>
      </c>
      <c r="F258" s="114">
        <f t="shared" si="15"/>
        <v>8.5790000000000006</v>
      </c>
      <c r="G258" s="103">
        <v>12</v>
      </c>
      <c r="H258" s="113">
        <v>20.59</v>
      </c>
      <c r="I258" s="103">
        <f t="shared" si="12"/>
        <v>4.8600000000000003</v>
      </c>
      <c r="J258" s="103">
        <f t="shared" si="13"/>
        <v>25.45</v>
      </c>
      <c r="K258" s="134"/>
      <c r="M258" s="264"/>
      <c r="N258" s="234"/>
    </row>
    <row r="259" spans="1:14" ht="12.75">
      <c r="A259" s="112">
        <f t="shared" si="14"/>
        <v>252</v>
      </c>
      <c r="B259" s="231" t="s">
        <v>114</v>
      </c>
      <c r="C259" s="231" t="s">
        <v>111</v>
      </c>
      <c r="D259" s="278">
        <v>1455</v>
      </c>
      <c r="E259" s="120" t="s">
        <v>176</v>
      </c>
      <c r="F259" s="114">
        <f t="shared" si="15"/>
        <v>8.7170000000000005</v>
      </c>
      <c r="G259" s="103">
        <v>12</v>
      </c>
      <c r="H259" s="113">
        <v>20.92</v>
      </c>
      <c r="I259" s="103">
        <f t="shared" si="12"/>
        <v>4.9400000000000004</v>
      </c>
      <c r="J259" s="103">
        <f t="shared" si="13"/>
        <v>25.860000000000003</v>
      </c>
      <c r="K259" s="134"/>
      <c r="M259" s="264"/>
      <c r="N259" s="234"/>
    </row>
    <row r="260" spans="1:14" ht="12.75">
      <c r="A260" s="112">
        <f t="shared" si="14"/>
        <v>253</v>
      </c>
      <c r="B260" s="231" t="s">
        <v>160</v>
      </c>
      <c r="C260" s="231" t="s">
        <v>119</v>
      </c>
      <c r="D260" s="278">
        <v>1672</v>
      </c>
      <c r="E260" s="120" t="s">
        <v>176</v>
      </c>
      <c r="F260" s="114">
        <f t="shared" si="15"/>
        <v>10.016999999999999</v>
      </c>
      <c r="G260" s="103">
        <v>48</v>
      </c>
      <c r="H260" s="113">
        <v>96.16</v>
      </c>
      <c r="I260" s="103">
        <f t="shared" si="12"/>
        <v>22.68</v>
      </c>
      <c r="J260" s="103">
        <f t="shared" si="13"/>
        <v>118.84</v>
      </c>
      <c r="K260" s="134"/>
      <c r="M260" s="264"/>
      <c r="N260" s="234"/>
    </row>
    <row r="261" spans="1:14" ht="12.75">
      <c r="A261" s="112">
        <f t="shared" si="14"/>
        <v>254</v>
      </c>
      <c r="B261" s="231" t="s">
        <v>162</v>
      </c>
      <c r="C261" s="231" t="s">
        <v>70</v>
      </c>
      <c r="D261" s="278">
        <v>1561</v>
      </c>
      <c r="E261" s="120" t="s">
        <v>176</v>
      </c>
      <c r="F261" s="114">
        <f t="shared" si="15"/>
        <v>9.3520000000000003</v>
      </c>
      <c r="G261" s="103">
        <v>12</v>
      </c>
      <c r="H261" s="113">
        <v>22.44</v>
      </c>
      <c r="I261" s="103">
        <f t="shared" si="12"/>
        <v>5.29</v>
      </c>
      <c r="J261" s="103">
        <f t="shared" si="13"/>
        <v>27.73</v>
      </c>
      <c r="K261" s="134"/>
      <c r="M261" s="264"/>
      <c r="N261" s="234"/>
    </row>
    <row r="262" spans="1:14" ht="12.75">
      <c r="A262" s="112">
        <f t="shared" si="14"/>
        <v>255</v>
      </c>
      <c r="B262" s="231" t="s">
        <v>174</v>
      </c>
      <c r="C262" s="231" t="s">
        <v>71</v>
      </c>
      <c r="D262" s="278">
        <v>1222</v>
      </c>
      <c r="E262" s="120" t="s">
        <v>176</v>
      </c>
      <c r="F262" s="114">
        <f t="shared" si="15"/>
        <v>7.3209999999999997</v>
      </c>
      <c r="G262" s="103">
        <v>12</v>
      </c>
      <c r="H262" s="113">
        <v>17.57</v>
      </c>
      <c r="I262" s="103">
        <f t="shared" si="12"/>
        <v>4.1399999999999997</v>
      </c>
      <c r="J262" s="103">
        <f t="shared" si="13"/>
        <v>21.71</v>
      </c>
      <c r="K262" s="134"/>
      <c r="M262" s="264"/>
      <c r="N262" s="234"/>
    </row>
    <row r="263" spans="1:14" ht="12.75">
      <c r="A263" s="112">
        <f t="shared" si="14"/>
        <v>256</v>
      </c>
      <c r="B263" s="231" t="s">
        <v>86</v>
      </c>
      <c r="C263" s="231" t="s">
        <v>71</v>
      </c>
      <c r="D263" s="278">
        <v>1655</v>
      </c>
      <c r="E263" s="120" t="s">
        <v>176</v>
      </c>
      <c r="F263" s="114">
        <f t="shared" si="15"/>
        <v>9.9149999999999991</v>
      </c>
      <c r="G263" s="103">
        <v>143</v>
      </c>
      <c r="H263" s="113">
        <v>283.57</v>
      </c>
      <c r="I263" s="103">
        <f t="shared" si="12"/>
        <v>66.89</v>
      </c>
      <c r="J263" s="103">
        <f t="shared" si="13"/>
        <v>350.46</v>
      </c>
      <c r="K263" s="134"/>
      <c r="M263" s="264"/>
      <c r="N263" s="234"/>
    </row>
    <row r="264" spans="1:14" ht="12.75">
      <c r="A264" s="112">
        <f t="shared" si="14"/>
        <v>257</v>
      </c>
      <c r="B264" s="231" t="s">
        <v>86</v>
      </c>
      <c r="C264" s="231" t="s">
        <v>71</v>
      </c>
      <c r="D264" s="278">
        <v>1655</v>
      </c>
      <c r="E264" s="120" t="s">
        <v>177</v>
      </c>
      <c r="F264" s="114">
        <f t="shared" si="15"/>
        <v>9.9149999999999991</v>
      </c>
      <c r="G264" s="103">
        <v>12</v>
      </c>
      <c r="H264" s="113">
        <v>59.49</v>
      </c>
      <c r="I264" s="103">
        <f t="shared" ref="I264:I327" si="16">ROUND(H264*23.59%,2)</f>
        <v>14.03</v>
      </c>
      <c r="J264" s="103">
        <f t="shared" ref="J264:J327" si="17">H264+I264</f>
        <v>73.52</v>
      </c>
      <c r="K264" s="134"/>
      <c r="M264" s="264"/>
      <c r="N264" s="234"/>
    </row>
    <row r="265" spans="1:14" ht="12.75">
      <c r="A265" s="112">
        <f t="shared" si="14"/>
        <v>258</v>
      </c>
      <c r="B265" s="231" t="s">
        <v>137</v>
      </c>
      <c r="C265" s="231" t="s">
        <v>111</v>
      </c>
      <c r="D265" s="278">
        <v>1483</v>
      </c>
      <c r="E265" s="120" t="s">
        <v>176</v>
      </c>
      <c r="F265" s="114">
        <f t="shared" si="15"/>
        <v>8.8840000000000003</v>
      </c>
      <c r="G265" s="103">
        <v>12</v>
      </c>
      <c r="H265" s="113">
        <v>21.32</v>
      </c>
      <c r="I265" s="103">
        <f t="shared" si="16"/>
        <v>5.03</v>
      </c>
      <c r="J265" s="103">
        <f t="shared" si="17"/>
        <v>26.35</v>
      </c>
      <c r="K265" s="134"/>
      <c r="M265" s="264"/>
      <c r="N265" s="234"/>
    </row>
    <row r="266" spans="1:14" ht="12.75">
      <c r="A266" s="112">
        <f t="shared" ref="A266:A329" si="18">A265+1</f>
        <v>259</v>
      </c>
      <c r="B266" s="231" t="s">
        <v>162</v>
      </c>
      <c r="C266" s="231" t="s">
        <v>111</v>
      </c>
      <c r="D266" s="278">
        <v>1571</v>
      </c>
      <c r="E266" s="120" t="s">
        <v>176</v>
      </c>
      <c r="F266" s="114">
        <f t="shared" ref="F266:F329" si="19">ROUND(D266/$F$4,3)</f>
        <v>9.4120000000000008</v>
      </c>
      <c r="G266" s="103">
        <v>12</v>
      </c>
      <c r="H266" s="113">
        <v>22.59</v>
      </c>
      <c r="I266" s="103">
        <f t="shared" si="16"/>
        <v>5.33</v>
      </c>
      <c r="J266" s="103">
        <f t="shared" si="17"/>
        <v>27.92</v>
      </c>
      <c r="K266" s="134"/>
      <c r="M266" s="264"/>
      <c r="N266" s="234"/>
    </row>
    <row r="267" spans="1:14" ht="12.75">
      <c r="A267" s="112">
        <f t="shared" si="18"/>
        <v>260</v>
      </c>
      <c r="B267" s="231" t="s">
        <v>125</v>
      </c>
      <c r="C267" s="231" t="s">
        <v>70</v>
      </c>
      <c r="D267" s="278">
        <v>1541</v>
      </c>
      <c r="E267" s="120" t="s">
        <v>176</v>
      </c>
      <c r="F267" s="114">
        <f t="shared" si="19"/>
        <v>9.2319999999999993</v>
      </c>
      <c r="G267" s="103">
        <v>24</v>
      </c>
      <c r="H267" s="113">
        <v>44.31</v>
      </c>
      <c r="I267" s="103">
        <f t="shared" si="16"/>
        <v>10.45</v>
      </c>
      <c r="J267" s="103">
        <f t="shared" si="17"/>
        <v>54.760000000000005</v>
      </c>
      <c r="K267" s="134"/>
      <c r="M267" s="264"/>
      <c r="N267" s="234"/>
    </row>
    <row r="268" spans="1:14" ht="12.75">
      <c r="A268" s="112">
        <f t="shared" si="18"/>
        <v>261</v>
      </c>
      <c r="B268" s="231" t="s">
        <v>151</v>
      </c>
      <c r="C268" s="231" t="s">
        <v>70</v>
      </c>
      <c r="D268" s="278">
        <v>1405</v>
      </c>
      <c r="E268" s="120" t="s">
        <v>176</v>
      </c>
      <c r="F268" s="114">
        <f t="shared" si="19"/>
        <v>8.4169999999999998</v>
      </c>
      <c r="G268" s="103">
        <v>24</v>
      </c>
      <c r="H268" s="113">
        <v>40.4</v>
      </c>
      <c r="I268" s="103">
        <f t="shared" si="16"/>
        <v>9.5299999999999994</v>
      </c>
      <c r="J268" s="103">
        <f t="shared" si="17"/>
        <v>49.93</v>
      </c>
      <c r="K268" s="134"/>
      <c r="M268" s="264"/>
      <c r="N268" s="234"/>
    </row>
    <row r="269" spans="1:14" ht="12.75">
      <c r="A269" s="112">
        <f t="shared" si="18"/>
        <v>262</v>
      </c>
      <c r="B269" s="231" t="s">
        <v>127</v>
      </c>
      <c r="C269" s="231" t="s">
        <v>70</v>
      </c>
      <c r="D269" s="278">
        <v>1350</v>
      </c>
      <c r="E269" s="120" t="s">
        <v>176</v>
      </c>
      <c r="F269" s="114">
        <f t="shared" si="19"/>
        <v>8.0879999999999992</v>
      </c>
      <c r="G269" s="103">
        <v>24</v>
      </c>
      <c r="H269" s="113">
        <v>38.82</v>
      </c>
      <c r="I269" s="103">
        <f t="shared" si="16"/>
        <v>9.16</v>
      </c>
      <c r="J269" s="103">
        <f t="shared" si="17"/>
        <v>47.980000000000004</v>
      </c>
      <c r="K269" s="134"/>
      <c r="M269" s="264"/>
      <c r="N269" s="234"/>
    </row>
    <row r="270" spans="1:14" ht="12.75">
      <c r="A270" s="112">
        <f t="shared" si="18"/>
        <v>263</v>
      </c>
      <c r="B270" s="231" t="s">
        <v>140</v>
      </c>
      <c r="C270" s="231" t="s">
        <v>111</v>
      </c>
      <c r="D270" s="278">
        <v>1455</v>
      </c>
      <c r="E270" s="120" t="s">
        <v>176</v>
      </c>
      <c r="F270" s="114">
        <f t="shared" si="19"/>
        <v>8.7170000000000005</v>
      </c>
      <c r="G270" s="103">
        <v>12</v>
      </c>
      <c r="H270" s="113">
        <v>20.92</v>
      </c>
      <c r="I270" s="103">
        <f t="shared" si="16"/>
        <v>4.9400000000000004</v>
      </c>
      <c r="J270" s="103">
        <f t="shared" si="17"/>
        <v>25.860000000000003</v>
      </c>
      <c r="K270" s="134"/>
      <c r="M270" s="264"/>
      <c r="N270" s="234"/>
    </row>
    <row r="271" spans="1:14" ht="12.75">
      <c r="A271" s="112">
        <f t="shared" si="18"/>
        <v>264</v>
      </c>
      <c r="B271" s="231" t="s">
        <v>146</v>
      </c>
      <c r="C271" s="231" t="s">
        <v>111</v>
      </c>
      <c r="D271" s="278">
        <v>1455</v>
      </c>
      <c r="E271" s="120" t="s">
        <v>176</v>
      </c>
      <c r="F271" s="114">
        <f t="shared" si="19"/>
        <v>8.7170000000000005</v>
      </c>
      <c r="G271" s="103">
        <v>36</v>
      </c>
      <c r="H271" s="113">
        <v>62.76</v>
      </c>
      <c r="I271" s="103">
        <f t="shared" si="16"/>
        <v>14.81</v>
      </c>
      <c r="J271" s="103">
        <f t="shared" si="17"/>
        <v>77.569999999999993</v>
      </c>
      <c r="K271" s="134"/>
      <c r="M271" s="264"/>
      <c r="N271" s="234"/>
    </row>
    <row r="272" spans="1:14" ht="12.75">
      <c r="A272" s="112">
        <f t="shared" si="18"/>
        <v>265</v>
      </c>
      <c r="B272" s="231" t="s">
        <v>85</v>
      </c>
      <c r="C272" s="231" t="s">
        <v>71</v>
      </c>
      <c r="D272" s="278">
        <v>1655</v>
      </c>
      <c r="E272" s="120" t="s">
        <v>176</v>
      </c>
      <c r="F272" s="114">
        <f t="shared" si="19"/>
        <v>9.9149999999999991</v>
      </c>
      <c r="G272" s="103">
        <v>134.5</v>
      </c>
      <c r="H272" s="113">
        <v>266.70999999999998</v>
      </c>
      <c r="I272" s="103">
        <f t="shared" si="16"/>
        <v>62.92</v>
      </c>
      <c r="J272" s="103">
        <f t="shared" si="17"/>
        <v>329.63</v>
      </c>
      <c r="K272" s="134"/>
      <c r="M272" s="264"/>
      <c r="N272" s="234"/>
    </row>
    <row r="273" spans="1:14" ht="12.75">
      <c r="A273" s="112">
        <f t="shared" si="18"/>
        <v>266</v>
      </c>
      <c r="B273" s="231" t="s">
        <v>85</v>
      </c>
      <c r="C273" s="231" t="s">
        <v>71</v>
      </c>
      <c r="D273" s="278">
        <v>1655</v>
      </c>
      <c r="E273" s="120" t="s">
        <v>177</v>
      </c>
      <c r="F273" s="114">
        <f t="shared" si="19"/>
        <v>9.9149999999999991</v>
      </c>
      <c r="G273" s="103">
        <v>29.5</v>
      </c>
      <c r="H273" s="113">
        <v>146.25</v>
      </c>
      <c r="I273" s="103">
        <f t="shared" si="16"/>
        <v>34.5</v>
      </c>
      <c r="J273" s="103">
        <f t="shared" si="17"/>
        <v>180.75</v>
      </c>
      <c r="K273" s="134"/>
      <c r="M273" s="264"/>
      <c r="N273" s="234"/>
    </row>
    <row r="274" spans="1:14" ht="12.75">
      <c r="A274" s="112">
        <f t="shared" si="18"/>
        <v>267</v>
      </c>
      <c r="B274" s="231" t="s">
        <v>85</v>
      </c>
      <c r="C274" s="231" t="s">
        <v>71</v>
      </c>
      <c r="D274" s="278">
        <v>1655</v>
      </c>
      <c r="E274" s="120" t="s">
        <v>177</v>
      </c>
      <c r="F274" s="114">
        <f t="shared" si="19"/>
        <v>9.9149999999999991</v>
      </c>
      <c r="G274" s="103">
        <v>29.5</v>
      </c>
      <c r="H274" s="113">
        <v>146.25</v>
      </c>
      <c r="I274" s="103">
        <f t="shared" si="16"/>
        <v>34.5</v>
      </c>
      <c r="J274" s="103">
        <f t="shared" si="17"/>
        <v>180.75</v>
      </c>
      <c r="K274" s="134"/>
      <c r="M274" s="264"/>
      <c r="N274" s="234"/>
    </row>
    <row r="275" spans="1:14" ht="12.75">
      <c r="A275" s="112">
        <f t="shared" si="18"/>
        <v>268</v>
      </c>
      <c r="B275" s="231" t="s">
        <v>85</v>
      </c>
      <c r="C275" s="231" t="s">
        <v>71</v>
      </c>
      <c r="D275" s="278">
        <v>1655</v>
      </c>
      <c r="E275" s="120" t="s">
        <v>176</v>
      </c>
      <c r="F275" s="114">
        <f t="shared" si="19"/>
        <v>9.9149999999999991</v>
      </c>
      <c r="G275" s="103">
        <v>138.5</v>
      </c>
      <c r="H275" s="113">
        <v>274.64999999999998</v>
      </c>
      <c r="I275" s="103">
        <f t="shared" si="16"/>
        <v>64.790000000000006</v>
      </c>
      <c r="J275" s="103">
        <f t="shared" si="17"/>
        <v>339.44</v>
      </c>
      <c r="K275" s="134"/>
      <c r="M275" s="264"/>
      <c r="N275" s="234"/>
    </row>
    <row r="276" spans="1:14" ht="12.75">
      <c r="A276" s="112">
        <f t="shared" si="18"/>
        <v>269</v>
      </c>
      <c r="B276" s="231" t="s">
        <v>142</v>
      </c>
      <c r="C276" s="231" t="s">
        <v>111</v>
      </c>
      <c r="D276" s="278">
        <v>1571</v>
      </c>
      <c r="E276" s="120" t="s">
        <v>176</v>
      </c>
      <c r="F276" s="114">
        <f t="shared" si="19"/>
        <v>9.4120000000000008</v>
      </c>
      <c r="G276" s="103">
        <v>12</v>
      </c>
      <c r="H276" s="113">
        <v>22.59</v>
      </c>
      <c r="I276" s="103">
        <f t="shared" si="16"/>
        <v>5.33</v>
      </c>
      <c r="J276" s="103">
        <f t="shared" si="17"/>
        <v>27.92</v>
      </c>
      <c r="K276" s="134"/>
      <c r="M276" s="264"/>
      <c r="N276" s="234"/>
    </row>
    <row r="277" spans="1:14" ht="12.75">
      <c r="A277" s="112">
        <f t="shared" si="18"/>
        <v>270</v>
      </c>
      <c r="B277" s="231" t="s">
        <v>164</v>
      </c>
      <c r="C277" s="231" t="s">
        <v>111</v>
      </c>
      <c r="D277" s="278">
        <v>1455</v>
      </c>
      <c r="E277" s="120" t="s">
        <v>176</v>
      </c>
      <c r="F277" s="114">
        <f t="shared" si="19"/>
        <v>8.7170000000000005</v>
      </c>
      <c r="G277" s="103">
        <v>12.5</v>
      </c>
      <c r="H277" s="113">
        <v>21.79</v>
      </c>
      <c r="I277" s="103">
        <f t="shared" si="16"/>
        <v>5.14</v>
      </c>
      <c r="J277" s="103">
        <f t="shared" si="17"/>
        <v>26.93</v>
      </c>
      <c r="K277" s="134"/>
      <c r="M277" s="264"/>
      <c r="N277" s="234"/>
    </row>
    <row r="278" spans="1:14" ht="12.75">
      <c r="A278" s="112">
        <f t="shared" si="18"/>
        <v>271</v>
      </c>
      <c r="B278" s="231" t="s">
        <v>110</v>
      </c>
      <c r="C278" s="231" t="s">
        <v>70</v>
      </c>
      <c r="D278" s="278">
        <v>1432</v>
      </c>
      <c r="E278" s="120" t="s">
        <v>176</v>
      </c>
      <c r="F278" s="114">
        <f t="shared" si="19"/>
        <v>8.5790000000000006</v>
      </c>
      <c r="G278" s="103">
        <v>12</v>
      </c>
      <c r="H278" s="113">
        <v>20.59</v>
      </c>
      <c r="I278" s="103">
        <f t="shared" si="16"/>
        <v>4.8600000000000003</v>
      </c>
      <c r="J278" s="103">
        <f t="shared" si="17"/>
        <v>25.45</v>
      </c>
      <c r="K278" s="134"/>
      <c r="M278" s="264"/>
      <c r="N278" s="234"/>
    </row>
    <row r="279" spans="1:14" ht="12.75">
      <c r="A279" s="112">
        <f t="shared" si="18"/>
        <v>272</v>
      </c>
      <c r="B279" s="231" t="s">
        <v>118</v>
      </c>
      <c r="C279" s="231" t="s">
        <v>70</v>
      </c>
      <c r="D279" s="278">
        <v>1405</v>
      </c>
      <c r="E279" s="120" t="s">
        <v>176</v>
      </c>
      <c r="F279" s="114">
        <f t="shared" si="19"/>
        <v>8.4169999999999998</v>
      </c>
      <c r="G279" s="103">
        <v>12</v>
      </c>
      <c r="H279" s="113">
        <v>20.2</v>
      </c>
      <c r="I279" s="103">
        <f t="shared" si="16"/>
        <v>4.7699999999999996</v>
      </c>
      <c r="J279" s="103">
        <f t="shared" si="17"/>
        <v>24.97</v>
      </c>
      <c r="K279" s="134"/>
      <c r="M279" s="264"/>
      <c r="N279" s="234"/>
    </row>
    <row r="280" spans="1:14" ht="12.75">
      <c r="A280" s="112">
        <f t="shared" si="18"/>
        <v>273</v>
      </c>
      <c r="B280" s="231" t="s">
        <v>170</v>
      </c>
      <c r="C280" s="231" t="s">
        <v>70</v>
      </c>
      <c r="D280" s="278">
        <v>1405</v>
      </c>
      <c r="E280" s="120" t="s">
        <v>176</v>
      </c>
      <c r="F280" s="114">
        <f t="shared" si="19"/>
        <v>8.4169999999999998</v>
      </c>
      <c r="G280" s="103">
        <v>24</v>
      </c>
      <c r="H280" s="113">
        <v>40.4</v>
      </c>
      <c r="I280" s="103">
        <f t="shared" si="16"/>
        <v>9.5299999999999994</v>
      </c>
      <c r="J280" s="103">
        <f t="shared" si="17"/>
        <v>49.93</v>
      </c>
      <c r="K280" s="134"/>
      <c r="M280" s="264"/>
      <c r="N280" s="234"/>
    </row>
    <row r="281" spans="1:14" ht="12.75">
      <c r="A281" s="112">
        <f t="shared" si="18"/>
        <v>274</v>
      </c>
      <c r="B281" s="231" t="s">
        <v>162</v>
      </c>
      <c r="C281" s="231" t="s">
        <v>70</v>
      </c>
      <c r="D281" s="278">
        <v>1541</v>
      </c>
      <c r="E281" s="120" t="s">
        <v>176</v>
      </c>
      <c r="F281" s="114">
        <f t="shared" si="19"/>
        <v>9.2319999999999993</v>
      </c>
      <c r="G281" s="103">
        <v>24</v>
      </c>
      <c r="H281" s="113">
        <v>44.31</v>
      </c>
      <c r="I281" s="103">
        <f t="shared" si="16"/>
        <v>10.45</v>
      </c>
      <c r="J281" s="103">
        <f t="shared" si="17"/>
        <v>54.760000000000005</v>
      </c>
      <c r="K281" s="134"/>
      <c r="M281" s="264"/>
      <c r="N281" s="234"/>
    </row>
    <row r="282" spans="1:14" ht="12.75">
      <c r="A282" s="112">
        <f t="shared" si="18"/>
        <v>275</v>
      </c>
      <c r="B282" s="231" t="s">
        <v>141</v>
      </c>
      <c r="C282" s="231" t="s">
        <v>111</v>
      </c>
      <c r="D282" s="278">
        <v>1652</v>
      </c>
      <c r="E282" s="120" t="s">
        <v>176</v>
      </c>
      <c r="F282" s="114">
        <f t="shared" si="19"/>
        <v>9.8970000000000002</v>
      </c>
      <c r="G282" s="103">
        <v>12</v>
      </c>
      <c r="H282" s="113">
        <v>23.75</v>
      </c>
      <c r="I282" s="103">
        <f t="shared" si="16"/>
        <v>5.6</v>
      </c>
      <c r="J282" s="103">
        <f t="shared" si="17"/>
        <v>29.35</v>
      </c>
      <c r="K282" s="134"/>
      <c r="M282" s="264"/>
      <c r="N282" s="234"/>
    </row>
    <row r="283" spans="1:14" ht="12.75">
      <c r="A283" s="112">
        <f t="shared" si="18"/>
        <v>276</v>
      </c>
      <c r="B283" s="231" t="s">
        <v>120</v>
      </c>
      <c r="C283" s="231" t="s">
        <v>70</v>
      </c>
      <c r="D283" s="278">
        <v>1405</v>
      </c>
      <c r="E283" s="120" t="s">
        <v>176</v>
      </c>
      <c r="F283" s="114">
        <f t="shared" si="19"/>
        <v>8.4169999999999998</v>
      </c>
      <c r="G283" s="103">
        <v>24</v>
      </c>
      <c r="H283" s="113">
        <v>40.4</v>
      </c>
      <c r="I283" s="103">
        <f t="shared" si="16"/>
        <v>9.5299999999999994</v>
      </c>
      <c r="J283" s="103">
        <f t="shared" si="17"/>
        <v>49.93</v>
      </c>
      <c r="K283" s="134"/>
      <c r="M283" s="264"/>
      <c r="N283" s="234"/>
    </row>
    <row r="284" spans="1:14" ht="12.75">
      <c r="A284" s="112">
        <f t="shared" si="18"/>
        <v>277</v>
      </c>
      <c r="B284" s="231" t="s">
        <v>135</v>
      </c>
      <c r="C284" s="231" t="s">
        <v>70</v>
      </c>
      <c r="D284" s="278">
        <v>1412</v>
      </c>
      <c r="E284" s="120" t="s">
        <v>176</v>
      </c>
      <c r="F284" s="114">
        <f t="shared" si="19"/>
        <v>8.4589999999999996</v>
      </c>
      <c r="G284" s="103">
        <v>36</v>
      </c>
      <c r="H284" s="113">
        <v>60.9</v>
      </c>
      <c r="I284" s="103">
        <f t="shared" si="16"/>
        <v>14.37</v>
      </c>
      <c r="J284" s="103">
        <f t="shared" si="17"/>
        <v>75.27</v>
      </c>
      <c r="K284" s="134"/>
      <c r="M284" s="264"/>
      <c r="N284" s="234"/>
    </row>
    <row r="285" spans="1:14" ht="12.75">
      <c r="A285" s="112">
        <f t="shared" si="18"/>
        <v>278</v>
      </c>
      <c r="B285" s="231" t="s">
        <v>85</v>
      </c>
      <c r="C285" s="231" t="s">
        <v>70</v>
      </c>
      <c r="D285" s="278">
        <v>1765</v>
      </c>
      <c r="E285" s="120" t="s">
        <v>177</v>
      </c>
      <c r="F285" s="114">
        <f t="shared" si="19"/>
        <v>10.574</v>
      </c>
      <c r="G285" s="103">
        <v>10.5</v>
      </c>
      <c r="H285" s="113">
        <v>55.51</v>
      </c>
      <c r="I285" s="103">
        <f t="shared" si="16"/>
        <v>13.09</v>
      </c>
      <c r="J285" s="103">
        <f t="shared" si="17"/>
        <v>68.599999999999994</v>
      </c>
      <c r="K285" s="134"/>
      <c r="M285" s="264"/>
      <c r="N285" s="234"/>
    </row>
    <row r="286" spans="1:14" ht="12.75">
      <c r="A286" s="112">
        <f t="shared" si="18"/>
        <v>279</v>
      </c>
      <c r="B286" s="231" t="s">
        <v>85</v>
      </c>
      <c r="C286" s="231" t="s">
        <v>70</v>
      </c>
      <c r="D286" s="278">
        <v>1765</v>
      </c>
      <c r="E286" s="120" t="s">
        <v>176</v>
      </c>
      <c r="F286" s="114">
        <f t="shared" si="19"/>
        <v>10.574</v>
      </c>
      <c r="G286" s="103">
        <v>153.5</v>
      </c>
      <c r="H286" s="113">
        <v>324.62</v>
      </c>
      <c r="I286" s="103">
        <f t="shared" si="16"/>
        <v>76.58</v>
      </c>
      <c r="J286" s="103">
        <f t="shared" si="17"/>
        <v>401.2</v>
      </c>
      <c r="K286" s="134"/>
      <c r="M286" s="264"/>
      <c r="N286" s="234"/>
    </row>
    <row r="287" spans="1:14" ht="12.75">
      <c r="A287" s="112">
        <f t="shared" si="18"/>
        <v>280</v>
      </c>
      <c r="B287" s="231" t="s">
        <v>151</v>
      </c>
      <c r="C287" s="231" t="s">
        <v>70</v>
      </c>
      <c r="D287" s="278">
        <v>1432</v>
      </c>
      <c r="E287" s="120" t="s">
        <v>176</v>
      </c>
      <c r="F287" s="114">
        <f t="shared" si="19"/>
        <v>8.5790000000000006</v>
      </c>
      <c r="G287" s="103">
        <v>12</v>
      </c>
      <c r="H287" s="113">
        <v>20.59</v>
      </c>
      <c r="I287" s="103">
        <f t="shared" si="16"/>
        <v>4.8600000000000003</v>
      </c>
      <c r="J287" s="103">
        <f t="shared" si="17"/>
        <v>25.45</v>
      </c>
      <c r="K287" s="134"/>
      <c r="M287" s="264"/>
      <c r="N287" s="234"/>
    </row>
    <row r="288" spans="1:14" ht="12.75">
      <c r="A288" s="112">
        <f t="shared" si="18"/>
        <v>281</v>
      </c>
      <c r="B288" s="231" t="s">
        <v>114</v>
      </c>
      <c r="C288" s="231" t="s">
        <v>70</v>
      </c>
      <c r="D288" s="278">
        <v>1702</v>
      </c>
      <c r="E288" s="120" t="s">
        <v>176</v>
      </c>
      <c r="F288" s="114">
        <f t="shared" si="19"/>
        <v>10.196999999999999</v>
      </c>
      <c r="G288" s="103">
        <v>12</v>
      </c>
      <c r="H288" s="113">
        <v>24.47</v>
      </c>
      <c r="I288" s="103">
        <f t="shared" si="16"/>
        <v>5.77</v>
      </c>
      <c r="J288" s="103">
        <f t="shared" si="17"/>
        <v>30.24</v>
      </c>
      <c r="K288" s="134"/>
      <c r="M288" s="264"/>
      <c r="N288" s="234"/>
    </row>
    <row r="289" spans="1:14" ht="12.75">
      <c r="A289" s="112">
        <f t="shared" si="18"/>
        <v>282</v>
      </c>
      <c r="B289" s="231" t="s">
        <v>125</v>
      </c>
      <c r="C289" s="231" t="s">
        <v>111</v>
      </c>
      <c r="D289" s="278">
        <v>1571</v>
      </c>
      <c r="E289" s="120" t="s">
        <v>176</v>
      </c>
      <c r="F289" s="114">
        <f t="shared" si="19"/>
        <v>9.4120000000000008</v>
      </c>
      <c r="G289" s="103">
        <v>3</v>
      </c>
      <c r="H289" s="113">
        <v>5.65</v>
      </c>
      <c r="I289" s="103">
        <f t="shared" si="16"/>
        <v>1.33</v>
      </c>
      <c r="J289" s="103">
        <f t="shared" si="17"/>
        <v>6.98</v>
      </c>
      <c r="K289" s="134"/>
      <c r="M289" s="264"/>
      <c r="N289" s="234"/>
    </row>
    <row r="290" spans="1:14" ht="12.75">
      <c r="A290" s="112">
        <f t="shared" si="18"/>
        <v>283</v>
      </c>
      <c r="B290" s="231" t="s">
        <v>141</v>
      </c>
      <c r="C290" s="231" t="s">
        <v>111</v>
      </c>
      <c r="D290" s="278">
        <v>1652</v>
      </c>
      <c r="E290" s="120" t="s">
        <v>176</v>
      </c>
      <c r="F290" s="114">
        <f t="shared" si="19"/>
        <v>9.8970000000000002</v>
      </c>
      <c r="G290" s="103">
        <v>12</v>
      </c>
      <c r="H290" s="113">
        <v>23.75</v>
      </c>
      <c r="I290" s="103">
        <f t="shared" si="16"/>
        <v>5.6</v>
      </c>
      <c r="J290" s="103">
        <f t="shared" si="17"/>
        <v>29.35</v>
      </c>
      <c r="K290" s="134"/>
      <c r="M290" s="264"/>
      <c r="N290" s="234"/>
    </row>
    <row r="291" spans="1:14" ht="12.75">
      <c r="A291" s="112">
        <f t="shared" si="18"/>
        <v>284</v>
      </c>
      <c r="B291" s="231" t="s">
        <v>112</v>
      </c>
      <c r="C291" s="231" t="s">
        <v>71</v>
      </c>
      <c r="D291" s="278">
        <v>1383</v>
      </c>
      <c r="E291" s="120" t="s">
        <v>176</v>
      </c>
      <c r="F291" s="114">
        <f t="shared" si="19"/>
        <v>8.2850000000000001</v>
      </c>
      <c r="G291" s="103">
        <v>24</v>
      </c>
      <c r="H291" s="113">
        <v>39.770000000000003</v>
      </c>
      <c r="I291" s="103">
        <f t="shared" si="16"/>
        <v>9.3800000000000008</v>
      </c>
      <c r="J291" s="103">
        <f t="shared" si="17"/>
        <v>49.150000000000006</v>
      </c>
      <c r="K291" s="134"/>
      <c r="M291" s="264"/>
      <c r="N291" s="234"/>
    </row>
    <row r="292" spans="1:14" ht="12.75">
      <c r="A292" s="112">
        <f t="shared" si="18"/>
        <v>285</v>
      </c>
      <c r="B292" s="231" t="s">
        <v>137</v>
      </c>
      <c r="C292" s="231" t="s">
        <v>70</v>
      </c>
      <c r="D292" s="278">
        <v>1432</v>
      </c>
      <c r="E292" s="120" t="s">
        <v>176</v>
      </c>
      <c r="F292" s="114">
        <f t="shared" si="19"/>
        <v>8.5790000000000006</v>
      </c>
      <c r="G292" s="103">
        <v>12</v>
      </c>
      <c r="H292" s="113">
        <v>20.59</v>
      </c>
      <c r="I292" s="103">
        <f t="shared" si="16"/>
        <v>4.8600000000000003</v>
      </c>
      <c r="J292" s="103">
        <f t="shared" si="17"/>
        <v>25.45</v>
      </c>
      <c r="K292" s="134"/>
      <c r="M292" s="264"/>
      <c r="N292" s="234"/>
    </row>
    <row r="293" spans="1:14" ht="12.75">
      <c r="A293" s="112">
        <f t="shared" si="18"/>
        <v>286</v>
      </c>
      <c r="B293" s="231" t="s">
        <v>162</v>
      </c>
      <c r="C293" s="231" t="s">
        <v>70</v>
      </c>
      <c r="D293" s="278">
        <v>1513</v>
      </c>
      <c r="E293" s="120" t="s">
        <v>176</v>
      </c>
      <c r="F293" s="114">
        <f t="shared" si="19"/>
        <v>9.0640000000000001</v>
      </c>
      <c r="G293" s="103">
        <v>12</v>
      </c>
      <c r="H293" s="113">
        <v>21.75</v>
      </c>
      <c r="I293" s="103">
        <f t="shared" si="16"/>
        <v>5.13</v>
      </c>
      <c r="J293" s="103">
        <f t="shared" si="17"/>
        <v>26.88</v>
      </c>
      <c r="K293" s="134"/>
      <c r="M293" s="264"/>
      <c r="N293" s="234"/>
    </row>
    <row r="294" spans="1:14" ht="12.75">
      <c r="A294" s="112">
        <f t="shared" si="18"/>
        <v>287</v>
      </c>
      <c r="B294" s="231" t="s">
        <v>133</v>
      </c>
      <c r="C294" s="231" t="s">
        <v>70</v>
      </c>
      <c r="D294" s="278">
        <v>1385</v>
      </c>
      <c r="E294" s="120" t="s">
        <v>176</v>
      </c>
      <c r="F294" s="114">
        <f t="shared" si="19"/>
        <v>8.2970000000000006</v>
      </c>
      <c r="G294" s="103">
        <v>12</v>
      </c>
      <c r="H294" s="113">
        <v>19.91</v>
      </c>
      <c r="I294" s="103">
        <f t="shared" si="16"/>
        <v>4.7</v>
      </c>
      <c r="J294" s="103">
        <f t="shared" si="17"/>
        <v>24.61</v>
      </c>
      <c r="K294" s="134"/>
      <c r="M294" s="264"/>
      <c r="N294" s="234"/>
    </row>
    <row r="295" spans="1:14" ht="12.75">
      <c r="A295" s="112">
        <f t="shared" si="18"/>
        <v>288</v>
      </c>
      <c r="B295" s="231" t="s">
        <v>156</v>
      </c>
      <c r="C295" s="231" t="s">
        <v>70</v>
      </c>
      <c r="D295" s="278">
        <v>1405</v>
      </c>
      <c r="E295" s="120" t="s">
        <v>176</v>
      </c>
      <c r="F295" s="114">
        <f t="shared" si="19"/>
        <v>8.4169999999999998</v>
      </c>
      <c r="G295" s="103">
        <v>24</v>
      </c>
      <c r="H295" s="113">
        <v>40.4</v>
      </c>
      <c r="I295" s="103">
        <f t="shared" si="16"/>
        <v>9.5299999999999994</v>
      </c>
      <c r="J295" s="103">
        <f t="shared" si="17"/>
        <v>49.93</v>
      </c>
      <c r="K295" s="134"/>
      <c r="M295" s="264"/>
      <c r="N295" s="234"/>
    </row>
    <row r="296" spans="1:14" ht="12.75">
      <c r="A296" s="112">
        <f t="shared" si="18"/>
        <v>289</v>
      </c>
      <c r="B296" s="231" t="s">
        <v>127</v>
      </c>
      <c r="C296" s="231" t="s">
        <v>70</v>
      </c>
      <c r="D296" s="278">
        <v>1355</v>
      </c>
      <c r="E296" s="120" t="s">
        <v>176</v>
      </c>
      <c r="F296" s="114">
        <f t="shared" si="19"/>
        <v>8.1180000000000003</v>
      </c>
      <c r="G296" s="103">
        <v>24</v>
      </c>
      <c r="H296" s="113">
        <v>38.97</v>
      </c>
      <c r="I296" s="103">
        <f t="shared" si="16"/>
        <v>9.19</v>
      </c>
      <c r="J296" s="103">
        <f t="shared" si="17"/>
        <v>48.16</v>
      </c>
      <c r="K296" s="134"/>
      <c r="M296" s="264"/>
      <c r="N296" s="234"/>
    </row>
    <row r="297" spans="1:14" ht="12.75">
      <c r="A297" s="112">
        <f t="shared" si="18"/>
        <v>290</v>
      </c>
      <c r="B297" s="231" t="s">
        <v>109</v>
      </c>
      <c r="C297" s="231" t="s">
        <v>70</v>
      </c>
      <c r="D297" s="278">
        <v>1541</v>
      </c>
      <c r="E297" s="120" t="s">
        <v>176</v>
      </c>
      <c r="F297" s="114">
        <f t="shared" si="19"/>
        <v>9.2319999999999993</v>
      </c>
      <c r="G297" s="103">
        <v>37</v>
      </c>
      <c r="H297" s="113">
        <v>68.319999999999993</v>
      </c>
      <c r="I297" s="103">
        <f t="shared" si="16"/>
        <v>16.12</v>
      </c>
      <c r="J297" s="103">
        <f t="shared" si="17"/>
        <v>84.44</v>
      </c>
      <c r="K297" s="134"/>
      <c r="M297" s="264"/>
      <c r="N297" s="234"/>
    </row>
    <row r="298" spans="1:14" ht="12.75">
      <c r="A298" s="112">
        <f t="shared" si="18"/>
        <v>291</v>
      </c>
      <c r="B298" s="231" t="s">
        <v>86</v>
      </c>
      <c r="C298" s="231" t="s">
        <v>71</v>
      </c>
      <c r="D298" s="278">
        <v>1655</v>
      </c>
      <c r="E298" s="120" t="s">
        <v>176</v>
      </c>
      <c r="F298" s="114">
        <f t="shared" si="19"/>
        <v>9.9149999999999991</v>
      </c>
      <c r="G298" s="103">
        <v>90.5</v>
      </c>
      <c r="H298" s="113">
        <v>179.46</v>
      </c>
      <c r="I298" s="103">
        <f t="shared" si="16"/>
        <v>42.33</v>
      </c>
      <c r="J298" s="103">
        <f t="shared" si="17"/>
        <v>221.79000000000002</v>
      </c>
      <c r="K298" s="134"/>
      <c r="M298" s="264"/>
      <c r="N298" s="234"/>
    </row>
    <row r="299" spans="1:14" ht="12.75">
      <c r="A299" s="112">
        <f t="shared" si="18"/>
        <v>292</v>
      </c>
      <c r="B299" s="231" t="s">
        <v>86</v>
      </c>
      <c r="C299" s="231" t="s">
        <v>71</v>
      </c>
      <c r="D299" s="278">
        <v>1655</v>
      </c>
      <c r="E299" s="120" t="s">
        <v>177</v>
      </c>
      <c r="F299" s="114">
        <f t="shared" si="19"/>
        <v>9.9149999999999991</v>
      </c>
      <c r="G299" s="103">
        <v>5.5</v>
      </c>
      <c r="H299" s="113">
        <v>27.27</v>
      </c>
      <c r="I299" s="103">
        <f t="shared" si="16"/>
        <v>6.43</v>
      </c>
      <c r="J299" s="103">
        <f t="shared" si="17"/>
        <v>33.700000000000003</v>
      </c>
      <c r="K299" s="134"/>
      <c r="M299" s="264"/>
      <c r="N299" s="234"/>
    </row>
    <row r="300" spans="1:14" ht="12.75">
      <c r="A300" s="112">
        <f t="shared" si="18"/>
        <v>293</v>
      </c>
      <c r="B300" s="231" t="s">
        <v>85</v>
      </c>
      <c r="C300" s="231" t="s">
        <v>71</v>
      </c>
      <c r="D300" s="278">
        <v>1655</v>
      </c>
      <c r="E300" s="120" t="s">
        <v>176</v>
      </c>
      <c r="F300" s="114">
        <f t="shared" si="19"/>
        <v>9.9149999999999991</v>
      </c>
      <c r="G300" s="103">
        <v>157.5</v>
      </c>
      <c r="H300" s="113">
        <v>312.32</v>
      </c>
      <c r="I300" s="103">
        <f t="shared" si="16"/>
        <v>73.680000000000007</v>
      </c>
      <c r="J300" s="103">
        <f t="shared" si="17"/>
        <v>386</v>
      </c>
      <c r="K300" s="134"/>
      <c r="M300" s="264"/>
      <c r="N300" s="234"/>
    </row>
    <row r="301" spans="1:14" ht="12.75">
      <c r="A301" s="112">
        <f t="shared" si="18"/>
        <v>294</v>
      </c>
      <c r="B301" s="231" t="s">
        <v>85</v>
      </c>
      <c r="C301" s="231" t="s">
        <v>71</v>
      </c>
      <c r="D301" s="278">
        <v>1655</v>
      </c>
      <c r="E301" s="120" t="s">
        <v>177</v>
      </c>
      <c r="F301" s="114">
        <f t="shared" si="19"/>
        <v>9.9149999999999991</v>
      </c>
      <c r="G301" s="103">
        <v>10.5</v>
      </c>
      <c r="H301" s="113">
        <v>52.05</v>
      </c>
      <c r="I301" s="103">
        <f t="shared" si="16"/>
        <v>12.28</v>
      </c>
      <c r="J301" s="103">
        <f t="shared" si="17"/>
        <v>64.33</v>
      </c>
      <c r="K301" s="134"/>
      <c r="M301" s="264"/>
      <c r="N301" s="234"/>
    </row>
    <row r="302" spans="1:14" ht="12.75">
      <c r="A302" s="112">
        <f t="shared" si="18"/>
        <v>295</v>
      </c>
      <c r="B302" s="231" t="s">
        <v>132</v>
      </c>
      <c r="C302" s="231" t="s">
        <v>70</v>
      </c>
      <c r="D302" s="278">
        <v>1521</v>
      </c>
      <c r="E302" s="120" t="s">
        <v>176</v>
      </c>
      <c r="F302" s="114">
        <f t="shared" si="19"/>
        <v>9.1120000000000001</v>
      </c>
      <c r="G302" s="103">
        <v>49</v>
      </c>
      <c r="H302" s="113">
        <v>89.3</v>
      </c>
      <c r="I302" s="103">
        <f t="shared" si="16"/>
        <v>21.07</v>
      </c>
      <c r="J302" s="103">
        <f t="shared" si="17"/>
        <v>110.37</v>
      </c>
      <c r="K302" s="134"/>
      <c r="M302" s="264"/>
      <c r="N302" s="234"/>
    </row>
    <row r="303" spans="1:14" ht="12.75">
      <c r="A303" s="112">
        <f t="shared" si="18"/>
        <v>296</v>
      </c>
      <c r="B303" s="231" t="s">
        <v>144</v>
      </c>
      <c r="C303" s="231" t="s">
        <v>111</v>
      </c>
      <c r="D303" s="278">
        <v>1435</v>
      </c>
      <c r="E303" s="120" t="s">
        <v>176</v>
      </c>
      <c r="F303" s="114">
        <f t="shared" si="19"/>
        <v>8.5969999999999995</v>
      </c>
      <c r="G303" s="103">
        <v>48</v>
      </c>
      <c r="H303" s="113">
        <v>82.53</v>
      </c>
      <c r="I303" s="103">
        <f t="shared" si="16"/>
        <v>19.47</v>
      </c>
      <c r="J303" s="103">
        <f t="shared" si="17"/>
        <v>102</v>
      </c>
      <c r="K303" s="134"/>
      <c r="M303" s="264"/>
      <c r="N303" s="234"/>
    </row>
    <row r="304" spans="1:14" ht="12.75">
      <c r="A304" s="112">
        <f t="shared" si="18"/>
        <v>297</v>
      </c>
      <c r="B304" s="231" t="s">
        <v>170</v>
      </c>
      <c r="C304" s="231" t="s">
        <v>119</v>
      </c>
      <c r="D304" s="278">
        <v>1684</v>
      </c>
      <c r="E304" s="120" t="s">
        <v>176</v>
      </c>
      <c r="F304" s="114">
        <f t="shared" si="19"/>
        <v>10.089</v>
      </c>
      <c r="G304" s="103">
        <v>12</v>
      </c>
      <c r="H304" s="113">
        <v>24.21</v>
      </c>
      <c r="I304" s="103">
        <f t="shared" si="16"/>
        <v>5.71</v>
      </c>
      <c r="J304" s="103">
        <f t="shared" si="17"/>
        <v>29.92</v>
      </c>
      <c r="K304" s="134"/>
      <c r="M304" s="264"/>
      <c r="N304" s="234"/>
    </row>
    <row r="305" spans="1:14" ht="12.75">
      <c r="A305" s="112">
        <f t="shared" si="18"/>
        <v>298</v>
      </c>
      <c r="B305" s="231" t="s">
        <v>115</v>
      </c>
      <c r="C305" s="231" t="s">
        <v>111</v>
      </c>
      <c r="D305" s="278">
        <v>1435</v>
      </c>
      <c r="E305" s="120" t="s">
        <v>176</v>
      </c>
      <c r="F305" s="114">
        <f t="shared" si="19"/>
        <v>8.5969999999999995</v>
      </c>
      <c r="G305" s="103">
        <v>24</v>
      </c>
      <c r="H305" s="113">
        <v>41.27</v>
      </c>
      <c r="I305" s="103">
        <f t="shared" si="16"/>
        <v>9.74</v>
      </c>
      <c r="J305" s="103">
        <f t="shared" si="17"/>
        <v>51.010000000000005</v>
      </c>
      <c r="K305" s="134"/>
      <c r="M305" s="264"/>
      <c r="N305" s="234"/>
    </row>
    <row r="306" spans="1:14" ht="12.75">
      <c r="A306" s="112">
        <f t="shared" si="18"/>
        <v>299</v>
      </c>
      <c r="B306" s="231" t="s">
        <v>140</v>
      </c>
      <c r="C306" s="231" t="s">
        <v>70</v>
      </c>
      <c r="D306" s="278">
        <v>1385</v>
      </c>
      <c r="E306" s="120" t="s">
        <v>176</v>
      </c>
      <c r="F306" s="114">
        <f t="shared" si="19"/>
        <v>8.2970000000000006</v>
      </c>
      <c r="G306" s="103">
        <v>12</v>
      </c>
      <c r="H306" s="113">
        <v>19.91</v>
      </c>
      <c r="I306" s="103">
        <f t="shared" si="16"/>
        <v>4.7</v>
      </c>
      <c r="J306" s="103">
        <f t="shared" si="17"/>
        <v>24.61</v>
      </c>
      <c r="K306" s="134"/>
      <c r="M306" s="264"/>
      <c r="N306" s="234"/>
    </row>
    <row r="307" spans="1:14" ht="12.75">
      <c r="A307" s="112">
        <f t="shared" si="18"/>
        <v>300</v>
      </c>
      <c r="B307" s="231" t="s">
        <v>142</v>
      </c>
      <c r="C307" s="231" t="s">
        <v>70</v>
      </c>
      <c r="D307" s="278">
        <v>1493</v>
      </c>
      <c r="E307" s="120" t="s">
        <v>176</v>
      </c>
      <c r="F307" s="114">
        <f t="shared" si="19"/>
        <v>8.9440000000000008</v>
      </c>
      <c r="G307" s="103">
        <v>27</v>
      </c>
      <c r="H307" s="113">
        <v>48.3</v>
      </c>
      <c r="I307" s="103">
        <f t="shared" si="16"/>
        <v>11.39</v>
      </c>
      <c r="J307" s="103">
        <f t="shared" si="17"/>
        <v>59.69</v>
      </c>
      <c r="K307" s="134"/>
      <c r="M307" s="264"/>
      <c r="N307" s="234"/>
    </row>
    <row r="308" spans="1:14" ht="12.75">
      <c r="A308" s="112">
        <f t="shared" si="18"/>
        <v>301</v>
      </c>
      <c r="B308" s="231" t="s">
        <v>174</v>
      </c>
      <c r="C308" s="231" t="s">
        <v>111</v>
      </c>
      <c r="D308" s="278">
        <v>1435</v>
      </c>
      <c r="E308" s="120" t="s">
        <v>176</v>
      </c>
      <c r="F308" s="114">
        <f t="shared" si="19"/>
        <v>8.5969999999999995</v>
      </c>
      <c r="G308" s="103">
        <v>12</v>
      </c>
      <c r="H308" s="113">
        <v>20.63</v>
      </c>
      <c r="I308" s="103">
        <f t="shared" si="16"/>
        <v>4.87</v>
      </c>
      <c r="J308" s="103">
        <f t="shared" si="17"/>
        <v>25.5</v>
      </c>
      <c r="K308" s="134"/>
      <c r="M308" s="264"/>
      <c r="N308" s="234"/>
    </row>
    <row r="309" spans="1:14" ht="12.75">
      <c r="A309" s="112">
        <f t="shared" si="18"/>
        <v>302</v>
      </c>
      <c r="B309" s="231" t="s">
        <v>170</v>
      </c>
      <c r="C309" s="231" t="s">
        <v>111</v>
      </c>
      <c r="D309" s="278">
        <v>1435</v>
      </c>
      <c r="E309" s="120" t="s">
        <v>176</v>
      </c>
      <c r="F309" s="114">
        <f t="shared" si="19"/>
        <v>8.5969999999999995</v>
      </c>
      <c r="G309" s="103">
        <v>24</v>
      </c>
      <c r="H309" s="113">
        <v>41.27</v>
      </c>
      <c r="I309" s="103">
        <f t="shared" si="16"/>
        <v>9.74</v>
      </c>
      <c r="J309" s="103">
        <f t="shared" si="17"/>
        <v>51.010000000000005</v>
      </c>
      <c r="K309" s="134"/>
      <c r="M309" s="264"/>
      <c r="N309" s="234"/>
    </row>
    <row r="310" spans="1:14" ht="12.75">
      <c r="A310" s="112">
        <f t="shared" si="18"/>
        <v>303</v>
      </c>
      <c r="B310" s="231" t="s">
        <v>86</v>
      </c>
      <c r="C310" s="231" t="s">
        <v>70</v>
      </c>
      <c r="D310" s="278">
        <v>1855</v>
      </c>
      <c r="E310" s="120" t="s">
        <v>176</v>
      </c>
      <c r="F310" s="114">
        <f t="shared" si="19"/>
        <v>11.113</v>
      </c>
      <c r="G310" s="103">
        <v>82.5</v>
      </c>
      <c r="H310" s="113">
        <v>183.36</v>
      </c>
      <c r="I310" s="103">
        <f t="shared" si="16"/>
        <v>43.25</v>
      </c>
      <c r="J310" s="103">
        <f t="shared" si="17"/>
        <v>226.61</v>
      </c>
      <c r="K310" s="134"/>
      <c r="M310" s="264"/>
      <c r="N310" s="234"/>
    </row>
    <row r="311" spans="1:14" ht="12.75">
      <c r="A311" s="112">
        <f t="shared" si="18"/>
        <v>304</v>
      </c>
      <c r="B311" s="231" t="s">
        <v>86</v>
      </c>
      <c r="C311" s="231" t="s">
        <v>70</v>
      </c>
      <c r="D311" s="278">
        <v>1855</v>
      </c>
      <c r="E311" s="120" t="s">
        <v>177</v>
      </c>
      <c r="F311" s="114">
        <f t="shared" si="19"/>
        <v>11.113</v>
      </c>
      <c r="G311" s="103">
        <v>2.5</v>
      </c>
      <c r="H311" s="113">
        <v>13.89</v>
      </c>
      <c r="I311" s="103">
        <f t="shared" si="16"/>
        <v>3.28</v>
      </c>
      <c r="J311" s="103">
        <f t="shared" si="17"/>
        <v>17.170000000000002</v>
      </c>
      <c r="K311" s="134"/>
      <c r="M311" s="264"/>
      <c r="N311" s="234"/>
    </row>
    <row r="312" spans="1:14" ht="12.75">
      <c r="A312" s="112">
        <f t="shared" si="18"/>
        <v>305</v>
      </c>
      <c r="B312" s="231" t="s">
        <v>170</v>
      </c>
      <c r="C312" s="231" t="s">
        <v>111</v>
      </c>
      <c r="D312" s="278">
        <v>1435</v>
      </c>
      <c r="E312" s="120" t="s">
        <v>176</v>
      </c>
      <c r="F312" s="114">
        <f t="shared" si="19"/>
        <v>8.5969999999999995</v>
      </c>
      <c r="G312" s="103">
        <v>36</v>
      </c>
      <c r="H312" s="113">
        <v>61.9</v>
      </c>
      <c r="I312" s="103">
        <f t="shared" si="16"/>
        <v>14.6</v>
      </c>
      <c r="J312" s="103">
        <f t="shared" si="17"/>
        <v>76.5</v>
      </c>
      <c r="K312" s="134"/>
      <c r="M312" s="264"/>
      <c r="N312" s="234"/>
    </row>
    <row r="313" spans="1:14" ht="12.75">
      <c r="A313" s="112">
        <f t="shared" si="18"/>
        <v>306</v>
      </c>
      <c r="B313" s="231" t="s">
        <v>144</v>
      </c>
      <c r="C313" s="231" t="s">
        <v>70</v>
      </c>
      <c r="D313" s="278">
        <v>1452</v>
      </c>
      <c r="E313" s="120" t="s">
        <v>176</v>
      </c>
      <c r="F313" s="114">
        <f t="shared" si="19"/>
        <v>8.6989999999999998</v>
      </c>
      <c r="G313" s="103">
        <v>35.5</v>
      </c>
      <c r="H313" s="113">
        <v>61.76</v>
      </c>
      <c r="I313" s="103">
        <f t="shared" si="16"/>
        <v>14.57</v>
      </c>
      <c r="J313" s="103">
        <f t="shared" si="17"/>
        <v>76.33</v>
      </c>
      <c r="K313" s="134"/>
      <c r="M313" s="264"/>
      <c r="N313" s="234"/>
    </row>
    <row r="314" spans="1:14" ht="12.75">
      <c r="A314" s="112">
        <f t="shared" si="18"/>
        <v>307</v>
      </c>
      <c r="B314" s="231" t="s">
        <v>144</v>
      </c>
      <c r="C314" s="231" t="s">
        <v>70</v>
      </c>
      <c r="D314" s="278">
        <v>1452</v>
      </c>
      <c r="E314" s="120" t="s">
        <v>177</v>
      </c>
      <c r="F314" s="114">
        <f t="shared" si="19"/>
        <v>8.6989999999999998</v>
      </c>
      <c r="G314" s="103">
        <v>0.5</v>
      </c>
      <c r="H314" s="113">
        <v>2.17</v>
      </c>
      <c r="I314" s="103">
        <f t="shared" si="16"/>
        <v>0.51</v>
      </c>
      <c r="J314" s="103">
        <f t="shared" si="17"/>
        <v>2.6799999999999997</v>
      </c>
      <c r="K314" s="134"/>
      <c r="M314" s="264"/>
      <c r="N314" s="234"/>
    </row>
    <row r="315" spans="1:14" ht="12.75">
      <c r="A315" s="112">
        <f t="shared" si="18"/>
        <v>308</v>
      </c>
      <c r="B315" s="231" t="s">
        <v>110</v>
      </c>
      <c r="C315" s="231" t="s">
        <v>119</v>
      </c>
      <c r="D315" s="278">
        <v>1620</v>
      </c>
      <c r="E315" s="120" t="s">
        <v>176</v>
      </c>
      <c r="F315" s="114">
        <f t="shared" si="19"/>
        <v>9.7050000000000001</v>
      </c>
      <c r="G315" s="103">
        <v>24</v>
      </c>
      <c r="H315" s="113">
        <v>46.58</v>
      </c>
      <c r="I315" s="103">
        <f t="shared" si="16"/>
        <v>10.99</v>
      </c>
      <c r="J315" s="103">
        <f t="shared" si="17"/>
        <v>57.57</v>
      </c>
      <c r="K315" s="134"/>
      <c r="M315" s="264"/>
      <c r="N315" s="234"/>
    </row>
    <row r="316" spans="1:14" ht="12.75">
      <c r="A316" s="112">
        <f t="shared" si="18"/>
        <v>309</v>
      </c>
      <c r="B316" s="231" t="s">
        <v>118</v>
      </c>
      <c r="C316" s="231" t="s">
        <v>70</v>
      </c>
      <c r="D316" s="278">
        <v>1405</v>
      </c>
      <c r="E316" s="120" t="s">
        <v>176</v>
      </c>
      <c r="F316" s="114">
        <f t="shared" si="19"/>
        <v>8.4169999999999998</v>
      </c>
      <c r="G316" s="103">
        <v>24</v>
      </c>
      <c r="H316" s="113">
        <v>40.4</v>
      </c>
      <c r="I316" s="103">
        <f t="shared" si="16"/>
        <v>9.5299999999999994</v>
      </c>
      <c r="J316" s="103">
        <f t="shared" si="17"/>
        <v>49.93</v>
      </c>
      <c r="K316" s="134"/>
      <c r="M316" s="264"/>
      <c r="N316" s="234"/>
    </row>
    <row r="317" spans="1:14" ht="12.75">
      <c r="A317" s="112">
        <f t="shared" si="18"/>
        <v>310</v>
      </c>
      <c r="B317" s="231" t="s">
        <v>120</v>
      </c>
      <c r="C317" s="231" t="s">
        <v>111</v>
      </c>
      <c r="D317" s="278">
        <v>1463</v>
      </c>
      <c r="E317" s="120" t="s">
        <v>176</v>
      </c>
      <c r="F317" s="114">
        <f t="shared" si="19"/>
        <v>8.7650000000000006</v>
      </c>
      <c r="G317" s="103">
        <v>24</v>
      </c>
      <c r="H317" s="113">
        <v>42.07</v>
      </c>
      <c r="I317" s="103">
        <f t="shared" si="16"/>
        <v>9.92</v>
      </c>
      <c r="J317" s="103">
        <f t="shared" si="17"/>
        <v>51.99</v>
      </c>
      <c r="K317" s="134"/>
      <c r="M317" s="264"/>
      <c r="N317" s="234"/>
    </row>
    <row r="318" spans="1:14" ht="12.75">
      <c r="A318" s="112">
        <f t="shared" si="18"/>
        <v>311</v>
      </c>
      <c r="B318" s="231" t="s">
        <v>86</v>
      </c>
      <c r="C318" s="231" t="s">
        <v>71</v>
      </c>
      <c r="D318" s="278">
        <v>1635</v>
      </c>
      <c r="E318" s="120" t="s">
        <v>176</v>
      </c>
      <c r="F318" s="114">
        <f t="shared" si="19"/>
        <v>9.7949999999999999</v>
      </c>
      <c r="G318" s="103">
        <v>143</v>
      </c>
      <c r="H318" s="113">
        <v>280.14</v>
      </c>
      <c r="I318" s="103">
        <f t="shared" si="16"/>
        <v>66.09</v>
      </c>
      <c r="J318" s="103">
        <f t="shared" si="17"/>
        <v>346.23</v>
      </c>
      <c r="K318" s="134"/>
      <c r="M318" s="264"/>
      <c r="N318" s="234"/>
    </row>
    <row r="319" spans="1:14" ht="12.75">
      <c r="A319" s="112">
        <f t="shared" si="18"/>
        <v>312</v>
      </c>
      <c r="B319" s="231" t="s">
        <v>86</v>
      </c>
      <c r="C319" s="231" t="s">
        <v>71</v>
      </c>
      <c r="D319" s="278">
        <v>1635</v>
      </c>
      <c r="E319" s="120" t="s">
        <v>177</v>
      </c>
      <c r="F319" s="114">
        <f t="shared" si="19"/>
        <v>9.7949999999999999</v>
      </c>
      <c r="G319" s="103">
        <v>12</v>
      </c>
      <c r="H319" s="113">
        <v>58.77</v>
      </c>
      <c r="I319" s="103">
        <f t="shared" si="16"/>
        <v>13.86</v>
      </c>
      <c r="J319" s="103">
        <f t="shared" si="17"/>
        <v>72.63</v>
      </c>
      <c r="K319" s="134"/>
      <c r="M319" s="264"/>
      <c r="N319" s="234"/>
    </row>
    <row r="320" spans="1:14" ht="12.75">
      <c r="A320" s="112">
        <f t="shared" si="18"/>
        <v>313</v>
      </c>
      <c r="B320" s="231" t="s">
        <v>133</v>
      </c>
      <c r="C320" s="231" t="s">
        <v>70</v>
      </c>
      <c r="D320" s="278">
        <v>1385</v>
      </c>
      <c r="E320" s="120" t="s">
        <v>176</v>
      </c>
      <c r="F320" s="114">
        <f t="shared" si="19"/>
        <v>8.2970000000000006</v>
      </c>
      <c r="G320" s="103">
        <v>12</v>
      </c>
      <c r="H320" s="113">
        <v>19.91</v>
      </c>
      <c r="I320" s="103">
        <f t="shared" si="16"/>
        <v>4.7</v>
      </c>
      <c r="J320" s="103">
        <f t="shared" si="17"/>
        <v>24.61</v>
      </c>
      <c r="K320" s="134"/>
      <c r="M320" s="264"/>
      <c r="N320" s="234"/>
    </row>
    <row r="321" spans="1:14" ht="12.75">
      <c r="A321" s="112">
        <f t="shared" si="18"/>
        <v>314</v>
      </c>
      <c r="B321" s="231" t="s">
        <v>136</v>
      </c>
      <c r="C321" s="231" t="s">
        <v>70</v>
      </c>
      <c r="D321" s="278">
        <v>1412</v>
      </c>
      <c r="E321" s="120" t="s">
        <v>176</v>
      </c>
      <c r="F321" s="114">
        <f t="shared" si="19"/>
        <v>8.4589999999999996</v>
      </c>
      <c r="G321" s="103">
        <v>12</v>
      </c>
      <c r="H321" s="113">
        <v>20.3</v>
      </c>
      <c r="I321" s="103">
        <f t="shared" si="16"/>
        <v>4.79</v>
      </c>
      <c r="J321" s="103">
        <f t="shared" si="17"/>
        <v>25.09</v>
      </c>
      <c r="K321" s="134"/>
      <c r="M321" s="264"/>
      <c r="N321" s="234"/>
    </row>
    <row r="322" spans="1:14" ht="12.75">
      <c r="A322" s="112">
        <f t="shared" si="18"/>
        <v>315</v>
      </c>
      <c r="B322" s="231" t="s">
        <v>150</v>
      </c>
      <c r="C322" s="231" t="s">
        <v>111</v>
      </c>
      <c r="D322" s="278">
        <v>1551</v>
      </c>
      <c r="E322" s="120" t="s">
        <v>176</v>
      </c>
      <c r="F322" s="114">
        <f t="shared" si="19"/>
        <v>9.2919999999999998</v>
      </c>
      <c r="G322" s="103">
        <v>24</v>
      </c>
      <c r="H322" s="113">
        <v>44.6</v>
      </c>
      <c r="I322" s="103">
        <f t="shared" si="16"/>
        <v>10.52</v>
      </c>
      <c r="J322" s="103">
        <f t="shared" si="17"/>
        <v>55.120000000000005</v>
      </c>
      <c r="K322" s="134"/>
      <c r="M322" s="264"/>
      <c r="N322" s="234"/>
    </row>
    <row r="323" spans="1:14" ht="12.75">
      <c r="A323" s="112">
        <f t="shared" si="18"/>
        <v>316</v>
      </c>
      <c r="B323" s="231" t="s">
        <v>153</v>
      </c>
      <c r="C323" s="231" t="s">
        <v>70</v>
      </c>
      <c r="D323" s="278">
        <v>1524</v>
      </c>
      <c r="E323" s="120" t="s">
        <v>176</v>
      </c>
      <c r="F323" s="114">
        <f t="shared" si="19"/>
        <v>9.1300000000000008</v>
      </c>
      <c r="G323" s="103">
        <v>24</v>
      </c>
      <c r="H323" s="113">
        <v>43.82</v>
      </c>
      <c r="I323" s="103">
        <f t="shared" si="16"/>
        <v>10.34</v>
      </c>
      <c r="J323" s="103">
        <f t="shared" si="17"/>
        <v>54.16</v>
      </c>
      <c r="K323" s="134"/>
      <c r="M323" s="264"/>
      <c r="N323" s="234"/>
    </row>
    <row r="324" spans="1:14" ht="12.75">
      <c r="A324" s="112">
        <f t="shared" si="18"/>
        <v>317</v>
      </c>
      <c r="B324" s="231" t="s">
        <v>153</v>
      </c>
      <c r="C324" s="231" t="s">
        <v>70</v>
      </c>
      <c r="D324" s="278">
        <v>1432</v>
      </c>
      <c r="E324" s="120" t="s">
        <v>176</v>
      </c>
      <c r="F324" s="114">
        <f t="shared" si="19"/>
        <v>8.5790000000000006</v>
      </c>
      <c r="G324" s="103">
        <v>12</v>
      </c>
      <c r="H324" s="113">
        <v>20.59</v>
      </c>
      <c r="I324" s="103">
        <f t="shared" si="16"/>
        <v>4.8600000000000003</v>
      </c>
      <c r="J324" s="103">
        <f t="shared" si="17"/>
        <v>25.45</v>
      </c>
      <c r="K324" s="134"/>
      <c r="M324" s="264"/>
      <c r="N324" s="234"/>
    </row>
    <row r="325" spans="1:14" ht="12.75">
      <c r="A325" s="112">
        <f t="shared" si="18"/>
        <v>318</v>
      </c>
      <c r="B325" s="231" t="s">
        <v>137</v>
      </c>
      <c r="C325" s="231" t="s">
        <v>70</v>
      </c>
      <c r="D325" s="278">
        <v>1412</v>
      </c>
      <c r="E325" s="120" t="s">
        <v>176</v>
      </c>
      <c r="F325" s="114">
        <f t="shared" si="19"/>
        <v>8.4589999999999996</v>
      </c>
      <c r="G325" s="103">
        <v>12</v>
      </c>
      <c r="H325" s="113">
        <v>20.3</v>
      </c>
      <c r="I325" s="103">
        <f t="shared" si="16"/>
        <v>4.79</v>
      </c>
      <c r="J325" s="103">
        <f t="shared" si="17"/>
        <v>25.09</v>
      </c>
      <c r="K325" s="134"/>
      <c r="M325" s="264"/>
      <c r="N325" s="234"/>
    </row>
    <row r="326" spans="1:14" ht="12.75">
      <c r="A326" s="112">
        <f t="shared" si="18"/>
        <v>319</v>
      </c>
      <c r="B326" s="231" t="s">
        <v>137</v>
      </c>
      <c r="C326" s="231" t="s">
        <v>70</v>
      </c>
      <c r="D326" s="278">
        <v>1385</v>
      </c>
      <c r="E326" s="120" t="s">
        <v>176</v>
      </c>
      <c r="F326" s="114">
        <f t="shared" si="19"/>
        <v>8.2970000000000006</v>
      </c>
      <c r="G326" s="103">
        <v>24</v>
      </c>
      <c r="H326" s="113">
        <v>39.83</v>
      </c>
      <c r="I326" s="103">
        <f t="shared" si="16"/>
        <v>9.4</v>
      </c>
      <c r="J326" s="103">
        <f t="shared" si="17"/>
        <v>49.23</v>
      </c>
      <c r="K326" s="134"/>
      <c r="M326" s="264"/>
      <c r="N326" s="234"/>
    </row>
    <row r="327" spans="1:14" ht="12.75">
      <c r="A327" s="112">
        <f t="shared" si="18"/>
        <v>320</v>
      </c>
      <c r="B327" s="231" t="s">
        <v>131</v>
      </c>
      <c r="C327" s="231" t="s">
        <v>70</v>
      </c>
      <c r="D327" s="278">
        <v>1385</v>
      </c>
      <c r="E327" s="120" t="s">
        <v>176</v>
      </c>
      <c r="F327" s="114">
        <f t="shared" si="19"/>
        <v>8.2970000000000006</v>
      </c>
      <c r="G327" s="103">
        <v>24</v>
      </c>
      <c r="H327" s="113">
        <v>39.83</v>
      </c>
      <c r="I327" s="103">
        <f t="shared" si="16"/>
        <v>9.4</v>
      </c>
      <c r="J327" s="103">
        <f t="shared" si="17"/>
        <v>49.23</v>
      </c>
      <c r="K327" s="134"/>
      <c r="M327" s="264"/>
      <c r="N327" s="234"/>
    </row>
    <row r="328" spans="1:14" ht="12.75">
      <c r="A328" s="112">
        <f t="shared" si="18"/>
        <v>321</v>
      </c>
      <c r="B328" s="231" t="s">
        <v>86</v>
      </c>
      <c r="C328" s="231" t="s">
        <v>71</v>
      </c>
      <c r="D328" s="278">
        <v>1655</v>
      </c>
      <c r="E328" s="120" t="s">
        <v>177</v>
      </c>
      <c r="F328" s="114">
        <f t="shared" si="19"/>
        <v>9.9149999999999991</v>
      </c>
      <c r="G328" s="103">
        <v>2.5</v>
      </c>
      <c r="H328" s="113">
        <v>12.39</v>
      </c>
      <c r="I328" s="103">
        <f t="shared" ref="I328:I391" si="20">ROUND(H328*23.59%,2)</f>
        <v>2.92</v>
      </c>
      <c r="J328" s="103">
        <f t="shared" ref="J328:J391" si="21">H328+I328</f>
        <v>15.31</v>
      </c>
      <c r="K328" s="134"/>
      <c r="M328" s="264"/>
      <c r="N328" s="234"/>
    </row>
    <row r="329" spans="1:14" ht="12.75">
      <c r="A329" s="112">
        <f t="shared" si="18"/>
        <v>322</v>
      </c>
      <c r="B329" s="231" t="s">
        <v>86</v>
      </c>
      <c r="C329" s="231" t="s">
        <v>71</v>
      </c>
      <c r="D329" s="278">
        <v>1655</v>
      </c>
      <c r="E329" s="120" t="s">
        <v>176</v>
      </c>
      <c r="F329" s="114">
        <f t="shared" si="19"/>
        <v>9.9149999999999991</v>
      </c>
      <c r="G329" s="103">
        <v>70.5</v>
      </c>
      <c r="H329" s="113">
        <v>139.80000000000001</v>
      </c>
      <c r="I329" s="103">
        <f t="shared" si="20"/>
        <v>32.979999999999997</v>
      </c>
      <c r="J329" s="103">
        <f t="shared" si="21"/>
        <v>172.78</v>
      </c>
      <c r="K329" s="134"/>
      <c r="M329" s="264"/>
      <c r="N329" s="234"/>
    </row>
    <row r="330" spans="1:14" ht="12.75">
      <c r="A330" s="112">
        <f t="shared" ref="A330:A393" si="22">A329+1</f>
        <v>323</v>
      </c>
      <c r="B330" s="231" t="s">
        <v>175</v>
      </c>
      <c r="C330" s="231" t="s">
        <v>111</v>
      </c>
      <c r="D330" s="278">
        <v>1632</v>
      </c>
      <c r="E330" s="120" t="s">
        <v>176</v>
      </c>
      <c r="F330" s="114">
        <f t="shared" ref="F330:F393" si="23">ROUND(D330/$F$4,3)</f>
        <v>9.7769999999999992</v>
      </c>
      <c r="G330" s="103">
        <v>12</v>
      </c>
      <c r="H330" s="113">
        <v>23.46</v>
      </c>
      <c r="I330" s="103">
        <f t="shared" si="20"/>
        <v>5.53</v>
      </c>
      <c r="J330" s="103">
        <f t="shared" si="21"/>
        <v>28.990000000000002</v>
      </c>
      <c r="K330" s="134"/>
      <c r="M330" s="264"/>
      <c r="N330" s="234"/>
    </row>
    <row r="331" spans="1:14" ht="12.75">
      <c r="A331" s="112">
        <f t="shared" si="22"/>
        <v>324</v>
      </c>
      <c r="B331" s="231" t="s">
        <v>125</v>
      </c>
      <c r="C331" s="231" t="s">
        <v>70</v>
      </c>
      <c r="D331" s="278">
        <v>1521</v>
      </c>
      <c r="E331" s="120" t="s">
        <v>176</v>
      </c>
      <c r="F331" s="114">
        <f t="shared" si="23"/>
        <v>9.1120000000000001</v>
      </c>
      <c r="G331" s="103">
        <v>24</v>
      </c>
      <c r="H331" s="113">
        <v>43.74</v>
      </c>
      <c r="I331" s="103">
        <f t="shared" si="20"/>
        <v>10.32</v>
      </c>
      <c r="J331" s="103">
        <f t="shared" si="21"/>
        <v>54.06</v>
      </c>
      <c r="K331" s="134"/>
      <c r="M331" s="264"/>
      <c r="N331" s="234"/>
    </row>
    <row r="332" spans="1:14" ht="12.75">
      <c r="A332" s="112">
        <f t="shared" si="22"/>
        <v>325</v>
      </c>
      <c r="B332" s="231" t="s">
        <v>131</v>
      </c>
      <c r="C332" s="231" t="s">
        <v>70</v>
      </c>
      <c r="D332" s="278">
        <v>1385</v>
      </c>
      <c r="E332" s="120" t="s">
        <v>176</v>
      </c>
      <c r="F332" s="114">
        <f t="shared" si="23"/>
        <v>8.2970000000000006</v>
      </c>
      <c r="G332" s="103">
        <v>48</v>
      </c>
      <c r="H332" s="113">
        <v>79.650000000000006</v>
      </c>
      <c r="I332" s="103">
        <f t="shared" si="20"/>
        <v>18.79</v>
      </c>
      <c r="J332" s="103">
        <f t="shared" si="21"/>
        <v>98.44</v>
      </c>
      <c r="K332" s="134"/>
      <c r="M332" s="264"/>
      <c r="N332" s="234"/>
    </row>
    <row r="333" spans="1:14" ht="12.75">
      <c r="A333" s="112">
        <f t="shared" si="22"/>
        <v>326</v>
      </c>
      <c r="B333" s="231" t="s">
        <v>86</v>
      </c>
      <c r="C333" s="231" t="s">
        <v>71</v>
      </c>
      <c r="D333" s="278">
        <v>1635</v>
      </c>
      <c r="E333" s="120" t="s">
        <v>177</v>
      </c>
      <c r="F333" s="114">
        <f t="shared" si="23"/>
        <v>9.7949999999999999</v>
      </c>
      <c r="G333" s="103">
        <v>5.5</v>
      </c>
      <c r="H333" s="113">
        <v>26.94</v>
      </c>
      <c r="I333" s="103">
        <f t="shared" si="20"/>
        <v>6.36</v>
      </c>
      <c r="J333" s="103">
        <f t="shared" si="21"/>
        <v>33.300000000000004</v>
      </c>
      <c r="K333" s="134"/>
      <c r="M333" s="264"/>
      <c r="N333" s="234"/>
    </row>
    <row r="334" spans="1:14" ht="12.75">
      <c r="A334" s="112">
        <f t="shared" si="22"/>
        <v>327</v>
      </c>
      <c r="B334" s="231" t="s">
        <v>86</v>
      </c>
      <c r="C334" s="231" t="s">
        <v>71</v>
      </c>
      <c r="D334" s="278">
        <v>1635</v>
      </c>
      <c r="E334" s="120" t="s">
        <v>176</v>
      </c>
      <c r="F334" s="114">
        <f t="shared" si="23"/>
        <v>9.7949999999999999</v>
      </c>
      <c r="G334" s="103">
        <v>90.5</v>
      </c>
      <c r="H334" s="113">
        <v>177.29</v>
      </c>
      <c r="I334" s="103">
        <f t="shared" si="20"/>
        <v>41.82</v>
      </c>
      <c r="J334" s="103">
        <f t="shared" si="21"/>
        <v>219.10999999999999</v>
      </c>
      <c r="K334" s="134"/>
      <c r="M334" s="264"/>
      <c r="N334" s="234"/>
    </row>
    <row r="335" spans="1:14" ht="12.75">
      <c r="A335" s="112">
        <f t="shared" si="22"/>
        <v>328</v>
      </c>
      <c r="B335" s="231" t="s">
        <v>125</v>
      </c>
      <c r="C335" s="231" t="s">
        <v>70</v>
      </c>
      <c r="D335" s="278">
        <v>1521</v>
      </c>
      <c r="E335" s="120" t="s">
        <v>176</v>
      </c>
      <c r="F335" s="114">
        <f t="shared" si="23"/>
        <v>9.1120000000000001</v>
      </c>
      <c r="G335" s="103">
        <v>12</v>
      </c>
      <c r="H335" s="113">
        <v>21.87</v>
      </c>
      <c r="I335" s="103">
        <f t="shared" si="20"/>
        <v>5.16</v>
      </c>
      <c r="J335" s="103">
        <f t="shared" si="21"/>
        <v>27.03</v>
      </c>
      <c r="K335" s="134"/>
      <c r="M335" s="264"/>
      <c r="N335" s="234"/>
    </row>
    <row r="336" spans="1:14" ht="12.75">
      <c r="A336" s="112">
        <f t="shared" si="22"/>
        <v>329</v>
      </c>
      <c r="B336" s="231" t="s">
        <v>174</v>
      </c>
      <c r="C336" s="231" t="s">
        <v>70</v>
      </c>
      <c r="D336" s="278">
        <v>1385</v>
      </c>
      <c r="E336" s="120" t="s">
        <v>176</v>
      </c>
      <c r="F336" s="114">
        <f t="shared" si="23"/>
        <v>8.2970000000000006</v>
      </c>
      <c r="G336" s="103">
        <v>24</v>
      </c>
      <c r="H336" s="113">
        <v>39.83</v>
      </c>
      <c r="I336" s="103">
        <f t="shared" si="20"/>
        <v>9.4</v>
      </c>
      <c r="J336" s="103">
        <f t="shared" si="21"/>
        <v>49.23</v>
      </c>
      <c r="K336" s="134"/>
      <c r="M336" s="264"/>
      <c r="N336" s="234"/>
    </row>
    <row r="337" spans="1:14" ht="12.75">
      <c r="A337" s="112">
        <f t="shared" si="22"/>
        <v>330</v>
      </c>
      <c r="B337" s="231" t="s">
        <v>151</v>
      </c>
      <c r="C337" s="231" t="s">
        <v>70</v>
      </c>
      <c r="D337" s="278">
        <v>1385</v>
      </c>
      <c r="E337" s="120" t="s">
        <v>176</v>
      </c>
      <c r="F337" s="114">
        <f t="shared" si="23"/>
        <v>8.2970000000000006</v>
      </c>
      <c r="G337" s="103">
        <v>24</v>
      </c>
      <c r="H337" s="113">
        <v>39.83</v>
      </c>
      <c r="I337" s="103">
        <f t="shared" si="20"/>
        <v>9.4</v>
      </c>
      <c r="J337" s="103">
        <f t="shared" si="21"/>
        <v>49.23</v>
      </c>
      <c r="K337" s="134"/>
      <c r="M337" s="264"/>
      <c r="N337" s="234"/>
    </row>
    <row r="338" spans="1:14" ht="12.75">
      <c r="A338" s="112">
        <f t="shared" si="22"/>
        <v>331</v>
      </c>
      <c r="B338" s="231" t="s">
        <v>122</v>
      </c>
      <c r="C338" s="231" t="s">
        <v>70</v>
      </c>
      <c r="D338" s="278">
        <v>1385</v>
      </c>
      <c r="E338" s="120" t="s">
        <v>176</v>
      </c>
      <c r="F338" s="114">
        <f t="shared" si="23"/>
        <v>8.2970000000000006</v>
      </c>
      <c r="G338" s="103">
        <v>8</v>
      </c>
      <c r="H338" s="113">
        <v>13.28</v>
      </c>
      <c r="I338" s="103">
        <f t="shared" si="20"/>
        <v>3.13</v>
      </c>
      <c r="J338" s="103">
        <f t="shared" si="21"/>
        <v>16.41</v>
      </c>
      <c r="K338" s="134"/>
      <c r="M338" s="264"/>
      <c r="N338" s="234"/>
    </row>
    <row r="339" spans="1:14" ht="12.75">
      <c r="A339" s="112">
        <f t="shared" si="22"/>
        <v>332</v>
      </c>
      <c r="B339" s="231" t="s">
        <v>110</v>
      </c>
      <c r="C339" s="231" t="s">
        <v>70</v>
      </c>
      <c r="D339" s="278">
        <v>1412</v>
      </c>
      <c r="E339" s="120" t="s">
        <v>176</v>
      </c>
      <c r="F339" s="114">
        <f t="shared" si="23"/>
        <v>8.4589999999999996</v>
      </c>
      <c r="G339" s="103">
        <v>12</v>
      </c>
      <c r="H339" s="113">
        <v>20.3</v>
      </c>
      <c r="I339" s="103">
        <f t="shared" si="20"/>
        <v>4.79</v>
      </c>
      <c r="J339" s="103">
        <f t="shared" si="21"/>
        <v>25.09</v>
      </c>
      <c r="K339" s="134"/>
      <c r="M339" s="264"/>
      <c r="N339" s="234"/>
    </row>
    <row r="340" spans="1:14" ht="12.75">
      <c r="A340" s="112">
        <f t="shared" si="22"/>
        <v>333</v>
      </c>
      <c r="B340" s="231" t="s">
        <v>142</v>
      </c>
      <c r="C340" s="231" t="s">
        <v>70</v>
      </c>
      <c r="D340" s="278">
        <v>1493</v>
      </c>
      <c r="E340" s="120" t="s">
        <v>176</v>
      </c>
      <c r="F340" s="114">
        <f t="shared" si="23"/>
        <v>8.9440000000000008</v>
      </c>
      <c r="G340" s="103">
        <v>24</v>
      </c>
      <c r="H340" s="113">
        <v>42.93</v>
      </c>
      <c r="I340" s="103">
        <f t="shared" si="20"/>
        <v>10.130000000000001</v>
      </c>
      <c r="J340" s="103">
        <f t="shared" si="21"/>
        <v>53.06</v>
      </c>
      <c r="K340" s="134"/>
      <c r="M340" s="264"/>
      <c r="N340" s="234"/>
    </row>
    <row r="341" spans="1:14" ht="12.75">
      <c r="A341" s="112">
        <f t="shared" si="22"/>
        <v>334</v>
      </c>
      <c r="B341" s="231" t="s">
        <v>170</v>
      </c>
      <c r="C341" s="231" t="s">
        <v>70</v>
      </c>
      <c r="D341" s="278">
        <v>1385</v>
      </c>
      <c r="E341" s="120" t="s">
        <v>176</v>
      </c>
      <c r="F341" s="114">
        <f t="shared" si="23"/>
        <v>8.2970000000000006</v>
      </c>
      <c r="G341" s="103">
        <v>36</v>
      </c>
      <c r="H341" s="113">
        <v>59.74</v>
      </c>
      <c r="I341" s="103">
        <f t="shared" si="20"/>
        <v>14.09</v>
      </c>
      <c r="J341" s="103">
        <f t="shared" si="21"/>
        <v>73.83</v>
      </c>
      <c r="K341" s="134"/>
      <c r="M341" s="264"/>
      <c r="N341" s="234"/>
    </row>
    <row r="342" spans="1:14" ht="12.75">
      <c r="A342" s="112">
        <f t="shared" si="22"/>
        <v>335</v>
      </c>
      <c r="B342" s="231" t="s">
        <v>124</v>
      </c>
      <c r="C342" s="231" t="s">
        <v>70</v>
      </c>
      <c r="D342" s="278">
        <v>1385</v>
      </c>
      <c r="E342" s="120" t="s">
        <v>176</v>
      </c>
      <c r="F342" s="114">
        <f t="shared" si="23"/>
        <v>8.2970000000000006</v>
      </c>
      <c r="G342" s="103">
        <v>24</v>
      </c>
      <c r="H342" s="113">
        <v>39.83</v>
      </c>
      <c r="I342" s="103">
        <f t="shared" si="20"/>
        <v>9.4</v>
      </c>
      <c r="J342" s="103">
        <f t="shared" si="21"/>
        <v>49.23</v>
      </c>
      <c r="K342" s="134"/>
      <c r="M342" s="264"/>
      <c r="N342" s="234"/>
    </row>
    <row r="343" spans="1:14" ht="12.75">
      <c r="A343" s="112">
        <f t="shared" si="22"/>
        <v>336</v>
      </c>
      <c r="B343" s="231" t="s">
        <v>149</v>
      </c>
      <c r="C343" s="231" t="s">
        <v>70</v>
      </c>
      <c r="D343" s="278">
        <v>1493</v>
      </c>
      <c r="E343" s="120" t="s">
        <v>176</v>
      </c>
      <c r="F343" s="114">
        <f t="shared" si="23"/>
        <v>8.9440000000000008</v>
      </c>
      <c r="G343" s="103">
        <v>12</v>
      </c>
      <c r="H343" s="113">
        <v>21.47</v>
      </c>
      <c r="I343" s="103">
        <f t="shared" si="20"/>
        <v>5.0599999999999996</v>
      </c>
      <c r="J343" s="103">
        <f t="shared" si="21"/>
        <v>26.529999999999998</v>
      </c>
      <c r="K343" s="134"/>
      <c r="M343" s="264"/>
      <c r="N343" s="234"/>
    </row>
    <row r="344" spans="1:14" ht="12.75">
      <c r="A344" s="112">
        <f t="shared" si="22"/>
        <v>337</v>
      </c>
      <c r="B344" s="231" t="s">
        <v>117</v>
      </c>
      <c r="C344" s="231" t="s">
        <v>70</v>
      </c>
      <c r="D344" s="278">
        <v>1385</v>
      </c>
      <c r="E344" s="120" t="s">
        <v>176</v>
      </c>
      <c r="F344" s="114">
        <f t="shared" si="23"/>
        <v>8.2970000000000006</v>
      </c>
      <c r="G344" s="103">
        <v>12</v>
      </c>
      <c r="H344" s="113">
        <v>19.91</v>
      </c>
      <c r="I344" s="103">
        <f t="shared" si="20"/>
        <v>4.7</v>
      </c>
      <c r="J344" s="103">
        <f t="shared" si="21"/>
        <v>24.61</v>
      </c>
      <c r="K344" s="134"/>
      <c r="M344" s="264"/>
      <c r="N344" s="234"/>
    </row>
    <row r="345" spans="1:14" ht="12.75">
      <c r="A345" s="112">
        <f t="shared" si="22"/>
        <v>338</v>
      </c>
      <c r="B345" s="231" t="s">
        <v>110</v>
      </c>
      <c r="C345" s="231" t="s">
        <v>70</v>
      </c>
      <c r="D345" s="278">
        <v>1405</v>
      </c>
      <c r="E345" s="120" t="s">
        <v>176</v>
      </c>
      <c r="F345" s="114">
        <f t="shared" si="23"/>
        <v>8.4169999999999998</v>
      </c>
      <c r="G345" s="103">
        <v>36</v>
      </c>
      <c r="H345" s="113">
        <v>60.6</v>
      </c>
      <c r="I345" s="103">
        <f t="shared" si="20"/>
        <v>14.3</v>
      </c>
      <c r="J345" s="103">
        <f t="shared" si="21"/>
        <v>74.900000000000006</v>
      </c>
      <c r="K345" s="134"/>
      <c r="M345" s="264"/>
      <c r="N345" s="234"/>
    </row>
    <row r="346" spans="1:14" ht="12.75">
      <c r="A346" s="112">
        <f t="shared" si="22"/>
        <v>339</v>
      </c>
      <c r="B346" s="231" t="s">
        <v>150</v>
      </c>
      <c r="C346" s="231" t="s">
        <v>70</v>
      </c>
      <c r="D346" s="278">
        <v>1521</v>
      </c>
      <c r="E346" s="120" t="s">
        <v>176</v>
      </c>
      <c r="F346" s="114">
        <f t="shared" si="23"/>
        <v>9.1120000000000001</v>
      </c>
      <c r="G346" s="103">
        <v>12</v>
      </c>
      <c r="H346" s="113">
        <v>21.87</v>
      </c>
      <c r="I346" s="103">
        <f t="shared" si="20"/>
        <v>5.16</v>
      </c>
      <c r="J346" s="103">
        <f t="shared" si="21"/>
        <v>27.03</v>
      </c>
      <c r="K346" s="134"/>
      <c r="M346" s="264"/>
      <c r="N346" s="234"/>
    </row>
    <row r="347" spans="1:14" ht="12.75">
      <c r="A347" s="112">
        <f t="shared" si="22"/>
        <v>340</v>
      </c>
      <c r="B347" s="231" t="s">
        <v>132</v>
      </c>
      <c r="C347" s="231" t="s">
        <v>70</v>
      </c>
      <c r="D347" s="278">
        <v>1493</v>
      </c>
      <c r="E347" s="120" t="s">
        <v>176</v>
      </c>
      <c r="F347" s="114">
        <f t="shared" si="23"/>
        <v>8.9440000000000008</v>
      </c>
      <c r="G347" s="103">
        <v>25</v>
      </c>
      <c r="H347" s="113">
        <v>44.72</v>
      </c>
      <c r="I347" s="103">
        <f t="shared" si="20"/>
        <v>10.55</v>
      </c>
      <c r="J347" s="103">
        <f t="shared" si="21"/>
        <v>55.269999999999996</v>
      </c>
      <c r="K347" s="134"/>
      <c r="M347" s="264"/>
      <c r="N347" s="234"/>
    </row>
    <row r="348" spans="1:14" ht="12.75">
      <c r="A348" s="112">
        <f t="shared" si="22"/>
        <v>341</v>
      </c>
      <c r="B348" s="231" t="s">
        <v>127</v>
      </c>
      <c r="C348" s="231" t="s">
        <v>70</v>
      </c>
      <c r="D348" s="278">
        <v>1330</v>
      </c>
      <c r="E348" s="120" t="s">
        <v>176</v>
      </c>
      <c r="F348" s="114">
        <f t="shared" si="23"/>
        <v>7.968</v>
      </c>
      <c r="G348" s="103">
        <v>36</v>
      </c>
      <c r="H348" s="113">
        <v>57.37</v>
      </c>
      <c r="I348" s="103">
        <f t="shared" si="20"/>
        <v>13.53</v>
      </c>
      <c r="J348" s="103">
        <f t="shared" si="21"/>
        <v>70.899999999999991</v>
      </c>
      <c r="K348" s="134"/>
      <c r="M348" s="264"/>
      <c r="N348" s="234"/>
    </row>
    <row r="349" spans="1:14" ht="12.75">
      <c r="A349" s="112">
        <f t="shared" si="22"/>
        <v>342</v>
      </c>
      <c r="B349" s="231" t="s">
        <v>124</v>
      </c>
      <c r="C349" s="231" t="s">
        <v>70</v>
      </c>
      <c r="D349" s="278">
        <v>1385</v>
      </c>
      <c r="E349" s="120" t="s">
        <v>176</v>
      </c>
      <c r="F349" s="114">
        <f t="shared" si="23"/>
        <v>8.2970000000000006</v>
      </c>
      <c r="G349" s="103">
        <v>24</v>
      </c>
      <c r="H349" s="113">
        <v>39.83</v>
      </c>
      <c r="I349" s="103">
        <f t="shared" si="20"/>
        <v>9.4</v>
      </c>
      <c r="J349" s="103">
        <f t="shared" si="21"/>
        <v>49.23</v>
      </c>
      <c r="K349" s="134"/>
      <c r="M349" s="264"/>
      <c r="N349" s="234"/>
    </row>
    <row r="350" spans="1:14" ht="12.75">
      <c r="A350" s="112">
        <f t="shared" si="22"/>
        <v>343</v>
      </c>
      <c r="B350" s="231" t="s">
        <v>137</v>
      </c>
      <c r="C350" s="231" t="s">
        <v>70</v>
      </c>
      <c r="D350" s="278">
        <v>1385</v>
      </c>
      <c r="E350" s="120" t="s">
        <v>176</v>
      </c>
      <c r="F350" s="114">
        <f t="shared" si="23"/>
        <v>8.2970000000000006</v>
      </c>
      <c r="G350" s="103">
        <v>12</v>
      </c>
      <c r="H350" s="113">
        <v>19.91</v>
      </c>
      <c r="I350" s="103">
        <f t="shared" si="20"/>
        <v>4.7</v>
      </c>
      <c r="J350" s="103">
        <f t="shared" si="21"/>
        <v>24.61</v>
      </c>
      <c r="K350" s="134"/>
      <c r="M350" s="264"/>
      <c r="N350" s="234"/>
    </row>
    <row r="351" spans="1:14" ht="12.75">
      <c r="A351" s="112">
        <f t="shared" si="22"/>
        <v>344</v>
      </c>
      <c r="B351" s="231" t="s">
        <v>114</v>
      </c>
      <c r="C351" s="231" t="s">
        <v>70</v>
      </c>
      <c r="D351" s="278">
        <v>1385</v>
      </c>
      <c r="E351" s="120" t="s">
        <v>176</v>
      </c>
      <c r="F351" s="114">
        <f t="shared" si="23"/>
        <v>8.2970000000000006</v>
      </c>
      <c r="G351" s="103">
        <v>12</v>
      </c>
      <c r="H351" s="113">
        <v>19.91</v>
      </c>
      <c r="I351" s="103">
        <f t="shared" si="20"/>
        <v>4.7</v>
      </c>
      <c r="J351" s="103">
        <f t="shared" si="21"/>
        <v>24.61</v>
      </c>
      <c r="K351" s="134"/>
      <c r="M351" s="264"/>
      <c r="N351" s="234"/>
    </row>
    <row r="352" spans="1:14" ht="12.75">
      <c r="A352" s="112">
        <f t="shared" si="22"/>
        <v>345</v>
      </c>
      <c r="B352" s="231" t="s">
        <v>139</v>
      </c>
      <c r="C352" s="231" t="s">
        <v>70</v>
      </c>
      <c r="D352" s="278">
        <v>1385</v>
      </c>
      <c r="E352" s="120" t="s">
        <v>176</v>
      </c>
      <c r="F352" s="114">
        <f t="shared" si="23"/>
        <v>8.2970000000000006</v>
      </c>
      <c r="G352" s="103">
        <v>12</v>
      </c>
      <c r="H352" s="113">
        <v>19.91</v>
      </c>
      <c r="I352" s="103">
        <f t="shared" si="20"/>
        <v>4.7</v>
      </c>
      <c r="J352" s="103">
        <f t="shared" si="21"/>
        <v>24.61</v>
      </c>
      <c r="K352" s="134"/>
      <c r="M352" s="264"/>
      <c r="N352" s="234"/>
    </row>
    <row r="353" spans="1:14" ht="12.75">
      <c r="A353" s="112">
        <f t="shared" si="22"/>
        <v>346</v>
      </c>
      <c r="B353" s="231" t="s">
        <v>85</v>
      </c>
      <c r="C353" s="231" t="s">
        <v>71</v>
      </c>
      <c r="D353" s="278">
        <v>1615</v>
      </c>
      <c r="E353" s="120" t="s">
        <v>176</v>
      </c>
      <c r="F353" s="114">
        <f t="shared" si="23"/>
        <v>9.6750000000000007</v>
      </c>
      <c r="G353" s="103">
        <v>157.5</v>
      </c>
      <c r="H353" s="113">
        <v>304.76</v>
      </c>
      <c r="I353" s="103">
        <f t="shared" si="20"/>
        <v>71.89</v>
      </c>
      <c r="J353" s="103">
        <f t="shared" si="21"/>
        <v>376.65</v>
      </c>
      <c r="K353" s="134"/>
      <c r="M353" s="264"/>
      <c r="N353" s="234"/>
    </row>
    <row r="354" spans="1:14" ht="12.75">
      <c r="A354" s="112">
        <f t="shared" si="22"/>
        <v>347</v>
      </c>
      <c r="B354" s="231" t="s">
        <v>85</v>
      </c>
      <c r="C354" s="231" t="s">
        <v>71</v>
      </c>
      <c r="D354" s="278">
        <v>1615</v>
      </c>
      <c r="E354" s="120" t="s">
        <v>177</v>
      </c>
      <c r="F354" s="114">
        <f t="shared" si="23"/>
        <v>9.6750000000000007</v>
      </c>
      <c r="G354" s="103">
        <v>10.5</v>
      </c>
      <c r="H354" s="113">
        <v>50.79</v>
      </c>
      <c r="I354" s="103">
        <f t="shared" si="20"/>
        <v>11.98</v>
      </c>
      <c r="J354" s="103">
        <f t="shared" si="21"/>
        <v>62.769999999999996</v>
      </c>
      <c r="K354" s="134"/>
      <c r="M354" s="264"/>
      <c r="N354" s="234"/>
    </row>
    <row r="355" spans="1:14" ht="12.75">
      <c r="A355" s="112">
        <f t="shared" si="22"/>
        <v>348</v>
      </c>
      <c r="B355" s="231" t="s">
        <v>127</v>
      </c>
      <c r="C355" s="231" t="s">
        <v>70</v>
      </c>
      <c r="D355" s="278">
        <v>1330</v>
      </c>
      <c r="E355" s="120" t="s">
        <v>176</v>
      </c>
      <c r="F355" s="114">
        <f t="shared" si="23"/>
        <v>7.968</v>
      </c>
      <c r="G355" s="103">
        <v>24</v>
      </c>
      <c r="H355" s="113">
        <v>38.25</v>
      </c>
      <c r="I355" s="103">
        <f t="shared" si="20"/>
        <v>9.02</v>
      </c>
      <c r="J355" s="103">
        <f t="shared" si="21"/>
        <v>47.269999999999996</v>
      </c>
      <c r="K355" s="134"/>
      <c r="M355" s="264"/>
      <c r="N355" s="234"/>
    </row>
    <row r="356" spans="1:14" ht="12.75">
      <c r="A356" s="112">
        <f t="shared" si="22"/>
        <v>349</v>
      </c>
      <c r="B356" s="231" t="s">
        <v>117</v>
      </c>
      <c r="C356" s="231" t="s">
        <v>70</v>
      </c>
      <c r="D356" s="278">
        <v>1385</v>
      </c>
      <c r="E356" s="120" t="s">
        <v>176</v>
      </c>
      <c r="F356" s="114">
        <f t="shared" si="23"/>
        <v>8.2970000000000006</v>
      </c>
      <c r="G356" s="103">
        <v>12</v>
      </c>
      <c r="H356" s="113">
        <v>19.91</v>
      </c>
      <c r="I356" s="103">
        <f t="shared" si="20"/>
        <v>4.7</v>
      </c>
      <c r="J356" s="103">
        <f t="shared" si="21"/>
        <v>24.61</v>
      </c>
      <c r="K356" s="134"/>
      <c r="M356" s="264"/>
      <c r="N356" s="234"/>
    </row>
    <row r="357" spans="1:14" ht="12.75">
      <c r="A357" s="112">
        <f t="shared" si="22"/>
        <v>350</v>
      </c>
      <c r="B357" s="231" t="s">
        <v>125</v>
      </c>
      <c r="C357" s="231" t="s">
        <v>70</v>
      </c>
      <c r="D357" s="278">
        <v>1493</v>
      </c>
      <c r="E357" s="120" t="s">
        <v>176</v>
      </c>
      <c r="F357" s="114">
        <f t="shared" si="23"/>
        <v>8.9440000000000008</v>
      </c>
      <c r="G357" s="103">
        <v>24</v>
      </c>
      <c r="H357" s="113">
        <v>42.93</v>
      </c>
      <c r="I357" s="103">
        <f t="shared" si="20"/>
        <v>10.130000000000001</v>
      </c>
      <c r="J357" s="103">
        <f t="shared" si="21"/>
        <v>53.06</v>
      </c>
      <c r="K357" s="134"/>
      <c r="M357" s="264"/>
      <c r="N357" s="234"/>
    </row>
    <row r="358" spans="1:14" ht="12.75">
      <c r="A358" s="112">
        <f t="shared" si="22"/>
        <v>351</v>
      </c>
      <c r="B358" s="231" t="s">
        <v>86</v>
      </c>
      <c r="C358" s="231" t="s">
        <v>70</v>
      </c>
      <c r="D358" s="278">
        <v>1745</v>
      </c>
      <c r="E358" s="120" t="s">
        <v>176</v>
      </c>
      <c r="F358" s="114">
        <f t="shared" si="23"/>
        <v>10.454000000000001</v>
      </c>
      <c r="G358" s="103">
        <v>143</v>
      </c>
      <c r="H358" s="113">
        <v>298.98</v>
      </c>
      <c r="I358" s="103">
        <f t="shared" si="20"/>
        <v>70.53</v>
      </c>
      <c r="J358" s="103">
        <f t="shared" si="21"/>
        <v>369.51</v>
      </c>
      <c r="K358" s="134"/>
      <c r="M358" s="264"/>
      <c r="N358" s="234"/>
    </row>
    <row r="359" spans="1:14" ht="12.75">
      <c r="A359" s="112">
        <f t="shared" si="22"/>
        <v>352</v>
      </c>
      <c r="B359" s="231" t="s">
        <v>86</v>
      </c>
      <c r="C359" s="231" t="s">
        <v>70</v>
      </c>
      <c r="D359" s="278">
        <v>1745</v>
      </c>
      <c r="E359" s="120" t="s">
        <v>177</v>
      </c>
      <c r="F359" s="114">
        <f t="shared" si="23"/>
        <v>10.454000000000001</v>
      </c>
      <c r="G359" s="103">
        <v>12</v>
      </c>
      <c r="H359" s="113">
        <v>62.72</v>
      </c>
      <c r="I359" s="103">
        <f t="shared" si="20"/>
        <v>14.8</v>
      </c>
      <c r="J359" s="103">
        <f t="shared" si="21"/>
        <v>77.52</v>
      </c>
      <c r="K359" s="134"/>
      <c r="M359" s="264"/>
      <c r="N359" s="234"/>
    </row>
    <row r="360" spans="1:14" ht="12.75">
      <c r="A360" s="112">
        <f t="shared" si="22"/>
        <v>353</v>
      </c>
      <c r="B360" s="231" t="s">
        <v>140</v>
      </c>
      <c r="C360" s="231" t="s">
        <v>70</v>
      </c>
      <c r="D360" s="278">
        <v>1385</v>
      </c>
      <c r="E360" s="120" t="s">
        <v>176</v>
      </c>
      <c r="F360" s="114">
        <f t="shared" si="23"/>
        <v>8.2970000000000006</v>
      </c>
      <c r="G360" s="103">
        <v>12</v>
      </c>
      <c r="H360" s="113">
        <v>19.91</v>
      </c>
      <c r="I360" s="103">
        <f t="shared" si="20"/>
        <v>4.7</v>
      </c>
      <c r="J360" s="103">
        <f t="shared" si="21"/>
        <v>24.61</v>
      </c>
      <c r="K360" s="134"/>
      <c r="M360" s="264"/>
      <c r="N360" s="234"/>
    </row>
    <row r="361" spans="1:14" ht="12.75">
      <c r="A361" s="112">
        <f t="shared" si="22"/>
        <v>354</v>
      </c>
      <c r="B361" s="231" t="s">
        <v>136</v>
      </c>
      <c r="C361" s="231" t="s">
        <v>70</v>
      </c>
      <c r="D361" s="278">
        <v>1385</v>
      </c>
      <c r="E361" s="120" t="s">
        <v>176</v>
      </c>
      <c r="F361" s="114">
        <f t="shared" si="23"/>
        <v>8.2970000000000006</v>
      </c>
      <c r="G361" s="103">
        <v>12</v>
      </c>
      <c r="H361" s="113">
        <v>19.91</v>
      </c>
      <c r="I361" s="103">
        <f t="shared" si="20"/>
        <v>4.7</v>
      </c>
      <c r="J361" s="103">
        <f t="shared" si="21"/>
        <v>24.61</v>
      </c>
      <c r="K361" s="134"/>
      <c r="M361" s="264"/>
      <c r="N361" s="234"/>
    </row>
    <row r="362" spans="1:14" ht="12.75">
      <c r="A362" s="112">
        <f t="shared" si="22"/>
        <v>355</v>
      </c>
      <c r="B362" s="231" t="s">
        <v>162</v>
      </c>
      <c r="C362" s="231" t="s">
        <v>70</v>
      </c>
      <c r="D362" s="278">
        <v>1521</v>
      </c>
      <c r="E362" s="120" t="s">
        <v>176</v>
      </c>
      <c r="F362" s="114">
        <f t="shared" si="23"/>
        <v>9.1120000000000001</v>
      </c>
      <c r="G362" s="103">
        <v>24</v>
      </c>
      <c r="H362" s="113">
        <v>43.74</v>
      </c>
      <c r="I362" s="103">
        <f t="shared" si="20"/>
        <v>10.32</v>
      </c>
      <c r="J362" s="103">
        <f t="shared" si="21"/>
        <v>54.06</v>
      </c>
      <c r="K362" s="134"/>
      <c r="M362" s="264"/>
      <c r="N362" s="234"/>
    </row>
    <row r="363" spans="1:14" ht="12.75">
      <c r="A363" s="112">
        <f t="shared" si="22"/>
        <v>356</v>
      </c>
      <c r="B363" s="231" t="s">
        <v>148</v>
      </c>
      <c r="C363" s="231" t="s">
        <v>70</v>
      </c>
      <c r="D363" s="278">
        <v>1501</v>
      </c>
      <c r="E363" s="120" t="s">
        <v>176</v>
      </c>
      <c r="F363" s="114">
        <f t="shared" si="23"/>
        <v>8.9920000000000009</v>
      </c>
      <c r="G363" s="103">
        <v>12</v>
      </c>
      <c r="H363" s="113">
        <v>21.58</v>
      </c>
      <c r="I363" s="103">
        <f t="shared" si="20"/>
        <v>5.09</v>
      </c>
      <c r="J363" s="103">
        <f t="shared" si="21"/>
        <v>26.669999999999998</v>
      </c>
      <c r="K363" s="134"/>
      <c r="M363" s="264"/>
      <c r="N363" s="234"/>
    </row>
    <row r="364" spans="1:14" ht="12.75">
      <c r="A364" s="112">
        <f t="shared" si="22"/>
        <v>357</v>
      </c>
      <c r="B364" s="231" t="s">
        <v>129</v>
      </c>
      <c r="C364" s="231" t="s">
        <v>71</v>
      </c>
      <c r="D364" s="278">
        <v>1208</v>
      </c>
      <c r="E364" s="120" t="s">
        <v>176</v>
      </c>
      <c r="F364" s="114">
        <f t="shared" si="23"/>
        <v>7.2370000000000001</v>
      </c>
      <c r="G364" s="103">
        <v>12</v>
      </c>
      <c r="H364" s="113">
        <v>17.37</v>
      </c>
      <c r="I364" s="103">
        <f t="shared" si="20"/>
        <v>4.0999999999999996</v>
      </c>
      <c r="J364" s="103">
        <f t="shared" si="21"/>
        <v>21.47</v>
      </c>
      <c r="K364" s="134"/>
      <c r="M364" s="264"/>
      <c r="N364" s="234"/>
    </row>
    <row r="365" spans="1:14" ht="12.75">
      <c r="A365" s="112">
        <f t="shared" si="22"/>
        <v>358</v>
      </c>
      <c r="B365" s="231" t="s">
        <v>86</v>
      </c>
      <c r="C365" s="231" t="s">
        <v>71</v>
      </c>
      <c r="D365" s="278">
        <v>1635</v>
      </c>
      <c r="E365" s="120" t="s">
        <v>176</v>
      </c>
      <c r="F365" s="114">
        <f t="shared" si="23"/>
        <v>9.7949999999999999</v>
      </c>
      <c r="G365" s="103">
        <v>82.5</v>
      </c>
      <c r="H365" s="113">
        <v>161.62</v>
      </c>
      <c r="I365" s="103">
        <f t="shared" si="20"/>
        <v>38.130000000000003</v>
      </c>
      <c r="J365" s="103">
        <f t="shared" si="21"/>
        <v>199.75</v>
      </c>
      <c r="K365" s="134"/>
      <c r="M365" s="264"/>
      <c r="N365" s="234"/>
    </row>
    <row r="366" spans="1:14" ht="12.75">
      <c r="A366" s="112">
        <f t="shared" si="22"/>
        <v>359</v>
      </c>
      <c r="B366" s="231" t="s">
        <v>86</v>
      </c>
      <c r="C366" s="231" t="s">
        <v>71</v>
      </c>
      <c r="D366" s="278">
        <v>1635</v>
      </c>
      <c r="E366" s="120" t="s">
        <v>177</v>
      </c>
      <c r="F366" s="114">
        <f t="shared" si="23"/>
        <v>9.7949999999999999</v>
      </c>
      <c r="G366" s="103">
        <v>2.5</v>
      </c>
      <c r="H366" s="113">
        <v>12.24</v>
      </c>
      <c r="I366" s="103">
        <f t="shared" si="20"/>
        <v>2.89</v>
      </c>
      <c r="J366" s="103">
        <f t="shared" si="21"/>
        <v>15.13</v>
      </c>
      <c r="K366" s="134"/>
      <c r="M366" s="264"/>
      <c r="N366" s="234"/>
    </row>
    <row r="367" spans="1:14" ht="12.75">
      <c r="A367" s="112">
        <f t="shared" si="22"/>
        <v>360</v>
      </c>
      <c r="B367" s="231" t="s">
        <v>124</v>
      </c>
      <c r="C367" s="231" t="s">
        <v>70</v>
      </c>
      <c r="D367" s="278">
        <v>1365</v>
      </c>
      <c r="E367" s="120" t="s">
        <v>176</v>
      </c>
      <c r="F367" s="114">
        <f t="shared" si="23"/>
        <v>8.1780000000000008</v>
      </c>
      <c r="G367" s="103">
        <v>24</v>
      </c>
      <c r="H367" s="113">
        <v>39.25</v>
      </c>
      <c r="I367" s="103">
        <f t="shared" si="20"/>
        <v>9.26</v>
      </c>
      <c r="J367" s="103">
        <f t="shared" si="21"/>
        <v>48.51</v>
      </c>
      <c r="K367" s="134"/>
      <c r="M367" s="264"/>
      <c r="N367" s="234"/>
    </row>
    <row r="368" spans="1:14" ht="12.75">
      <c r="A368" s="112">
        <f t="shared" si="22"/>
        <v>361</v>
      </c>
      <c r="B368" s="231" t="s">
        <v>113</v>
      </c>
      <c r="C368" s="231" t="s">
        <v>70</v>
      </c>
      <c r="D368" s="278">
        <v>1365</v>
      </c>
      <c r="E368" s="120" t="s">
        <v>176</v>
      </c>
      <c r="F368" s="114">
        <f t="shared" si="23"/>
        <v>8.1780000000000008</v>
      </c>
      <c r="G368" s="103">
        <v>12</v>
      </c>
      <c r="H368" s="113">
        <v>19.63</v>
      </c>
      <c r="I368" s="103">
        <f t="shared" si="20"/>
        <v>4.63</v>
      </c>
      <c r="J368" s="103">
        <f t="shared" si="21"/>
        <v>24.259999999999998</v>
      </c>
      <c r="K368" s="134"/>
      <c r="M368" s="264"/>
      <c r="N368" s="234"/>
    </row>
    <row r="369" spans="1:14" ht="12.75">
      <c r="A369" s="112">
        <f t="shared" si="22"/>
        <v>362</v>
      </c>
      <c r="B369" s="231" t="s">
        <v>146</v>
      </c>
      <c r="C369" s="231" t="s">
        <v>70</v>
      </c>
      <c r="D369" s="278">
        <v>1365</v>
      </c>
      <c r="E369" s="120" t="s">
        <v>176</v>
      </c>
      <c r="F369" s="114">
        <f t="shared" si="23"/>
        <v>8.1780000000000008</v>
      </c>
      <c r="G369" s="103">
        <v>36</v>
      </c>
      <c r="H369" s="113">
        <v>58.88</v>
      </c>
      <c r="I369" s="103">
        <f t="shared" si="20"/>
        <v>13.89</v>
      </c>
      <c r="J369" s="103">
        <f t="shared" si="21"/>
        <v>72.77000000000001</v>
      </c>
      <c r="K369" s="134"/>
      <c r="M369" s="264"/>
      <c r="N369" s="234"/>
    </row>
    <row r="370" spans="1:14" ht="12.75">
      <c r="A370" s="112">
        <f t="shared" si="22"/>
        <v>363</v>
      </c>
      <c r="B370" s="231" t="s">
        <v>152</v>
      </c>
      <c r="C370" s="231" t="s">
        <v>70</v>
      </c>
      <c r="D370" s="278">
        <v>1365</v>
      </c>
      <c r="E370" s="120" t="s">
        <v>176</v>
      </c>
      <c r="F370" s="114">
        <f t="shared" si="23"/>
        <v>8.1780000000000008</v>
      </c>
      <c r="G370" s="103">
        <v>12</v>
      </c>
      <c r="H370" s="113">
        <v>19.63</v>
      </c>
      <c r="I370" s="103">
        <f t="shared" si="20"/>
        <v>4.63</v>
      </c>
      <c r="J370" s="103">
        <f t="shared" si="21"/>
        <v>24.259999999999998</v>
      </c>
      <c r="K370" s="134"/>
      <c r="M370" s="264"/>
      <c r="N370" s="234"/>
    </row>
    <row r="371" spans="1:14" ht="12.75">
      <c r="A371" s="112">
        <f t="shared" si="22"/>
        <v>364</v>
      </c>
      <c r="B371" s="231" t="s">
        <v>152</v>
      </c>
      <c r="C371" s="231" t="s">
        <v>70</v>
      </c>
      <c r="D371" s="278">
        <v>1365</v>
      </c>
      <c r="E371" s="120" t="s">
        <v>176</v>
      </c>
      <c r="F371" s="114">
        <f>ROUND(D371/$F$4,3)</f>
        <v>8.1780000000000008</v>
      </c>
      <c r="G371" s="103">
        <v>24</v>
      </c>
      <c r="H371" s="113">
        <v>39.25</v>
      </c>
      <c r="I371" s="103">
        <f t="shared" si="20"/>
        <v>9.26</v>
      </c>
      <c r="J371" s="103">
        <f t="shared" si="21"/>
        <v>48.51</v>
      </c>
      <c r="K371" s="134"/>
      <c r="M371" s="264"/>
      <c r="N371" s="234"/>
    </row>
    <row r="372" spans="1:14" ht="12.75">
      <c r="A372" s="112">
        <f t="shared" si="22"/>
        <v>365</v>
      </c>
      <c r="B372" s="231" t="s">
        <v>162</v>
      </c>
      <c r="C372" s="231" t="s">
        <v>70</v>
      </c>
      <c r="D372" s="278">
        <v>1501</v>
      </c>
      <c r="E372" s="120" t="s">
        <v>176</v>
      </c>
      <c r="F372" s="114">
        <f t="shared" si="23"/>
        <v>8.9920000000000009</v>
      </c>
      <c r="G372" s="103">
        <v>12</v>
      </c>
      <c r="H372" s="113">
        <v>21.58</v>
      </c>
      <c r="I372" s="103">
        <f t="shared" si="20"/>
        <v>5.09</v>
      </c>
      <c r="J372" s="103">
        <f t="shared" si="21"/>
        <v>26.669999999999998</v>
      </c>
      <c r="K372" s="134"/>
      <c r="M372" s="264"/>
      <c r="N372" s="234"/>
    </row>
    <row r="373" spans="1:14" ht="12.75">
      <c r="A373" s="112">
        <f t="shared" si="22"/>
        <v>366</v>
      </c>
      <c r="B373" s="231" t="s">
        <v>117</v>
      </c>
      <c r="C373" s="231" t="s">
        <v>70</v>
      </c>
      <c r="D373" s="278">
        <v>1385</v>
      </c>
      <c r="E373" s="120" t="s">
        <v>176</v>
      </c>
      <c r="F373" s="114">
        <f t="shared" si="23"/>
        <v>8.2970000000000006</v>
      </c>
      <c r="G373" s="103">
        <v>12</v>
      </c>
      <c r="H373" s="113">
        <v>19.91</v>
      </c>
      <c r="I373" s="103">
        <f t="shared" si="20"/>
        <v>4.7</v>
      </c>
      <c r="J373" s="103">
        <f t="shared" si="21"/>
        <v>24.61</v>
      </c>
      <c r="K373" s="134"/>
      <c r="M373" s="264"/>
      <c r="N373" s="234"/>
    </row>
    <row r="374" spans="1:14" ht="12.75">
      <c r="A374" s="112">
        <f t="shared" si="22"/>
        <v>367</v>
      </c>
      <c r="B374" s="231" t="s">
        <v>127</v>
      </c>
      <c r="C374" s="231" t="s">
        <v>70</v>
      </c>
      <c r="D374" s="278">
        <v>1310</v>
      </c>
      <c r="E374" s="120" t="s">
        <v>176</v>
      </c>
      <c r="F374" s="114">
        <f t="shared" si="23"/>
        <v>7.8479999999999999</v>
      </c>
      <c r="G374" s="103">
        <v>24</v>
      </c>
      <c r="H374" s="113">
        <v>37.67</v>
      </c>
      <c r="I374" s="103">
        <f t="shared" si="20"/>
        <v>8.89</v>
      </c>
      <c r="J374" s="103">
        <f t="shared" si="21"/>
        <v>46.56</v>
      </c>
      <c r="K374" s="134"/>
      <c r="M374" s="264"/>
      <c r="N374" s="234"/>
    </row>
    <row r="375" spans="1:14" ht="12.75">
      <c r="A375" s="112">
        <f t="shared" si="22"/>
        <v>368</v>
      </c>
      <c r="B375" s="231" t="s">
        <v>121</v>
      </c>
      <c r="C375" s="231" t="s">
        <v>71</v>
      </c>
      <c r="D375" s="278">
        <v>1162</v>
      </c>
      <c r="E375" s="120" t="s">
        <v>176</v>
      </c>
      <c r="F375" s="114">
        <f t="shared" si="23"/>
        <v>6.9610000000000003</v>
      </c>
      <c r="G375" s="103">
        <v>12</v>
      </c>
      <c r="H375" s="113">
        <v>16.71</v>
      </c>
      <c r="I375" s="103">
        <f t="shared" si="20"/>
        <v>3.94</v>
      </c>
      <c r="J375" s="103">
        <f t="shared" si="21"/>
        <v>20.650000000000002</v>
      </c>
      <c r="K375" s="134"/>
      <c r="M375" s="264"/>
      <c r="N375" s="234"/>
    </row>
    <row r="376" spans="1:14" ht="12.75">
      <c r="A376" s="112">
        <f t="shared" si="22"/>
        <v>369</v>
      </c>
      <c r="B376" s="231" t="s">
        <v>144</v>
      </c>
      <c r="C376" s="231" t="s">
        <v>71</v>
      </c>
      <c r="D376" s="278">
        <v>1162</v>
      </c>
      <c r="E376" s="120" t="s">
        <v>176</v>
      </c>
      <c r="F376" s="114">
        <f t="shared" si="23"/>
        <v>6.9610000000000003</v>
      </c>
      <c r="G376" s="103">
        <v>24</v>
      </c>
      <c r="H376" s="113">
        <v>33.409999999999997</v>
      </c>
      <c r="I376" s="103">
        <f t="shared" si="20"/>
        <v>7.88</v>
      </c>
      <c r="J376" s="103">
        <f t="shared" si="21"/>
        <v>41.29</v>
      </c>
      <c r="K376" s="134"/>
      <c r="M376" s="264"/>
      <c r="N376" s="234"/>
    </row>
    <row r="377" spans="1:14" ht="12.75">
      <c r="A377" s="112">
        <f t="shared" si="22"/>
        <v>370</v>
      </c>
      <c r="B377" s="231" t="s">
        <v>129</v>
      </c>
      <c r="C377" s="231" t="s">
        <v>70</v>
      </c>
      <c r="D377" s="278">
        <v>1365</v>
      </c>
      <c r="E377" s="120" t="s">
        <v>176</v>
      </c>
      <c r="F377" s="114">
        <f t="shared" si="23"/>
        <v>8.1780000000000008</v>
      </c>
      <c r="G377" s="103">
        <v>36</v>
      </c>
      <c r="H377" s="113">
        <v>58.88</v>
      </c>
      <c r="I377" s="103">
        <f t="shared" si="20"/>
        <v>13.89</v>
      </c>
      <c r="J377" s="103">
        <f t="shared" si="21"/>
        <v>72.77000000000001</v>
      </c>
      <c r="K377" s="134"/>
      <c r="M377" s="264"/>
      <c r="N377" s="234"/>
    </row>
    <row r="378" spans="1:14" ht="12.75">
      <c r="A378" s="112">
        <f t="shared" si="22"/>
        <v>371</v>
      </c>
      <c r="B378" s="231" t="s">
        <v>144</v>
      </c>
      <c r="C378" s="231" t="s">
        <v>70</v>
      </c>
      <c r="D378" s="278">
        <v>1365</v>
      </c>
      <c r="E378" s="120" t="s">
        <v>176</v>
      </c>
      <c r="F378" s="114">
        <f t="shared" si="23"/>
        <v>8.1780000000000008</v>
      </c>
      <c r="G378" s="103">
        <v>36</v>
      </c>
      <c r="H378" s="113">
        <v>58.88</v>
      </c>
      <c r="I378" s="103">
        <f t="shared" si="20"/>
        <v>13.89</v>
      </c>
      <c r="J378" s="103">
        <f t="shared" si="21"/>
        <v>72.77000000000001</v>
      </c>
      <c r="K378" s="134"/>
      <c r="M378" s="264"/>
      <c r="N378" s="234"/>
    </row>
    <row r="379" spans="1:14" ht="12.75">
      <c r="A379" s="112">
        <f t="shared" si="22"/>
        <v>372</v>
      </c>
      <c r="B379" s="231" t="s">
        <v>152</v>
      </c>
      <c r="C379" s="231" t="s">
        <v>70</v>
      </c>
      <c r="D379" s="278">
        <v>1365</v>
      </c>
      <c r="E379" s="120" t="s">
        <v>176</v>
      </c>
      <c r="F379" s="114">
        <f t="shared" si="23"/>
        <v>8.1780000000000008</v>
      </c>
      <c r="G379" s="103">
        <v>12</v>
      </c>
      <c r="H379" s="113">
        <v>19.63</v>
      </c>
      <c r="I379" s="103">
        <f t="shared" si="20"/>
        <v>4.63</v>
      </c>
      <c r="J379" s="103">
        <f t="shared" si="21"/>
        <v>24.259999999999998</v>
      </c>
      <c r="K379" s="134"/>
      <c r="M379" s="264"/>
      <c r="N379" s="234"/>
    </row>
    <row r="380" spans="1:14" ht="12.75">
      <c r="A380" s="112">
        <f t="shared" si="22"/>
        <v>373</v>
      </c>
      <c r="B380" s="231" t="s">
        <v>86</v>
      </c>
      <c r="C380" s="231" t="s">
        <v>70</v>
      </c>
      <c r="D380" s="278">
        <v>1725</v>
      </c>
      <c r="E380" s="120" t="s">
        <v>177</v>
      </c>
      <c r="F380" s="114">
        <f t="shared" si="23"/>
        <v>10.334</v>
      </c>
      <c r="G380" s="103">
        <v>5.5</v>
      </c>
      <c r="H380" s="113">
        <v>28.42</v>
      </c>
      <c r="I380" s="103">
        <f t="shared" si="20"/>
        <v>6.7</v>
      </c>
      <c r="J380" s="103">
        <f t="shared" si="21"/>
        <v>35.120000000000005</v>
      </c>
      <c r="K380" s="134"/>
      <c r="M380" s="264"/>
      <c r="N380" s="234"/>
    </row>
    <row r="381" spans="1:14" ht="12.75">
      <c r="A381" s="112">
        <f t="shared" si="22"/>
        <v>374</v>
      </c>
      <c r="B381" s="231" t="s">
        <v>86</v>
      </c>
      <c r="C381" s="231" t="s">
        <v>70</v>
      </c>
      <c r="D381" s="278">
        <v>1725</v>
      </c>
      <c r="E381" s="120" t="s">
        <v>176</v>
      </c>
      <c r="F381" s="114">
        <f t="shared" si="23"/>
        <v>10.334</v>
      </c>
      <c r="G381" s="103">
        <v>90.5</v>
      </c>
      <c r="H381" s="113">
        <v>187.05</v>
      </c>
      <c r="I381" s="103">
        <f t="shared" si="20"/>
        <v>44.13</v>
      </c>
      <c r="J381" s="103">
        <f t="shared" si="21"/>
        <v>231.18</v>
      </c>
      <c r="K381" s="134"/>
      <c r="M381" s="264"/>
      <c r="N381" s="234"/>
    </row>
    <row r="382" spans="1:14" ht="12.75">
      <c r="A382" s="112">
        <f t="shared" si="22"/>
        <v>375</v>
      </c>
      <c r="B382" s="231" t="s">
        <v>156</v>
      </c>
      <c r="C382" s="231" t="s">
        <v>70</v>
      </c>
      <c r="D382" s="278">
        <v>1365</v>
      </c>
      <c r="E382" s="120" t="s">
        <v>176</v>
      </c>
      <c r="F382" s="114">
        <f t="shared" si="23"/>
        <v>8.1780000000000008</v>
      </c>
      <c r="G382" s="103">
        <v>12</v>
      </c>
      <c r="H382" s="113">
        <v>19.63</v>
      </c>
      <c r="I382" s="103">
        <f t="shared" si="20"/>
        <v>4.63</v>
      </c>
      <c r="J382" s="103">
        <f t="shared" si="21"/>
        <v>24.259999999999998</v>
      </c>
      <c r="K382" s="134"/>
      <c r="M382" s="264"/>
      <c r="N382" s="234"/>
    </row>
    <row r="383" spans="1:14" ht="12.75">
      <c r="A383" s="112">
        <f t="shared" si="22"/>
        <v>376</v>
      </c>
      <c r="B383" s="231" t="s">
        <v>118</v>
      </c>
      <c r="C383" s="231" t="s">
        <v>70</v>
      </c>
      <c r="D383" s="278">
        <v>1365</v>
      </c>
      <c r="E383" s="120" t="s">
        <v>176</v>
      </c>
      <c r="F383" s="114">
        <f t="shared" si="23"/>
        <v>8.1780000000000008</v>
      </c>
      <c r="G383" s="103">
        <v>12</v>
      </c>
      <c r="H383" s="113">
        <v>19.63</v>
      </c>
      <c r="I383" s="103">
        <f t="shared" si="20"/>
        <v>4.63</v>
      </c>
      <c r="J383" s="103">
        <f t="shared" si="21"/>
        <v>24.259999999999998</v>
      </c>
      <c r="K383" s="134"/>
      <c r="M383" s="264"/>
      <c r="N383" s="234"/>
    </row>
    <row r="384" spans="1:14" ht="12.75">
      <c r="A384" s="112">
        <f t="shared" si="22"/>
        <v>377</v>
      </c>
      <c r="B384" s="231" t="s">
        <v>174</v>
      </c>
      <c r="C384" s="231" t="s">
        <v>70</v>
      </c>
      <c r="D384" s="278">
        <v>1365</v>
      </c>
      <c r="E384" s="120" t="s">
        <v>176</v>
      </c>
      <c r="F384" s="114">
        <f t="shared" si="23"/>
        <v>8.1780000000000008</v>
      </c>
      <c r="G384" s="103">
        <v>24</v>
      </c>
      <c r="H384" s="113">
        <v>39.25</v>
      </c>
      <c r="I384" s="103">
        <f t="shared" si="20"/>
        <v>9.26</v>
      </c>
      <c r="J384" s="103">
        <f t="shared" si="21"/>
        <v>48.51</v>
      </c>
      <c r="K384" s="134"/>
      <c r="M384" s="264"/>
      <c r="N384" s="234"/>
    </row>
    <row r="385" spans="1:14" ht="12.75">
      <c r="A385" s="112">
        <f t="shared" si="22"/>
        <v>378</v>
      </c>
      <c r="B385" s="231" t="s">
        <v>174</v>
      </c>
      <c r="C385" s="231" t="s">
        <v>70</v>
      </c>
      <c r="D385" s="278">
        <v>1365</v>
      </c>
      <c r="E385" s="120" t="s">
        <v>176</v>
      </c>
      <c r="F385" s="114">
        <f t="shared" si="23"/>
        <v>8.1780000000000008</v>
      </c>
      <c r="G385" s="103">
        <v>12</v>
      </c>
      <c r="H385" s="113">
        <v>19.63</v>
      </c>
      <c r="I385" s="103">
        <f t="shared" si="20"/>
        <v>4.63</v>
      </c>
      <c r="J385" s="103">
        <f t="shared" si="21"/>
        <v>24.259999999999998</v>
      </c>
      <c r="K385" s="134"/>
      <c r="M385" s="264"/>
      <c r="N385" s="234"/>
    </row>
    <row r="386" spans="1:14" ht="12.75">
      <c r="A386" s="112">
        <f t="shared" si="22"/>
        <v>379</v>
      </c>
      <c r="B386" s="231" t="s">
        <v>152</v>
      </c>
      <c r="C386" s="231" t="s">
        <v>70</v>
      </c>
      <c r="D386" s="278">
        <v>1365</v>
      </c>
      <c r="E386" s="120" t="s">
        <v>176</v>
      </c>
      <c r="F386" s="114">
        <f t="shared" si="23"/>
        <v>8.1780000000000008</v>
      </c>
      <c r="G386" s="103">
        <v>24</v>
      </c>
      <c r="H386" s="113">
        <v>39.25</v>
      </c>
      <c r="I386" s="103">
        <f t="shared" si="20"/>
        <v>9.26</v>
      </c>
      <c r="J386" s="103">
        <f t="shared" si="21"/>
        <v>48.51</v>
      </c>
      <c r="K386" s="134"/>
      <c r="M386" s="264"/>
      <c r="N386" s="234"/>
    </row>
    <row r="387" spans="1:14" ht="12.75">
      <c r="A387" s="112">
        <f t="shared" si="22"/>
        <v>380</v>
      </c>
      <c r="B387" s="231" t="s">
        <v>174</v>
      </c>
      <c r="C387" s="231" t="s">
        <v>70</v>
      </c>
      <c r="D387" s="278">
        <v>1365</v>
      </c>
      <c r="E387" s="120" t="s">
        <v>176</v>
      </c>
      <c r="F387" s="114">
        <f t="shared" si="23"/>
        <v>8.1780000000000008</v>
      </c>
      <c r="G387" s="103">
        <v>12</v>
      </c>
      <c r="H387" s="113">
        <v>19.63</v>
      </c>
      <c r="I387" s="103">
        <f t="shared" si="20"/>
        <v>4.63</v>
      </c>
      <c r="J387" s="103">
        <f t="shared" si="21"/>
        <v>24.259999999999998</v>
      </c>
      <c r="K387" s="134"/>
      <c r="M387" s="264"/>
      <c r="N387" s="234"/>
    </row>
    <row r="388" spans="1:14" ht="12.75">
      <c r="A388" s="112">
        <f t="shared" si="22"/>
        <v>381</v>
      </c>
      <c r="B388" s="231" t="s">
        <v>144</v>
      </c>
      <c r="C388" s="231" t="s">
        <v>70</v>
      </c>
      <c r="D388" s="278">
        <v>1365</v>
      </c>
      <c r="E388" s="120" t="s">
        <v>176</v>
      </c>
      <c r="F388" s="114">
        <f t="shared" si="23"/>
        <v>8.1780000000000008</v>
      </c>
      <c r="G388" s="103">
        <v>23.5</v>
      </c>
      <c r="H388" s="113">
        <v>38.44</v>
      </c>
      <c r="I388" s="103">
        <f t="shared" si="20"/>
        <v>9.07</v>
      </c>
      <c r="J388" s="103">
        <f t="shared" si="21"/>
        <v>47.51</v>
      </c>
      <c r="K388" s="134"/>
      <c r="M388" s="264"/>
      <c r="N388" s="234"/>
    </row>
    <row r="389" spans="1:14" ht="12.75">
      <c r="A389" s="112">
        <f t="shared" si="22"/>
        <v>382</v>
      </c>
      <c r="B389" s="231" t="s">
        <v>144</v>
      </c>
      <c r="C389" s="231" t="s">
        <v>70</v>
      </c>
      <c r="D389" s="278">
        <v>1365</v>
      </c>
      <c r="E389" s="120" t="s">
        <v>177</v>
      </c>
      <c r="F389" s="114">
        <f t="shared" si="23"/>
        <v>8.1780000000000008</v>
      </c>
      <c r="G389" s="103">
        <v>0.5</v>
      </c>
      <c r="H389" s="113">
        <v>2.04</v>
      </c>
      <c r="I389" s="103">
        <f t="shared" si="20"/>
        <v>0.48</v>
      </c>
      <c r="J389" s="103">
        <f t="shared" si="21"/>
        <v>2.52</v>
      </c>
      <c r="K389" s="134"/>
      <c r="M389" s="264"/>
      <c r="N389" s="234"/>
    </row>
    <row r="390" spans="1:14" ht="12.75">
      <c r="A390" s="112">
        <f t="shared" si="22"/>
        <v>383</v>
      </c>
      <c r="B390" s="231" t="s">
        <v>114</v>
      </c>
      <c r="C390" s="231" t="s">
        <v>70</v>
      </c>
      <c r="D390" s="278">
        <v>1392</v>
      </c>
      <c r="E390" s="120" t="s">
        <v>176</v>
      </c>
      <c r="F390" s="114">
        <f t="shared" si="23"/>
        <v>8.3390000000000004</v>
      </c>
      <c r="G390" s="103">
        <v>12</v>
      </c>
      <c r="H390" s="113">
        <v>20.010000000000002</v>
      </c>
      <c r="I390" s="103">
        <f t="shared" si="20"/>
        <v>4.72</v>
      </c>
      <c r="J390" s="103">
        <f t="shared" si="21"/>
        <v>24.73</v>
      </c>
      <c r="K390" s="134"/>
      <c r="M390" s="264"/>
      <c r="N390" s="234"/>
    </row>
    <row r="391" spans="1:14" ht="12.75">
      <c r="A391" s="112">
        <f t="shared" si="22"/>
        <v>384</v>
      </c>
      <c r="B391" s="231" t="s">
        <v>131</v>
      </c>
      <c r="C391" s="231" t="s">
        <v>70</v>
      </c>
      <c r="D391" s="278">
        <v>1365</v>
      </c>
      <c r="E391" s="120" t="s">
        <v>176</v>
      </c>
      <c r="F391" s="114">
        <f t="shared" si="23"/>
        <v>8.1780000000000008</v>
      </c>
      <c r="G391" s="103">
        <v>24</v>
      </c>
      <c r="H391" s="113">
        <v>39.25</v>
      </c>
      <c r="I391" s="103">
        <f t="shared" si="20"/>
        <v>9.26</v>
      </c>
      <c r="J391" s="103">
        <f t="shared" si="21"/>
        <v>48.51</v>
      </c>
      <c r="K391" s="134"/>
      <c r="M391" s="264"/>
      <c r="N391" s="234"/>
    </row>
    <row r="392" spans="1:14" ht="12.75">
      <c r="A392" s="112">
        <f t="shared" si="22"/>
        <v>385</v>
      </c>
      <c r="B392" s="231" t="s">
        <v>133</v>
      </c>
      <c r="C392" s="231" t="s">
        <v>70</v>
      </c>
      <c r="D392" s="278">
        <v>1392</v>
      </c>
      <c r="E392" s="120" t="s">
        <v>176</v>
      </c>
      <c r="F392" s="114">
        <f t="shared" si="23"/>
        <v>8.3390000000000004</v>
      </c>
      <c r="G392" s="103">
        <v>24</v>
      </c>
      <c r="H392" s="113">
        <v>40.03</v>
      </c>
      <c r="I392" s="103">
        <f t="shared" ref="I392:I401" si="24">ROUND(H392*23.59%,2)</f>
        <v>9.44</v>
      </c>
      <c r="J392" s="103">
        <f t="shared" ref="J392:J401" si="25">H392+I392</f>
        <v>49.47</v>
      </c>
      <c r="K392" s="134"/>
      <c r="M392" s="264"/>
      <c r="N392" s="234"/>
    </row>
    <row r="393" spans="1:14" ht="12.75">
      <c r="A393" s="112">
        <f t="shared" si="22"/>
        <v>386</v>
      </c>
      <c r="B393" s="231" t="s">
        <v>160</v>
      </c>
      <c r="C393" s="231" t="s">
        <v>70</v>
      </c>
      <c r="D393" s="278">
        <v>1392</v>
      </c>
      <c r="E393" s="120" t="s">
        <v>176</v>
      </c>
      <c r="F393" s="114">
        <f t="shared" si="23"/>
        <v>8.3390000000000004</v>
      </c>
      <c r="G393" s="103">
        <v>24</v>
      </c>
      <c r="H393" s="113">
        <v>40.03</v>
      </c>
      <c r="I393" s="103">
        <f t="shared" si="24"/>
        <v>9.44</v>
      </c>
      <c r="J393" s="103">
        <f t="shared" si="25"/>
        <v>49.47</v>
      </c>
      <c r="K393" s="134"/>
      <c r="M393" s="264"/>
      <c r="N393" s="234"/>
    </row>
    <row r="394" spans="1:14" ht="12.75">
      <c r="A394" s="112">
        <f t="shared" ref="A394:A401" si="26">A393+1</f>
        <v>387</v>
      </c>
      <c r="B394" s="231" t="s">
        <v>168</v>
      </c>
      <c r="C394" s="231" t="s">
        <v>70</v>
      </c>
      <c r="D394" s="278">
        <v>1501</v>
      </c>
      <c r="E394" s="120" t="s">
        <v>176</v>
      </c>
      <c r="F394" s="114">
        <f t="shared" ref="F394" si="27">ROUND(D394/$F$4,3)</f>
        <v>8.9920000000000009</v>
      </c>
      <c r="G394" s="103">
        <v>36</v>
      </c>
      <c r="H394" s="113">
        <v>64.739999999999995</v>
      </c>
      <c r="I394" s="103">
        <f t="shared" si="24"/>
        <v>15.27</v>
      </c>
      <c r="J394" s="103">
        <f t="shared" si="25"/>
        <v>80.009999999999991</v>
      </c>
      <c r="K394" s="134"/>
      <c r="M394" s="264"/>
      <c r="N394" s="234"/>
    </row>
    <row r="395" spans="1:14" ht="12.75">
      <c r="A395" s="112">
        <f t="shared" si="26"/>
        <v>388</v>
      </c>
      <c r="B395" s="231" t="s">
        <v>121</v>
      </c>
      <c r="C395" s="231" t="s">
        <v>71</v>
      </c>
      <c r="D395" s="278">
        <v>1162</v>
      </c>
      <c r="E395" s="120" t="s">
        <v>176</v>
      </c>
      <c r="F395" s="114">
        <f t="shared" ref="F395:F401" si="28">ROUND(D395/$F$4,3)</f>
        <v>6.9610000000000003</v>
      </c>
      <c r="G395" s="103">
        <v>36</v>
      </c>
      <c r="H395" s="113">
        <v>50.12</v>
      </c>
      <c r="I395" s="103">
        <f t="shared" si="24"/>
        <v>11.82</v>
      </c>
      <c r="J395" s="103">
        <f t="shared" si="25"/>
        <v>61.94</v>
      </c>
      <c r="K395" s="134"/>
      <c r="M395" s="264"/>
      <c r="N395" s="234"/>
    </row>
    <row r="396" spans="1:14" ht="12.75">
      <c r="A396" s="112">
        <f t="shared" si="26"/>
        <v>389</v>
      </c>
      <c r="B396" s="231" t="s">
        <v>86</v>
      </c>
      <c r="C396" s="231" t="s">
        <v>71</v>
      </c>
      <c r="D396" s="278">
        <v>1615</v>
      </c>
      <c r="E396" s="120" t="s">
        <v>176</v>
      </c>
      <c r="F396" s="114">
        <f t="shared" si="28"/>
        <v>9.6750000000000007</v>
      </c>
      <c r="G396" s="103">
        <v>70.5</v>
      </c>
      <c r="H396" s="113">
        <v>136.41999999999999</v>
      </c>
      <c r="I396" s="103">
        <f t="shared" si="24"/>
        <v>32.18</v>
      </c>
      <c r="J396" s="103">
        <f t="shared" si="25"/>
        <v>168.6</v>
      </c>
      <c r="K396" s="134"/>
      <c r="M396" s="264"/>
      <c r="N396" s="234"/>
    </row>
    <row r="397" spans="1:14" ht="12.75">
      <c r="A397" s="112">
        <f t="shared" si="26"/>
        <v>390</v>
      </c>
      <c r="B397" s="231" t="s">
        <v>86</v>
      </c>
      <c r="C397" s="231" t="s">
        <v>71</v>
      </c>
      <c r="D397" s="278">
        <v>1615</v>
      </c>
      <c r="E397" s="120" t="s">
        <v>177</v>
      </c>
      <c r="F397" s="114">
        <f t="shared" si="28"/>
        <v>9.6750000000000007</v>
      </c>
      <c r="G397" s="103">
        <v>2.5</v>
      </c>
      <c r="H397" s="113">
        <v>12.09</v>
      </c>
      <c r="I397" s="103">
        <f t="shared" si="24"/>
        <v>2.85</v>
      </c>
      <c r="J397" s="103">
        <f t="shared" si="25"/>
        <v>14.94</v>
      </c>
      <c r="K397" s="134"/>
      <c r="M397" s="264"/>
      <c r="N397" s="234"/>
    </row>
    <row r="398" spans="1:14" ht="12.75">
      <c r="A398" s="112">
        <f t="shared" si="26"/>
        <v>391</v>
      </c>
      <c r="B398" s="231" t="s">
        <v>124</v>
      </c>
      <c r="C398" s="231" t="s">
        <v>70</v>
      </c>
      <c r="D398" s="278">
        <v>1365</v>
      </c>
      <c r="E398" s="120" t="s">
        <v>176</v>
      </c>
      <c r="F398" s="114">
        <f t="shared" si="28"/>
        <v>8.1780000000000008</v>
      </c>
      <c r="G398" s="103">
        <v>24</v>
      </c>
      <c r="H398" s="113">
        <v>39.25</v>
      </c>
      <c r="I398" s="103">
        <f t="shared" si="24"/>
        <v>9.26</v>
      </c>
      <c r="J398" s="103">
        <f t="shared" si="25"/>
        <v>48.51</v>
      </c>
      <c r="K398" s="134"/>
      <c r="M398" s="264"/>
      <c r="N398" s="234"/>
    </row>
    <row r="399" spans="1:14" ht="12.75">
      <c r="A399" s="112">
        <f t="shared" si="26"/>
        <v>392</v>
      </c>
      <c r="B399" s="231" t="s">
        <v>150</v>
      </c>
      <c r="C399" s="231" t="s">
        <v>70</v>
      </c>
      <c r="D399" s="278">
        <v>1501</v>
      </c>
      <c r="E399" s="120" t="s">
        <v>176</v>
      </c>
      <c r="F399" s="114">
        <f t="shared" si="28"/>
        <v>8.9920000000000009</v>
      </c>
      <c r="G399" s="103">
        <v>24</v>
      </c>
      <c r="H399" s="113">
        <v>43.16</v>
      </c>
      <c r="I399" s="103">
        <f t="shared" si="24"/>
        <v>10.18</v>
      </c>
      <c r="J399" s="103">
        <f t="shared" si="25"/>
        <v>53.339999999999996</v>
      </c>
      <c r="K399" s="134"/>
      <c r="M399" s="264"/>
      <c r="N399" s="234"/>
    </row>
    <row r="400" spans="1:14" ht="12.75">
      <c r="A400" s="112">
        <f t="shared" si="26"/>
        <v>393</v>
      </c>
      <c r="B400" s="231" t="s">
        <v>174</v>
      </c>
      <c r="C400" s="231" t="s">
        <v>70</v>
      </c>
      <c r="D400" s="278">
        <v>1372</v>
      </c>
      <c r="E400" s="120" t="s">
        <v>176</v>
      </c>
      <c r="F400" s="114">
        <f t="shared" si="28"/>
        <v>8.2200000000000006</v>
      </c>
      <c r="G400" s="103">
        <v>12</v>
      </c>
      <c r="H400" s="113">
        <v>19.73</v>
      </c>
      <c r="I400" s="103">
        <f t="shared" si="24"/>
        <v>4.6500000000000004</v>
      </c>
      <c r="J400" s="103">
        <f t="shared" si="25"/>
        <v>24.380000000000003</v>
      </c>
      <c r="K400" s="134"/>
      <c r="M400" s="264"/>
      <c r="N400" s="234"/>
    </row>
    <row r="401" spans="1:14" ht="12.75">
      <c r="A401" s="112">
        <f t="shared" si="26"/>
        <v>394</v>
      </c>
      <c r="B401" s="231" t="s">
        <v>121</v>
      </c>
      <c r="C401" s="231" t="s">
        <v>71</v>
      </c>
      <c r="D401" s="278">
        <v>1162</v>
      </c>
      <c r="E401" s="120" t="s">
        <v>176</v>
      </c>
      <c r="F401" s="114">
        <f t="shared" si="28"/>
        <v>6.9610000000000003</v>
      </c>
      <c r="G401" s="103">
        <v>36</v>
      </c>
      <c r="H401" s="113">
        <v>50.12</v>
      </c>
      <c r="I401" s="103">
        <f t="shared" si="24"/>
        <v>11.82</v>
      </c>
      <c r="J401" s="103">
        <f t="shared" si="25"/>
        <v>61.94</v>
      </c>
      <c r="K401" s="134"/>
      <c r="M401" s="264"/>
      <c r="N401" s="234"/>
    </row>
    <row r="402" spans="1:14" ht="12.75">
      <c r="M402" s="264"/>
      <c r="N402" s="104"/>
    </row>
    <row r="403" spans="1:14" ht="12.75">
      <c r="B403" s="15" t="s">
        <v>172</v>
      </c>
      <c r="M403" s="264"/>
      <c r="N403" s="104"/>
    </row>
    <row r="404" spans="1:14" ht="12.75">
      <c r="M404" s="264"/>
      <c r="N404" s="104"/>
    </row>
    <row r="405" spans="1:14" ht="12.75">
      <c r="M405" s="264"/>
      <c r="N405" s="104"/>
    </row>
    <row r="406" spans="1:14" ht="12.75">
      <c r="M406" s="264"/>
      <c r="N406" s="104"/>
    </row>
    <row r="407" spans="1:14" ht="12.75">
      <c r="M407" s="264"/>
      <c r="N407" s="104"/>
    </row>
    <row r="408" spans="1:14" ht="12.75">
      <c r="M408" s="264"/>
      <c r="N408" s="104"/>
    </row>
    <row r="409" spans="1:14" ht="12.75">
      <c r="M409" s="264"/>
      <c r="N409" s="104"/>
    </row>
    <row r="410" spans="1:14" ht="12.75">
      <c r="M410" s="264"/>
      <c r="N410" s="104"/>
    </row>
    <row r="411" spans="1:14" ht="12.75">
      <c r="M411" s="264"/>
      <c r="N411" s="104"/>
    </row>
    <row r="412" spans="1:14" ht="12.75">
      <c r="M412" s="264"/>
      <c r="N412" s="104"/>
    </row>
    <row r="413" spans="1:14" ht="12.75">
      <c r="M413" s="264"/>
      <c r="N413" s="104"/>
    </row>
    <row r="414" spans="1:14" ht="12.75">
      <c r="M414" s="264"/>
      <c r="N414" s="104"/>
    </row>
    <row r="415" spans="1:14" ht="12.75">
      <c r="M415" s="264"/>
      <c r="N415" s="104"/>
    </row>
    <row r="416" spans="1:14" ht="12.75">
      <c r="M416" s="264"/>
      <c r="N416" s="104"/>
    </row>
    <row r="417" spans="13:14" ht="12.75">
      <c r="M417" s="264"/>
      <c r="N417" s="104"/>
    </row>
    <row r="418" spans="13:14" ht="12.75">
      <c r="M418" s="264"/>
      <c r="N418" s="104"/>
    </row>
    <row r="419" spans="13:14" ht="12.75">
      <c r="M419" s="264"/>
      <c r="N419" s="104"/>
    </row>
    <row r="420" spans="13:14" ht="12.75">
      <c r="M420" s="264"/>
      <c r="N420" s="104"/>
    </row>
    <row r="421" spans="13:14" ht="12.75">
      <c r="M421" s="264"/>
      <c r="N421" s="104"/>
    </row>
    <row r="422" spans="13:14" ht="12.75">
      <c r="M422" s="264"/>
      <c r="N422" s="104"/>
    </row>
    <row r="423" spans="13:14" ht="12.75">
      <c r="M423" s="264"/>
      <c r="N423" s="104"/>
    </row>
    <row r="424" spans="13:14" ht="12.75">
      <c r="M424" s="264"/>
      <c r="N424" s="104"/>
    </row>
    <row r="425" spans="13:14" ht="12.75">
      <c r="M425" s="264"/>
      <c r="N425" s="104"/>
    </row>
    <row r="426" spans="13:14" ht="12.75">
      <c r="M426" s="264"/>
      <c r="N426" s="104"/>
    </row>
    <row r="427" spans="13:14" ht="12.75">
      <c r="M427" s="264"/>
      <c r="N427" s="104"/>
    </row>
    <row r="428" spans="13:14" ht="12.75">
      <c r="M428" s="264"/>
      <c r="N428" s="104"/>
    </row>
    <row r="429" spans="13:14" ht="12.75">
      <c r="M429" s="264"/>
      <c r="N429" s="104"/>
    </row>
    <row r="430" spans="13:14" ht="12.75">
      <c r="M430" s="264"/>
      <c r="N430" s="104"/>
    </row>
    <row r="431" spans="13:14" ht="12.75">
      <c r="M431" s="264"/>
      <c r="N431" s="104"/>
    </row>
    <row r="432" spans="13:14" ht="12.75">
      <c r="M432" s="264"/>
      <c r="N432" s="104"/>
    </row>
    <row r="433" spans="13:14" ht="12.75">
      <c r="M433" s="264"/>
      <c r="N433" s="104"/>
    </row>
    <row r="434" spans="13:14" ht="12.75">
      <c r="M434" s="264"/>
      <c r="N434" s="104"/>
    </row>
    <row r="435" spans="13:14" ht="12.75">
      <c r="M435" s="264"/>
      <c r="N435" s="104"/>
    </row>
    <row r="436" spans="13:14" ht="12.75">
      <c r="M436" s="264"/>
      <c r="N436" s="104"/>
    </row>
    <row r="437" spans="13:14" ht="12.75">
      <c r="M437" s="264"/>
      <c r="N437" s="104"/>
    </row>
    <row r="438" spans="13:14" ht="12.75">
      <c r="M438" s="264"/>
      <c r="N438" s="104"/>
    </row>
    <row r="439" spans="13:14" ht="12.75">
      <c r="M439" s="264"/>
      <c r="N439" s="104"/>
    </row>
    <row r="440" spans="13:14" ht="12.75">
      <c r="M440" s="264"/>
      <c r="N440" s="104"/>
    </row>
    <row r="441" spans="13:14" ht="12.75">
      <c r="M441" s="264"/>
      <c r="N441" s="104"/>
    </row>
    <row r="442" spans="13:14" ht="12.75">
      <c r="M442" s="264"/>
      <c r="N442" s="104"/>
    </row>
    <row r="443" spans="13:14" ht="12.75">
      <c r="M443" s="264"/>
      <c r="N443" s="104"/>
    </row>
    <row r="444" spans="13:14" ht="12.75">
      <c r="M444" s="264"/>
      <c r="N444" s="104"/>
    </row>
    <row r="445" spans="13:14" ht="12.75">
      <c r="M445" s="264"/>
      <c r="N445" s="104"/>
    </row>
    <row r="446" spans="13:14" ht="12.75">
      <c r="M446" s="264"/>
      <c r="N446" s="104"/>
    </row>
    <row r="447" spans="13:14" ht="12.75">
      <c r="M447" s="264"/>
      <c r="N447" s="104"/>
    </row>
    <row r="448" spans="13:14" ht="12.75">
      <c r="M448" s="264"/>
      <c r="N448" s="104"/>
    </row>
    <row r="449" spans="13:14" ht="12.75">
      <c r="M449" s="264"/>
      <c r="N449" s="104"/>
    </row>
    <row r="450" spans="13:14" ht="12.75">
      <c r="M450" s="264"/>
      <c r="N450" s="104"/>
    </row>
    <row r="451" spans="13:14" ht="12.75">
      <c r="M451" s="264"/>
      <c r="N451" s="104"/>
    </row>
    <row r="452" spans="13:14" ht="12.75">
      <c r="M452" s="264"/>
      <c r="N452" s="104"/>
    </row>
    <row r="453" spans="13:14" ht="12.75">
      <c r="M453" s="264"/>
      <c r="N453" s="104"/>
    </row>
    <row r="454" spans="13:14" ht="12.75">
      <c r="M454" s="264"/>
      <c r="N454" s="104"/>
    </row>
    <row r="455" spans="13:14" ht="12.75">
      <c r="M455" s="264"/>
      <c r="N455" s="104"/>
    </row>
    <row r="456" spans="13:14" ht="12.75">
      <c r="M456" s="264"/>
      <c r="N456" s="104"/>
    </row>
    <row r="457" spans="13:14" ht="12.75">
      <c r="M457" s="264"/>
      <c r="N457" s="104"/>
    </row>
    <row r="458" spans="13:14" ht="12.75">
      <c r="M458" s="264"/>
      <c r="N458" s="104"/>
    </row>
    <row r="459" spans="13:14" ht="12.75">
      <c r="M459" s="264"/>
      <c r="N459" s="104"/>
    </row>
    <row r="460" spans="13:14" ht="12.75">
      <c r="N460" s="104"/>
    </row>
    <row r="461" spans="13:14" ht="12.75">
      <c r="N461" s="104"/>
    </row>
  </sheetData>
  <mergeCells count="12">
    <mergeCell ref="A3:J3"/>
    <mergeCell ref="A7:F7"/>
    <mergeCell ref="A5:A6"/>
    <mergeCell ref="B5:B6"/>
    <mergeCell ref="C5:C6"/>
    <mergeCell ref="D5:D6"/>
    <mergeCell ref="E5:E6"/>
    <mergeCell ref="F5:F6"/>
    <mergeCell ref="H5:H6"/>
    <mergeCell ref="I5:I6"/>
    <mergeCell ref="J5:J6"/>
    <mergeCell ref="G5:G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4B74C-4C63-4DD5-AA0C-6725DD5C2158}">
  <sheetPr>
    <pageSetUpPr fitToPage="1"/>
  </sheetPr>
  <dimension ref="A1:I84"/>
  <sheetViews>
    <sheetView zoomScaleNormal="100" zoomScaleSheetLayoutView="85" workbookViewId="0">
      <pane ySplit="6" topLeftCell="A51" activePane="bottomLeft" state="frozen"/>
      <selection pane="bottomLeft" activeCell="G66" sqref="G66"/>
    </sheetView>
  </sheetViews>
  <sheetFormatPr defaultColWidth="9.140625" defaultRowHeight="12.75"/>
  <cols>
    <col min="1" max="1" width="5.85546875" style="41" customWidth="1"/>
    <col min="2" max="2" width="57.5703125" style="42" customWidth="1"/>
    <col min="3" max="3" width="18.140625" style="41" customWidth="1"/>
    <col min="4" max="4" width="12.28515625" style="41" customWidth="1"/>
    <col min="5" max="5" width="9.7109375" style="43" customWidth="1"/>
    <col min="6" max="6" width="11.5703125" style="41" customWidth="1"/>
    <col min="7" max="7" width="13" style="41" customWidth="1"/>
    <col min="8" max="16384" width="9.140625" style="124"/>
  </cols>
  <sheetData>
    <row r="1" spans="1:9" ht="15">
      <c r="G1" s="123" t="s">
        <v>55</v>
      </c>
    </row>
    <row r="2" spans="1:9" ht="18.75">
      <c r="A2" s="125" t="s">
        <v>48</v>
      </c>
    </row>
    <row r="3" spans="1:9" ht="48" customHeight="1">
      <c r="A3" s="327" t="s">
        <v>106</v>
      </c>
      <c r="B3" s="327"/>
      <c r="C3" s="327"/>
      <c r="D3" s="327"/>
      <c r="E3" s="327"/>
      <c r="F3" s="327"/>
      <c r="G3" s="327"/>
    </row>
    <row r="4" spans="1:9" ht="15.75">
      <c r="A4" s="218"/>
      <c r="B4" s="218"/>
      <c r="C4" s="218"/>
      <c r="D4" s="210"/>
      <c r="E4" s="218"/>
      <c r="F4" s="218"/>
      <c r="G4" s="218"/>
    </row>
    <row r="5" spans="1:9" s="126" customFormat="1" ht="46.5" customHeight="1">
      <c r="A5" s="217" t="s">
        <v>25</v>
      </c>
      <c r="B5" s="214" t="s">
        <v>26</v>
      </c>
      <c r="C5" s="214" t="s">
        <v>27</v>
      </c>
      <c r="D5" s="216" t="s">
        <v>65</v>
      </c>
      <c r="E5" s="216" t="s">
        <v>64</v>
      </c>
      <c r="F5" s="215" t="s">
        <v>63</v>
      </c>
      <c r="G5" s="214" t="s">
        <v>62</v>
      </c>
    </row>
    <row r="6" spans="1:9" s="127" customFormat="1" ht="21.75" customHeight="1">
      <c r="A6" s="328" t="s">
        <v>61</v>
      </c>
      <c r="B6" s="329"/>
      <c r="C6" s="329"/>
      <c r="D6" s="329"/>
      <c r="E6" s="329"/>
      <c r="F6" s="330"/>
      <c r="G6" s="213">
        <f>SUM(G7:G84)</f>
        <v>1535.9999999999995</v>
      </c>
      <c r="I6" s="240"/>
    </row>
    <row r="7" spans="1:9" s="104" customFormat="1" ht="12.95" customHeight="1">
      <c r="A7" s="319">
        <v>1</v>
      </c>
      <c r="B7" s="321" t="s">
        <v>69</v>
      </c>
      <c r="C7" s="323" t="s">
        <v>70</v>
      </c>
      <c r="D7" s="325" t="s">
        <v>77</v>
      </c>
      <c r="E7" s="241">
        <v>2</v>
      </c>
      <c r="F7" s="242">
        <v>8</v>
      </c>
      <c r="G7" s="242">
        <f t="shared" ref="G7:G38" si="0">ROUND(E7*F7,2)</f>
        <v>16</v>
      </c>
    </row>
    <row r="8" spans="1:9" s="104" customFormat="1" ht="12.95" customHeight="1">
      <c r="A8" s="320"/>
      <c r="B8" s="322"/>
      <c r="C8" s="324"/>
      <c r="D8" s="326"/>
      <c r="E8" s="241">
        <v>8</v>
      </c>
      <c r="F8" s="242">
        <v>2.4</v>
      </c>
      <c r="G8" s="242">
        <f t="shared" si="0"/>
        <v>19.2</v>
      </c>
    </row>
    <row r="9" spans="1:9" s="104" customFormat="1" ht="12.95" customHeight="1">
      <c r="A9" s="319">
        <v>2</v>
      </c>
      <c r="B9" s="321" t="s">
        <v>69</v>
      </c>
      <c r="C9" s="323" t="s">
        <v>71</v>
      </c>
      <c r="D9" s="325" t="s">
        <v>77</v>
      </c>
      <c r="E9" s="241">
        <v>2</v>
      </c>
      <c r="F9" s="242">
        <v>8</v>
      </c>
      <c r="G9" s="242">
        <f t="shared" si="0"/>
        <v>16</v>
      </c>
    </row>
    <row r="10" spans="1:9" s="104" customFormat="1" ht="14.25" customHeight="1">
      <c r="A10" s="320"/>
      <c r="B10" s="322"/>
      <c r="C10" s="324"/>
      <c r="D10" s="326"/>
      <c r="E10" s="241">
        <v>8</v>
      </c>
      <c r="F10" s="242">
        <v>2.4</v>
      </c>
      <c r="G10" s="242">
        <f t="shared" si="0"/>
        <v>19.2</v>
      </c>
    </row>
    <row r="11" spans="1:9" s="104" customFormat="1" ht="12.75" customHeight="1">
      <c r="A11" s="319">
        <v>3</v>
      </c>
      <c r="B11" s="321" t="s">
        <v>69</v>
      </c>
      <c r="C11" s="323" t="s">
        <v>70</v>
      </c>
      <c r="D11" s="325" t="s">
        <v>78</v>
      </c>
      <c r="E11" s="241">
        <v>2</v>
      </c>
      <c r="F11" s="242">
        <v>8</v>
      </c>
      <c r="G11" s="242">
        <f t="shared" si="0"/>
        <v>16</v>
      </c>
    </row>
    <row r="12" spans="1:9" s="104" customFormat="1">
      <c r="A12" s="320"/>
      <c r="B12" s="322"/>
      <c r="C12" s="324"/>
      <c r="D12" s="326"/>
      <c r="E12" s="241">
        <v>11</v>
      </c>
      <c r="F12" s="242">
        <v>2.4</v>
      </c>
      <c r="G12" s="242">
        <f t="shared" si="0"/>
        <v>26.4</v>
      </c>
    </row>
    <row r="13" spans="1:9" s="104" customFormat="1" ht="12.95" customHeight="1">
      <c r="A13" s="319">
        <v>4</v>
      </c>
      <c r="B13" s="321" t="s">
        <v>69</v>
      </c>
      <c r="C13" s="323" t="s">
        <v>71</v>
      </c>
      <c r="D13" s="325" t="s">
        <v>78</v>
      </c>
      <c r="E13" s="241">
        <v>2</v>
      </c>
      <c r="F13" s="242">
        <v>8</v>
      </c>
      <c r="G13" s="242">
        <f t="shared" si="0"/>
        <v>16</v>
      </c>
    </row>
    <row r="14" spans="1:9" s="104" customFormat="1" ht="12.95" customHeight="1">
      <c r="A14" s="320"/>
      <c r="B14" s="322"/>
      <c r="C14" s="324"/>
      <c r="D14" s="326"/>
      <c r="E14" s="241">
        <v>11</v>
      </c>
      <c r="F14" s="242">
        <v>2.4</v>
      </c>
      <c r="G14" s="242">
        <f t="shared" si="0"/>
        <v>26.4</v>
      </c>
    </row>
    <row r="15" spans="1:9" s="104" customFormat="1" ht="12.75" customHeight="1">
      <c r="A15" s="319">
        <v>5</v>
      </c>
      <c r="B15" s="321" t="s">
        <v>69</v>
      </c>
      <c r="C15" s="323" t="s">
        <v>71</v>
      </c>
      <c r="D15" s="325" t="s">
        <v>79</v>
      </c>
      <c r="E15" s="241">
        <v>2</v>
      </c>
      <c r="F15" s="242">
        <v>8</v>
      </c>
      <c r="G15" s="242">
        <f t="shared" si="0"/>
        <v>16</v>
      </c>
    </row>
    <row r="16" spans="1:9" s="104" customFormat="1">
      <c r="A16" s="320"/>
      <c r="B16" s="322"/>
      <c r="C16" s="324"/>
      <c r="D16" s="326"/>
      <c r="E16" s="241">
        <v>16</v>
      </c>
      <c r="F16" s="242">
        <v>2.4</v>
      </c>
      <c r="G16" s="242">
        <f t="shared" si="0"/>
        <v>38.4</v>
      </c>
    </row>
    <row r="17" spans="1:9" s="104" customFormat="1" ht="12.75" customHeight="1">
      <c r="A17" s="319">
        <v>6</v>
      </c>
      <c r="B17" s="321" t="s">
        <v>69</v>
      </c>
      <c r="C17" s="323" t="s">
        <v>72</v>
      </c>
      <c r="D17" s="325" t="s">
        <v>79</v>
      </c>
      <c r="E17" s="241">
        <v>2</v>
      </c>
      <c r="F17" s="242">
        <v>8</v>
      </c>
      <c r="G17" s="242">
        <f t="shared" si="0"/>
        <v>16</v>
      </c>
    </row>
    <row r="18" spans="1:9" s="104" customFormat="1" ht="14.25" customHeight="1">
      <c r="A18" s="320"/>
      <c r="B18" s="322"/>
      <c r="C18" s="324"/>
      <c r="D18" s="326"/>
      <c r="E18" s="241">
        <v>16</v>
      </c>
      <c r="F18" s="242">
        <v>2.4</v>
      </c>
      <c r="G18" s="242">
        <f t="shared" si="0"/>
        <v>38.4</v>
      </c>
    </row>
    <row r="19" spans="1:9" s="104" customFormat="1" ht="12.75" customHeight="1">
      <c r="A19" s="319">
        <v>7</v>
      </c>
      <c r="B19" s="321" t="s">
        <v>69</v>
      </c>
      <c r="C19" s="323" t="s">
        <v>71</v>
      </c>
      <c r="D19" s="325" t="s">
        <v>79</v>
      </c>
      <c r="E19" s="241">
        <v>2</v>
      </c>
      <c r="F19" s="242">
        <v>8</v>
      </c>
      <c r="G19" s="242">
        <f t="shared" si="0"/>
        <v>16</v>
      </c>
    </row>
    <row r="20" spans="1:9" s="104" customFormat="1">
      <c r="A20" s="320"/>
      <c r="B20" s="322"/>
      <c r="C20" s="324"/>
      <c r="D20" s="326"/>
      <c r="E20" s="241">
        <v>16</v>
      </c>
      <c r="F20" s="242">
        <v>2.4</v>
      </c>
      <c r="G20" s="242">
        <f t="shared" si="0"/>
        <v>38.4</v>
      </c>
    </row>
    <row r="21" spans="1:9" s="104" customFormat="1" ht="12.75" customHeight="1">
      <c r="A21" s="319">
        <v>8</v>
      </c>
      <c r="B21" s="321" t="s">
        <v>69</v>
      </c>
      <c r="C21" s="323" t="s">
        <v>70</v>
      </c>
      <c r="D21" s="325" t="s">
        <v>79</v>
      </c>
      <c r="E21" s="241">
        <v>2</v>
      </c>
      <c r="F21" s="242">
        <v>8</v>
      </c>
      <c r="G21" s="242">
        <f t="shared" si="0"/>
        <v>16</v>
      </c>
    </row>
    <row r="22" spans="1:9" s="104" customFormat="1" ht="15" customHeight="1">
      <c r="A22" s="320"/>
      <c r="B22" s="322"/>
      <c r="C22" s="324"/>
      <c r="D22" s="326"/>
      <c r="E22" s="241">
        <v>16</v>
      </c>
      <c r="F22" s="242">
        <v>2.4</v>
      </c>
      <c r="G22" s="242">
        <f t="shared" si="0"/>
        <v>38.4</v>
      </c>
    </row>
    <row r="23" spans="1:9" s="104" customFormat="1" ht="12.75" customHeight="1">
      <c r="A23" s="319">
        <v>9</v>
      </c>
      <c r="B23" s="321" t="s">
        <v>69</v>
      </c>
      <c r="C23" s="323" t="s">
        <v>71</v>
      </c>
      <c r="D23" s="325" t="s">
        <v>79</v>
      </c>
      <c r="E23" s="241">
        <v>2</v>
      </c>
      <c r="F23" s="242">
        <v>8</v>
      </c>
      <c r="G23" s="242">
        <f t="shared" si="0"/>
        <v>16</v>
      </c>
    </row>
    <row r="24" spans="1:9" s="104" customFormat="1">
      <c r="A24" s="320"/>
      <c r="B24" s="322"/>
      <c r="C24" s="324"/>
      <c r="D24" s="326"/>
      <c r="E24" s="241">
        <v>16</v>
      </c>
      <c r="F24" s="242">
        <v>2.4</v>
      </c>
      <c r="G24" s="242">
        <f t="shared" si="0"/>
        <v>38.4</v>
      </c>
    </row>
    <row r="25" spans="1:9" s="104" customFormat="1" ht="12.75" customHeight="1">
      <c r="A25" s="319">
        <v>10</v>
      </c>
      <c r="B25" s="321" t="s">
        <v>69</v>
      </c>
      <c r="C25" s="323" t="s">
        <v>71</v>
      </c>
      <c r="D25" s="325" t="s">
        <v>79</v>
      </c>
      <c r="E25" s="241">
        <v>2</v>
      </c>
      <c r="F25" s="242">
        <v>8</v>
      </c>
      <c r="G25" s="242">
        <f t="shared" si="0"/>
        <v>16</v>
      </c>
    </row>
    <row r="26" spans="1:9" s="104" customFormat="1">
      <c r="A26" s="320"/>
      <c r="B26" s="322"/>
      <c r="C26" s="324"/>
      <c r="D26" s="326"/>
      <c r="E26" s="241">
        <v>16</v>
      </c>
      <c r="F26" s="242">
        <v>2.4</v>
      </c>
      <c r="G26" s="242">
        <f t="shared" si="0"/>
        <v>38.4</v>
      </c>
    </row>
    <row r="27" spans="1:9" s="104" customFormat="1" ht="12.75" customHeight="1">
      <c r="A27" s="319">
        <v>11</v>
      </c>
      <c r="B27" s="321" t="s">
        <v>69</v>
      </c>
      <c r="C27" s="323" t="s">
        <v>71</v>
      </c>
      <c r="D27" s="325" t="s">
        <v>79</v>
      </c>
      <c r="E27" s="241">
        <v>2</v>
      </c>
      <c r="F27" s="242">
        <v>8</v>
      </c>
      <c r="G27" s="242">
        <f t="shared" si="0"/>
        <v>16</v>
      </c>
    </row>
    <row r="28" spans="1:9" s="104" customFormat="1">
      <c r="A28" s="320"/>
      <c r="B28" s="322"/>
      <c r="C28" s="324"/>
      <c r="D28" s="326"/>
      <c r="E28" s="241">
        <v>16</v>
      </c>
      <c r="F28" s="242">
        <v>2.4</v>
      </c>
      <c r="G28" s="242">
        <f t="shared" si="0"/>
        <v>38.4</v>
      </c>
    </row>
    <row r="29" spans="1:9" ht="11.25" customHeight="1">
      <c r="A29" s="319">
        <v>12</v>
      </c>
      <c r="B29" s="321" t="s">
        <v>69</v>
      </c>
      <c r="C29" s="323" t="s">
        <v>71</v>
      </c>
      <c r="D29" s="325" t="s">
        <v>79</v>
      </c>
      <c r="E29" s="241">
        <v>2</v>
      </c>
      <c r="F29" s="242">
        <v>8</v>
      </c>
      <c r="G29" s="242">
        <f t="shared" si="0"/>
        <v>16</v>
      </c>
      <c r="I29" s="104"/>
    </row>
    <row r="30" spans="1:9">
      <c r="A30" s="320"/>
      <c r="B30" s="322"/>
      <c r="C30" s="324"/>
      <c r="D30" s="326"/>
      <c r="E30" s="241">
        <v>16</v>
      </c>
      <c r="F30" s="242">
        <v>2.4</v>
      </c>
      <c r="G30" s="242">
        <f t="shared" si="0"/>
        <v>38.4</v>
      </c>
      <c r="I30" s="104"/>
    </row>
    <row r="31" spans="1:9" ht="12.95" customHeight="1">
      <c r="A31" s="319">
        <v>13</v>
      </c>
      <c r="B31" s="321" t="s">
        <v>69</v>
      </c>
      <c r="C31" s="323" t="s">
        <v>71</v>
      </c>
      <c r="D31" s="325" t="s">
        <v>79</v>
      </c>
      <c r="E31" s="241">
        <v>2</v>
      </c>
      <c r="F31" s="242">
        <v>8</v>
      </c>
      <c r="G31" s="242">
        <f t="shared" si="0"/>
        <v>16</v>
      </c>
      <c r="I31" s="104"/>
    </row>
    <row r="32" spans="1:9" ht="15" customHeight="1">
      <c r="A32" s="320"/>
      <c r="B32" s="322"/>
      <c r="C32" s="324"/>
      <c r="D32" s="326"/>
      <c r="E32" s="241">
        <v>16</v>
      </c>
      <c r="F32" s="242">
        <v>2.4</v>
      </c>
      <c r="G32" s="242">
        <f t="shared" si="0"/>
        <v>38.4</v>
      </c>
      <c r="I32" s="104"/>
    </row>
    <row r="33" spans="1:7">
      <c r="A33" s="319">
        <v>14</v>
      </c>
      <c r="B33" s="321" t="s">
        <v>69</v>
      </c>
      <c r="C33" s="323" t="s">
        <v>70</v>
      </c>
      <c r="D33" s="325" t="s">
        <v>80</v>
      </c>
      <c r="E33" s="241">
        <v>2</v>
      </c>
      <c r="F33" s="242">
        <v>8</v>
      </c>
      <c r="G33" s="242">
        <f t="shared" si="0"/>
        <v>16</v>
      </c>
    </row>
    <row r="34" spans="1:7" ht="15.75" customHeight="1">
      <c r="A34" s="320"/>
      <c r="B34" s="322"/>
      <c r="C34" s="324"/>
      <c r="D34" s="326"/>
      <c r="E34" s="241">
        <v>1</v>
      </c>
      <c r="F34" s="242">
        <v>2.4</v>
      </c>
      <c r="G34" s="242">
        <f t="shared" si="0"/>
        <v>2.4</v>
      </c>
    </row>
    <row r="35" spans="1:7" ht="12.75" customHeight="1">
      <c r="A35" s="319">
        <v>15</v>
      </c>
      <c r="B35" s="321" t="s">
        <v>69</v>
      </c>
      <c r="C35" s="323" t="s">
        <v>71</v>
      </c>
      <c r="D35" s="325" t="s">
        <v>80</v>
      </c>
      <c r="E35" s="241">
        <v>2</v>
      </c>
      <c r="F35" s="242">
        <v>8</v>
      </c>
      <c r="G35" s="242">
        <f t="shared" si="0"/>
        <v>16</v>
      </c>
    </row>
    <row r="36" spans="1:7" ht="13.5" customHeight="1">
      <c r="A36" s="320"/>
      <c r="B36" s="322"/>
      <c r="C36" s="324"/>
      <c r="D36" s="326"/>
      <c r="E36" s="241">
        <v>1</v>
      </c>
      <c r="F36" s="242">
        <v>2.4</v>
      </c>
      <c r="G36" s="242">
        <f t="shared" si="0"/>
        <v>2.4</v>
      </c>
    </row>
    <row r="37" spans="1:7" ht="12.75" customHeight="1">
      <c r="A37" s="319">
        <v>16</v>
      </c>
      <c r="B37" s="321" t="s">
        <v>69</v>
      </c>
      <c r="C37" s="323" t="s">
        <v>70</v>
      </c>
      <c r="D37" s="325" t="s">
        <v>80</v>
      </c>
      <c r="E37" s="241">
        <v>2</v>
      </c>
      <c r="F37" s="242">
        <v>8</v>
      </c>
      <c r="G37" s="242">
        <f t="shared" si="0"/>
        <v>16</v>
      </c>
    </row>
    <row r="38" spans="1:7">
      <c r="A38" s="320"/>
      <c r="B38" s="322"/>
      <c r="C38" s="324"/>
      <c r="D38" s="326"/>
      <c r="E38" s="241">
        <v>1</v>
      </c>
      <c r="F38" s="242">
        <v>2.4</v>
      </c>
      <c r="G38" s="242">
        <f t="shared" si="0"/>
        <v>2.4</v>
      </c>
    </row>
    <row r="39" spans="1:7" ht="12.75" customHeight="1">
      <c r="A39" s="319">
        <v>17</v>
      </c>
      <c r="B39" s="321" t="s">
        <v>69</v>
      </c>
      <c r="C39" s="323" t="s">
        <v>71</v>
      </c>
      <c r="D39" s="325" t="s">
        <v>80</v>
      </c>
      <c r="E39" s="241">
        <v>2</v>
      </c>
      <c r="F39" s="242">
        <v>8</v>
      </c>
      <c r="G39" s="242">
        <f t="shared" ref="G39:G66" si="1">ROUND(E39*F39,2)</f>
        <v>16</v>
      </c>
    </row>
    <row r="40" spans="1:7">
      <c r="A40" s="320"/>
      <c r="B40" s="322"/>
      <c r="C40" s="324"/>
      <c r="D40" s="326"/>
      <c r="E40" s="241">
        <v>1</v>
      </c>
      <c r="F40" s="242">
        <v>2.4</v>
      </c>
      <c r="G40" s="242">
        <f t="shared" si="1"/>
        <v>2.4</v>
      </c>
    </row>
    <row r="41" spans="1:7" ht="12.75" customHeight="1">
      <c r="A41" s="319">
        <v>18</v>
      </c>
      <c r="B41" s="321" t="s">
        <v>85</v>
      </c>
      <c r="C41" s="323" t="s">
        <v>70</v>
      </c>
      <c r="D41" s="325" t="s">
        <v>83</v>
      </c>
      <c r="E41" s="241">
        <v>2</v>
      </c>
      <c r="F41" s="242">
        <v>8</v>
      </c>
      <c r="G41" s="242">
        <f t="shared" si="1"/>
        <v>16</v>
      </c>
    </row>
    <row r="42" spans="1:7">
      <c r="A42" s="320"/>
      <c r="B42" s="322"/>
      <c r="C42" s="324"/>
      <c r="D42" s="326"/>
      <c r="E42" s="241">
        <v>20</v>
      </c>
      <c r="F42" s="242">
        <v>2.4</v>
      </c>
      <c r="G42" s="242">
        <f t="shared" si="1"/>
        <v>48</v>
      </c>
    </row>
    <row r="43" spans="1:7" s="248" customFormat="1" ht="12.75" customHeight="1">
      <c r="A43" s="319">
        <v>19</v>
      </c>
      <c r="B43" s="321" t="s">
        <v>85</v>
      </c>
      <c r="C43" s="323" t="s">
        <v>72</v>
      </c>
      <c r="D43" s="325" t="s">
        <v>83</v>
      </c>
      <c r="E43" s="241">
        <v>2</v>
      </c>
      <c r="F43" s="242">
        <v>8</v>
      </c>
      <c r="G43" s="242">
        <f t="shared" si="1"/>
        <v>16</v>
      </c>
    </row>
    <row r="44" spans="1:7" s="248" customFormat="1">
      <c r="A44" s="320"/>
      <c r="B44" s="322"/>
      <c r="C44" s="324"/>
      <c r="D44" s="326"/>
      <c r="E44" s="241">
        <v>20</v>
      </c>
      <c r="F44" s="242">
        <v>2.4</v>
      </c>
      <c r="G44" s="242">
        <f t="shared" si="1"/>
        <v>48</v>
      </c>
    </row>
    <row r="45" spans="1:7" s="248" customFormat="1" ht="12.75" customHeight="1">
      <c r="A45" s="319">
        <v>20</v>
      </c>
      <c r="B45" s="321" t="s">
        <v>85</v>
      </c>
      <c r="C45" s="323" t="s">
        <v>71</v>
      </c>
      <c r="D45" s="325" t="s">
        <v>83</v>
      </c>
      <c r="E45" s="241">
        <v>2</v>
      </c>
      <c r="F45" s="242">
        <v>8</v>
      </c>
      <c r="G45" s="242">
        <f t="shared" si="1"/>
        <v>16</v>
      </c>
    </row>
    <row r="46" spans="1:7" s="248" customFormat="1">
      <c r="A46" s="320"/>
      <c r="B46" s="322"/>
      <c r="C46" s="324"/>
      <c r="D46" s="326"/>
      <c r="E46" s="241">
        <v>20</v>
      </c>
      <c r="F46" s="242">
        <v>2.4</v>
      </c>
      <c r="G46" s="242">
        <f t="shared" si="1"/>
        <v>48</v>
      </c>
    </row>
    <row r="47" spans="1:7" s="248" customFormat="1" ht="12.75" customHeight="1">
      <c r="A47" s="319">
        <v>21</v>
      </c>
      <c r="B47" s="321" t="s">
        <v>85</v>
      </c>
      <c r="C47" s="323" t="s">
        <v>70</v>
      </c>
      <c r="D47" s="325" t="s">
        <v>83</v>
      </c>
      <c r="E47" s="241">
        <v>2</v>
      </c>
      <c r="F47" s="242">
        <v>8</v>
      </c>
      <c r="G47" s="242">
        <f t="shared" si="1"/>
        <v>16</v>
      </c>
    </row>
    <row r="48" spans="1:7" s="248" customFormat="1">
      <c r="A48" s="320"/>
      <c r="B48" s="322"/>
      <c r="C48" s="324"/>
      <c r="D48" s="326"/>
      <c r="E48" s="241">
        <v>20</v>
      </c>
      <c r="F48" s="242">
        <v>2.4</v>
      </c>
      <c r="G48" s="242">
        <f t="shared" si="1"/>
        <v>48</v>
      </c>
    </row>
    <row r="49" spans="1:7" s="248" customFormat="1" ht="12.75" customHeight="1">
      <c r="A49" s="319">
        <v>22</v>
      </c>
      <c r="B49" s="321" t="s">
        <v>85</v>
      </c>
      <c r="C49" s="323" t="s">
        <v>71</v>
      </c>
      <c r="D49" s="325" t="s">
        <v>83</v>
      </c>
      <c r="E49" s="241">
        <v>2</v>
      </c>
      <c r="F49" s="242">
        <v>8</v>
      </c>
      <c r="G49" s="242">
        <f t="shared" si="1"/>
        <v>16</v>
      </c>
    </row>
    <row r="50" spans="1:7" s="248" customFormat="1">
      <c r="A50" s="320"/>
      <c r="B50" s="322"/>
      <c r="C50" s="324"/>
      <c r="D50" s="326"/>
      <c r="E50" s="241">
        <v>20</v>
      </c>
      <c r="F50" s="242">
        <v>2.4</v>
      </c>
      <c r="G50" s="242">
        <f t="shared" si="1"/>
        <v>48</v>
      </c>
    </row>
    <row r="51" spans="1:7" s="248" customFormat="1" ht="12.75" customHeight="1">
      <c r="A51" s="319">
        <v>23</v>
      </c>
      <c r="B51" s="321" t="s">
        <v>86</v>
      </c>
      <c r="C51" s="323" t="s">
        <v>71</v>
      </c>
      <c r="D51" s="325" t="s">
        <v>83</v>
      </c>
      <c r="E51" s="241">
        <v>2</v>
      </c>
      <c r="F51" s="242">
        <v>8</v>
      </c>
      <c r="G51" s="242">
        <f t="shared" si="1"/>
        <v>16</v>
      </c>
    </row>
    <row r="52" spans="1:7" s="248" customFormat="1">
      <c r="A52" s="320"/>
      <c r="B52" s="322"/>
      <c r="C52" s="324"/>
      <c r="D52" s="326"/>
      <c r="E52" s="241">
        <v>20</v>
      </c>
      <c r="F52" s="242">
        <v>2.4</v>
      </c>
      <c r="G52" s="242">
        <f t="shared" si="1"/>
        <v>48</v>
      </c>
    </row>
    <row r="53" spans="1:7" s="248" customFormat="1" ht="12.75" customHeight="1">
      <c r="A53" s="319">
        <v>24</v>
      </c>
      <c r="B53" s="321" t="s">
        <v>85</v>
      </c>
      <c r="C53" s="323" t="s">
        <v>70</v>
      </c>
      <c r="D53" s="325" t="s">
        <v>83</v>
      </c>
      <c r="E53" s="241">
        <v>2</v>
      </c>
      <c r="F53" s="242">
        <v>8</v>
      </c>
      <c r="G53" s="242">
        <f t="shared" si="1"/>
        <v>16</v>
      </c>
    </row>
    <row r="54" spans="1:7" s="248" customFormat="1">
      <c r="A54" s="320"/>
      <c r="B54" s="322"/>
      <c r="C54" s="324"/>
      <c r="D54" s="326"/>
      <c r="E54" s="241">
        <v>20</v>
      </c>
      <c r="F54" s="242">
        <v>2.4</v>
      </c>
      <c r="G54" s="242">
        <f t="shared" si="1"/>
        <v>48</v>
      </c>
    </row>
    <row r="55" spans="1:7" s="248" customFormat="1" ht="12.75" customHeight="1">
      <c r="A55" s="319">
        <v>25</v>
      </c>
      <c r="B55" s="321" t="s">
        <v>85</v>
      </c>
      <c r="C55" s="323" t="s">
        <v>71</v>
      </c>
      <c r="D55" s="325" t="s">
        <v>83</v>
      </c>
      <c r="E55" s="241">
        <v>2</v>
      </c>
      <c r="F55" s="242">
        <v>8</v>
      </c>
      <c r="G55" s="242">
        <f t="shared" si="1"/>
        <v>16</v>
      </c>
    </row>
    <row r="56" spans="1:7" s="248" customFormat="1">
      <c r="A56" s="320"/>
      <c r="B56" s="322"/>
      <c r="C56" s="324"/>
      <c r="D56" s="326"/>
      <c r="E56" s="241">
        <v>20</v>
      </c>
      <c r="F56" s="242">
        <v>2.4</v>
      </c>
      <c r="G56" s="242">
        <f t="shared" si="1"/>
        <v>48</v>
      </c>
    </row>
    <row r="57" spans="1:7" s="248" customFormat="1" ht="12.75" customHeight="1">
      <c r="A57" s="319">
        <v>26</v>
      </c>
      <c r="B57" s="321" t="s">
        <v>86</v>
      </c>
      <c r="C57" s="323" t="s">
        <v>71</v>
      </c>
      <c r="D57" s="325" t="s">
        <v>83</v>
      </c>
      <c r="E57" s="241">
        <v>2</v>
      </c>
      <c r="F57" s="242">
        <v>8</v>
      </c>
      <c r="G57" s="242">
        <f t="shared" si="1"/>
        <v>16</v>
      </c>
    </row>
    <row r="58" spans="1:7" s="248" customFormat="1">
      <c r="A58" s="320"/>
      <c r="B58" s="322"/>
      <c r="C58" s="324"/>
      <c r="D58" s="326"/>
      <c r="E58" s="241">
        <v>20</v>
      </c>
      <c r="F58" s="242">
        <v>2.4</v>
      </c>
      <c r="G58" s="242">
        <f t="shared" si="1"/>
        <v>48</v>
      </c>
    </row>
    <row r="59" spans="1:7" s="248" customFormat="1" ht="12.75" customHeight="1">
      <c r="A59" s="319">
        <v>27</v>
      </c>
      <c r="B59" s="321" t="s">
        <v>85</v>
      </c>
      <c r="C59" s="323" t="s">
        <v>71</v>
      </c>
      <c r="D59" s="325" t="s">
        <v>83</v>
      </c>
      <c r="E59" s="241">
        <v>2</v>
      </c>
      <c r="F59" s="242">
        <v>8</v>
      </c>
      <c r="G59" s="242">
        <f t="shared" si="1"/>
        <v>16</v>
      </c>
    </row>
    <row r="60" spans="1:7" s="248" customFormat="1">
      <c r="A60" s="320"/>
      <c r="B60" s="322"/>
      <c r="C60" s="324"/>
      <c r="D60" s="326"/>
      <c r="E60" s="241">
        <v>20</v>
      </c>
      <c r="F60" s="242">
        <v>2.4</v>
      </c>
      <c r="G60" s="242">
        <f t="shared" si="1"/>
        <v>48</v>
      </c>
    </row>
    <row r="61" spans="1:7" s="248" customFormat="1" ht="12.75" customHeight="1">
      <c r="A61" s="319">
        <v>28</v>
      </c>
      <c r="B61" s="321" t="s">
        <v>86</v>
      </c>
      <c r="C61" s="323" t="s">
        <v>70</v>
      </c>
      <c r="D61" s="325" t="s">
        <v>83</v>
      </c>
      <c r="E61" s="241">
        <v>2</v>
      </c>
      <c r="F61" s="242">
        <v>8</v>
      </c>
      <c r="G61" s="242">
        <f t="shared" si="1"/>
        <v>16</v>
      </c>
    </row>
    <row r="62" spans="1:7" s="248" customFormat="1">
      <c r="A62" s="320"/>
      <c r="B62" s="322"/>
      <c r="C62" s="324"/>
      <c r="D62" s="326"/>
      <c r="E62" s="241">
        <v>20</v>
      </c>
      <c r="F62" s="242">
        <v>2.4</v>
      </c>
      <c r="G62" s="242">
        <f t="shared" si="1"/>
        <v>48</v>
      </c>
    </row>
    <row r="63" spans="1:7" s="248" customFormat="1" ht="12.75" customHeight="1">
      <c r="A63" s="319">
        <v>29</v>
      </c>
      <c r="B63" s="321" t="s">
        <v>85</v>
      </c>
      <c r="C63" s="323" t="s">
        <v>70</v>
      </c>
      <c r="D63" s="325" t="s">
        <v>83</v>
      </c>
      <c r="E63" s="241">
        <v>2</v>
      </c>
      <c r="F63" s="242">
        <v>8</v>
      </c>
      <c r="G63" s="242">
        <f t="shared" si="1"/>
        <v>16</v>
      </c>
    </row>
    <row r="64" spans="1:7" s="248" customFormat="1">
      <c r="A64" s="320"/>
      <c r="B64" s="322"/>
      <c r="C64" s="324"/>
      <c r="D64" s="326"/>
      <c r="E64" s="241">
        <v>20</v>
      </c>
      <c r="F64" s="242">
        <v>2.4</v>
      </c>
      <c r="G64" s="242">
        <f t="shared" si="1"/>
        <v>48</v>
      </c>
    </row>
    <row r="65" spans="1:7" s="248" customFormat="1" ht="12.75" customHeight="1">
      <c r="A65" s="319">
        <v>30</v>
      </c>
      <c r="B65" s="321" t="s">
        <v>87</v>
      </c>
      <c r="C65" s="323" t="s">
        <v>88</v>
      </c>
      <c r="D65" s="325" t="s">
        <v>84</v>
      </c>
      <c r="E65" s="241">
        <v>2</v>
      </c>
      <c r="F65" s="242">
        <v>8</v>
      </c>
      <c r="G65" s="242">
        <f t="shared" si="1"/>
        <v>16</v>
      </c>
    </row>
    <row r="66" spans="1:7">
      <c r="A66" s="320"/>
      <c r="B66" s="322"/>
      <c r="C66" s="324"/>
      <c r="D66" s="326"/>
      <c r="E66" s="241">
        <v>14</v>
      </c>
      <c r="F66" s="242">
        <v>2.4</v>
      </c>
      <c r="G66" s="242">
        <f t="shared" si="1"/>
        <v>33.6</v>
      </c>
    </row>
    <row r="67" spans="1:7" ht="12.75" hidden="1" customHeight="1">
      <c r="A67" s="309"/>
      <c r="B67" s="311"/>
      <c r="C67" s="313"/>
      <c r="D67" s="317"/>
      <c r="E67" s="212"/>
      <c r="F67" s="211"/>
      <c r="G67" s="211"/>
    </row>
    <row r="68" spans="1:7" hidden="1">
      <c r="A68" s="310"/>
      <c r="B68" s="312"/>
      <c r="C68" s="314"/>
      <c r="D68" s="318"/>
      <c r="E68" s="212"/>
      <c r="F68" s="211"/>
      <c r="G68" s="211"/>
    </row>
    <row r="69" spans="1:7" ht="12.75" hidden="1" customHeight="1">
      <c r="A69" s="309"/>
      <c r="B69" s="311"/>
      <c r="C69" s="313"/>
      <c r="D69" s="317"/>
      <c r="E69" s="212"/>
      <c r="F69" s="211"/>
      <c r="G69" s="211"/>
    </row>
    <row r="70" spans="1:7" hidden="1">
      <c r="A70" s="310"/>
      <c r="B70" s="312"/>
      <c r="C70" s="314"/>
      <c r="D70" s="318"/>
      <c r="E70" s="212"/>
      <c r="F70" s="211"/>
      <c r="G70" s="211"/>
    </row>
    <row r="71" spans="1:7" ht="12.75" hidden="1" customHeight="1">
      <c r="A71" s="309"/>
      <c r="B71" s="311"/>
      <c r="C71" s="313"/>
      <c r="D71" s="317"/>
      <c r="E71" s="212"/>
      <c r="F71" s="211"/>
      <c r="G71" s="211"/>
    </row>
    <row r="72" spans="1:7" hidden="1">
      <c r="A72" s="310"/>
      <c r="B72" s="312"/>
      <c r="C72" s="314"/>
      <c r="D72" s="318"/>
      <c r="E72" s="212"/>
      <c r="F72" s="211"/>
      <c r="G72" s="211"/>
    </row>
    <row r="73" spans="1:7" ht="12.75" hidden="1" customHeight="1">
      <c r="A73" s="309"/>
      <c r="B73" s="311"/>
      <c r="C73" s="313"/>
      <c r="D73" s="317"/>
      <c r="E73" s="212"/>
      <c r="F73" s="211"/>
      <c r="G73" s="211"/>
    </row>
    <row r="74" spans="1:7" hidden="1">
      <c r="A74" s="310"/>
      <c r="B74" s="312"/>
      <c r="C74" s="314"/>
      <c r="D74" s="318"/>
      <c r="E74" s="212"/>
      <c r="F74" s="211"/>
      <c r="G74" s="211"/>
    </row>
    <row r="75" spans="1:7" ht="12.75" hidden="1" customHeight="1">
      <c r="A75" s="309"/>
      <c r="B75" s="311"/>
      <c r="C75" s="313"/>
      <c r="D75" s="317"/>
      <c r="E75" s="212"/>
      <c r="F75" s="211"/>
      <c r="G75" s="211"/>
    </row>
    <row r="76" spans="1:7" hidden="1">
      <c r="A76" s="310"/>
      <c r="B76" s="312"/>
      <c r="C76" s="314"/>
      <c r="D76" s="318"/>
      <c r="E76" s="212"/>
      <c r="F76" s="211"/>
      <c r="G76" s="211"/>
    </row>
    <row r="77" spans="1:7" ht="12.75" hidden="1" customHeight="1">
      <c r="A77" s="309"/>
      <c r="B77" s="311"/>
      <c r="C77" s="313"/>
      <c r="D77" s="317"/>
      <c r="E77" s="212"/>
      <c r="F77" s="211"/>
      <c r="G77" s="211"/>
    </row>
    <row r="78" spans="1:7" hidden="1">
      <c r="A78" s="310"/>
      <c r="B78" s="312"/>
      <c r="C78" s="314"/>
      <c r="D78" s="318"/>
      <c r="E78" s="212"/>
      <c r="F78" s="211"/>
      <c r="G78" s="211"/>
    </row>
    <row r="79" spans="1:7" ht="12.75" hidden="1" customHeight="1">
      <c r="A79" s="309"/>
      <c r="B79" s="311"/>
      <c r="C79" s="313"/>
      <c r="D79" s="317"/>
      <c r="E79" s="212"/>
      <c r="F79" s="211"/>
      <c r="G79" s="211"/>
    </row>
    <row r="80" spans="1:7" hidden="1">
      <c r="A80" s="310"/>
      <c r="B80" s="312"/>
      <c r="C80" s="314"/>
      <c r="D80" s="318"/>
      <c r="E80" s="212"/>
      <c r="F80" s="211"/>
      <c r="G80" s="211"/>
    </row>
    <row r="81" spans="1:7" hidden="1">
      <c r="A81" s="309"/>
      <c r="B81" s="311"/>
      <c r="C81" s="313"/>
      <c r="D81" s="317"/>
      <c r="E81" s="212"/>
      <c r="F81" s="211"/>
      <c r="G81" s="211"/>
    </row>
    <row r="82" spans="1:7" hidden="1">
      <c r="A82" s="310"/>
      <c r="B82" s="312"/>
      <c r="C82" s="314"/>
      <c r="D82" s="318"/>
      <c r="E82" s="212"/>
      <c r="F82" s="211"/>
      <c r="G82" s="211"/>
    </row>
    <row r="83" spans="1:7" hidden="1">
      <c r="A83" s="309"/>
      <c r="B83" s="311"/>
      <c r="C83" s="313"/>
      <c r="D83" s="315"/>
      <c r="E83" s="212"/>
      <c r="F83" s="211"/>
      <c r="G83" s="211"/>
    </row>
    <row r="84" spans="1:7" hidden="1">
      <c r="A84" s="310"/>
      <c r="B84" s="312"/>
      <c r="C84" s="314"/>
      <c r="D84" s="316"/>
      <c r="E84" s="212"/>
      <c r="F84" s="211"/>
      <c r="G84" s="211"/>
    </row>
  </sheetData>
  <mergeCells count="158">
    <mergeCell ref="B49:B50"/>
    <mergeCell ref="C49:C50"/>
    <mergeCell ref="D49:D50"/>
    <mergeCell ref="B45:B46"/>
    <mergeCell ref="C45:C46"/>
    <mergeCell ref="D57:D58"/>
    <mergeCell ref="D51:D52"/>
    <mergeCell ref="B53:B54"/>
    <mergeCell ref="C53:C54"/>
    <mergeCell ref="D53:D54"/>
    <mergeCell ref="B55:B56"/>
    <mergeCell ref="C55:C56"/>
    <mergeCell ref="D55:D56"/>
    <mergeCell ref="C57:C58"/>
    <mergeCell ref="B51:B52"/>
    <mergeCell ref="C51:C52"/>
    <mergeCell ref="B57:B58"/>
    <mergeCell ref="A49:A50"/>
    <mergeCell ref="A51:A52"/>
    <mergeCell ref="A33:A34"/>
    <mergeCell ref="A35:A36"/>
    <mergeCell ref="A37:A38"/>
    <mergeCell ref="A39:A40"/>
    <mergeCell ref="A41:A42"/>
    <mergeCell ref="D33:D34"/>
    <mergeCell ref="B35:B36"/>
    <mergeCell ref="C35:C36"/>
    <mergeCell ref="D35:D36"/>
    <mergeCell ref="B37:B38"/>
    <mergeCell ref="C37:C38"/>
    <mergeCell ref="D37:D38"/>
    <mergeCell ref="B33:B34"/>
    <mergeCell ref="C33:C34"/>
    <mergeCell ref="D39:D40"/>
    <mergeCell ref="B41:B42"/>
    <mergeCell ref="C41:C42"/>
    <mergeCell ref="D41:D42"/>
    <mergeCell ref="B43:B44"/>
    <mergeCell ref="C43:C44"/>
    <mergeCell ref="D43:D44"/>
    <mergeCell ref="B39:B40"/>
    <mergeCell ref="A3:G3"/>
    <mergeCell ref="A6:F6"/>
    <mergeCell ref="A7:A8"/>
    <mergeCell ref="B7:B8"/>
    <mergeCell ref="C7:C8"/>
    <mergeCell ref="D7:D8"/>
    <mergeCell ref="A43:A44"/>
    <mergeCell ref="A45:A46"/>
    <mergeCell ref="A47:A48"/>
    <mergeCell ref="C39:C40"/>
    <mergeCell ref="D45:D46"/>
    <mergeCell ref="B47:B48"/>
    <mergeCell ref="C47:C48"/>
    <mergeCell ref="D47:D48"/>
    <mergeCell ref="A13:A14"/>
    <mergeCell ref="B13:B14"/>
    <mergeCell ref="C13:C14"/>
    <mergeCell ref="D13:D14"/>
    <mergeCell ref="A15:A16"/>
    <mergeCell ref="B15:B16"/>
    <mergeCell ref="C15:C16"/>
    <mergeCell ref="D15:D16"/>
    <mergeCell ref="A9:A10"/>
    <mergeCell ref="B9:B10"/>
    <mergeCell ref="C9:C10"/>
    <mergeCell ref="D9:D10"/>
    <mergeCell ref="A11:A12"/>
    <mergeCell ref="B11:B12"/>
    <mergeCell ref="C11:C12"/>
    <mergeCell ref="D11:D12"/>
    <mergeCell ref="A21:A22"/>
    <mergeCell ref="B21:B22"/>
    <mergeCell ref="C21:C22"/>
    <mergeCell ref="D21:D22"/>
    <mergeCell ref="A23:A24"/>
    <mergeCell ref="B23:B24"/>
    <mergeCell ref="C23:C24"/>
    <mergeCell ref="D23:D24"/>
    <mergeCell ref="A17:A18"/>
    <mergeCell ref="B17:B18"/>
    <mergeCell ref="C17:C18"/>
    <mergeCell ref="D17:D18"/>
    <mergeCell ref="A19:A20"/>
    <mergeCell ref="B19:B20"/>
    <mergeCell ref="C19:C20"/>
    <mergeCell ref="D19:D20"/>
    <mergeCell ref="A29:A30"/>
    <mergeCell ref="B29:B30"/>
    <mergeCell ref="C29:C30"/>
    <mergeCell ref="D29:D30"/>
    <mergeCell ref="A31:A32"/>
    <mergeCell ref="B31:B32"/>
    <mergeCell ref="C31:C32"/>
    <mergeCell ref="D31:D32"/>
    <mergeCell ref="A25:A26"/>
    <mergeCell ref="B25:B26"/>
    <mergeCell ref="C25:C26"/>
    <mergeCell ref="D25:D26"/>
    <mergeCell ref="A27:A28"/>
    <mergeCell ref="B27:B28"/>
    <mergeCell ref="C27:C28"/>
    <mergeCell ref="D27:D28"/>
    <mergeCell ref="A61:A62"/>
    <mergeCell ref="B61:B62"/>
    <mergeCell ref="C61:C62"/>
    <mergeCell ref="D61:D62"/>
    <mergeCell ref="A59:A60"/>
    <mergeCell ref="B59:B60"/>
    <mergeCell ref="C59:C60"/>
    <mergeCell ref="D59:D60"/>
    <mergeCell ref="A53:A54"/>
    <mergeCell ref="A55:A56"/>
    <mergeCell ref="A57:A58"/>
    <mergeCell ref="A67:A68"/>
    <mergeCell ref="B67:B68"/>
    <mergeCell ref="C67:C68"/>
    <mergeCell ref="D67:D68"/>
    <mergeCell ref="A69:A70"/>
    <mergeCell ref="B69:B70"/>
    <mergeCell ref="C69:C70"/>
    <mergeCell ref="D69:D70"/>
    <mergeCell ref="A63:A64"/>
    <mergeCell ref="B63:B64"/>
    <mergeCell ref="C63:C64"/>
    <mergeCell ref="D63:D64"/>
    <mergeCell ref="A65:A66"/>
    <mergeCell ref="B65:B66"/>
    <mergeCell ref="C65:C66"/>
    <mergeCell ref="D65:D66"/>
    <mergeCell ref="A75:A76"/>
    <mergeCell ref="B75:B76"/>
    <mergeCell ref="C75:C76"/>
    <mergeCell ref="D75:D76"/>
    <mergeCell ref="A77:A78"/>
    <mergeCell ref="B77:B78"/>
    <mergeCell ref="C77:C78"/>
    <mergeCell ref="D77:D78"/>
    <mergeCell ref="A71:A72"/>
    <mergeCell ref="B71:B72"/>
    <mergeCell ref="C71:C72"/>
    <mergeCell ref="D71:D72"/>
    <mergeCell ref="A73:A74"/>
    <mergeCell ref="B73:B74"/>
    <mergeCell ref="C73:C74"/>
    <mergeCell ref="D73:D74"/>
    <mergeCell ref="A83:A84"/>
    <mergeCell ref="B83:B84"/>
    <mergeCell ref="C83:C84"/>
    <mergeCell ref="D83:D84"/>
    <mergeCell ref="A79:A80"/>
    <mergeCell ref="B79:B80"/>
    <mergeCell ref="C79:C80"/>
    <mergeCell ref="D79:D80"/>
    <mergeCell ref="A81:A82"/>
    <mergeCell ref="B81:B82"/>
    <mergeCell ref="C81:C82"/>
    <mergeCell ref="D81:D82"/>
  </mergeCells>
  <pageMargins left="0.70866141732283472" right="0.70866141732283472" top="0.74803149606299213" bottom="0.74803149606299213" header="0.31496062992125984" footer="0.31496062992125984"/>
  <pageSetup paperSize="9" scale="66" fitToHeight="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54"/>
  <sheetViews>
    <sheetView zoomScaleNormal="100" workbookViewId="0">
      <pane ySplit="6" topLeftCell="A7" activePane="bottomLeft" state="frozen"/>
      <selection pane="bottomLeft" activeCell="C6" sqref="C6"/>
    </sheetView>
  </sheetViews>
  <sheetFormatPr defaultColWidth="12.5703125" defaultRowHeight="15"/>
  <cols>
    <col min="1" max="1" width="13.28515625" style="48" customWidth="1"/>
    <col min="2" max="2" width="25.5703125" style="49" customWidth="1"/>
    <col min="3" max="3" width="18.85546875" style="48" customWidth="1"/>
    <col min="4" max="4" width="17.5703125" style="48" customWidth="1"/>
    <col min="5" max="5" width="18.140625" style="49" customWidth="1"/>
    <col min="6" max="6" width="19.140625" style="49" customWidth="1"/>
    <col min="7" max="7" width="27.42578125" style="49" customWidth="1"/>
    <col min="8" max="8" width="18" style="49" customWidth="1"/>
    <col min="9" max="16384" width="12.5703125" style="49"/>
  </cols>
  <sheetData>
    <row r="1" spans="1:9" ht="19.5" customHeight="1">
      <c r="F1" s="82" t="s">
        <v>56</v>
      </c>
    </row>
    <row r="2" spans="1:9" ht="21" customHeight="1">
      <c r="A2" s="83" t="s">
        <v>48</v>
      </c>
      <c r="F2" s="82"/>
    </row>
    <row r="3" spans="1:9" ht="45.75" customHeight="1">
      <c r="A3" s="331" t="s">
        <v>105</v>
      </c>
      <c r="B3" s="331"/>
      <c r="C3" s="331"/>
      <c r="D3" s="331"/>
      <c r="E3" s="331"/>
      <c r="F3" s="331"/>
    </row>
    <row r="4" spans="1:9" ht="15.75" customHeight="1"/>
    <row r="5" spans="1:9" s="48" customFormat="1" ht="39.75" customHeight="1">
      <c r="A5" s="50" t="s">
        <v>34</v>
      </c>
      <c r="B5" s="50" t="s">
        <v>35</v>
      </c>
      <c r="C5" s="51" t="s">
        <v>36</v>
      </c>
      <c r="D5" s="51" t="s">
        <v>37</v>
      </c>
      <c r="E5" s="52" t="s">
        <v>38</v>
      </c>
      <c r="F5" s="51" t="s">
        <v>39</v>
      </c>
    </row>
    <row r="6" spans="1:9" s="48" customFormat="1" ht="17.25" customHeight="1">
      <c r="A6" s="332" t="s">
        <v>40</v>
      </c>
      <c r="B6" s="333"/>
      <c r="C6" s="79">
        <f>ROUNDUP(SUM(C8:C54),2)</f>
        <v>59</v>
      </c>
      <c r="D6" s="80">
        <f>ROUNDUP(SUM(D8:D54),2)</f>
        <v>76756</v>
      </c>
      <c r="E6" s="81">
        <f>ROUNDUP(SUM(E8:E54),2)</f>
        <v>5863.98</v>
      </c>
      <c r="F6" s="81">
        <f>ROUNDUP(SUM(F8:F54),2)</f>
        <v>7970.34</v>
      </c>
      <c r="G6" s="252"/>
      <c r="H6" s="251"/>
      <c r="I6" s="251"/>
    </row>
    <row r="7" spans="1:9" s="48" customFormat="1" ht="18" customHeight="1">
      <c r="A7" s="142" t="s">
        <v>91</v>
      </c>
      <c r="B7" s="141"/>
      <c r="C7" s="141"/>
      <c r="D7" s="53"/>
      <c r="E7" s="53"/>
      <c r="F7" s="54"/>
    </row>
    <row r="8" spans="1:9" s="58" customFormat="1">
      <c r="A8" s="55">
        <v>1</v>
      </c>
      <c r="B8" s="56" t="s">
        <v>92</v>
      </c>
      <c r="C8" s="57">
        <v>1</v>
      </c>
      <c r="D8" s="93">
        <v>1566</v>
      </c>
      <c r="E8" s="129">
        <v>164.9</v>
      </c>
      <c r="F8" s="130">
        <v>222.31</v>
      </c>
    </row>
    <row r="9" spans="1:9" s="58" customFormat="1" hidden="1">
      <c r="A9" s="59"/>
      <c r="B9" s="56"/>
      <c r="C9" s="60"/>
      <c r="D9" s="94"/>
      <c r="E9" s="131"/>
      <c r="F9" s="132"/>
    </row>
    <row r="10" spans="1:9" s="58" customFormat="1" hidden="1">
      <c r="A10" s="59"/>
      <c r="B10" s="56"/>
      <c r="C10" s="60"/>
      <c r="D10" s="94"/>
      <c r="E10" s="131"/>
      <c r="F10" s="132"/>
    </row>
    <row r="11" spans="1:9" s="58" customFormat="1" hidden="1">
      <c r="A11" s="59"/>
      <c r="B11" s="56"/>
      <c r="C11" s="60"/>
      <c r="D11" s="94"/>
      <c r="E11" s="131"/>
      <c r="F11" s="132"/>
    </row>
    <row r="12" spans="1:9" s="58" customFormat="1" hidden="1">
      <c r="A12" s="59"/>
      <c r="B12" s="56"/>
      <c r="C12" s="60"/>
      <c r="D12" s="94"/>
      <c r="E12" s="131"/>
      <c r="F12" s="132"/>
    </row>
    <row r="13" spans="1:9" s="58" customFormat="1" hidden="1">
      <c r="A13" s="59"/>
      <c r="B13" s="56"/>
      <c r="C13" s="60"/>
      <c r="D13" s="94"/>
      <c r="E13" s="131"/>
      <c r="F13" s="132"/>
    </row>
    <row r="14" spans="1:9" s="58" customFormat="1" hidden="1">
      <c r="A14" s="59"/>
      <c r="B14" s="56"/>
      <c r="C14" s="60"/>
      <c r="D14" s="94"/>
      <c r="E14" s="131"/>
      <c r="F14" s="132"/>
    </row>
    <row r="15" spans="1:9">
      <c r="A15" s="142" t="s">
        <v>41</v>
      </c>
      <c r="B15" s="141"/>
      <c r="C15" s="141"/>
      <c r="D15" s="53"/>
      <c r="E15" s="53"/>
      <c r="F15" s="54"/>
    </row>
    <row r="16" spans="1:9">
      <c r="A16" s="61">
        <v>2</v>
      </c>
      <c r="B16" s="62" t="s">
        <v>94</v>
      </c>
      <c r="C16" s="63">
        <v>1</v>
      </c>
      <c r="D16" s="95">
        <v>1830</v>
      </c>
      <c r="E16" s="96">
        <v>136.97</v>
      </c>
      <c r="F16" s="97">
        <v>184.91</v>
      </c>
    </row>
    <row r="17" spans="1:6">
      <c r="A17" s="61">
        <f>A16+1</f>
        <v>3</v>
      </c>
      <c r="B17" s="64" t="s">
        <v>95</v>
      </c>
      <c r="C17" s="63">
        <v>1</v>
      </c>
      <c r="D17" s="95">
        <v>392</v>
      </c>
      <c r="E17" s="96">
        <v>23.52</v>
      </c>
      <c r="F17" s="97">
        <v>31.75</v>
      </c>
    </row>
    <row r="18" spans="1:6">
      <c r="A18" s="61">
        <f t="shared" ref="A18:A27" si="0">A17+1</f>
        <v>4</v>
      </c>
      <c r="B18" s="64" t="s">
        <v>96</v>
      </c>
      <c r="C18" s="63">
        <v>1</v>
      </c>
      <c r="D18" s="95">
        <v>36</v>
      </c>
      <c r="E18" s="96">
        <v>2.52</v>
      </c>
      <c r="F18" s="97">
        <v>3.56</v>
      </c>
    </row>
    <row r="19" spans="1:6">
      <c r="A19" s="61">
        <f t="shared" si="0"/>
        <v>5</v>
      </c>
      <c r="B19" s="64" t="s">
        <v>97</v>
      </c>
      <c r="C19" s="63">
        <v>4</v>
      </c>
      <c r="D19" s="95">
        <v>1186</v>
      </c>
      <c r="E19" s="96">
        <v>80.34</v>
      </c>
      <c r="F19" s="97">
        <v>111.05</v>
      </c>
    </row>
    <row r="20" spans="1:6">
      <c r="A20" s="61">
        <f t="shared" si="0"/>
        <v>6</v>
      </c>
      <c r="B20" s="64" t="s">
        <v>98</v>
      </c>
      <c r="C20" s="63">
        <v>32</v>
      </c>
      <c r="D20" s="95">
        <v>42047</v>
      </c>
      <c r="E20" s="96">
        <v>2861.43</v>
      </c>
      <c r="F20" s="97">
        <v>3891.64</v>
      </c>
    </row>
    <row r="21" spans="1:6" ht="16.5" customHeight="1">
      <c r="A21" s="61">
        <f t="shared" si="0"/>
        <v>7</v>
      </c>
      <c r="B21" s="64" t="s">
        <v>99</v>
      </c>
      <c r="C21" s="63">
        <v>1</v>
      </c>
      <c r="D21" s="95">
        <v>73</v>
      </c>
      <c r="E21" s="96">
        <v>4.0199999999999996</v>
      </c>
      <c r="F21" s="97">
        <v>5.67</v>
      </c>
    </row>
    <row r="22" spans="1:6" ht="16.5" customHeight="1">
      <c r="A22" s="61">
        <f t="shared" si="0"/>
        <v>8</v>
      </c>
      <c r="B22" s="64" t="s">
        <v>100</v>
      </c>
      <c r="C22" s="63">
        <v>5</v>
      </c>
      <c r="D22" s="95">
        <v>11129</v>
      </c>
      <c r="E22" s="96">
        <v>861.09</v>
      </c>
      <c r="F22" s="97">
        <v>1172.7</v>
      </c>
    </row>
    <row r="23" spans="1:6" ht="16.5" customHeight="1">
      <c r="A23" s="61">
        <f t="shared" si="0"/>
        <v>9</v>
      </c>
      <c r="B23" s="64" t="s">
        <v>101</v>
      </c>
      <c r="C23" s="63">
        <v>1</v>
      </c>
      <c r="D23" s="95">
        <v>1172</v>
      </c>
      <c r="E23" s="96">
        <v>76.180000000000007</v>
      </c>
      <c r="F23" s="97">
        <v>102.84</v>
      </c>
    </row>
    <row r="24" spans="1:6" ht="16.5" customHeight="1">
      <c r="A24" s="61">
        <f t="shared" si="0"/>
        <v>10</v>
      </c>
      <c r="B24" s="64" t="s">
        <v>93</v>
      </c>
      <c r="C24" s="63">
        <v>1</v>
      </c>
      <c r="D24" s="95">
        <v>1639</v>
      </c>
      <c r="E24" s="96">
        <v>137.68</v>
      </c>
      <c r="F24" s="97">
        <v>185.87</v>
      </c>
    </row>
    <row r="25" spans="1:6" ht="16.5" customHeight="1">
      <c r="A25" s="61">
        <f t="shared" si="0"/>
        <v>11</v>
      </c>
      <c r="B25" s="64" t="s">
        <v>102</v>
      </c>
      <c r="C25" s="63">
        <v>1</v>
      </c>
      <c r="D25" s="95">
        <v>270</v>
      </c>
      <c r="E25" s="96">
        <v>28.89</v>
      </c>
      <c r="F25" s="97">
        <v>39.86</v>
      </c>
    </row>
    <row r="26" spans="1:6" ht="16.5" customHeight="1">
      <c r="A26" s="61">
        <f t="shared" si="0"/>
        <v>12</v>
      </c>
      <c r="B26" s="64" t="s">
        <v>103</v>
      </c>
      <c r="C26" s="63">
        <v>1</v>
      </c>
      <c r="D26" s="95">
        <v>747</v>
      </c>
      <c r="E26" s="96">
        <v>50.8</v>
      </c>
      <c r="F26" s="97">
        <v>70.099999999999994</v>
      </c>
    </row>
    <row r="27" spans="1:6" ht="16.5" customHeight="1">
      <c r="A27" s="61">
        <f t="shared" si="0"/>
        <v>13</v>
      </c>
      <c r="B27" s="64" t="s">
        <v>104</v>
      </c>
      <c r="C27" s="63">
        <v>2</v>
      </c>
      <c r="D27" s="95">
        <v>719</v>
      </c>
      <c r="E27" s="96">
        <v>67.7</v>
      </c>
      <c r="F27" s="97">
        <v>89.37</v>
      </c>
    </row>
    <row r="28" spans="1:6" ht="16.5" hidden="1" customHeight="1">
      <c r="A28" s="61"/>
      <c r="B28" s="167"/>
      <c r="C28" s="63"/>
      <c r="D28" s="95"/>
      <c r="E28" s="96"/>
      <c r="F28" s="97"/>
    </row>
    <row r="29" spans="1:6" ht="16.5" hidden="1" customHeight="1">
      <c r="A29" s="61"/>
      <c r="B29" s="167"/>
      <c r="C29" s="63"/>
      <c r="D29" s="95"/>
      <c r="E29" s="96"/>
      <c r="F29" s="97"/>
    </row>
    <row r="30" spans="1:6" ht="16.5" hidden="1" customHeight="1">
      <c r="A30" s="200"/>
      <c r="B30" s="220"/>
      <c r="C30" s="202"/>
      <c r="D30" s="164"/>
      <c r="E30" s="165"/>
      <c r="F30" s="166"/>
    </row>
    <row r="31" spans="1:6" ht="16.5" hidden="1" customHeight="1">
      <c r="A31" s="221"/>
      <c r="B31" s="167"/>
      <c r="C31" s="222"/>
      <c r="D31" s="223"/>
      <c r="E31" s="224"/>
      <c r="F31" s="225"/>
    </row>
    <row r="32" spans="1:6" ht="16.5" hidden="1" customHeight="1">
      <c r="A32" s="61"/>
      <c r="B32" s="168"/>
      <c r="C32" s="133"/>
      <c r="D32" s="95"/>
      <c r="E32" s="96"/>
      <c r="F32" s="97"/>
    </row>
    <row r="33" spans="1:6" ht="16.5" hidden="1" customHeight="1">
      <c r="A33" s="61"/>
      <c r="B33" s="64"/>
      <c r="C33" s="133"/>
      <c r="D33" s="95"/>
      <c r="E33" s="96"/>
      <c r="F33" s="97"/>
    </row>
    <row r="34" spans="1:6" ht="16.5" hidden="1" customHeight="1">
      <c r="A34" s="61"/>
      <c r="B34" s="168"/>
      <c r="C34" s="133"/>
      <c r="D34" s="95"/>
      <c r="E34" s="96"/>
      <c r="F34" s="97"/>
    </row>
    <row r="35" spans="1:6" ht="16.5" hidden="1" customHeight="1">
      <c r="A35" s="61"/>
      <c r="B35" s="169"/>
      <c r="C35" s="133"/>
      <c r="D35" s="95"/>
      <c r="E35" s="96"/>
      <c r="F35" s="97"/>
    </row>
    <row r="36" spans="1:6" ht="16.5" hidden="1" customHeight="1">
      <c r="A36" s="200"/>
      <c r="B36" s="201"/>
      <c r="C36" s="202"/>
      <c r="D36" s="164"/>
      <c r="E36" s="165"/>
      <c r="F36" s="166"/>
    </row>
    <row r="37" spans="1:6" ht="15" customHeight="1">
      <c r="A37" s="142" t="s">
        <v>52</v>
      </c>
      <c r="B37" s="143"/>
      <c r="C37" s="143"/>
      <c r="D37" s="53"/>
      <c r="E37" s="53"/>
      <c r="F37" s="54"/>
    </row>
    <row r="38" spans="1:6">
      <c r="A38" s="55">
        <v>14</v>
      </c>
      <c r="B38" s="56" t="s">
        <v>89</v>
      </c>
      <c r="C38" s="57">
        <v>2</v>
      </c>
      <c r="D38" s="93">
        <v>3882</v>
      </c>
      <c r="E38" s="129">
        <v>339.61</v>
      </c>
      <c r="F38" s="130">
        <v>460.53999999999996</v>
      </c>
    </row>
    <row r="39" spans="1:6">
      <c r="A39" s="55">
        <v>15</v>
      </c>
      <c r="B39" s="56" t="s">
        <v>90</v>
      </c>
      <c r="C39" s="57">
        <v>1</v>
      </c>
      <c r="D39" s="93">
        <v>1546</v>
      </c>
      <c r="E39" s="129">
        <v>145</v>
      </c>
      <c r="F39" s="130">
        <v>198.98</v>
      </c>
    </row>
    <row r="40" spans="1:6">
      <c r="A40" s="55">
        <v>16</v>
      </c>
      <c r="B40" s="56" t="s">
        <v>93</v>
      </c>
      <c r="C40" s="57">
        <v>1</v>
      </c>
      <c r="D40" s="93">
        <v>1650</v>
      </c>
      <c r="E40" s="129">
        <v>189.49</v>
      </c>
      <c r="F40" s="130">
        <v>257.58999999999997</v>
      </c>
    </row>
    <row r="41" spans="1:6" hidden="1">
      <c r="A41" s="55"/>
      <c r="B41" s="56"/>
      <c r="C41" s="57"/>
      <c r="D41" s="93"/>
      <c r="E41" s="129"/>
      <c r="F41" s="130"/>
    </row>
    <row r="42" spans="1:6" hidden="1">
      <c r="A42" s="55"/>
      <c r="B42" s="56"/>
      <c r="C42" s="57"/>
      <c r="D42" s="93"/>
      <c r="E42" s="129"/>
      <c r="F42" s="130"/>
    </row>
    <row r="43" spans="1:6">
      <c r="A43" s="142" t="s">
        <v>58</v>
      </c>
      <c r="B43" s="143"/>
      <c r="C43" s="143"/>
      <c r="D43" s="53"/>
      <c r="E43" s="53"/>
      <c r="F43" s="54"/>
    </row>
    <row r="44" spans="1:6">
      <c r="A44" s="55">
        <v>17</v>
      </c>
      <c r="B44" s="151" t="s">
        <v>89</v>
      </c>
      <c r="C44" s="63">
        <v>2</v>
      </c>
      <c r="D44" s="95">
        <v>4465</v>
      </c>
      <c r="E44" s="96">
        <v>414.63</v>
      </c>
      <c r="F44" s="97">
        <v>561.59</v>
      </c>
    </row>
    <row r="45" spans="1:6" ht="16.5" customHeight="1">
      <c r="A45" s="59">
        <v>18</v>
      </c>
      <c r="B45" s="64" t="s">
        <v>90</v>
      </c>
      <c r="C45" s="63">
        <v>1</v>
      </c>
      <c r="D45" s="95">
        <v>2407</v>
      </c>
      <c r="E45" s="96">
        <v>279.20999999999998</v>
      </c>
      <c r="F45" s="97">
        <v>380.01</v>
      </c>
    </row>
    <row r="46" spans="1:6" ht="16.5" hidden="1" customHeight="1">
      <c r="A46" s="55"/>
      <c r="B46" s="151"/>
      <c r="C46" s="63"/>
      <c r="D46" s="95"/>
      <c r="E46" s="96"/>
      <c r="F46" s="97"/>
    </row>
    <row r="47" spans="1:6" ht="15.75" hidden="1" customHeight="1">
      <c r="A47" s="219"/>
      <c r="B47" s="220"/>
      <c r="C47" s="163"/>
      <c r="D47" s="164"/>
      <c r="E47" s="165"/>
      <c r="F47" s="166"/>
    </row>
    <row r="48" spans="1:6" ht="15.75" hidden="1" customHeight="1">
      <c r="A48" s="144" t="s">
        <v>51</v>
      </c>
      <c r="B48" s="144"/>
      <c r="C48" s="144"/>
      <c r="D48" s="137"/>
      <c r="E48" s="138"/>
      <c r="F48" s="138"/>
    </row>
    <row r="49" spans="1:6" ht="15.75" hidden="1" customHeight="1">
      <c r="A49" s="136"/>
      <c r="B49" s="151"/>
      <c r="C49" s="152"/>
      <c r="D49" s="153"/>
      <c r="E49" s="154"/>
      <c r="F49" s="155"/>
    </row>
    <row r="50" spans="1:6" ht="15.75" hidden="1" customHeight="1">
      <c r="A50" s="135"/>
      <c r="B50" s="151"/>
      <c r="C50" s="156"/>
      <c r="D50" s="157"/>
      <c r="E50" s="158"/>
      <c r="F50" s="159"/>
    </row>
    <row r="51" spans="1:6" hidden="1">
      <c r="A51" s="160"/>
      <c r="B51" s="151"/>
      <c r="C51" s="156"/>
      <c r="D51" s="157"/>
      <c r="E51" s="158"/>
      <c r="F51" s="159"/>
    </row>
    <row r="52" spans="1:6" hidden="1">
      <c r="A52" s="160"/>
      <c r="B52" s="151"/>
      <c r="C52" s="156"/>
      <c r="D52" s="157"/>
      <c r="E52" s="158"/>
      <c r="F52" s="159"/>
    </row>
    <row r="53" spans="1:6" hidden="1">
      <c r="A53" s="160"/>
      <c r="B53" s="151"/>
      <c r="C53" s="156"/>
      <c r="D53" s="157"/>
      <c r="E53" s="158"/>
      <c r="F53" s="159"/>
    </row>
    <row r="54" spans="1:6">
      <c r="A54" s="161"/>
      <c r="B54" s="162"/>
      <c r="C54" s="163"/>
      <c r="D54" s="164"/>
      <c r="E54" s="165"/>
      <c r="F54" s="166"/>
    </row>
  </sheetData>
  <mergeCells count="2">
    <mergeCell ref="A3:F3"/>
    <mergeCell ref="A6:B6"/>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8</vt:i4>
      </vt:variant>
    </vt:vector>
  </HeadingPairs>
  <TitlesOfParts>
    <vt:vector size="13" baseType="lpstr">
      <vt:lpstr>VP okt</vt:lpstr>
      <vt:lpstr>1.tabula</vt:lpstr>
      <vt:lpstr>2.tabula</vt:lpstr>
      <vt:lpstr>3.tabula</vt:lpstr>
      <vt:lpstr>4.tabula</vt:lpstr>
      <vt:lpstr>'1.tabula'!Print_Area</vt:lpstr>
      <vt:lpstr>'2.tabula'!Print_Area</vt:lpstr>
      <vt:lpstr>'3.tabula'!Print_Area</vt:lpstr>
      <vt:lpstr>'1.tabula'!Print_Titles</vt:lpstr>
      <vt:lpstr>'2.tabula'!Print_Titles</vt:lpstr>
      <vt:lpstr>'3.tabula'!Print_Titles</vt:lpstr>
      <vt:lpstr>'4.tabula'!Print_Titles</vt:lpstr>
      <vt:lpstr>'VP okt'!Print_Titles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Inga Ošiņa</cp:lastModifiedBy>
  <cp:lastPrinted>2024-11-14T06:22:15Z</cp:lastPrinted>
  <dcterms:created xsi:type="dcterms:W3CDTF">2021-01-18T07:02:06Z</dcterms:created>
  <dcterms:modified xsi:type="dcterms:W3CDTF">2024-11-26T09:11:00Z</dcterms:modified>
</cp:coreProperties>
</file>