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/>
  <mc:AlternateContent xmlns:mc="http://schemas.openxmlformats.org/markup-compatibility/2006">
    <mc:Choice Requires="x15">
      <x15ac:absPath xmlns:x15ac="http://schemas.microsoft.com/office/spreadsheetml/2010/11/ac" url="https://zmgovlv-my.sharepoint.com/personal/janis_snaksis_zm_gov_lv/Documents/Desktop/"/>
    </mc:Choice>
  </mc:AlternateContent>
  <xr:revisionPtr revIDLastSave="0" documentId="8_{B2948272-1A81-4F55-9E25-F41A1EE2BB1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0" r:id="rId1"/>
    <sheet name="Sheet1" sheetId="18" state="hidden" r:id="rId2"/>
  </sheets>
  <definedNames>
    <definedName name="_xlnm._FilterDatabase" localSheetId="0" hidden="1">'1'!$A$8:$D$16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27" i="10" l="1"/>
  <c r="M27" i="10"/>
  <c r="K27" i="10"/>
  <c r="G27" i="10"/>
  <c r="L27" i="10" s="1"/>
  <c r="N26" i="10"/>
  <c r="M26" i="10"/>
  <c r="K26" i="10"/>
  <c r="G26" i="10"/>
  <c r="J26" i="10" s="1"/>
  <c r="N25" i="10"/>
  <c r="M25" i="10"/>
  <c r="K25" i="10"/>
  <c r="G25" i="10"/>
  <c r="L25" i="10" s="1"/>
  <c r="N24" i="10"/>
  <c r="M24" i="10"/>
  <c r="K24" i="10"/>
  <c r="G24" i="10"/>
  <c r="L24" i="10" s="1"/>
  <c r="N23" i="10"/>
  <c r="M23" i="10"/>
  <c r="K23" i="10"/>
  <c r="G23" i="10"/>
  <c r="J23" i="10" s="1"/>
  <c r="N22" i="10"/>
  <c r="M22" i="10"/>
  <c r="K22" i="10"/>
  <c r="G22" i="10"/>
  <c r="L22" i="10" s="1"/>
  <c r="O24" i="10" l="1"/>
  <c r="K28" i="10"/>
  <c r="L26" i="10"/>
  <c r="O26" i="10" s="1"/>
  <c r="M28" i="10"/>
  <c r="O29" i="10" s="1"/>
  <c r="O27" i="10"/>
  <c r="N28" i="10"/>
  <c r="J22" i="10"/>
  <c r="O25" i="10"/>
  <c r="O22" i="10"/>
  <c r="L23" i="10"/>
  <c r="O23" i="10" s="1"/>
  <c r="J25" i="10"/>
  <c r="J27" i="10"/>
  <c r="J24" i="10"/>
  <c r="L28" i="10" l="1"/>
  <c r="O34" i="10" l="1"/>
  <c r="O28" i="10"/>
  <c r="O30" i="10" s="1"/>
  <c r="O33" i="10" l="1"/>
  <c r="O31" i="10"/>
  <c r="O35" i="10" l="1"/>
  <c r="O36" i="10" s="1"/>
  <c r="O37" i="10" s="1"/>
  <c r="O39" i="10" s="1"/>
  <c r="M4" i="18" l="1"/>
  <c r="O4" i="18" s="1"/>
  <c r="M5" i="18"/>
  <c r="O5" i="18" s="1"/>
  <c r="M11" i="18"/>
  <c r="O11" i="18" s="1"/>
  <c r="M10" i="18"/>
  <c r="O10" i="18" s="1"/>
  <c r="M9" i="18"/>
  <c r="O9" i="18" s="1"/>
  <c r="M3" i="18"/>
  <c r="O3" i="18" s="1"/>
  <c r="O12" i="18" l="1"/>
  <c r="P12" i="18" s="1"/>
  <c r="O6" i="18"/>
  <c r="P6" i="18" s="1"/>
  <c r="C25" i="18" l="1"/>
  <c r="C22" i="18"/>
  <c r="C7" i="18"/>
  <c r="D32" i="18"/>
  <c r="C29" i="18"/>
  <c r="C31" i="18" l="1"/>
  <c r="D31" i="18" s="1"/>
</calcChain>
</file>

<file path=xl/sharedStrings.xml><?xml version="1.0" encoding="utf-8"?>
<sst xmlns="http://schemas.openxmlformats.org/spreadsheetml/2006/main" count="74" uniqueCount="64">
  <si>
    <t> Mērvie-nība</t>
  </si>
  <si>
    <t> Dau-dzums</t>
  </si>
  <si>
    <t>Būvdarbu nosaukums</t>
  </si>
  <si>
    <t>63.telpa</t>
  </si>
  <si>
    <t>68-67</t>
  </si>
  <si>
    <t>Vienības izmaksas</t>
  </si>
  <si>
    <t>Kopā uz visu apjomu</t>
  </si>
  <si>
    <t>Laika norma (c/h)</t>
  </si>
  <si>
    <t>Darba samaksas likme (Eur/h)</t>
  </si>
  <si>
    <t>Darba alga (Eur)</t>
  </si>
  <si>
    <t>Materiāli (Eur)</t>
  </si>
  <si>
    <t>Mehānismi (Eur)</t>
  </si>
  <si>
    <t>Kopā (Eur)</t>
  </si>
  <si>
    <t>Darbietilpība (c/h)</t>
  </si>
  <si>
    <t>Darba alga(Eur)</t>
  </si>
  <si>
    <t>Summa (Eur)</t>
  </si>
  <si>
    <t>Pasūtītājs: Latvijas Biozinātņu un tehnoloģiju universitāte</t>
  </si>
  <si>
    <t>Virsizdevumi  5%</t>
  </si>
  <si>
    <t>Peļņa  5%</t>
  </si>
  <si>
    <t>Pavisam kopā</t>
  </si>
  <si>
    <t>Tiešās izmaksas kopā, t. sk. darba devēja sociālais nodoklis (23,59%)</t>
  </si>
  <si>
    <t>gab.</t>
  </si>
  <si>
    <t>Ūdensatsūknēšana no pagrabstāviem, ugunsdzēsības sūkņu demontāža.</t>
  </si>
  <si>
    <t>Sūkņu elektromotoru remonts.</t>
  </si>
  <si>
    <t>Ugunsdzēsības sistēmas sūkņu montāža un sistēmas pārbaude.</t>
  </si>
  <si>
    <t>Nr.p.k.</t>
  </si>
  <si>
    <t>Apraksts</t>
  </si>
  <si>
    <t>Mērv.</t>
  </si>
  <si>
    <t>Apjomi</t>
  </si>
  <si>
    <t> laika norma (c/h)</t>
  </si>
  <si>
    <t> darba samaksas likme (EUR/h)</t>
  </si>
  <si>
    <t>Vienības izmaksa EUR</t>
  </si>
  <si>
    <t> darbietilpība (c/h)</t>
  </si>
  <si>
    <t>Kopējā izmaksa EUR</t>
  </si>
  <si>
    <t>Kopā EUR</t>
  </si>
  <si>
    <t>Darba alga</t>
  </si>
  <si>
    <t>Materiāli</t>
  </si>
  <si>
    <t>Mehānismi</t>
  </si>
  <si>
    <t> kopā (EUR)</t>
  </si>
  <si>
    <t>Onduline jumta loksnes demontaža</t>
  </si>
  <si>
    <t>m2</t>
  </si>
  <si>
    <t>Onduline  loksnes utilizācija</t>
  </si>
  <si>
    <t>Latojuma remonts</t>
  </si>
  <si>
    <t>t/m</t>
  </si>
  <si>
    <t>Jauna jumta seguma montāža (Ondulin)</t>
  </si>
  <si>
    <t>Kores remonts</t>
  </si>
  <si>
    <t>vieta</t>
  </si>
  <si>
    <t>Autopacelāja darbs</t>
  </si>
  <si>
    <t>st.</t>
  </si>
  <si>
    <t>Kopā:</t>
  </si>
  <si>
    <t>Materiālu, grunts apmaiņas un būvgružu transporta izdevumi:</t>
  </si>
  <si>
    <t>Tiešās izmaksas kopā</t>
  </si>
  <si>
    <t xml:space="preserve">Virsizdevumi </t>
  </si>
  <si>
    <t>t.sk.darba aizsardzība</t>
  </si>
  <si>
    <t>Plānotā peļņa</t>
  </si>
  <si>
    <t xml:space="preserve">Darba devēja soc.nodoklis </t>
  </si>
  <si>
    <t>Kopā</t>
  </si>
  <si>
    <t>PVN</t>
  </si>
  <si>
    <t>Sastādīja______________________________________J.Veiss</t>
  </si>
  <si>
    <t> Nr.p.k.</t>
  </si>
  <si>
    <t>Vētras radīto zaudējumu aprēķins LBTU  5, 9 un10  dienesta viesnīcās</t>
  </si>
  <si>
    <t>LBTU Kopā</t>
  </si>
  <si>
    <r>
      <t>Objekts:</t>
    </r>
    <r>
      <rPr>
        <b/>
        <sz val="16"/>
        <color theme="1"/>
        <rFont val="Times New Roman"/>
        <family val="1"/>
      </rPr>
      <t xml:space="preserve">  Mātera iela 26, Jelgava</t>
    </r>
  </si>
  <si>
    <t>Objekta adrese: Helmaņa iela 2, Pumpura iela 7b, Jelgava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</si>
</sst>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.00_р_._-;\-* #,##0.00_р_._-;_-* &quot;-&quot;??_р_._-;_-@_-"/>
    <numFmt numFmtId="166" formatCode="_-* #,##0_-;\-* #,##0_-;_-* &quot;-&quot;??_-;_-@_-"/>
  </numFmts>
  <fonts count="28">
    <font>
      <sz val="11"/>
      <color theme="1"/>
      <name val="Calibri"/>
      <family val="2"/>
      <charset val="186"/>
      <scheme val="minor"/>
    </font>
    <font>
      <sz val="10"/>
      <name val="Times New Roman"/>
      <family val="1"/>
      <charset val="186"/>
    </font>
    <font>
      <b/>
      <sz val="12"/>
      <name val="Times New Roman"/>
      <family val="1"/>
      <charset val="186"/>
    </font>
    <font>
      <b/>
      <sz val="9"/>
      <name val="Times New Roman"/>
      <family val="1"/>
      <charset val="186"/>
    </font>
    <font>
      <b/>
      <sz val="8"/>
      <name val="Times New Roman"/>
      <family val="1"/>
      <charset val="186"/>
    </font>
    <font>
      <sz val="10"/>
      <name val="Arial"/>
      <family val="2"/>
      <charset val="186"/>
    </font>
    <font>
      <b/>
      <sz val="10"/>
      <name val="Times New Roman"/>
      <family val="1"/>
      <charset val="186"/>
    </font>
    <font>
      <sz val="11"/>
      <color theme="1"/>
      <name val="Calibri"/>
      <family val="2"/>
      <charset val="186"/>
      <scheme val="minor"/>
    </font>
    <font>
      <sz val="10"/>
      <name val="Arial"/>
      <family val="2"/>
    </font>
    <font>
      <sz val="11"/>
      <color rgb="FFFF0000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sz val="11"/>
      <name val="Times New Roman"/>
      <family val="1"/>
      <charset val="186"/>
    </font>
    <font>
      <sz val="10"/>
      <color rgb="FF000000"/>
      <name val="Times New Roman"/>
      <family val="1"/>
      <charset val="186"/>
    </font>
    <font>
      <b/>
      <i/>
      <sz val="10"/>
      <name val="Times New Roman"/>
      <family val="1"/>
      <charset val="186"/>
    </font>
    <font>
      <sz val="12"/>
      <color theme="1"/>
      <name val="Times New Roman"/>
      <family val="1"/>
      <charset val="186"/>
    </font>
    <font>
      <sz val="11"/>
      <color theme="1"/>
      <name val="Calibri"/>
      <family val="2"/>
      <scheme val="minor"/>
    </font>
    <font>
      <sz val="10"/>
      <name val="Helv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i/>
      <sz val="11"/>
      <color theme="1"/>
      <name val="Times New Roman"/>
      <family val="1"/>
    </font>
    <font>
      <b/>
      <i/>
      <sz val="11"/>
      <color theme="1"/>
      <name val="Times New Roman"/>
      <family val="1"/>
    </font>
    <font>
      <b/>
      <i/>
      <sz val="16"/>
      <name val="Times New Roman"/>
      <family val="1"/>
      <charset val="186"/>
    </font>
    <font>
      <b/>
      <sz val="16"/>
      <name val="Times New Roman"/>
      <family val="1"/>
      <charset val="186"/>
    </font>
    <font>
      <b/>
      <sz val="16"/>
      <color theme="1"/>
      <name val="Times New Roman"/>
      <family val="1"/>
    </font>
    <font>
      <b/>
      <sz val="20"/>
      <name val="Times New Roman"/>
      <family val="1"/>
      <charset val="186"/>
    </font>
    <font>
      <b/>
      <i/>
      <sz val="16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26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13">
    <xf numFmtId="0" fontId="0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7" fillId="0" borderId="0"/>
    <xf numFmtId="0" fontId="8" fillId="0" borderId="0"/>
    <xf numFmtId="0" fontId="5" fillId="0" borderId="0"/>
    <xf numFmtId="0" fontId="15" fillId="0" borderId="0"/>
    <xf numFmtId="0" fontId="7" fillId="0" borderId="0"/>
    <xf numFmtId="0" fontId="8" fillId="0" borderId="0"/>
    <xf numFmtId="0" fontId="7" fillId="0" borderId="0"/>
    <xf numFmtId="0" fontId="16" fillId="0" borderId="0"/>
  </cellStyleXfs>
  <cellXfs count="143">
    <xf numFmtId="0" fontId="0" fillId="0" borderId="0" xfId="0"/>
    <xf numFmtId="0" fontId="1" fillId="0" borderId="0" xfId="1"/>
    <xf numFmtId="0" fontId="10" fillId="0" borderId="0" xfId="0" applyFont="1"/>
    <xf numFmtId="0" fontId="9" fillId="0" borderId="0" xfId="0" applyFont="1"/>
    <xf numFmtId="0" fontId="1" fillId="2" borderId="0" xfId="1" applyFill="1"/>
    <xf numFmtId="2" fontId="1" fillId="4" borderId="0" xfId="1" applyNumberFormat="1" applyFill="1"/>
    <xf numFmtId="2" fontId="1" fillId="3" borderId="0" xfId="2" applyNumberFormat="1" applyFill="1" applyAlignment="1">
      <alignment wrapText="1"/>
    </xf>
    <xf numFmtId="0" fontId="6" fillId="2" borderId="0" xfId="1" applyFont="1" applyFill="1"/>
    <xf numFmtId="0" fontId="11" fillId="2" borderId="0" xfId="1" applyFont="1" applyFill="1"/>
    <xf numFmtId="0" fontId="2" fillId="2" borderId="0" xfId="1" applyFont="1" applyFill="1"/>
    <xf numFmtId="0" fontId="17" fillId="0" borderId="1" xfId="0" applyFont="1" applyFill="1" applyBorder="1" applyAlignment="1">
      <alignment horizontal="center" vertical="center"/>
    </xf>
    <xf numFmtId="0" fontId="17" fillId="0" borderId="1" xfId="0" applyFont="1" applyBorder="1" applyAlignment="1">
      <alignment horizontal="justify" vertical="center"/>
    </xf>
    <xf numFmtId="2" fontId="17" fillId="0" borderId="1" xfId="0" applyNumberFormat="1" applyFont="1" applyFill="1" applyBorder="1" applyAlignment="1">
      <alignment horizontal="center" vertical="center"/>
    </xf>
    <xf numFmtId="164" fontId="17" fillId="0" borderId="1" xfId="0" applyNumberFormat="1" applyFont="1" applyFill="1" applyBorder="1" applyAlignment="1">
      <alignment horizontal="center" vertical="center"/>
    </xf>
    <xf numFmtId="0" fontId="19" fillId="0" borderId="1" xfId="0" applyFont="1" applyBorder="1" applyAlignment="1">
      <alignment horizontal="justify" vertical="center"/>
    </xf>
    <xf numFmtId="0" fontId="17" fillId="0" borderId="1" xfId="0" applyFont="1" applyBorder="1" applyAlignment="1">
      <alignment vertical="center" wrapText="1"/>
    </xf>
    <xf numFmtId="0" fontId="20" fillId="0" borderId="1" xfId="0" applyFont="1" applyFill="1" applyBorder="1" applyAlignment="1">
      <alignment horizontal="center" vertical="center"/>
    </xf>
    <xf numFmtId="2" fontId="18" fillId="0" borderId="1" xfId="0" applyNumberFormat="1" applyFont="1" applyFill="1" applyBorder="1" applyAlignment="1">
      <alignment horizontal="center" vertical="center"/>
    </xf>
    <xf numFmtId="2" fontId="21" fillId="0" borderId="1" xfId="0" applyNumberFormat="1" applyFont="1" applyFill="1" applyBorder="1" applyAlignment="1">
      <alignment horizontal="center" vertical="center"/>
    </xf>
    <xf numFmtId="2" fontId="22" fillId="0" borderId="1" xfId="0" applyNumberFormat="1" applyFont="1" applyFill="1" applyBorder="1" applyAlignment="1">
      <alignment horizontal="center" vertical="center"/>
    </xf>
    <xf numFmtId="9" fontId="19" fillId="0" borderId="1" xfId="0" applyNumberFormat="1" applyFont="1" applyFill="1" applyBorder="1" applyAlignment="1">
      <alignment horizontal="center" vertical="center"/>
    </xf>
    <xf numFmtId="10" fontId="19" fillId="0" borderId="1" xfId="0" applyNumberFormat="1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right"/>
    </xf>
    <xf numFmtId="0" fontId="17" fillId="0" borderId="3" xfId="0" applyFont="1" applyFill="1" applyBorder="1" applyAlignment="1">
      <alignment horizontal="right" vertical="center" wrapText="1"/>
    </xf>
    <xf numFmtId="0" fontId="17" fillId="0" borderId="15" xfId="0" applyFont="1" applyFill="1" applyBorder="1" applyAlignment="1">
      <alignment horizontal="right" vertical="center" wrapText="1"/>
    </xf>
    <xf numFmtId="0" fontId="17" fillId="0" borderId="16" xfId="0" applyFont="1" applyFill="1" applyBorder="1" applyAlignment="1">
      <alignment horizontal="right" vertical="center" wrapText="1"/>
    </xf>
    <xf numFmtId="0" fontId="18" fillId="0" borderId="3" xfId="0" applyFont="1" applyFill="1" applyBorder="1" applyAlignment="1">
      <alignment horizontal="right" vertical="center" wrapText="1"/>
    </xf>
    <xf numFmtId="0" fontId="18" fillId="0" borderId="15" xfId="0" applyFont="1" applyFill="1" applyBorder="1" applyAlignment="1">
      <alignment horizontal="right" vertical="center" wrapText="1"/>
    </xf>
    <xf numFmtId="0" fontId="18" fillId="0" borderId="16" xfId="0" applyFont="1" applyFill="1" applyBorder="1" applyAlignment="1">
      <alignment horizontal="right" vertical="center" wrapText="1"/>
    </xf>
    <xf numFmtId="0" fontId="17" fillId="0" borderId="3" xfId="0" applyFont="1" applyFill="1" applyBorder="1" applyAlignment="1">
      <alignment horizontal="right" vertical="top" wrapText="1"/>
    </xf>
    <xf numFmtId="0" fontId="17" fillId="0" borderId="15" xfId="0" applyFont="1" applyFill="1" applyBorder="1" applyAlignment="1">
      <alignment horizontal="right" vertical="top" wrapText="1"/>
    </xf>
    <xf numFmtId="0" fontId="17" fillId="0" borderId="16" xfId="0" applyFont="1" applyFill="1" applyBorder="1" applyAlignment="1">
      <alignment horizontal="right" vertical="top" wrapText="1"/>
    </xf>
    <xf numFmtId="0" fontId="1" fillId="3" borderId="0" xfId="2" applyFill="1"/>
    <xf numFmtId="0" fontId="11" fillId="4" borderId="0" xfId="1" applyFont="1" applyFill="1"/>
    <xf numFmtId="0" fontId="1" fillId="4" borderId="0" xfId="1" applyFill="1"/>
    <xf numFmtId="0" fontId="1" fillId="3" borderId="0" xfId="1" applyFill="1"/>
    <xf numFmtId="0" fontId="2" fillId="4" borderId="0" xfId="1" applyFont="1" applyFill="1"/>
    <xf numFmtId="0" fontId="2" fillId="4" borderId="0" xfId="1" applyFont="1" applyFill="1" applyBorder="1"/>
    <xf numFmtId="0" fontId="13" fillId="3" borderId="0" xfId="0" applyFont="1" applyFill="1" applyBorder="1" applyAlignment="1">
      <alignment horizontal="center" vertical="top"/>
    </xf>
    <xf numFmtId="0" fontId="13" fillId="3" borderId="0" xfId="0" applyFont="1" applyFill="1" applyBorder="1" applyAlignment="1">
      <alignment horizontal="center" vertical="top"/>
    </xf>
    <xf numFmtId="0" fontId="6" fillId="3" borderId="0" xfId="1" applyFont="1" applyFill="1"/>
    <xf numFmtId="0" fontId="11" fillId="3" borderId="0" xfId="1" applyFont="1" applyFill="1"/>
    <xf numFmtId="2" fontId="3" fillId="5" borderId="11" xfId="2" applyNumberFormat="1" applyFont="1" applyFill="1" applyBorder="1" applyAlignment="1">
      <alignment horizontal="center" vertical="center" wrapText="1"/>
    </xf>
    <xf numFmtId="0" fontId="12" fillId="5" borderId="5" xfId="0" applyFont="1" applyFill="1" applyBorder="1" applyAlignment="1">
      <alignment horizontal="center" vertical="center"/>
    </xf>
    <xf numFmtId="0" fontId="1" fillId="5" borderId="6" xfId="0" applyFont="1" applyFill="1" applyBorder="1"/>
    <xf numFmtId="0" fontId="1" fillId="5" borderId="7" xfId="0" applyFont="1" applyFill="1" applyBorder="1"/>
    <xf numFmtId="2" fontId="3" fillId="5" borderId="12" xfId="2" applyNumberFormat="1" applyFont="1" applyFill="1" applyBorder="1" applyAlignment="1">
      <alignment horizontal="center" vertical="center" wrapText="1"/>
    </xf>
    <xf numFmtId="0" fontId="12" fillId="5" borderId="8" xfId="0" applyFont="1" applyFill="1" applyBorder="1" applyAlignment="1">
      <alignment horizontal="center" vertical="center" textRotation="90" wrapText="1"/>
    </xf>
    <xf numFmtId="0" fontId="12" fillId="5" borderId="9" xfId="0" applyFont="1" applyFill="1" applyBorder="1" applyAlignment="1">
      <alignment horizontal="center" vertical="center" textRotation="90" wrapText="1"/>
    </xf>
    <xf numFmtId="0" fontId="12" fillId="5" borderId="10" xfId="0" applyFont="1" applyFill="1" applyBorder="1" applyAlignment="1">
      <alignment horizontal="center" vertical="center" textRotation="90" wrapText="1"/>
    </xf>
    <xf numFmtId="0" fontId="4" fillId="6" borderId="5" xfId="2" applyFont="1" applyFill="1" applyBorder="1" applyAlignment="1">
      <alignment horizontal="center"/>
    </xf>
    <xf numFmtId="0" fontId="4" fillId="6" borderId="11" xfId="2" applyFont="1" applyFill="1" applyBorder="1" applyAlignment="1">
      <alignment horizontal="center"/>
    </xf>
    <xf numFmtId="0" fontId="12" fillId="5" borderId="17" xfId="0" applyFont="1" applyFill="1" applyBorder="1" applyAlignment="1">
      <alignment horizontal="center"/>
    </xf>
    <xf numFmtId="0" fontId="12" fillId="5" borderId="18" xfId="0" applyFont="1" applyFill="1" applyBorder="1" applyAlignment="1">
      <alignment horizontal="center" vertical="center" textRotation="90" wrapText="1"/>
    </xf>
    <xf numFmtId="0" fontId="3" fillId="5" borderId="17" xfId="2" applyFont="1" applyFill="1" applyBorder="1" applyAlignment="1">
      <alignment horizontal="center" vertical="center" wrapText="1"/>
    </xf>
    <xf numFmtId="0" fontId="3" fillId="5" borderId="18" xfId="2" applyFont="1" applyFill="1" applyBorder="1" applyAlignment="1">
      <alignment horizontal="center" vertical="center" wrapText="1"/>
    </xf>
    <xf numFmtId="0" fontId="4" fillId="6" borderId="17" xfId="2" applyFont="1" applyFill="1" applyBorder="1" applyAlignment="1">
      <alignment horizontal="center"/>
    </xf>
    <xf numFmtId="0" fontId="1" fillId="0" borderId="16" xfId="6" applyFont="1" applyBorder="1" applyAlignment="1">
      <alignment horizontal="center" vertical="center"/>
    </xf>
    <xf numFmtId="0" fontId="1" fillId="0" borderId="16" xfId="6" applyFont="1" applyBorder="1" applyAlignment="1">
      <alignment horizontal="center" vertical="center" wrapText="1"/>
    </xf>
    <xf numFmtId="0" fontId="3" fillId="5" borderId="7" xfId="2" applyFont="1" applyFill="1" applyBorder="1" applyAlignment="1">
      <alignment horizontal="center" vertical="center" wrapText="1"/>
    </xf>
    <xf numFmtId="0" fontId="3" fillId="5" borderId="10" xfId="2" applyFont="1" applyFill="1" applyBorder="1" applyAlignment="1">
      <alignment horizontal="center" vertical="center" wrapText="1"/>
    </xf>
    <xf numFmtId="0" fontId="4" fillId="6" borderId="7" xfId="2" applyFont="1" applyFill="1" applyBorder="1" applyAlignment="1">
      <alignment horizontal="center"/>
    </xf>
    <xf numFmtId="0" fontId="14" fillId="0" borderId="4" xfId="0" applyFont="1" applyBorder="1" applyAlignment="1">
      <alignment wrapText="1"/>
    </xf>
    <xf numFmtId="0" fontId="1" fillId="0" borderId="4" xfId="6" applyFont="1" applyBorder="1" applyAlignment="1">
      <alignment vertical="center" wrapText="1"/>
    </xf>
    <xf numFmtId="0" fontId="1" fillId="3" borderId="20" xfId="4" applyFont="1" applyFill="1" applyBorder="1" applyAlignment="1">
      <alignment vertical="center" wrapText="1"/>
    </xf>
    <xf numFmtId="0" fontId="1" fillId="0" borderId="21" xfId="6" applyFont="1" applyBorder="1" applyAlignment="1">
      <alignment horizontal="center" vertical="center"/>
    </xf>
    <xf numFmtId="0" fontId="6" fillId="5" borderId="24" xfId="2" applyFont="1" applyFill="1" applyBorder="1" applyAlignment="1">
      <alignment horizontal="center" vertical="center" wrapText="1"/>
    </xf>
    <xf numFmtId="0" fontId="1" fillId="5" borderId="25" xfId="6" applyFont="1" applyFill="1" applyBorder="1" applyAlignment="1">
      <alignment horizontal="center" vertical="center"/>
    </xf>
    <xf numFmtId="0" fontId="3" fillId="5" borderId="28" xfId="2" applyFont="1" applyFill="1" applyBorder="1" applyAlignment="1">
      <alignment horizontal="center" vertical="center"/>
    </xf>
    <xf numFmtId="0" fontId="3" fillId="5" borderId="29" xfId="2" applyFont="1" applyFill="1" applyBorder="1" applyAlignment="1">
      <alignment horizontal="center" vertical="center"/>
    </xf>
    <xf numFmtId="43" fontId="1" fillId="3" borderId="16" xfId="5" applyNumberFormat="1" applyFont="1" applyFill="1" applyBorder="1" applyAlignment="1">
      <alignment horizontal="center" vertical="center"/>
    </xf>
    <xf numFmtId="0" fontId="1" fillId="2" borderId="2" xfId="1" applyFill="1" applyBorder="1" applyAlignment="1">
      <alignment horizontal="center" vertical="center"/>
    </xf>
    <xf numFmtId="0" fontId="1" fillId="2" borderId="19" xfId="1" applyFill="1" applyBorder="1" applyAlignment="1">
      <alignment horizontal="center" vertical="center"/>
    </xf>
    <xf numFmtId="0" fontId="1" fillId="7" borderId="23" xfId="1" applyFill="1" applyBorder="1" applyAlignment="1">
      <alignment horizontal="center" vertical="center"/>
    </xf>
    <xf numFmtId="166" fontId="19" fillId="3" borderId="3" xfId="5" applyNumberFormat="1" applyFont="1" applyFill="1" applyBorder="1" applyAlignment="1">
      <alignment horizontal="center" vertical="center"/>
    </xf>
    <xf numFmtId="166" fontId="19" fillId="0" borderId="2" xfId="1" applyNumberFormat="1" applyFont="1" applyFill="1" applyBorder="1" applyAlignment="1">
      <alignment horizontal="center" vertical="center" wrapText="1"/>
    </xf>
    <xf numFmtId="166" fontId="19" fillId="0" borderId="1" xfId="1" applyNumberFormat="1" applyFont="1" applyFill="1" applyBorder="1" applyAlignment="1">
      <alignment horizontal="center" vertical="center" wrapText="1"/>
    </xf>
    <xf numFmtId="166" fontId="19" fillId="2" borderId="4" xfId="1" applyNumberFormat="1" applyFont="1" applyFill="1" applyBorder="1" applyAlignment="1">
      <alignment horizontal="center" vertical="center" wrapText="1"/>
    </xf>
    <xf numFmtId="166" fontId="19" fillId="3" borderId="16" xfId="0" applyNumberFormat="1" applyFont="1" applyFill="1" applyBorder="1" applyAlignment="1">
      <alignment horizontal="center" vertical="center"/>
    </xf>
    <xf numFmtId="166" fontId="19" fillId="3" borderId="3" xfId="7" applyNumberFormat="1" applyFont="1" applyFill="1" applyBorder="1" applyAlignment="1">
      <alignment horizontal="center" vertical="center"/>
    </xf>
    <xf numFmtId="166" fontId="19" fillId="0" borderId="2" xfId="8" applyNumberFormat="1" applyFont="1" applyFill="1" applyBorder="1" applyAlignment="1">
      <alignment horizontal="center" vertical="center"/>
    </xf>
    <xf numFmtId="166" fontId="19" fillId="0" borderId="1" xfId="8" applyNumberFormat="1" applyFont="1" applyFill="1" applyBorder="1" applyAlignment="1">
      <alignment horizontal="center" vertical="center"/>
    </xf>
    <xf numFmtId="166" fontId="19" fillId="0" borderId="1" xfId="8" applyNumberFormat="1" applyFont="1" applyFill="1" applyBorder="1" applyAlignment="1">
      <alignment horizontal="center" vertical="center" wrapText="1"/>
    </xf>
    <xf numFmtId="166" fontId="19" fillId="0" borderId="4" xfId="8" applyNumberFormat="1" applyFont="1" applyFill="1" applyBorder="1" applyAlignment="1">
      <alignment horizontal="center" vertical="center"/>
    </xf>
    <xf numFmtId="166" fontId="19" fillId="0" borderId="16" xfId="0" applyNumberFormat="1" applyFont="1" applyBorder="1" applyAlignment="1">
      <alignment horizontal="center" vertical="center"/>
    </xf>
    <xf numFmtId="166" fontId="19" fillId="0" borderId="1" xfId="0" applyNumberFormat="1" applyFont="1" applyBorder="1" applyAlignment="1">
      <alignment horizontal="center" vertical="center"/>
    </xf>
    <xf numFmtId="166" fontId="19" fillId="0" borderId="4" xfId="0" applyNumberFormat="1" applyFont="1" applyBorder="1" applyAlignment="1">
      <alignment horizontal="center" vertical="center"/>
    </xf>
    <xf numFmtId="166" fontId="19" fillId="0" borderId="2" xfId="0" applyNumberFormat="1" applyFont="1" applyBorder="1" applyAlignment="1">
      <alignment horizontal="center" vertical="center"/>
    </xf>
    <xf numFmtId="166" fontId="19" fillId="3" borderId="22" xfId="7" applyNumberFormat="1" applyFont="1" applyFill="1" applyBorder="1" applyAlignment="1">
      <alignment horizontal="center" vertical="center"/>
    </xf>
    <xf numFmtId="166" fontId="19" fillId="0" borderId="19" xfId="1" applyNumberFormat="1" applyFont="1" applyFill="1" applyBorder="1" applyAlignment="1">
      <alignment horizontal="center" vertical="center" wrapText="1"/>
    </xf>
    <xf numFmtId="166" fontId="19" fillId="0" borderId="14" xfId="1" applyNumberFormat="1" applyFont="1" applyFill="1" applyBorder="1" applyAlignment="1">
      <alignment horizontal="center" vertical="center" wrapText="1"/>
    </xf>
    <xf numFmtId="166" fontId="19" fillId="2" borderId="20" xfId="1" applyNumberFormat="1" applyFont="1" applyFill="1" applyBorder="1" applyAlignment="1">
      <alignment horizontal="center" vertical="center" wrapText="1"/>
    </xf>
    <xf numFmtId="166" fontId="19" fillId="0" borderId="21" xfId="0" applyNumberFormat="1" applyFont="1" applyBorder="1" applyAlignment="1">
      <alignment horizontal="center" vertical="center"/>
    </xf>
    <xf numFmtId="166" fontId="19" fillId="0" borderId="14" xfId="0" applyNumberFormat="1" applyFont="1" applyBorder="1" applyAlignment="1">
      <alignment horizontal="center" vertical="center"/>
    </xf>
    <xf numFmtId="166" fontId="19" fillId="0" borderId="20" xfId="0" applyNumberFormat="1" applyFont="1" applyBorder="1" applyAlignment="1">
      <alignment horizontal="center" vertical="center"/>
    </xf>
    <xf numFmtId="166" fontId="19" fillId="5" borderId="26" xfId="7" applyNumberFormat="1" applyFont="1" applyFill="1" applyBorder="1" applyAlignment="1">
      <alignment horizontal="center" vertical="center"/>
    </xf>
    <xf numFmtId="166" fontId="19" fillId="5" borderId="23" xfId="0" applyNumberFormat="1" applyFont="1" applyFill="1" applyBorder="1" applyAlignment="1">
      <alignment horizontal="center" vertical="center"/>
    </xf>
    <xf numFmtId="166" fontId="19" fillId="5" borderId="27" xfId="0" applyNumberFormat="1" applyFont="1" applyFill="1" applyBorder="1" applyAlignment="1">
      <alignment horizontal="center" vertical="center"/>
    </xf>
    <xf numFmtId="166" fontId="19" fillId="5" borderId="24" xfId="0" applyNumberFormat="1" applyFont="1" applyFill="1" applyBorder="1" applyAlignment="1">
      <alignment horizontal="center" vertical="center"/>
    </xf>
    <xf numFmtId="166" fontId="19" fillId="5" borderId="25" xfId="0" applyNumberFormat="1" applyFont="1" applyFill="1" applyBorder="1" applyAlignment="1">
      <alignment horizontal="center" vertical="center"/>
    </xf>
    <xf numFmtId="49" fontId="19" fillId="5" borderId="1" xfId="0" applyNumberFormat="1" applyFont="1" applyFill="1" applyBorder="1" applyAlignment="1">
      <alignment horizontal="center" vertical="center"/>
    </xf>
    <xf numFmtId="0" fontId="19" fillId="5" borderId="1" xfId="0" applyFont="1" applyFill="1" applyBorder="1" applyAlignment="1">
      <alignment horizontal="center" vertical="center" wrapText="1"/>
    </xf>
    <xf numFmtId="0" fontId="19" fillId="5" borderId="1" xfId="0" applyFont="1" applyFill="1" applyBorder="1" applyAlignment="1">
      <alignment horizontal="center" vertical="center" textRotation="90" wrapText="1"/>
    </xf>
    <xf numFmtId="0" fontId="19" fillId="5" borderId="14" xfId="0" applyFont="1" applyFill="1" applyBorder="1" applyAlignment="1">
      <alignment horizontal="center" vertical="center" textRotation="90" wrapText="1"/>
    </xf>
    <xf numFmtId="0" fontId="19" fillId="5" borderId="1" xfId="0" applyFont="1" applyFill="1" applyBorder="1" applyAlignment="1">
      <alignment horizontal="center"/>
    </xf>
    <xf numFmtId="0" fontId="19" fillId="5" borderId="1" xfId="0" applyFont="1" applyFill="1" applyBorder="1" applyAlignment="1">
      <alignment horizontal="center" vertical="center"/>
    </xf>
    <xf numFmtId="0" fontId="19" fillId="5" borderId="13" xfId="0" applyFont="1" applyFill="1" applyBorder="1" applyAlignment="1">
      <alignment horizontal="center" vertical="center" textRotation="90" wrapText="1"/>
    </xf>
    <xf numFmtId="0" fontId="19" fillId="5" borderId="1" xfId="0" applyFont="1" applyFill="1" applyBorder="1" applyAlignment="1">
      <alignment horizontal="center" vertical="center" textRotation="90" wrapText="1"/>
    </xf>
    <xf numFmtId="1" fontId="1" fillId="6" borderId="5" xfId="0" applyNumberFormat="1" applyFont="1" applyFill="1" applyBorder="1" applyAlignment="1">
      <alignment horizontal="center" vertical="center"/>
    </xf>
    <xf numFmtId="1" fontId="1" fillId="6" borderId="6" xfId="0" applyNumberFormat="1" applyFont="1" applyFill="1" applyBorder="1" applyAlignment="1">
      <alignment horizontal="center" vertical="center"/>
    </xf>
    <xf numFmtId="1" fontId="1" fillId="6" borderId="7" xfId="0" applyNumberFormat="1" applyFont="1" applyFill="1" applyBorder="1" applyAlignment="1">
      <alignment horizontal="center" vertical="center"/>
    </xf>
    <xf numFmtId="1" fontId="1" fillId="6" borderId="17" xfId="0" applyNumberFormat="1" applyFont="1" applyFill="1" applyBorder="1" applyAlignment="1">
      <alignment horizontal="center" vertical="center"/>
    </xf>
    <xf numFmtId="0" fontId="18" fillId="5" borderId="22" xfId="0" applyFont="1" applyFill="1" applyBorder="1" applyAlignment="1">
      <alignment horizontal="right" vertical="center" wrapText="1"/>
    </xf>
    <xf numFmtId="0" fontId="18" fillId="5" borderId="30" xfId="0" applyFont="1" applyFill="1" applyBorder="1" applyAlignment="1">
      <alignment horizontal="right" vertical="center" wrapText="1"/>
    </xf>
    <xf numFmtId="0" fontId="18" fillId="5" borderId="21" xfId="0" applyFont="1" applyFill="1" applyBorder="1" applyAlignment="1">
      <alignment horizontal="right" vertical="center" wrapText="1"/>
    </xf>
    <xf numFmtId="0" fontId="20" fillId="5" borderId="14" xfId="0" applyFont="1" applyFill="1" applyBorder="1" applyAlignment="1">
      <alignment horizontal="center" vertical="center"/>
    </xf>
    <xf numFmtId="2" fontId="17" fillId="5" borderId="14" xfId="0" applyNumberFormat="1" applyFont="1" applyFill="1" applyBorder="1" applyAlignment="1">
      <alignment horizontal="center" vertical="center"/>
    </xf>
    <xf numFmtId="2" fontId="18" fillId="5" borderId="14" xfId="0" applyNumberFormat="1" applyFont="1" applyFill="1" applyBorder="1" applyAlignment="1">
      <alignment horizontal="center" vertical="center"/>
    </xf>
    <xf numFmtId="0" fontId="1" fillId="2" borderId="0" xfId="1" applyFill="1" applyBorder="1"/>
    <xf numFmtId="2" fontId="1" fillId="4" borderId="0" xfId="1" applyNumberFormat="1" applyFill="1" applyBorder="1"/>
    <xf numFmtId="0" fontId="17" fillId="3" borderId="0" xfId="0" applyFont="1" applyFill="1" applyBorder="1" applyAlignment="1">
      <alignment vertical="center"/>
    </xf>
    <xf numFmtId="0" fontId="17" fillId="3" borderId="0" xfId="0" applyFont="1" applyFill="1" applyBorder="1"/>
    <xf numFmtId="0" fontId="17" fillId="3" borderId="0" xfId="0" applyFont="1" applyFill="1" applyBorder="1" applyAlignment="1">
      <alignment vertical="top"/>
    </xf>
    <xf numFmtId="2" fontId="17" fillId="3" borderId="0" xfId="0" applyNumberFormat="1" applyFont="1" applyFill="1" applyBorder="1"/>
    <xf numFmtId="0" fontId="1" fillId="4" borderId="0" xfId="1" applyFill="1" applyBorder="1"/>
    <xf numFmtId="2" fontId="25" fillId="5" borderId="14" xfId="0" applyNumberFormat="1" applyFont="1" applyFill="1" applyBorder="1" applyAlignment="1">
      <alignment horizontal="center" vertical="center"/>
    </xf>
    <xf numFmtId="43" fontId="24" fillId="5" borderId="24" xfId="0" applyNumberFormat="1" applyFont="1" applyFill="1" applyBorder="1" applyAlignment="1">
      <alignment horizontal="center" vertical="center"/>
    </xf>
    <xf numFmtId="0" fontId="17" fillId="3" borderId="0" xfId="0" applyFont="1" applyFill="1" applyAlignment="1">
      <alignment horizontal="left" vertical="center"/>
    </xf>
    <xf numFmtId="0" fontId="17" fillId="3" borderId="0" xfId="0" applyFont="1" applyFill="1" applyAlignment="1">
      <alignment horizontal="left"/>
    </xf>
    <xf numFmtId="0" fontId="26" fillId="3" borderId="0" xfId="0" applyFont="1" applyFill="1" applyBorder="1" applyAlignment="1">
      <alignment horizontal="center" vertical="top"/>
    </xf>
    <xf numFmtId="0" fontId="23" fillId="3" borderId="0" xfId="0" applyFont="1" applyFill="1" applyBorder="1" applyAlignment="1">
      <alignment horizontal="left" vertical="top"/>
    </xf>
    <xf numFmtId="0" fontId="20" fillId="5" borderId="0" xfId="0" applyFont="1" applyFill="1" applyBorder="1" applyAlignment="1">
      <alignment horizontal="center" vertical="center"/>
    </xf>
    <xf numFmtId="2" fontId="17" fillId="5" borderId="0" xfId="0" applyNumberFormat="1" applyFont="1" applyFill="1" applyBorder="1" applyAlignment="1">
      <alignment horizontal="center" vertical="center"/>
    </xf>
    <xf numFmtId="2" fontId="18" fillId="5" borderId="0" xfId="0" applyNumberFormat="1" applyFont="1" applyFill="1" applyBorder="1" applyAlignment="1">
      <alignment horizontal="center" vertical="center"/>
    </xf>
    <xf numFmtId="2" fontId="25" fillId="5" borderId="0" xfId="0" applyNumberFormat="1" applyFont="1" applyFill="1" applyBorder="1" applyAlignment="1">
      <alignment horizontal="center" vertical="center"/>
    </xf>
    <xf numFmtId="0" fontId="18" fillId="3" borderId="0" xfId="0" applyFont="1" applyFill="1" applyBorder="1" applyAlignment="1">
      <alignment horizontal="right" vertical="center" wrapText="1"/>
    </xf>
    <xf numFmtId="0" fontId="20" fillId="3" borderId="0" xfId="0" applyFont="1" applyFill="1" applyBorder="1" applyAlignment="1">
      <alignment horizontal="center" vertical="center"/>
    </xf>
    <xf numFmtId="2" fontId="17" fillId="3" borderId="0" xfId="0" applyNumberFormat="1" applyFont="1" applyFill="1" applyBorder="1" applyAlignment="1">
      <alignment horizontal="center" vertical="center"/>
    </xf>
    <xf numFmtId="2" fontId="18" fillId="3" borderId="0" xfId="0" applyNumberFormat="1" applyFont="1" applyFill="1" applyBorder="1" applyAlignment="1">
      <alignment horizontal="center" vertical="center"/>
    </xf>
    <xf numFmtId="2" fontId="25" fillId="3" borderId="0" xfId="0" applyNumberFormat="1" applyFont="1" applyFill="1" applyBorder="1" applyAlignment="1">
      <alignment horizontal="center" vertical="center"/>
    </xf>
    <xf numFmtId="0" fontId="18" fillId="5" borderId="0" xfId="0" applyFont="1" applyFill="1" applyBorder="1" applyAlignment="1">
      <alignment horizontal="right" vertical="center" wrapText="1"/>
    </xf>
    <xf numFmtId="0" fontId="19" fillId="5" borderId="1" xfId="0" applyFont="1" applyFill="1" applyBorder="1" applyAlignment="1">
      <alignment horizontal="center" vertical="center" textRotation="90"/>
    </xf>
    <xf numFmtId="0" fontId="27" fillId="3" borderId="0" xfId="0" applyFont="1" applyFill="1" applyBorder="1" applyAlignment="1">
      <alignment horizontal="left" vertical="top"/>
    </xf>
  </cellXfs>
  <cellStyles count="13">
    <cellStyle name="Excel Built-in Normal 1" xfId="3" xr:uid="{00000000-0005-0000-0000-000000000000}"/>
    <cellStyle name="Excel Built-in Normal 1 1" xfId="2" xr:uid="{00000000-0005-0000-0000-000001000000}"/>
    <cellStyle name="Excel Built-in Normal 2" xfId="1" xr:uid="{00000000-0005-0000-0000-000002000000}"/>
    <cellStyle name="Normal 2" xfId="5" xr:uid="{00000000-0005-0000-0000-000004000000}"/>
    <cellStyle name="Normal 2 2" xfId="10" xr:uid="{D02265EB-9146-49C2-8260-849F20A37085}"/>
    <cellStyle name="Normal 3" xfId="8" xr:uid="{00000000-0005-0000-0000-000036000000}"/>
    <cellStyle name="Normal_2009-08-20_BKUS_20.korpuss_Tame_PASUT._LVM_T sejums_2013" xfId="7" xr:uid="{00000000-0005-0000-0000-000005000000}"/>
    <cellStyle name="Parasts" xfId="0" builtinId="0"/>
    <cellStyle name="Parasts 2" xfId="9" xr:uid="{846EB9B4-0279-4674-97A6-66C3DE2BDB64}"/>
    <cellStyle name="Parasts 3" xfId="4" xr:uid="{00000000-0005-0000-0000-000006000000}"/>
    <cellStyle name="Parasts 3 2" xfId="11" xr:uid="{A3B79289-C0EE-4357-A668-69AE53863838}"/>
    <cellStyle name="Style 1" xfId="6" xr:uid="{00000000-0005-0000-0000-000007000000}"/>
    <cellStyle name="Style 1 2" xfId="12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S349"/>
  <sheetViews>
    <sheetView showZeros="0" tabSelected="1" zoomScale="88" zoomScaleNormal="85" workbookViewId="0">
      <selection activeCell="R6" sqref="R6"/>
    </sheetView>
  </sheetViews>
  <sheetFormatPr defaultColWidth="8.42578125" defaultRowHeight="12.75"/>
  <cols>
    <col min="1" max="1" width="6.140625" style="4" customWidth="1"/>
    <col min="2" max="2" width="49" style="4" customWidth="1"/>
    <col min="3" max="3" width="8" style="4" customWidth="1"/>
    <col min="4" max="4" width="9.7109375" style="5" customWidth="1"/>
    <col min="5" max="11" width="8.42578125" style="4"/>
    <col min="12" max="12" width="10.42578125" style="4" customWidth="1"/>
    <col min="13" max="13" width="12.85546875" style="4" customWidth="1"/>
    <col min="14" max="14" width="13.42578125" style="4" customWidth="1"/>
    <col min="15" max="15" width="16.85546875" style="4" customWidth="1"/>
    <col min="16" max="16" width="8.42578125" style="4"/>
    <col min="17" max="17" width="8.42578125" style="1"/>
    <col min="18" max="16384" width="8.42578125" style="4"/>
  </cols>
  <sheetData>
    <row r="1" spans="1:19" ht="32.25" customHeight="1">
      <c r="A1" s="129" t="s">
        <v>60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O1" s="129"/>
      <c r="P1" s="9"/>
      <c r="Q1" s="9"/>
      <c r="R1" s="9"/>
      <c r="S1" s="9"/>
    </row>
    <row r="2" spans="1:19" ht="15.75" customHeight="1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9"/>
      <c r="Q2" s="9"/>
      <c r="R2" s="9"/>
      <c r="S2" s="9"/>
    </row>
    <row r="3" spans="1:19" ht="21.75" customHeight="1">
      <c r="A3" s="130" t="s">
        <v>16</v>
      </c>
      <c r="B3" s="130"/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0"/>
      <c r="P3" s="9"/>
      <c r="Q3" s="9"/>
      <c r="R3" s="9"/>
      <c r="S3" s="9"/>
    </row>
    <row r="4" spans="1:19" ht="24" customHeight="1">
      <c r="A4" s="130" t="s">
        <v>63</v>
      </c>
      <c r="B4" s="130"/>
      <c r="C4" s="130"/>
      <c r="D4" s="130"/>
      <c r="E4" s="130"/>
      <c r="F4" s="39"/>
      <c r="G4" s="39"/>
      <c r="H4" s="39"/>
      <c r="I4" s="39"/>
      <c r="J4" s="39"/>
      <c r="K4" s="39"/>
      <c r="L4" s="39"/>
      <c r="M4" s="39"/>
      <c r="N4" s="39"/>
      <c r="O4" s="37"/>
      <c r="P4" s="9"/>
      <c r="Q4" s="9"/>
      <c r="R4" s="9"/>
      <c r="S4" s="9"/>
    </row>
    <row r="5" spans="1:19" ht="15.75" customHeight="1" thickBot="1">
      <c r="F5" s="37"/>
      <c r="G5" s="37"/>
      <c r="H5" s="37"/>
      <c r="I5" s="37"/>
      <c r="J5" s="37"/>
      <c r="K5" s="37"/>
      <c r="L5" s="37"/>
      <c r="M5" s="37"/>
      <c r="N5" s="37"/>
      <c r="O5" s="37"/>
      <c r="P5" s="9"/>
      <c r="Q5" s="36"/>
      <c r="R5" s="9"/>
      <c r="S5" s="9"/>
    </row>
    <row r="6" spans="1:19" s="7" customFormat="1" ht="18.75" customHeight="1">
      <c r="A6" s="68" t="s">
        <v>59</v>
      </c>
      <c r="B6" s="59"/>
      <c r="C6" s="54" t="s">
        <v>0</v>
      </c>
      <c r="D6" s="42" t="s">
        <v>1</v>
      </c>
      <c r="E6" s="43" t="s">
        <v>5</v>
      </c>
      <c r="F6" s="44"/>
      <c r="G6" s="44"/>
      <c r="H6" s="44"/>
      <c r="I6" s="44"/>
      <c r="J6" s="45"/>
      <c r="K6" s="52" t="s">
        <v>6</v>
      </c>
      <c r="L6" s="44"/>
      <c r="M6" s="44"/>
      <c r="N6" s="44"/>
      <c r="O6" s="45"/>
      <c r="Q6" s="40"/>
    </row>
    <row r="7" spans="1:19" s="7" customFormat="1" ht="80.650000000000006" customHeight="1" thickBot="1">
      <c r="A7" s="69"/>
      <c r="B7" s="60" t="s">
        <v>2</v>
      </c>
      <c r="C7" s="55"/>
      <c r="D7" s="46"/>
      <c r="E7" s="47" t="s">
        <v>7</v>
      </c>
      <c r="F7" s="48" t="s">
        <v>8</v>
      </c>
      <c r="G7" s="48" t="s">
        <v>9</v>
      </c>
      <c r="H7" s="48" t="s">
        <v>10</v>
      </c>
      <c r="I7" s="48" t="s">
        <v>11</v>
      </c>
      <c r="J7" s="49" t="s">
        <v>12</v>
      </c>
      <c r="K7" s="53" t="s">
        <v>13</v>
      </c>
      <c r="L7" s="48" t="s">
        <v>14</v>
      </c>
      <c r="M7" s="48" t="s">
        <v>10</v>
      </c>
      <c r="N7" s="48" t="s">
        <v>11</v>
      </c>
      <c r="O7" s="49" t="s">
        <v>15</v>
      </c>
      <c r="Q7" s="40"/>
    </row>
    <row r="8" spans="1:19" s="7" customFormat="1" ht="12.75" customHeight="1">
      <c r="A8" s="50">
        <v>1</v>
      </c>
      <c r="B8" s="61">
        <v>3</v>
      </c>
      <c r="C8" s="56">
        <v>4</v>
      </c>
      <c r="D8" s="51">
        <v>5</v>
      </c>
      <c r="E8" s="108">
        <v>6</v>
      </c>
      <c r="F8" s="109">
        <v>7</v>
      </c>
      <c r="G8" s="109">
        <v>8</v>
      </c>
      <c r="H8" s="109">
        <v>9</v>
      </c>
      <c r="I8" s="109">
        <v>10</v>
      </c>
      <c r="J8" s="110">
        <v>11</v>
      </c>
      <c r="K8" s="111">
        <v>12</v>
      </c>
      <c r="L8" s="109">
        <v>13</v>
      </c>
      <c r="M8" s="109">
        <v>14</v>
      </c>
      <c r="N8" s="109">
        <v>15</v>
      </c>
      <c r="O8" s="110">
        <v>16</v>
      </c>
      <c r="Q8" s="40"/>
    </row>
    <row r="9" spans="1:19" s="8" customFormat="1" ht="32.25" customHeight="1">
      <c r="A9" s="71">
        <v>1</v>
      </c>
      <c r="B9" s="62" t="s">
        <v>22</v>
      </c>
      <c r="C9" s="70" t="s">
        <v>21</v>
      </c>
      <c r="D9" s="74">
        <v>4</v>
      </c>
      <c r="E9" s="75">
        <v>1.2</v>
      </c>
      <c r="F9" s="76">
        <v>20</v>
      </c>
      <c r="G9" s="76">
        <v>24</v>
      </c>
      <c r="H9" s="76"/>
      <c r="I9" s="76">
        <v>8</v>
      </c>
      <c r="J9" s="77">
        <v>32</v>
      </c>
      <c r="K9" s="78"/>
      <c r="L9" s="76"/>
      <c r="M9" s="76"/>
      <c r="N9" s="76"/>
      <c r="O9" s="77">
        <v>128</v>
      </c>
      <c r="Q9" s="41"/>
    </row>
    <row r="10" spans="1:19" s="8" customFormat="1" ht="22.5" customHeight="1">
      <c r="A10" s="71">
        <v>2</v>
      </c>
      <c r="B10" s="63" t="s">
        <v>23</v>
      </c>
      <c r="C10" s="57" t="s">
        <v>21</v>
      </c>
      <c r="D10" s="79">
        <v>4</v>
      </c>
      <c r="E10" s="80"/>
      <c r="F10" s="81"/>
      <c r="G10" s="82"/>
      <c r="H10" s="82">
        <v>420</v>
      </c>
      <c r="I10" s="81"/>
      <c r="J10" s="83"/>
      <c r="K10" s="84"/>
      <c r="L10" s="85"/>
      <c r="M10" s="85">
        <v>1680</v>
      </c>
      <c r="N10" s="85"/>
      <c r="O10" s="86">
        <v>1680</v>
      </c>
      <c r="Q10" s="41"/>
    </row>
    <row r="11" spans="1:19" s="8" customFormat="1" ht="31.5">
      <c r="A11" s="71">
        <v>3</v>
      </c>
      <c r="B11" s="62" t="s">
        <v>24</v>
      </c>
      <c r="C11" s="57" t="s">
        <v>21</v>
      </c>
      <c r="D11" s="79">
        <v>4</v>
      </c>
      <c r="E11" s="75">
        <v>0.8</v>
      </c>
      <c r="F11" s="76">
        <v>20</v>
      </c>
      <c r="G11" s="76">
        <v>16</v>
      </c>
      <c r="H11" s="76"/>
      <c r="I11" s="76">
        <v>4</v>
      </c>
      <c r="J11" s="77">
        <v>20</v>
      </c>
      <c r="K11" s="84"/>
      <c r="L11" s="85"/>
      <c r="M11" s="85"/>
      <c r="N11" s="85"/>
      <c r="O11" s="86">
        <v>80</v>
      </c>
      <c r="Q11" s="41"/>
    </row>
    <row r="12" spans="1:19" s="8" customFormat="1" ht="34.5" customHeight="1">
      <c r="A12" s="71">
        <v>4</v>
      </c>
      <c r="B12" s="63" t="s">
        <v>20</v>
      </c>
      <c r="C12" s="58"/>
      <c r="D12" s="79"/>
      <c r="E12" s="87"/>
      <c r="F12" s="85"/>
      <c r="G12" s="85"/>
      <c r="H12" s="85"/>
      <c r="I12" s="85"/>
      <c r="J12" s="86"/>
      <c r="K12" s="84"/>
      <c r="L12" s="85"/>
      <c r="M12" s="85"/>
      <c r="N12" s="85"/>
      <c r="O12" s="86">
        <v>1888</v>
      </c>
      <c r="Q12" s="41"/>
    </row>
    <row r="13" spans="1:19" s="8" customFormat="1" ht="18.75" customHeight="1">
      <c r="A13" s="71">
        <v>5</v>
      </c>
      <c r="B13" s="63" t="s">
        <v>17</v>
      </c>
      <c r="C13" s="57"/>
      <c r="D13" s="79"/>
      <c r="E13" s="87"/>
      <c r="F13" s="85"/>
      <c r="G13" s="85"/>
      <c r="H13" s="85"/>
      <c r="I13" s="85"/>
      <c r="J13" s="86"/>
      <c r="K13" s="84"/>
      <c r="L13" s="85"/>
      <c r="M13" s="85"/>
      <c r="N13" s="85"/>
      <c r="O13" s="86">
        <v>94.4</v>
      </c>
      <c r="Q13" s="41"/>
    </row>
    <row r="14" spans="1:19" ht="18" customHeight="1" thickBot="1">
      <c r="A14" s="72">
        <v>6</v>
      </c>
      <c r="B14" s="64" t="s">
        <v>18</v>
      </c>
      <c r="C14" s="65"/>
      <c r="D14" s="88"/>
      <c r="E14" s="89"/>
      <c r="F14" s="90"/>
      <c r="G14" s="90"/>
      <c r="H14" s="90"/>
      <c r="I14" s="90"/>
      <c r="J14" s="91"/>
      <c r="K14" s="92"/>
      <c r="L14" s="93"/>
      <c r="M14" s="93"/>
      <c r="N14" s="93"/>
      <c r="O14" s="94">
        <v>94.4</v>
      </c>
      <c r="Q14" s="35"/>
    </row>
    <row r="15" spans="1:19" ht="19.5" customHeight="1" thickBot="1">
      <c r="A15" s="73">
        <v>7</v>
      </c>
      <c r="B15" s="66" t="s">
        <v>19</v>
      </c>
      <c r="C15" s="67"/>
      <c r="D15" s="95"/>
      <c r="E15" s="96"/>
      <c r="F15" s="97"/>
      <c r="G15" s="97"/>
      <c r="H15" s="97"/>
      <c r="I15" s="97"/>
      <c r="J15" s="98"/>
      <c r="K15" s="99"/>
      <c r="L15" s="97"/>
      <c r="M15" s="97"/>
      <c r="N15" s="97"/>
      <c r="O15" s="126">
        <v>2076.8000000000002</v>
      </c>
      <c r="Q15" s="35"/>
    </row>
    <row r="16" spans="1:19" ht="15">
      <c r="A16" s="32"/>
      <c r="B16" s="32"/>
      <c r="C16" s="6"/>
      <c r="D16" s="6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4"/>
      <c r="Q16" s="35"/>
    </row>
    <row r="17" spans="1:17" ht="3.75" customHeight="1">
      <c r="A17" s="127"/>
      <c r="B17" s="128"/>
      <c r="C17" s="128"/>
      <c r="D17" s="128"/>
      <c r="E17" s="128"/>
      <c r="F17" s="128"/>
      <c r="G17" s="128"/>
      <c r="H17" s="128"/>
      <c r="I17" s="128"/>
      <c r="J17" s="128"/>
      <c r="K17" s="128"/>
      <c r="L17" s="128"/>
      <c r="M17" s="128"/>
      <c r="N17" s="128"/>
      <c r="O17" s="128"/>
      <c r="P17" s="34"/>
      <c r="Q17" s="35"/>
    </row>
    <row r="18" spans="1:17" ht="28.5" customHeight="1">
      <c r="A18" s="142" t="s">
        <v>62</v>
      </c>
      <c r="B18" s="142"/>
      <c r="C18" s="142"/>
      <c r="D18" s="142"/>
      <c r="E18" s="142"/>
      <c r="F18" s="142"/>
      <c r="G18" s="142"/>
      <c r="H18" s="142"/>
      <c r="I18" s="142"/>
      <c r="J18" s="142"/>
      <c r="K18" s="142"/>
      <c r="L18" s="142"/>
      <c r="M18" s="142"/>
      <c r="N18" s="142"/>
      <c r="O18" s="142"/>
      <c r="P18" s="34"/>
      <c r="Q18" s="35"/>
    </row>
    <row r="19" spans="1:17" ht="15">
      <c r="A19" s="100" t="s">
        <v>25</v>
      </c>
      <c r="B19" s="101" t="s">
        <v>26</v>
      </c>
      <c r="C19" s="102" t="s">
        <v>27</v>
      </c>
      <c r="D19" s="102" t="s">
        <v>28</v>
      </c>
      <c r="E19" s="103" t="s">
        <v>29</v>
      </c>
      <c r="F19" s="102" t="s">
        <v>30</v>
      </c>
      <c r="G19" s="104" t="s">
        <v>31</v>
      </c>
      <c r="H19" s="104"/>
      <c r="I19" s="104"/>
      <c r="J19" s="104"/>
      <c r="K19" s="102" t="s">
        <v>32</v>
      </c>
      <c r="L19" s="104" t="s">
        <v>33</v>
      </c>
      <c r="M19" s="104"/>
      <c r="N19" s="104"/>
      <c r="O19" s="105" t="s">
        <v>34</v>
      </c>
      <c r="Q19" s="35"/>
    </row>
    <row r="20" spans="1:17" ht="67.5" customHeight="1" thickBot="1">
      <c r="A20" s="100"/>
      <c r="B20" s="101"/>
      <c r="C20" s="102"/>
      <c r="D20" s="102"/>
      <c r="E20" s="106"/>
      <c r="F20" s="102"/>
      <c r="G20" s="107" t="s">
        <v>35</v>
      </c>
      <c r="H20" s="107" t="s">
        <v>36</v>
      </c>
      <c r="I20" s="107" t="s">
        <v>37</v>
      </c>
      <c r="J20" s="141" t="s">
        <v>38</v>
      </c>
      <c r="K20" s="102"/>
      <c r="L20" s="107" t="s">
        <v>35</v>
      </c>
      <c r="M20" s="107" t="s">
        <v>36</v>
      </c>
      <c r="N20" s="107" t="s">
        <v>37</v>
      </c>
      <c r="O20" s="105"/>
      <c r="Q20" s="35"/>
    </row>
    <row r="21" spans="1:17">
      <c r="A21" s="50">
        <v>1</v>
      </c>
      <c r="B21" s="61">
        <v>3</v>
      </c>
      <c r="C21" s="56">
        <v>4</v>
      </c>
      <c r="D21" s="51">
        <v>5</v>
      </c>
      <c r="E21" s="108">
        <v>6</v>
      </c>
      <c r="F21" s="109">
        <v>7</v>
      </c>
      <c r="G21" s="109">
        <v>8</v>
      </c>
      <c r="H21" s="109">
        <v>9</v>
      </c>
      <c r="I21" s="109">
        <v>10</v>
      </c>
      <c r="J21" s="110">
        <v>11</v>
      </c>
      <c r="K21" s="111">
        <v>12</v>
      </c>
      <c r="L21" s="109">
        <v>13</v>
      </c>
      <c r="M21" s="109">
        <v>14</v>
      </c>
      <c r="N21" s="109">
        <v>15</v>
      </c>
      <c r="O21" s="110">
        <v>16</v>
      </c>
      <c r="Q21" s="35"/>
    </row>
    <row r="22" spans="1:17" ht="15">
      <c r="A22" s="10">
        <v>1</v>
      </c>
      <c r="B22" s="11" t="s">
        <v>39</v>
      </c>
      <c r="C22" s="10" t="s">
        <v>40</v>
      </c>
      <c r="D22" s="10">
        <v>65</v>
      </c>
      <c r="E22" s="12">
        <v>0.3</v>
      </c>
      <c r="F22" s="12">
        <v>10</v>
      </c>
      <c r="G22" s="12">
        <f t="shared" ref="G22:G27" si="0">ROUND(F22*E22,2)</f>
        <v>3</v>
      </c>
      <c r="H22" s="12"/>
      <c r="I22" s="12">
        <v>0.2</v>
      </c>
      <c r="J22" s="12">
        <f t="shared" ref="J22:J27" si="1">SUM(G22:I22)</f>
        <v>3.2</v>
      </c>
      <c r="K22" s="12">
        <f t="shared" ref="K22:K27" si="2">ROUND(E22*D22,2)</f>
        <v>19.5</v>
      </c>
      <c r="L22" s="13">
        <f t="shared" ref="L22:L27" si="3">ROUND(G22*D22,2)</f>
        <v>195</v>
      </c>
      <c r="M22" s="13">
        <f t="shared" ref="M22:M27" si="4">H22*D22</f>
        <v>0</v>
      </c>
      <c r="N22" s="13">
        <f t="shared" ref="N22:N27" si="5">ROUND(I22*D22,2)</f>
        <v>13</v>
      </c>
      <c r="O22" s="13">
        <f t="shared" ref="O22:O27" si="6">SUM(L22:N22)</f>
        <v>208</v>
      </c>
      <c r="Q22" s="35"/>
    </row>
    <row r="23" spans="1:17" ht="15">
      <c r="A23" s="10">
        <v>2</v>
      </c>
      <c r="B23" s="11" t="s">
        <v>41</v>
      </c>
      <c r="C23" s="10" t="s">
        <v>40</v>
      </c>
      <c r="D23" s="10">
        <v>65</v>
      </c>
      <c r="E23" s="12">
        <v>0.05</v>
      </c>
      <c r="F23" s="12">
        <v>10</v>
      </c>
      <c r="G23" s="12">
        <f t="shared" si="0"/>
        <v>0.5</v>
      </c>
      <c r="H23" s="12"/>
      <c r="I23" s="12">
        <v>2.7</v>
      </c>
      <c r="J23" s="12">
        <f t="shared" si="1"/>
        <v>3.2</v>
      </c>
      <c r="K23" s="12">
        <f t="shared" si="2"/>
        <v>3.25</v>
      </c>
      <c r="L23" s="13">
        <f t="shared" si="3"/>
        <v>32.5</v>
      </c>
      <c r="M23" s="13">
        <f t="shared" si="4"/>
        <v>0</v>
      </c>
      <c r="N23" s="13">
        <f t="shared" si="5"/>
        <v>175.5</v>
      </c>
      <c r="O23" s="13">
        <f t="shared" si="6"/>
        <v>208</v>
      </c>
      <c r="Q23" s="35"/>
    </row>
    <row r="24" spans="1:17" ht="15">
      <c r="A24" s="10">
        <v>3</v>
      </c>
      <c r="B24" s="11" t="s">
        <v>42</v>
      </c>
      <c r="C24" s="10" t="s">
        <v>43</v>
      </c>
      <c r="D24" s="10">
        <v>96</v>
      </c>
      <c r="E24" s="12">
        <v>0.25</v>
      </c>
      <c r="F24" s="12">
        <v>10</v>
      </c>
      <c r="G24" s="12">
        <f t="shared" si="0"/>
        <v>2.5</v>
      </c>
      <c r="H24" s="12">
        <v>1.3</v>
      </c>
      <c r="I24" s="12">
        <v>0.3</v>
      </c>
      <c r="J24" s="12">
        <f t="shared" si="1"/>
        <v>4.0999999999999996</v>
      </c>
      <c r="K24" s="12">
        <f t="shared" si="2"/>
        <v>24</v>
      </c>
      <c r="L24" s="13">
        <f t="shared" si="3"/>
        <v>240</v>
      </c>
      <c r="M24" s="13">
        <f t="shared" si="4"/>
        <v>124.80000000000001</v>
      </c>
      <c r="N24" s="13">
        <f t="shared" si="5"/>
        <v>28.8</v>
      </c>
      <c r="O24" s="13">
        <f t="shared" si="6"/>
        <v>393.6</v>
      </c>
      <c r="Q24" s="35"/>
    </row>
    <row r="25" spans="1:17" ht="15">
      <c r="A25" s="10">
        <v>4</v>
      </c>
      <c r="B25" s="14" t="s">
        <v>44</v>
      </c>
      <c r="C25" s="10" t="s">
        <v>40</v>
      </c>
      <c r="D25" s="10">
        <v>65</v>
      </c>
      <c r="E25" s="12">
        <v>1</v>
      </c>
      <c r="F25" s="12">
        <v>10</v>
      </c>
      <c r="G25" s="12">
        <f t="shared" si="0"/>
        <v>10</v>
      </c>
      <c r="H25" s="12">
        <v>19.399999999999999</v>
      </c>
      <c r="I25" s="12">
        <v>0.3</v>
      </c>
      <c r="J25" s="12">
        <f t="shared" si="1"/>
        <v>29.7</v>
      </c>
      <c r="K25" s="12">
        <f t="shared" si="2"/>
        <v>65</v>
      </c>
      <c r="L25" s="13">
        <f t="shared" si="3"/>
        <v>650</v>
      </c>
      <c r="M25" s="13">
        <f t="shared" si="4"/>
        <v>1261</v>
      </c>
      <c r="N25" s="13">
        <f t="shared" si="5"/>
        <v>19.5</v>
      </c>
      <c r="O25" s="13">
        <f t="shared" si="6"/>
        <v>1930.5</v>
      </c>
      <c r="Q25" s="35"/>
    </row>
    <row r="26" spans="1:17" ht="15">
      <c r="A26" s="10">
        <v>5</v>
      </c>
      <c r="B26" s="11" t="s">
        <v>45</v>
      </c>
      <c r="C26" s="10" t="s">
        <v>46</v>
      </c>
      <c r="D26" s="10">
        <v>4</v>
      </c>
      <c r="E26" s="12">
        <v>1.5</v>
      </c>
      <c r="F26" s="12">
        <v>10</v>
      </c>
      <c r="G26" s="12">
        <f t="shared" si="0"/>
        <v>15</v>
      </c>
      <c r="H26" s="12">
        <v>3.6</v>
      </c>
      <c r="I26" s="12">
        <v>0.3</v>
      </c>
      <c r="J26" s="12">
        <f t="shared" si="1"/>
        <v>18.900000000000002</v>
      </c>
      <c r="K26" s="12">
        <f t="shared" si="2"/>
        <v>6</v>
      </c>
      <c r="L26" s="13">
        <f t="shared" si="3"/>
        <v>60</v>
      </c>
      <c r="M26" s="13">
        <f t="shared" si="4"/>
        <v>14.4</v>
      </c>
      <c r="N26" s="13">
        <f t="shared" si="5"/>
        <v>1.2</v>
      </c>
      <c r="O26" s="13">
        <f t="shared" si="6"/>
        <v>75.600000000000009</v>
      </c>
      <c r="Q26" s="35"/>
    </row>
    <row r="27" spans="1:17" ht="15">
      <c r="A27" s="10">
        <v>6</v>
      </c>
      <c r="B27" s="15" t="s">
        <v>47</v>
      </c>
      <c r="C27" s="10" t="s">
        <v>48</v>
      </c>
      <c r="D27" s="10">
        <v>20</v>
      </c>
      <c r="E27" s="12">
        <v>1</v>
      </c>
      <c r="F27" s="12">
        <v>0</v>
      </c>
      <c r="G27" s="12">
        <f t="shared" si="0"/>
        <v>0</v>
      </c>
      <c r="H27" s="12">
        <v>0</v>
      </c>
      <c r="I27" s="12">
        <v>38</v>
      </c>
      <c r="J27" s="12">
        <f t="shared" si="1"/>
        <v>38</v>
      </c>
      <c r="K27" s="12">
        <f t="shared" si="2"/>
        <v>20</v>
      </c>
      <c r="L27" s="13">
        <f t="shared" si="3"/>
        <v>0</v>
      </c>
      <c r="M27" s="13">
        <f t="shared" si="4"/>
        <v>0</v>
      </c>
      <c r="N27" s="13">
        <f t="shared" si="5"/>
        <v>760</v>
      </c>
      <c r="O27" s="13">
        <f t="shared" si="6"/>
        <v>760</v>
      </c>
      <c r="Q27" s="35"/>
    </row>
    <row r="28" spans="1:17" ht="15">
      <c r="A28" s="22" t="s">
        <v>49</v>
      </c>
      <c r="B28" s="22"/>
      <c r="C28" s="16"/>
      <c r="D28" s="16"/>
      <c r="E28" s="17"/>
      <c r="F28" s="17"/>
      <c r="G28" s="17"/>
      <c r="H28" s="17"/>
      <c r="I28" s="17"/>
      <c r="J28" s="17"/>
      <c r="K28" s="18">
        <f>SUM(K22:K27)</f>
        <v>137.75</v>
      </c>
      <c r="L28" s="19">
        <f>SUM(L22:L27)</f>
        <v>1177.5</v>
      </c>
      <c r="M28" s="19">
        <f>SUM(M22:M27)</f>
        <v>1400.2</v>
      </c>
      <c r="N28" s="19">
        <f>SUM(N22:N27)</f>
        <v>998</v>
      </c>
      <c r="O28" s="19">
        <f>SUM(L28:N28)</f>
        <v>3575.7</v>
      </c>
      <c r="Q28" s="35"/>
    </row>
    <row r="29" spans="1:17" ht="15">
      <c r="A29" s="23" t="s">
        <v>50</v>
      </c>
      <c r="B29" s="24"/>
      <c r="C29" s="24"/>
      <c r="D29" s="24"/>
      <c r="E29" s="24"/>
      <c r="F29" s="24"/>
      <c r="G29" s="24"/>
      <c r="H29" s="24"/>
      <c r="I29" s="25"/>
      <c r="J29" s="20">
        <v>0.05</v>
      </c>
      <c r="K29" s="12"/>
      <c r="L29" s="12"/>
      <c r="M29" s="12"/>
      <c r="N29" s="12"/>
      <c r="O29" s="12">
        <f>ROUND(M28*J29,2)</f>
        <v>70.010000000000005</v>
      </c>
      <c r="Q29" s="35"/>
    </row>
    <row r="30" spans="1:17">
      <c r="A30" s="26" t="s">
        <v>51</v>
      </c>
      <c r="B30" s="27"/>
      <c r="C30" s="27"/>
      <c r="D30" s="27"/>
      <c r="E30" s="27"/>
      <c r="F30" s="27"/>
      <c r="G30" s="27"/>
      <c r="H30" s="27"/>
      <c r="I30" s="28"/>
      <c r="J30" s="20"/>
      <c r="K30" s="12"/>
      <c r="L30" s="17"/>
      <c r="M30" s="17"/>
      <c r="N30" s="17"/>
      <c r="O30" s="17">
        <f>SUM(O28:O29)</f>
        <v>3645.71</v>
      </c>
      <c r="Q30" s="35"/>
    </row>
    <row r="31" spans="1:17" ht="15">
      <c r="A31" s="23" t="s">
        <v>52</v>
      </c>
      <c r="B31" s="24"/>
      <c r="C31" s="24"/>
      <c r="D31" s="24"/>
      <c r="E31" s="24"/>
      <c r="F31" s="24"/>
      <c r="G31" s="24"/>
      <c r="H31" s="24"/>
      <c r="I31" s="25"/>
      <c r="J31" s="20">
        <v>0.05</v>
      </c>
      <c r="K31" s="12"/>
      <c r="L31" s="12"/>
      <c r="M31" s="12"/>
      <c r="N31" s="12"/>
      <c r="O31" s="12">
        <f>ROUND(O30*J31,2)</f>
        <v>182.29</v>
      </c>
      <c r="Q31" s="35"/>
    </row>
    <row r="32" spans="1:17">
      <c r="A32" s="23" t="s">
        <v>53</v>
      </c>
      <c r="B32" s="24"/>
      <c r="C32" s="24"/>
      <c r="D32" s="24"/>
      <c r="E32" s="24"/>
      <c r="F32" s="24"/>
      <c r="G32" s="24"/>
      <c r="H32" s="24"/>
      <c r="I32" s="25"/>
      <c r="J32" s="20"/>
      <c r="K32" s="12"/>
      <c r="L32" s="17"/>
      <c r="M32" s="17"/>
      <c r="N32" s="17"/>
      <c r="O32" s="17"/>
      <c r="Q32" s="35"/>
    </row>
    <row r="33" spans="1:17" ht="15">
      <c r="A33" s="23" t="s">
        <v>54</v>
      </c>
      <c r="B33" s="24"/>
      <c r="C33" s="24"/>
      <c r="D33" s="24"/>
      <c r="E33" s="24"/>
      <c r="F33" s="24"/>
      <c r="G33" s="24"/>
      <c r="H33" s="24"/>
      <c r="I33" s="25"/>
      <c r="J33" s="20">
        <v>0.05</v>
      </c>
      <c r="K33" s="12"/>
      <c r="L33" s="12"/>
      <c r="M33" s="12"/>
      <c r="N33" s="12"/>
      <c r="O33" s="12">
        <f>ROUND(O30*J33,2)</f>
        <v>182.29</v>
      </c>
      <c r="Q33" s="35"/>
    </row>
    <row r="34" spans="1:17" ht="15">
      <c r="A34" s="29" t="s">
        <v>55</v>
      </c>
      <c r="B34" s="30"/>
      <c r="C34" s="30"/>
      <c r="D34" s="30"/>
      <c r="E34" s="30"/>
      <c r="F34" s="30"/>
      <c r="G34" s="30"/>
      <c r="H34" s="30"/>
      <c r="I34" s="31"/>
      <c r="J34" s="21">
        <v>0.2359</v>
      </c>
      <c r="K34" s="12"/>
      <c r="L34" s="12"/>
      <c r="M34" s="12"/>
      <c r="N34" s="12"/>
      <c r="O34" s="12">
        <f>ROUND(L28*J34,2)</f>
        <v>277.77</v>
      </c>
      <c r="Q34" s="35"/>
    </row>
    <row r="35" spans="1:17" ht="15">
      <c r="A35" s="26" t="s">
        <v>56</v>
      </c>
      <c r="B35" s="27"/>
      <c r="C35" s="27"/>
      <c r="D35" s="27"/>
      <c r="E35" s="27"/>
      <c r="F35" s="27"/>
      <c r="G35" s="27"/>
      <c r="H35" s="27"/>
      <c r="I35" s="28"/>
      <c r="J35" s="16"/>
      <c r="K35" s="12"/>
      <c r="L35" s="17"/>
      <c r="M35" s="17"/>
      <c r="N35" s="17"/>
      <c r="O35" s="17">
        <f>SUM(O30:O34)</f>
        <v>4288.0599999999995</v>
      </c>
      <c r="Q35" s="35"/>
    </row>
    <row r="36" spans="1:17" ht="15">
      <c r="A36" s="23" t="s">
        <v>57</v>
      </c>
      <c r="B36" s="24"/>
      <c r="C36" s="24"/>
      <c r="D36" s="24"/>
      <c r="E36" s="24"/>
      <c r="F36" s="24"/>
      <c r="G36" s="24"/>
      <c r="H36" s="24"/>
      <c r="I36" s="25"/>
      <c r="J36" s="20">
        <v>0.21</v>
      </c>
      <c r="K36" s="12"/>
      <c r="L36" s="12"/>
      <c r="M36" s="12"/>
      <c r="N36" s="12"/>
      <c r="O36" s="12">
        <f>ROUND(O35*J36,2)</f>
        <v>900.49</v>
      </c>
      <c r="Q36" s="35"/>
    </row>
    <row r="37" spans="1:17" ht="20.25">
      <c r="A37" s="112" t="s">
        <v>19</v>
      </c>
      <c r="B37" s="113"/>
      <c r="C37" s="113"/>
      <c r="D37" s="113"/>
      <c r="E37" s="113"/>
      <c r="F37" s="113"/>
      <c r="G37" s="113"/>
      <c r="H37" s="113"/>
      <c r="I37" s="114"/>
      <c r="J37" s="115"/>
      <c r="K37" s="116"/>
      <c r="L37" s="117"/>
      <c r="M37" s="117"/>
      <c r="N37" s="117"/>
      <c r="O37" s="125">
        <f>SUM(O35:O36)</f>
        <v>5188.5499999999993</v>
      </c>
      <c r="Q37" s="35"/>
    </row>
    <row r="38" spans="1:17" ht="20.25">
      <c r="A38" s="135"/>
      <c r="B38" s="135"/>
      <c r="C38" s="135"/>
      <c r="D38" s="135"/>
      <c r="E38" s="135"/>
      <c r="F38" s="135"/>
      <c r="G38" s="135"/>
      <c r="H38" s="135"/>
      <c r="I38" s="135"/>
      <c r="J38" s="136"/>
      <c r="K38" s="137"/>
      <c r="L38" s="138"/>
      <c r="M38" s="138"/>
      <c r="N38" s="138"/>
      <c r="O38" s="139"/>
      <c r="Q38" s="35"/>
    </row>
    <row r="39" spans="1:17" ht="26.25" customHeight="1">
      <c r="A39" s="140" t="s">
        <v>61</v>
      </c>
      <c r="B39" s="140"/>
      <c r="C39" s="140"/>
      <c r="D39" s="140"/>
      <c r="E39" s="140"/>
      <c r="F39" s="140"/>
      <c r="G39" s="140"/>
      <c r="H39" s="140"/>
      <c r="I39" s="140"/>
      <c r="J39" s="131"/>
      <c r="K39" s="132"/>
      <c r="L39" s="133"/>
      <c r="M39" s="133"/>
      <c r="N39" s="133"/>
      <c r="O39" s="134">
        <f>O15+O37</f>
        <v>7265.3499999999995</v>
      </c>
      <c r="Q39" s="35"/>
    </row>
    <row r="40" spans="1:17" ht="15">
      <c r="A40" s="120"/>
      <c r="B40" s="121"/>
      <c r="C40" s="121"/>
      <c r="D40" s="121"/>
      <c r="E40" s="121"/>
      <c r="F40" s="121"/>
      <c r="G40" s="121"/>
      <c r="H40" s="121"/>
      <c r="I40" s="121"/>
      <c r="J40" s="121"/>
      <c r="K40" s="121"/>
      <c r="L40" s="121"/>
      <c r="M40" s="121"/>
      <c r="N40" s="121"/>
      <c r="O40" s="121"/>
      <c r="Q40" s="35"/>
    </row>
    <row r="41" spans="1:17" ht="15">
      <c r="A41" s="120"/>
      <c r="B41" s="121" t="s">
        <v>58</v>
      </c>
      <c r="C41" s="121"/>
      <c r="D41" s="121"/>
      <c r="E41" s="121"/>
      <c r="F41" s="121"/>
      <c r="G41" s="121"/>
      <c r="H41" s="121"/>
      <c r="I41" s="121"/>
      <c r="J41" s="121"/>
      <c r="K41" s="121"/>
      <c r="L41" s="121"/>
      <c r="M41" s="121"/>
      <c r="N41" s="121"/>
      <c r="O41" s="121"/>
      <c r="Q41" s="35"/>
    </row>
    <row r="42" spans="1:17" ht="15">
      <c r="A42" s="120"/>
      <c r="B42" s="121"/>
      <c r="C42" s="121"/>
      <c r="D42" s="121"/>
      <c r="E42" s="121"/>
      <c r="F42" s="121"/>
      <c r="G42" s="121"/>
      <c r="H42" s="121"/>
      <c r="I42" s="122"/>
      <c r="J42" s="121"/>
      <c r="K42" s="121"/>
      <c r="L42" s="121"/>
      <c r="M42" s="121"/>
      <c r="N42" s="121"/>
      <c r="O42" s="123"/>
      <c r="Q42" s="35"/>
    </row>
    <row r="43" spans="1:17">
      <c r="A43" s="124"/>
      <c r="B43" s="124"/>
      <c r="C43" s="124"/>
      <c r="D43" s="119"/>
      <c r="E43" s="124"/>
      <c r="F43" s="124"/>
      <c r="G43" s="124"/>
      <c r="H43" s="124"/>
      <c r="I43" s="124"/>
      <c r="J43" s="124"/>
      <c r="K43" s="124"/>
      <c r="L43" s="124"/>
      <c r="M43" s="124"/>
      <c r="N43" s="124"/>
      <c r="O43" s="124"/>
      <c r="Q43" s="35"/>
    </row>
    <row r="44" spans="1:17">
      <c r="A44" s="118"/>
      <c r="B44" s="118"/>
      <c r="C44" s="118"/>
      <c r="D44" s="119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Q44" s="35"/>
    </row>
    <row r="45" spans="1:17">
      <c r="A45" s="118"/>
      <c r="B45" s="118"/>
      <c r="C45" s="118"/>
      <c r="D45" s="119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Q45" s="35"/>
    </row>
    <row r="46" spans="1:17">
      <c r="A46" s="118"/>
      <c r="B46" s="118"/>
      <c r="C46" s="118"/>
      <c r="D46" s="119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Q46" s="35"/>
    </row>
    <row r="47" spans="1:17">
      <c r="A47" s="118"/>
      <c r="B47" s="118"/>
      <c r="C47" s="118"/>
      <c r="D47" s="119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Q47" s="35"/>
    </row>
    <row r="48" spans="1:17">
      <c r="Q48" s="35"/>
    </row>
    <row r="49" spans="17:17">
      <c r="Q49" s="35"/>
    </row>
    <row r="50" spans="17:17">
      <c r="Q50" s="35"/>
    </row>
    <row r="51" spans="17:17">
      <c r="Q51" s="35"/>
    </row>
    <row r="52" spans="17:17">
      <c r="Q52" s="35"/>
    </row>
    <row r="53" spans="17:17">
      <c r="Q53" s="35"/>
    </row>
    <row r="54" spans="17:17">
      <c r="Q54" s="35"/>
    </row>
    <row r="55" spans="17:17">
      <c r="Q55" s="35"/>
    </row>
    <row r="56" spans="17:17">
      <c r="Q56" s="35"/>
    </row>
    <row r="57" spans="17:17">
      <c r="Q57" s="35"/>
    </row>
    <row r="58" spans="17:17">
      <c r="Q58" s="35"/>
    </row>
    <row r="59" spans="17:17">
      <c r="Q59" s="35"/>
    </row>
    <row r="60" spans="17:17">
      <c r="Q60" s="35"/>
    </row>
    <row r="61" spans="17:17">
      <c r="Q61" s="35"/>
    </row>
    <row r="62" spans="17:17">
      <c r="Q62" s="35"/>
    </row>
    <row r="63" spans="17:17">
      <c r="Q63" s="35"/>
    </row>
    <row r="64" spans="17:17">
      <c r="Q64" s="35"/>
    </row>
    <row r="65" spans="17:17">
      <c r="Q65" s="35"/>
    </row>
    <row r="66" spans="17:17">
      <c r="Q66" s="35"/>
    </row>
    <row r="67" spans="17:17">
      <c r="Q67" s="35"/>
    </row>
    <row r="68" spans="17:17">
      <c r="Q68" s="35"/>
    </row>
    <row r="69" spans="17:17">
      <c r="Q69" s="35"/>
    </row>
    <row r="70" spans="17:17">
      <c r="Q70" s="35"/>
    </row>
    <row r="71" spans="17:17">
      <c r="Q71" s="35"/>
    </row>
    <row r="72" spans="17:17">
      <c r="Q72" s="35"/>
    </row>
    <row r="73" spans="17:17">
      <c r="Q73" s="35"/>
    </row>
    <row r="74" spans="17:17">
      <c r="Q74" s="35"/>
    </row>
    <row r="75" spans="17:17">
      <c r="Q75" s="35"/>
    </row>
    <row r="76" spans="17:17">
      <c r="Q76" s="35"/>
    </row>
    <row r="77" spans="17:17">
      <c r="Q77" s="35"/>
    </row>
    <row r="78" spans="17:17">
      <c r="Q78" s="35"/>
    </row>
    <row r="79" spans="17:17">
      <c r="Q79" s="35"/>
    </row>
    <row r="80" spans="17:17">
      <c r="Q80" s="35"/>
    </row>
    <row r="81" spans="17:17">
      <c r="Q81" s="35"/>
    </row>
    <row r="82" spans="17:17">
      <c r="Q82" s="35"/>
    </row>
    <row r="83" spans="17:17">
      <c r="Q83" s="35"/>
    </row>
    <row r="84" spans="17:17">
      <c r="Q84" s="35"/>
    </row>
    <row r="85" spans="17:17">
      <c r="Q85" s="35"/>
    </row>
    <row r="86" spans="17:17">
      <c r="Q86" s="35"/>
    </row>
    <row r="87" spans="17:17">
      <c r="Q87" s="35"/>
    </row>
    <row r="88" spans="17:17">
      <c r="Q88" s="35"/>
    </row>
    <row r="89" spans="17:17">
      <c r="Q89" s="35"/>
    </row>
    <row r="90" spans="17:17">
      <c r="Q90" s="35"/>
    </row>
    <row r="91" spans="17:17">
      <c r="Q91" s="35"/>
    </row>
    <row r="92" spans="17:17">
      <c r="Q92" s="35"/>
    </row>
    <row r="93" spans="17:17">
      <c r="Q93" s="35"/>
    </row>
    <row r="94" spans="17:17">
      <c r="Q94" s="35"/>
    </row>
    <row r="95" spans="17:17">
      <c r="Q95" s="35"/>
    </row>
    <row r="96" spans="17:17">
      <c r="Q96" s="35"/>
    </row>
    <row r="97" spans="17:17">
      <c r="Q97" s="35"/>
    </row>
    <row r="98" spans="17:17">
      <c r="Q98" s="35"/>
    </row>
    <row r="99" spans="17:17">
      <c r="Q99" s="35"/>
    </row>
    <row r="100" spans="17:17">
      <c r="Q100" s="35"/>
    </row>
    <row r="101" spans="17:17">
      <c r="Q101" s="35"/>
    </row>
    <row r="102" spans="17:17">
      <c r="Q102" s="35"/>
    </row>
    <row r="103" spans="17:17">
      <c r="Q103" s="35"/>
    </row>
    <row r="104" spans="17:17">
      <c r="Q104" s="35"/>
    </row>
    <row r="105" spans="17:17">
      <c r="Q105" s="35"/>
    </row>
    <row r="106" spans="17:17">
      <c r="Q106" s="35"/>
    </row>
    <row r="107" spans="17:17">
      <c r="Q107" s="35"/>
    </row>
    <row r="108" spans="17:17">
      <c r="Q108" s="35"/>
    </row>
    <row r="109" spans="17:17">
      <c r="Q109" s="35"/>
    </row>
    <row r="110" spans="17:17">
      <c r="Q110" s="35"/>
    </row>
    <row r="111" spans="17:17">
      <c r="Q111" s="35"/>
    </row>
    <row r="112" spans="17:17">
      <c r="Q112" s="35"/>
    </row>
    <row r="113" spans="17:17">
      <c r="Q113" s="35"/>
    </row>
    <row r="114" spans="17:17">
      <c r="Q114" s="35"/>
    </row>
    <row r="115" spans="17:17">
      <c r="Q115" s="35"/>
    </row>
    <row r="116" spans="17:17">
      <c r="Q116" s="35"/>
    </row>
    <row r="117" spans="17:17">
      <c r="Q117" s="35"/>
    </row>
    <row r="118" spans="17:17">
      <c r="Q118" s="35"/>
    </row>
    <row r="119" spans="17:17">
      <c r="Q119" s="35"/>
    </row>
    <row r="120" spans="17:17">
      <c r="Q120" s="35"/>
    </row>
    <row r="121" spans="17:17">
      <c r="Q121" s="35"/>
    </row>
    <row r="122" spans="17:17">
      <c r="Q122" s="35"/>
    </row>
    <row r="123" spans="17:17">
      <c r="Q123" s="35"/>
    </row>
    <row r="124" spans="17:17">
      <c r="Q124" s="35"/>
    </row>
    <row r="125" spans="17:17">
      <c r="Q125" s="35"/>
    </row>
    <row r="126" spans="17:17">
      <c r="Q126" s="35"/>
    </row>
    <row r="127" spans="17:17">
      <c r="Q127" s="35"/>
    </row>
    <row r="128" spans="17:17">
      <c r="Q128" s="35"/>
    </row>
    <row r="129" spans="17:17">
      <c r="Q129" s="35"/>
    </row>
    <row r="130" spans="17:17">
      <c r="Q130" s="35"/>
    </row>
    <row r="131" spans="17:17">
      <c r="Q131" s="35"/>
    </row>
    <row r="132" spans="17:17">
      <c r="Q132" s="35"/>
    </row>
    <row r="133" spans="17:17">
      <c r="Q133" s="35"/>
    </row>
    <row r="134" spans="17:17">
      <c r="Q134" s="35"/>
    </row>
    <row r="135" spans="17:17">
      <c r="Q135" s="35"/>
    </row>
    <row r="136" spans="17:17">
      <c r="Q136" s="35"/>
    </row>
    <row r="137" spans="17:17">
      <c r="Q137" s="35"/>
    </row>
    <row r="138" spans="17:17">
      <c r="Q138" s="35"/>
    </row>
    <row r="139" spans="17:17">
      <c r="Q139" s="35"/>
    </row>
    <row r="140" spans="17:17">
      <c r="Q140" s="35"/>
    </row>
    <row r="141" spans="17:17">
      <c r="Q141" s="35"/>
    </row>
    <row r="142" spans="17:17">
      <c r="Q142" s="35"/>
    </row>
    <row r="143" spans="17:17">
      <c r="Q143" s="35"/>
    </row>
    <row r="144" spans="17:17">
      <c r="Q144" s="35"/>
    </row>
    <row r="145" spans="17:17">
      <c r="Q145" s="35"/>
    </row>
    <row r="146" spans="17:17">
      <c r="Q146" s="35"/>
    </row>
    <row r="147" spans="17:17">
      <c r="Q147" s="35"/>
    </row>
    <row r="148" spans="17:17">
      <c r="Q148" s="35"/>
    </row>
    <row r="149" spans="17:17">
      <c r="Q149" s="35"/>
    </row>
    <row r="150" spans="17:17">
      <c r="Q150" s="35"/>
    </row>
    <row r="151" spans="17:17">
      <c r="Q151" s="35"/>
    </row>
    <row r="152" spans="17:17">
      <c r="Q152" s="35"/>
    </row>
    <row r="153" spans="17:17">
      <c r="Q153" s="35"/>
    </row>
    <row r="154" spans="17:17">
      <c r="Q154" s="35"/>
    </row>
    <row r="155" spans="17:17">
      <c r="Q155" s="35"/>
    </row>
    <row r="156" spans="17:17">
      <c r="Q156" s="35"/>
    </row>
    <row r="157" spans="17:17">
      <c r="Q157" s="35"/>
    </row>
    <row r="158" spans="17:17">
      <c r="Q158" s="35"/>
    </row>
    <row r="159" spans="17:17">
      <c r="Q159" s="35"/>
    </row>
    <row r="160" spans="17:17">
      <c r="Q160" s="35"/>
    </row>
    <row r="161" spans="17:17">
      <c r="Q161" s="35"/>
    </row>
    <row r="162" spans="17:17">
      <c r="Q162" s="35"/>
    </row>
    <row r="163" spans="17:17">
      <c r="Q163" s="35"/>
    </row>
    <row r="164" spans="17:17">
      <c r="Q164" s="35"/>
    </row>
    <row r="165" spans="17:17">
      <c r="Q165" s="35"/>
    </row>
    <row r="166" spans="17:17">
      <c r="Q166" s="35"/>
    </row>
    <row r="167" spans="17:17">
      <c r="Q167" s="35"/>
    </row>
    <row r="168" spans="17:17">
      <c r="Q168" s="35"/>
    </row>
    <row r="169" spans="17:17">
      <c r="Q169" s="35"/>
    </row>
    <row r="170" spans="17:17">
      <c r="Q170" s="35"/>
    </row>
    <row r="171" spans="17:17">
      <c r="Q171" s="35"/>
    </row>
    <row r="172" spans="17:17">
      <c r="Q172" s="35"/>
    </row>
    <row r="173" spans="17:17">
      <c r="Q173" s="35"/>
    </row>
    <row r="174" spans="17:17">
      <c r="Q174" s="35"/>
    </row>
    <row r="175" spans="17:17">
      <c r="Q175" s="35"/>
    </row>
    <row r="176" spans="17:17">
      <c r="Q176" s="35"/>
    </row>
    <row r="177" spans="17:17">
      <c r="Q177" s="35"/>
    </row>
    <row r="178" spans="17:17">
      <c r="Q178" s="35"/>
    </row>
    <row r="179" spans="17:17">
      <c r="Q179" s="35"/>
    </row>
    <row r="180" spans="17:17">
      <c r="Q180" s="35"/>
    </row>
    <row r="181" spans="17:17">
      <c r="Q181" s="35"/>
    </row>
    <row r="182" spans="17:17">
      <c r="Q182" s="35"/>
    </row>
    <row r="183" spans="17:17">
      <c r="Q183" s="35"/>
    </row>
    <row r="184" spans="17:17">
      <c r="Q184" s="35"/>
    </row>
    <row r="185" spans="17:17">
      <c r="Q185" s="35"/>
    </row>
    <row r="186" spans="17:17">
      <c r="Q186" s="35"/>
    </row>
    <row r="187" spans="17:17">
      <c r="Q187" s="35"/>
    </row>
    <row r="188" spans="17:17">
      <c r="Q188" s="35"/>
    </row>
    <row r="189" spans="17:17">
      <c r="Q189" s="35"/>
    </row>
    <row r="190" spans="17:17">
      <c r="Q190" s="35"/>
    </row>
    <row r="191" spans="17:17">
      <c r="Q191" s="35"/>
    </row>
    <row r="192" spans="17:17">
      <c r="Q192" s="35"/>
    </row>
    <row r="193" spans="17:17">
      <c r="Q193" s="35"/>
    </row>
    <row r="194" spans="17:17">
      <c r="Q194" s="35"/>
    </row>
    <row r="195" spans="17:17">
      <c r="Q195" s="35"/>
    </row>
    <row r="196" spans="17:17">
      <c r="Q196" s="35"/>
    </row>
    <row r="197" spans="17:17">
      <c r="Q197" s="35"/>
    </row>
    <row r="198" spans="17:17">
      <c r="Q198" s="35"/>
    </row>
    <row r="199" spans="17:17">
      <c r="Q199" s="35"/>
    </row>
    <row r="200" spans="17:17">
      <c r="Q200" s="35"/>
    </row>
    <row r="201" spans="17:17">
      <c r="Q201" s="35"/>
    </row>
    <row r="202" spans="17:17">
      <c r="Q202" s="35"/>
    </row>
    <row r="203" spans="17:17">
      <c r="Q203" s="35"/>
    </row>
    <row r="204" spans="17:17">
      <c r="Q204" s="35"/>
    </row>
    <row r="205" spans="17:17">
      <c r="Q205" s="35"/>
    </row>
    <row r="206" spans="17:17">
      <c r="Q206" s="35"/>
    </row>
    <row r="207" spans="17:17">
      <c r="Q207" s="35"/>
    </row>
    <row r="208" spans="17:17">
      <c r="Q208" s="35"/>
    </row>
    <row r="209" spans="17:17">
      <c r="Q209" s="35"/>
    </row>
    <row r="210" spans="17:17">
      <c r="Q210" s="35"/>
    </row>
    <row r="211" spans="17:17">
      <c r="Q211" s="35"/>
    </row>
    <row r="212" spans="17:17">
      <c r="Q212" s="35"/>
    </row>
    <row r="213" spans="17:17">
      <c r="Q213" s="35"/>
    </row>
    <row r="214" spans="17:17">
      <c r="Q214" s="35"/>
    </row>
    <row r="215" spans="17:17">
      <c r="Q215" s="35"/>
    </row>
    <row r="216" spans="17:17">
      <c r="Q216" s="35"/>
    </row>
    <row r="217" spans="17:17">
      <c r="Q217" s="35"/>
    </row>
    <row r="218" spans="17:17">
      <c r="Q218" s="35"/>
    </row>
    <row r="219" spans="17:17">
      <c r="Q219" s="35"/>
    </row>
    <row r="220" spans="17:17">
      <c r="Q220" s="35"/>
    </row>
    <row r="221" spans="17:17">
      <c r="Q221" s="35"/>
    </row>
    <row r="222" spans="17:17">
      <c r="Q222" s="35"/>
    </row>
    <row r="223" spans="17:17">
      <c r="Q223" s="35"/>
    </row>
    <row r="224" spans="17:17">
      <c r="Q224" s="35"/>
    </row>
    <row r="225" spans="17:17">
      <c r="Q225" s="35"/>
    </row>
    <row r="226" spans="17:17">
      <c r="Q226" s="35"/>
    </row>
    <row r="227" spans="17:17">
      <c r="Q227" s="35"/>
    </row>
    <row r="228" spans="17:17">
      <c r="Q228" s="35"/>
    </row>
    <row r="229" spans="17:17">
      <c r="Q229" s="35"/>
    </row>
    <row r="230" spans="17:17">
      <c r="Q230" s="35"/>
    </row>
    <row r="231" spans="17:17">
      <c r="Q231" s="35"/>
    </row>
    <row r="232" spans="17:17">
      <c r="Q232" s="35"/>
    </row>
    <row r="233" spans="17:17">
      <c r="Q233" s="35"/>
    </row>
    <row r="234" spans="17:17">
      <c r="Q234" s="35"/>
    </row>
    <row r="235" spans="17:17">
      <c r="Q235" s="35"/>
    </row>
    <row r="236" spans="17:17">
      <c r="Q236" s="35"/>
    </row>
    <row r="237" spans="17:17">
      <c r="Q237" s="35"/>
    </row>
    <row r="238" spans="17:17">
      <c r="Q238" s="35"/>
    </row>
    <row r="239" spans="17:17">
      <c r="Q239" s="35"/>
    </row>
    <row r="240" spans="17:17">
      <c r="Q240" s="35"/>
    </row>
    <row r="241" spans="17:17">
      <c r="Q241" s="35"/>
    </row>
    <row r="242" spans="17:17">
      <c r="Q242" s="35"/>
    </row>
    <row r="243" spans="17:17">
      <c r="Q243" s="35"/>
    </row>
    <row r="244" spans="17:17">
      <c r="Q244" s="35"/>
    </row>
    <row r="245" spans="17:17">
      <c r="Q245" s="35"/>
    </row>
    <row r="246" spans="17:17">
      <c r="Q246" s="35"/>
    </row>
    <row r="247" spans="17:17">
      <c r="Q247" s="35"/>
    </row>
    <row r="248" spans="17:17">
      <c r="Q248" s="35"/>
    </row>
    <row r="249" spans="17:17">
      <c r="Q249" s="35"/>
    </row>
    <row r="250" spans="17:17">
      <c r="Q250" s="35"/>
    </row>
    <row r="251" spans="17:17">
      <c r="Q251" s="35"/>
    </row>
    <row r="252" spans="17:17">
      <c r="Q252" s="35"/>
    </row>
    <row r="253" spans="17:17">
      <c r="Q253" s="35"/>
    </row>
    <row r="254" spans="17:17">
      <c r="Q254" s="35"/>
    </row>
    <row r="255" spans="17:17">
      <c r="Q255" s="35"/>
    </row>
    <row r="256" spans="17:17">
      <c r="Q256" s="35"/>
    </row>
    <row r="257" spans="17:17">
      <c r="Q257" s="35"/>
    </row>
    <row r="258" spans="17:17">
      <c r="Q258" s="35"/>
    </row>
    <row r="259" spans="17:17">
      <c r="Q259" s="35"/>
    </row>
    <row r="260" spans="17:17">
      <c r="Q260" s="35"/>
    </row>
    <row r="261" spans="17:17">
      <c r="Q261" s="35"/>
    </row>
    <row r="262" spans="17:17">
      <c r="Q262" s="35"/>
    </row>
    <row r="263" spans="17:17">
      <c r="Q263" s="35"/>
    </row>
    <row r="264" spans="17:17">
      <c r="Q264" s="35"/>
    </row>
    <row r="265" spans="17:17">
      <c r="Q265" s="35"/>
    </row>
    <row r="266" spans="17:17">
      <c r="Q266" s="35"/>
    </row>
    <row r="267" spans="17:17">
      <c r="Q267" s="35"/>
    </row>
    <row r="268" spans="17:17">
      <c r="Q268" s="35"/>
    </row>
    <row r="269" spans="17:17">
      <c r="Q269" s="35"/>
    </row>
    <row r="270" spans="17:17">
      <c r="Q270" s="35"/>
    </row>
    <row r="271" spans="17:17">
      <c r="Q271" s="35"/>
    </row>
    <row r="272" spans="17:17">
      <c r="Q272" s="35"/>
    </row>
    <row r="273" spans="17:17">
      <c r="Q273" s="35"/>
    </row>
    <row r="274" spans="17:17">
      <c r="Q274" s="35"/>
    </row>
    <row r="275" spans="17:17">
      <c r="Q275" s="35"/>
    </row>
    <row r="276" spans="17:17">
      <c r="Q276" s="35"/>
    </row>
    <row r="277" spans="17:17">
      <c r="Q277" s="35"/>
    </row>
    <row r="278" spans="17:17">
      <c r="Q278" s="35"/>
    </row>
    <row r="279" spans="17:17">
      <c r="Q279" s="35"/>
    </row>
    <row r="280" spans="17:17">
      <c r="Q280" s="35"/>
    </row>
    <row r="281" spans="17:17">
      <c r="Q281" s="35"/>
    </row>
    <row r="282" spans="17:17">
      <c r="Q282" s="35"/>
    </row>
    <row r="283" spans="17:17">
      <c r="Q283" s="35"/>
    </row>
    <row r="284" spans="17:17">
      <c r="Q284" s="35"/>
    </row>
    <row r="285" spans="17:17">
      <c r="Q285" s="35"/>
    </row>
    <row r="286" spans="17:17">
      <c r="Q286" s="35"/>
    </row>
    <row r="287" spans="17:17">
      <c r="Q287" s="35"/>
    </row>
    <row r="288" spans="17:17">
      <c r="Q288" s="35"/>
    </row>
    <row r="289" spans="17:17">
      <c r="Q289" s="35"/>
    </row>
    <row r="290" spans="17:17">
      <c r="Q290" s="35"/>
    </row>
    <row r="291" spans="17:17">
      <c r="Q291" s="35"/>
    </row>
    <row r="292" spans="17:17">
      <c r="Q292" s="35"/>
    </row>
    <row r="293" spans="17:17">
      <c r="Q293" s="35"/>
    </row>
    <row r="294" spans="17:17">
      <c r="Q294" s="35"/>
    </row>
    <row r="295" spans="17:17">
      <c r="Q295" s="35"/>
    </row>
    <row r="296" spans="17:17">
      <c r="Q296" s="35"/>
    </row>
    <row r="297" spans="17:17">
      <c r="Q297" s="35"/>
    </row>
    <row r="298" spans="17:17">
      <c r="Q298" s="35"/>
    </row>
    <row r="299" spans="17:17">
      <c r="Q299" s="35"/>
    </row>
    <row r="300" spans="17:17">
      <c r="Q300" s="35"/>
    </row>
    <row r="301" spans="17:17">
      <c r="Q301" s="35"/>
    </row>
    <row r="302" spans="17:17">
      <c r="Q302" s="35"/>
    </row>
    <row r="303" spans="17:17">
      <c r="Q303" s="35"/>
    </row>
    <row r="304" spans="17:17">
      <c r="Q304" s="35"/>
    </row>
    <row r="305" spans="17:17">
      <c r="Q305" s="35"/>
    </row>
    <row r="306" spans="17:17">
      <c r="Q306" s="35"/>
    </row>
    <row r="307" spans="17:17">
      <c r="Q307" s="35"/>
    </row>
    <row r="308" spans="17:17">
      <c r="Q308" s="35"/>
    </row>
    <row r="309" spans="17:17">
      <c r="Q309" s="35"/>
    </row>
    <row r="310" spans="17:17">
      <c r="Q310" s="35"/>
    </row>
    <row r="311" spans="17:17">
      <c r="Q311" s="35"/>
    </row>
    <row r="312" spans="17:17">
      <c r="Q312" s="35"/>
    </row>
    <row r="313" spans="17:17">
      <c r="Q313" s="35"/>
    </row>
    <row r="314" spans="17:17">
      <c r="Q314" s="35"/>
    </row>
    <row r="315" spans="17:17">
      <c r="Q315" s="35"/>
    </row>
    <row r="316" spans="17:17">
      <c r="Q316" s="35"/>
    </row>
    <row r="317" spans="17:17">
      <c r="Q317" s="35"/>
    </row>
    <row r="318" spans="17:17">
      <c r="Q318" s="35"/>
    </row>
    <row r="319" spans="17:17">
      <c r="Q319" s="35"/>
    </row>
    <row r="320" spans="17:17">
      <c r="Q320" s="35"/>
    </row>
    <row r="321" spans="17:17">
      <c r="Q321" s="35"/>
    </row>
    <row r="322" spans="17:17">
      <c r="Q322" s="35"/>
    </row>
    <row r="323" spans="17:17">
      <c r="Q323" s="35"/>
    </row>
    <row r="324" spans="17:17">
      <c r="Q324" s="35"/>
    </row>
    <row r="325" spans="17:17">
      <c r="Q325" s="35"/>
    </row>
    <row r="326" spans="17:17">
      <c r="Q326" s="35"/>
    </row>
    <row r="327" spans="17:17">
      <c r="Q327" s="35"/>
    </row>
    <row r="328" spans="17:17">
      <c r="Q328" s="35"/>
    </row>
    <row r="329" spans="17:17">
      <c r="Q329" s="35"/>
    </row>
    <row r="330" spans="17:17">
      <c r="Q330" s="35"/>
    </row>
    <row r="331" spans="17:17">
      <c r="Q331" s="35"/>
    </row>
    <row r="332" spans="17:17">
      <c r="Q332" s="35"/>
    </row>
    <row r="333" spans="17:17">
      <c r="Q333" s="35"/>
    </row>
    <row r="334" spans="17:17">
      <c r="Q334" s="35"/>
    </row>
    <row r="335" spans="17:17">
      <c r="Q335" s="35"/>
    </row>
    <row r="336" spans="17:17">
      <c r="Q336" s="35"/>
    </row>
    <row r="337" spans="17:17">
      <c r="Q337" s="35"/>
    </row>
    <row r="338" spans="17:17">
      <c r="Q338" s="35"/>
    </row>
    <row r="339" spans="17:17">
      <c r="Q339" s="35"/>
    </row>
    <row r="340" spans="17:17">
      <c r="Q340" s="35"/>
    </row>
    <row r="341" spans="17:17">
      <c r="Q341" s="35"/>
    </row>
    <row r="342" spans="17:17">
      <c r="Q342" s="35"/>
    </row>
    <row r="343" spans="17:17">
      <c r="Q343" s="35"/>
    </row>
    <row r="344" spans="17:17">
      <c r="Q344" s="35"/>
    </row>
    <row r="345" spans="17:17">
      <c r="Q345" s="35"/>
    </row>
    <row r="346" spans="17:17">
      <c r="Q346" s="35"/>
    </row>
    <row r="347" spans="17:17">
      <c r="Q347" s="35"/>
    </row>
    <row r="348" spans="17:17">
      <c r="Q348" s="35"/>
    </row>
    <row r="349" spans="17:17">
      <c r="Q349" s="35"/>
    </row>
  </sheetData>
  <autoFilter ref="A8:D16" xr:uid="{00000000-0009-0000-0000-000002000000}"/>
  <mergeCells count="33">
    <mergeCell ref="A39:I39"/>
    <mergeCell ref="A18:E18"/>
    <mergeCell ref="F18:J18"/>
    <mergeCell ref="K18:O18"/>
    <mergeCell ref="A33:I33"/>
    <mergeCell ref="A34:I34"/>
    <mergeCell ref="A35:I35"/>
    <mergeCell ref="A36:I36"/>
    <mergeCell ref="A37:I37"/>
    <mergeCell ref="A28:B28"/>
    <mergeCell ref="A29:I29"/>
    <mergeCell ref="A30:I30"/>
    <mergeCell ref="A31:I31"/>
    <mergeCell ref="A32:I32"/>
    <mergeCell ref="A19:A20"/>
    <mergeCell ref="B19:B20"/>
    <mergeCell ref="C19:C20"/>
    <mergeCell ref="D19:D20"/>
    <mergeCell ref="E19:E20"/>
    <mergeCell ref="F19:F20"/>
    <mergeCell ref="G19:J19"/>
    <mergeCell ref="K19:K20"/>
    <mergeCell ref="L19:N19"/>
    <mergeCell ref="O19:O20"/>
    <mergeCell ref="K6:O6"/>
    <mergeCell ref="A4:E4"/>
    <mergeCell ref="A2:O2"/>
    <mergeCell ref="C6:C7"/>
    <mergeCell ref="D6:D7"/>
    <mergeCell ref="E6:J6"/>
    <mergeCell ref="A6:A7"/>
    <mergeCell ref="A1:O1"/>
    <mergeCell ref="A3:O3"/>
  </mergeCells>
  <pageMargins left="0.25" right="0.25" top="0.75" bottom="0.75" header="0.3" footer="0.3"/>
  <pageSetup paperSize="8" scale="27" fitToHeight="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C2:P32"/>
  <sheetViews>
    <sheetView workbookViewId="0">
      <selection activeCell="Q21" sqref="Q21"/>
    </sheetView>
  </sheetViews>
  <sheetFormatPr defaultColWidth="8.7109375" defaultRowHeight="15"/>
  <sheetData>
    <row r="2" spans="3:16">
      <c r="C2">
        <v>2.2999999999999998</v>
      </c>
    </row>
    <row r="3" spans="3:16">
      <c r="C3">
        <v>3.03</v>
      </c>
      <c r="K3" t="s">
        <v>3</v>
      </c>
      <c r="M3">
        <f>2.8*2+3.75*2</f>
        <v>13.1</v>
      </c>
      <c r="N3">
        <v>1.1100000000000001</v>
      </c>
      <c r="O3">
        <f>M3*N3</f>
        <v>14.541</v>
      </c>
    </row>
    <row r="4" spans="3:16">
      <c r="C4">
        <v>6.05</v>
      </c>
      <c r="M4">
        <f>2.8/0.6*3.75</f>
        <v>17.5</v>
      </c>
      <c r="N4">
        <v>1.42</v>
      </c>
      <c r="O4">
        <f t="shared" ref="O4:O5" si="0">M4*N4</f>
        <v>24.849999999999998</v>
      </c>
    </row>
    <row r="5" spans="3:16">
      <c r="C5">
        <v>4.2</v>
      </c>
      <c r="M5">
        <f>3.75/0.6*2.8</f>
        <v>17.5</v>
      </c>
      <c r="N5">
        <v>1.25</v>
      </c>
      <c r="O5">
        <f t="shared" si="0"/>
        <v>21.875</v>
      </c>
    </row>
    <row r="6" spans="3:16">
      <c r="C6">
        <v>0.2</v>
      </c>
      <c r="O6">
        <f>SUM(O3:O5)</f>
        <v>61.265999999999998</v>
      </c>
      <c r="P6">
        <f>O6/10.5</f>
        <v>5.8348571428571425</v>
      </c>
    </row>
    <row r="7" spans="3:16">
      <c r="C7">
        <f>2*0.15</f>
        <v>0.3</v>
      </c>
    </row>
    <row r="8" spans="3:16">
      <c r="C8">
        <v>2.6</v>
      </c>
    </row>
    <row r="9" spans="3:16">
      <c r="C9">
        <v>0.3</v>
      </c>
      <c r="K9" t="s">
        <v>4</v>
      </c>
      <c r="M9">
        <f>6.15*2+(3.5+0.2+2.9)*2</f>
        <v>25.5</v>
      </c>
      <c r="N9">
        <v>1.1100000000000001</v>
      </c>
      <c r="O9">
        <f>M9*N9</f>
        <v>28.305000000000003</v>
      </c>
    </row>
    <row r="10" spans="3:16">
      <c r="C10">
        <v>4</v>
      </c>
      <c r="M10">
        <f>2.9/0.6*6.15+3.5/0.6*5</f>
        <v>58.891666666666673</v>
      </c>
      <c r="N10">
        <v>1.42</v>
      </c>
      <c r="O10">
        <f t="shared" ref="O10:O11" si="1">M10*N10</f>
        <v>83.626166666666677</v>
      </c>
    </row>
    <row r="11" spans="3:16">
      <c r="C11">
        <v>0.55000000000000004</v>
      </c>
      <c r="M11">
        <f>6.15/0.6*2.9+5/0.6*3.5</f>
        <v>58.891666666666673</v>
      </c>
      <c r="N11">
        <v>1.25</v>
      </c>
      <c r="O11">
        <f t="shared" si="1"/>
        <v>73.614583333333343</v>
      </c>
    </row>
    <row r="12" spans="3:16">
      <c r="C12">
        <v>0.3</v>
      </c>
      <c r="O12">
        <f>SUM(O9:O11)</f>
        <v>185.54575000000003</v>
      </c>
      <c r="P12">
        <f>O12/35.3</f>
        <v>5.2562535410764886</v>
      </c>
    </row>
    <row r="13" spans="3:16">
      <c r="C13">
        <v>5.5</v>
      </c>
    </row>
    <row r="14" spans="3:16">
      <c r="C14">
        <v>2.7</v>
      </c>
    </row>
    <row r="15" spans="3:16">
      <c r="C15">
        <v>5.8</v>
      </c>
    </row>
    <row r="16" spans="3:16">
      <c r="C16">
        <v>0.2</v>
      </c>
    </row>
    <row r="17" spans="3:4">
      <c r="C17">
        <v>2.77</v>
      </c>
    </row>
    <row r="18" spans="3:4">
      <c r="C18">
        <v>0.2</v>
      </c>
    </row>
    <row r="19" spans="3:4">
      <c r="C19">
        <v>3.03</v>
      </c>
    </row>
    <row r="20" spans="3:4">
      <c r="C20">
        <v>0.2</v>
      </c>
    </row>
    <row r="21" spans="3:4">
      <c r="C21">
        <v>2.35</v>
      </c>
    </row>
    <row r="22" spans="3:4">
      <c r="C22">
        <f>2*0.15</f>
        <v>0.3</v>
      </c>
    </row>
    <row r="23" spans="3:4">
      <c r="C23">
        <v>2.9</v>
      </c>
    </row>
    <row r="24" spans="3:4">
      <c r="C24">
        <v>23.47</v>
      </c>
    </row>
    <row r="25" spans="3:4">
      <c r="C25">
        <f>0.15*6</f>
        <v>0.89999999999999991</v>
      </c>
    </row>
    <row r="26" spans="3:4">
      <c r="C26">
        <v>2.9</v>
      </c>
    </row>
    <row r="27" spans="3:4">
      <c r="C27">
        <v>0.2</v>
      </c>
    </row>
    <row r="28" spans="3:4">
      <c r="C28">
        <v>8.1999999999999993</v>
      </c>
    </row>
    <row r="29" spans="3:4">
      <c r="C29">
        <f>0.15*4</f>
        <v>0.6</v>
      </c>
    </row>
    <row r="30" spans="3:4">
      <c r="C30">
        <v>4.8</v>
      </c>
    </row>
    <row r="31" spans="3:4">
      <c r="C31" s="2">
        <f>SUM(C2:C30)</f>
        <v>90.850000000000009</v>
      </c>
      <c r="D31" s="2">
        <f>C31*3</f>
        <v>272.55</v>
      </c>
    </row>
    <row r="32" spans="3:4">
      <c r="C32" s="3">
        <v>102</v>
      </c>
      <c r="D32" s="3">
        <f>C32*3</f>
        <v>306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2</vt:i4>
      </vt:variant>
    </vt:vector>
  </HeadingPairs>
  <TitlesOfParts>
    <vt:vector size="2" baseType="lpstr">
      <vt:lpstr>1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Jānis Šnakšis</cp:lastModifiedBy>
  <cp:lastPrinted>2024-08-08T08:45:29Z</cp:lastPrinted>
  <dcterms:created xsi:type="dcterms:W3CDTF">2019-01-18T08:05:37Z</dcterms:created>
  <dcterms:modified xsi:type="dcterms:W3CDTF">2024-10-11T09:20:30Z</dcterms:modified>
</cp:coreProperties>
</file>