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nov\Uz FM\TAP preciz\"/>
    </mc:Choice>
  </mc:AlternateContent>
  <xr:revisionPtr revIDLastSave="0" documentId="13_ncr:1_{D36C905D-8C94-4393-A6A5-A0BB2B488101}" xr6:coauthVersionLast="47" xr6:coauthVersionMax="47" xr10:uidLastSave="{00000000-0000-0000-0000-000000000000}"/>
  <bookViews>
    <workbookView xWindow="-120" yWindow="-120" windowWidth="29040" windowHeight="15720" tabRatio="597" xr2:uid="{00000000-000D-0000-FFFF-FFFF00000000}"/>
  </bookViews>
  <sheets>
    <sheet name="VP nov" sheetId="12" r:id="rId1"/>
    <sheet name="1.tabula" sheetId="20" r:id="rId2"/>
    <sheet name=" 2.tabula" sheetId="32" r:id="rId3"/>
    <sheet name="3.tabula" sheetId="31" r:id="rId4"/>
    <sheet name="4.tabula" sheetId="26" r:id="rId5"/>
    <sheet name="5.tabula" sheetId="30" r:id="rId6"/>
    <sheet name="6.tabula" sheetId="33" r:id="rId7"/>
  </sheets>
  <definedNames>
    <definedName name="_xlnm._FilterDatabase" localSheetId="2" hidden="1">' 2.tabula'!$A$5:$N$8</definedName>
    <definedName name="_xlnm._FilterDatabase" localSheetId="1" hidden="1">'1.tabula'!$A$5:$J$185</definedName>
    <definedName name="_xlnm._FilterDatabase" localSheetId="3" hidden="1">'3.tabula'!$A$5:$I$55</definedName>
    <definedName name="_xlnm._FilterDatabase" localSheetId="4" hidden="1">'4.tabula'!$A$6:$N$203</definedName>
    <definedName name="_xlnm._FilterDatabase" localSheetId="5" hidden="1">'5.tabula'!$A$5:$I$34</definedName>
    <definedName name="_xlnm.Print_Area" localSheetId="2">' 2.tabula'!$A$1:$I$7</definedName>
    <definedName name="_xlnm.Print_Area" localSheetId="1">'1.tabula'!$A$1:$I$185</definedName>
    <definedName name="_xlnm.Print_Area" localSheetId="3">'3.tabula'!$A$1:$I$6</definedName>
    <definedName name="_xlnm.Print_Area" localSheetId="4">'4.tabula'!$A$1:$J$108</definedName>
    <definedName name="_xlnm.Print_Area" localSheetId="5">'5.tabula'!$A$1:$G$32</definedName>
    <definedName name="_xlnm.Print_Titles" localSheetId="2">' 2.tabula'!$5:$5</definedName>
    <definedName name="_xlnm.Print_Titles" localSheetId="1">'1.tabula'!$5:$5</definedName>
    <definedName name="_xlnm.Print_Titles" localSheetId="3">'3.tabula'!$5:$5</definedName>
    <definedName name="_xlnm.Print_Titles" localSheetId="4">'4.tabula'!$6:$6</definedName>
    <definedName name="_xlnm.Print_Titles" localSheetId="5">'5.tabula'!$5:$5</definedName>
    <definedName name="_xlnm.Print_Titles" localSheetId="6">'6.tabula'!$5:$5</definedName>
    <definedName name="_xlnm.Print_Titles" localSheetId="0">'VP nov'!$10:$10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12" l="1"/>
  <c r="G6" i="31"/>
  <c r="G6" i="30"/>
  <c r="D33" i="12"/>
  <c r="D28" i="12"/>
  <c r="A9" i="30"/>
  <c r="G80" i="30"/>
  <c r="G79" i="30"/>
  <c r="A61" i="30"/>
  <c r="A63" i="30" s="1"/>
  <c r="A65" i="30" s="1"/>
  <c r="A67" i="30" s="1"/>
  <c r="A69" i="30" s="1"/>
  <c r="A71" i="30" s="1"/>
  <c r="A73" i="30" s="1"/>
  <c r="A75" i="30" s="1"/>
  <c r="G58" i="30"/>
  <c r="G57" i="30"/>
  <c r="G84" i="30"/>
  <c r="G83" i="30"/>
  <c r="G82" i="30"/>
  <c r="G81" i="30"/>
  <c r="G78" i="30"/>
  <c r="G77" i="30"/>
  <c r="G76" i="30"/>
  <c r="G75" i="30"/>
  <c r="G74" i="30"/>
  <c r="G73" i="30"/>
  <c r="G72" i="30"/>
  <c r="G71" i="30"/>
  <c r="G70" i="30"/>
  <c r="G69" i="30"/>
  <c r="G68" i="30"/>
  <c r="G67" i="30"/>
  <c r="G66" i="30"/>
  <c r="G65" i="30"/>
  <c r="G64" i="30"/>
  <c r="G63" i="30"/>
  <c r="G62" i="30"/>
  <c r="G61" i="30"/>
  <c r="A77" i="30" l="1"/>
  <c r="G60" i="30" l="1"/>
  <c r="G59" i="30"/>
  <c r="G56" i="30"/>
  <c r="G55" i="30"/>
  <c r="G54" i="30"/>
  <c r="G53" i="30"/>
  <c r="G52" i="30"/>
  <c r="G51" i="30"/>
  <c r="G50" i="30"/>
  <c r="G49" i="30"/>
  <c r="G48" i="30"/>
  <c r="G47" i="30"/>
  <c r="G46" i="30"/>
  <c r="G45" i="30"/>
  <c r="G44" i="30"/>
  <c r="G43" i="30"/>
  <c r="G42" i="30"/>
  <c r="G41" i="30"/>
  <c r="G40" i="30"/>
  <c r="G39" i="30"/>
  <c r="G38" i="30"/>
  <c r="G37" i="30"/>
  <c r="G36" i="30"/>
  <c r="G35" i="30"/>
  <c r="A35" i="30"/>
  <c r="A37" i="30" s="1"/>
  <c r="A39" i="30" s="1"/>
  <c r="A41" i="30" s="1"/>
  <c r="A43" i="30" s="1"/>
  <c r="A45" i="30" s="1"/>
  <c r="A47" i="30" s="1"/>
  <c r="A49" i="30" s="1"/>
  <c r="A51" i="30" s="1"/>
  <c r="A53" i="30" s="1"/>
  <c r="D31" i="12"/>
  <c r="A18" i="33"/>
  <c r="A19" i="33" s="1"/>
  <c r="A20" i="33" s="1"/>
  <c r="A21" i="33" s="1"/>
  <c r="A22" i="33" s="1"/>
  <c r="A23" i="33" s="1"/>
  <c r="A24" i="33" s="1"/>
  <c r="A25" i="33" s="1"/>
  <c r="A26" i="33" s="1"/>
  <c r="A27" i="33" s="1"/>
  <c r="A28" i="33" s="1"/>
  <c r="A17" i="33"/>
  <c r="F16" i="33"/>
  <c r="E6" i="33"/>
  <c r="D6" i="33"/>
  <c r="C6" i="33"/>
  <c r="A55" i="30" l="1"/>
  <c r="F6" i="33"/>
  <c r="F6" i="31"/>
  <c r="G7" i="26"/>
  <c r="F209" i="26"/>
  <c r="H209" i="26" s="1"/>
  <c r="A204" i="26"/>
  <c r="F204" i="26"/>
  <c r="H204" i="26" s="1"/>
  <c r="I204" i="26" s="1"/>
  <c r="A205" i="26"/>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F205" i="26"/>
  <c r="H205" i="26" s="1"/>
  <c r="I205" i="26" s="1"/>
  <c r="F206" i="26"/>
  <c r="H206" i="26" s="1"/>
  <c r="F207" i="26"/>
  <c r="H207" i="26" s="1"/>
  <c r="I207" i="26" s="1"/>
  <c r="J207" i="26" s="1"/>
  <c r="F208" i="26"/>
  <c r="H208" i="26" s="1"/>
  <c r="I208" i="26" s="1"/>
  <c r="F210" i="26"/>
  <c r="H210" i="26" s="1"/>
  <c r="F211" i="26"/>
  <c r="H211" i="26"/>
  <c r="J211" i="26" s="1"/>
  <c r="I211" i="26"/>
  <c r="F212" i="26"/>
  <c r="H212" i="26" s="1"/>
  <c r="I212" i="26" s="1"/>
  <c r="F213" i="26"/>
  <c r="H213" i="26" s="1"/>
  <c r="I213" i="26" s="1"/>
  <c r="F214" i="26"/>
  <c r="H214" i="26" s="1"/>
  <c r="F215" i="26"/>
  <c r="H215" i="26" s="1"/>
  <c r="F216" i="26"/>
  <c r="H216" i="26"/>
  <c r="I216" i="26" s="1"/>
  <c r="F217" i="26"/>
  <c r="H217" i="26"/>
  <c r="I217" i="26" s="1"/>
  <c r="F218" i="26"/>
  <c r="H218" i="26" s="1"/>
  <c r="F219" i="26"/>
  <c r="H219" i="26" s="1"/>
  <c r="F220" i="26"/>
  <c r="H220" i="26" s="1"/>
  <c r="I220" i="26" s="1"/>
  <c r="F221" i="26"/>
  <c r="H221" i="26" s="1"/>
  <c r="I221" i="26" s="1"/>
  <c r="F222" i="26"/>
  <c r="H222" i="26" s="1"/>
  <c r="F223" i="26"/>
  <c r="H223" i="26" s="1"/>
  <c r="F224" i="26"/>
  <c r="H224" i="26"/>
  <c r="I224" i="26" s="1"/>
  <c r="F225" i="26"/>
  <c r="H225" i="26" s="1"/>
  <c r="I225" i="26" s="1"/>
  <c r="F226" i="26"/>
  <c r="H226" i="26" s="1"/>
  <c r="F227" i="26"/>
  <c r="H227" i="26"/>
  <c r="I227" i="26" s="1"/>
  <c r="F228" i="26"/>
  <c r="H228" i="26"/>
  <c r="I228" i="26" s="1"/>
  <c r="F229" i="26"/>
  <c r="H229" i="26" s="1"/>
  <c r="I229" i="26" s="1"/>
  <c r="F230" i="26"/>
  <c r="H230" i="26" s="1"/>
  <c r="F231" i="26"/>
  <c r="H231" i="26" s="1"/>
  <c r="I231" i="26" s="1"/>
  <c r="F232" i="26"/>
  <c r="H232" i="26" s="1"/>
  <c r="I232" i="26" s="1"/>
  <c r="F233" i="26"/>
  <c r="H233" i="26" s="1"/>
  <c r="I233" i="26" s="1"/>
  <c r="F234" i="26"/>
  <c r="H234" i="26" s="1"/>
  <c r="F235" i="26"/>
  <c r="H235" i="26" s="1"/>
  <c r="I235" i="26" s="1"/>
  <c r="F236" i="26"/>
  <c r="H236" i="26" s="1"/>
  <c r="F237" i="26"/>
  <c r="H237" i="26"/>
  <c r="I237" i="26" s="1"/>
  <c r="F238" i="26"/>
  <c r="H238" i="26" s="1"/>
  <c r="F239" i="26"/>
  <c r="H239" i="26" s="1"/>
  <c r="F240" i="26"/>
  <c r="H240" i="26"/>
  <c r="I240" i="26" s="1"/>
  <c r="F241" i="26"/>
  <c r="H241" i="26" s="1"/>
  <c r="I241" i="26" s="1"/>
  <c r="F242" i="26"/>
  <c r="H242" i="26" s="1"/>
  <c r="F243" i="26"/>
  <c r="H243" i="26" s="1"/>
  <c r="I243" i="26" s="1"/>
  <c r="J243" i="26" s="1"/>
  <c r="H192" i="26"/>
  <c r="H165" i="26"/>
  <c r="H132" i="26"/>
  <c r="I132" i="26" s="1"/>
  <c r="F203" i="26"/>
  <c r="H203" i="26" s="1"/>
  <c r="F202" i="26"/>
  <c r="H202" i="26" s="1"/>
  <c r="F201" i="26"/>
  <c r="H201" i="26" s="1"/>
  <c r="I201" i="26" s="1"/>
  <c r="J201" i="26" s="1"/>
  <c r="F200" i="26"/>
  <c r="H200" i="26" s="1"/>
  <c r="F199" i="26"/>
  <c r="H199" i="26" s="1"/>
  <c r="F198" i="26"/>
  <c r="H198" i="26" s="1"/>
  <c r="F197" i="26"/>
  <c r="H197" i="26" s="1"/>
  <c r="F196" i="26"/>
  <c r="H196" i="26" s="1"/>
  <c r="I196" i="26" s="1"/>
  <c r="F195" i="26"/>
  <c r="H195" i="26" s="1"/>
  <c r="I195" i="26" s="1"/>
  <c r="J195" i="26" s="1"/>
  <c r="F194" i="26"/>
  <c r="H194" i="26" s="1"/>
  <c r="F193" i="26"/>
  <c r="H193" i="26" s="1"/>
  <c r="I193" i="26" s="1"/>
  <c r="J193" i="26" s="1"/>
  <c r="F192" i="26"/>
  <c r="F191" i="26"/>
  <c r="H191" i="26" s="1"/>
  <c r="F190" i="26"/>
  <c r="H190" i="26" s="1"/>
  <c r="F189" i="26"/>
  <c r="H189" i="26" s="1"/>
  <c r="F188" i="26"/>
  <c r="H188" i="26" s="1"/>
  <c r="I188" i="26" s="1"/>
  <c r="F187" i="26"/>
  <c r="H187" i="26" s="1"/>
  <c r="I187" i="26" s="1"/>
  <c r="J187" i="26" s="1"/>
  <c r="F186" i="26"/>
  <c r="H186" i="26" s="1"/>
  <c r="F185" i="26"/>
  <c r="H185" i="26" s="1"/>
  <c r="I185" i="26" s="1"/>
  <c r="J185" i="26" s="1"/>
  <c r="F184" i="26"/>
  <c r="H184" i="26" s="1"/>
  <c r="F183" i="26"/>
  <c r="H183" i="26" s="1"/>
  <c r="F182" i="26"/>
  <c r="H182" i="26" s="1"/>
  <c r="F181" i="26"/>
  <c r="H181" i="26" s="1"/>
  <c r="F180" i="26"/>
  <c r="H180" i="26" s="1"/>
  <c r="I180" i="26" s="1"/>
  <c r="F179" i="26"/>
  <c r="H179" i="26" s="1"/>
  <c r="F178" i="26"/>
  <c r="H178" i="26" s="1"/>
  <c r="F177" i="26"/>
  <c r="H177" i="26" s="1"/>
  <c r="I177" i="26" s="1"/>
  <c r="J177" i="26" s="1"/>
  <c r="F176" i="26"/>
  <c r="H176" i="26" s="1"/>
  <c r="F175" i="26"/>
  <c r="H175" i="26" s="1"/>
  <c r="F174" i="26"/>
  <c r="H174" i="26" s="1"/>
  <c r="F173" i="26"/>
  <c r="H173" i="26" s="1"/>
  <c r="F172" i="26"/>
  <c r="H172" i="26" s="1"/>
  <c r="I172" i="26" s="1"/>
  <c r="F171" i="26"/>
  <c r="H171" i="26" s="1"/>
  <c r="I171" i="26" s="1"/>
  <c r="J171" i="26" s="1"/>
  <c r="F170" i="26"/>
  <c r="H170" i="26" s="1"/>
  <c r="F169" i="26"/>
  <c r="H169" i="26" s="1"/>
  <c r="I169" i="26" s="1"/>
  <c r="J169" i="26" s="1"/>
  <c r="F168" i="26"/>
  <c r="H168" i="26" s="1"/>
  <c r="F167" i="26"/>
  <c r="H167" i="26" s="1"/>
  <c r="F166" i="26"/>
  <c r="H166" i="26" s="1"/>
  <c r="F165" i="26"/>
  <c r="F164" i="26"/>
  <c r="H164" i="26" s="1"/>
  <c r="I164" i="26" s="1"/>
  <c r="F163" i="26"/>
  <c r="H163" i="26" s="1"/>
  <c r="I163" i="26" s="1"/>
  <c r="J163" i="26" s="1"/>
  <c r="F162" i="26"/>
  <c r="H162" i="26" s="1"/>
  <c r="F161" i="26"/>
  <c r="H161" i="26" s="1"/>
  <c r="I161" i="26" s="1"/>
  <c r="J161" i="26" s="1"/>
  <c r="F160" i="26"/>
  <c r="H160" i="26" s="1"/>
  <c r="F159" i="26"/>
  <c r="H159" i="26" s="1"/>
  <c r="F158" i="26"/>
  <c r="H158" i="26" s="1"/>
  <c r="F157" i="26"/>
  <c r="H157" i="26" s="1"/>
  <c r="F156" i="26"/>
  <c r="H156" i="26" s="1"/>
  <c r="I156" i="26" s="1"/>
  <c r="F155" i="26"/>
  <c r="H155" i="26" s="1"/>
  <c r="I155" i="26" s="1"/>
  <c r="J155" i="26" s="1"/>
  <c r="F154" i="26"/>
  <c r="H154" i="26" s="1"/>
  <c r="F153" i="26"/>
  <c r="H153" i="26" s="1"/>
  <c r="I153" i="26" s="1"/>
  <c r="J153" i="26" s="1"/>
  <c r="F152" i="26"/>
  <c r="H152" i="26" s="1"/>
  <c r="F151" i="26"/>
  <c r="H151" i="26" s="1"/>
  <c r="F150" i="26"/>
  <c r="H150" i="26" s="1"/>
  <c r="F149" i="26"/>
  <c r="H149" i="26" s="1"/>
  <c r="F148" i="26"/>
  <c r="H148" i="26" s="1"/>
  <c r="I148" i="26" s="1"/>
  <c r="F147" i="26"/>
  <c r="H147" i="26" s="1"/>
  <c r="I147" i="26" s="1"/>
  <c r="J147" i="26" s="1"/>
  <c r="F146" i="26"/>
  <c r="H146" i="26" s="1"/>
  <c r="F145" i="26"/>
  <c r="H145" i="26" s="1"/>
  <c r="I145" i="26" s="1"/>
  <c r="J145" i="26" s="1"/>
  <c r="F144" i="26"/>
  <c r="H144" i="26" s="1"/>
  <c r="F143" i="26"/>
  <c r="H143" i="26" s="1"/>
  <c r="F142" i="26"/>
  <c r="H142" i="26" s="1"/>
  <c r="F141" i="26"/>
  <c r="H141" i="26" s="1"/>
  <c r="F140" i="26"/>
  <c r="H140" i="26" s="1"/>
  <c r="I140" i="26" s="1"/>
  <c r="F139" i="26"/>
  <c r="H139" i="26" s="1"/>
  <c r="I139" i="26" s="1"/>
  <c r="J139" i="26" s="1"/>
  <c r="F138" i="26"/>
  <c r="H138" i="26" s="1"/>
  <c r="F137" i="26"/>
  <c r="H137" i="26" s="1"/>
  <c r="I137" i="26" s="1"/>
  <c r="J137" i="26" s="1"/>
  <c r="F136" i="26"/>
  <c r="H136" i="26" s="1"/>
  <c r="F135" i="26"/>
  <c r="H135" i="26" s="1"/>
  <c r="F134" i="26"/>
  <c r="H134" i="26" s="1"/>
  <c r="F133" i="26"/>
  <c r="H133" i="26" s="1"/>
  <c r="F132" i="26"/>
  <c r="F131" i="26"/>
  <c r="H131" i="26" s="1"/>
  <c r="I131" i="26" s="1"/>
  <c r="J131" i="26" s="1"/>
  <c r="F130" i="26"/>
  <c r="H130" i="26" s="1"/>
  <c r="F129" i="26"/>
  <c r="H129" i="26" s="1"/>
  <c r="I129" i="26" s="1"/>
  <c r="J129" i="26" s="1"/>
  <c r="F128" i="26"/>
  <c r="H128" i="26" s="1"/>
  <c r="F127" i="26"/>
  <c r="H127" i="26" s="1"/>
  <c r="F126" i="26"/>
  <c r="H126" i="26" s="1"/>
  <c r="F125" i="26"/>
  <c r="H125" i="26" s="1"/>
  <c r="F124" i="26"/>
  <c r="H124" i="26" s="1"/>
  <c r="F123" i="26"/>
  <c r="H123" i="26" s="1"/>
  <c r="F122" i="26"/>
  <c r="H122" i="26" s="1"/>
  <c r="F121" i="26"/>
  <c r="H121" i="26" s="1"/>
  <c r="I121" i="26" s="1"/>
  <c r="J121" i="26" s="1"/>
  <c r="F120" i="26"/>
  <c r="H120" i="26" s="1"/>
  <c r="F119" i="26"/>
  <c r="H119" i="26" s="1"/>
  <c r="F118" i="26"/>
  <c r="H118" i="26" s="1"/>
  <c r="F117" i="26"/>
  <c r="H117" i="26" s="1"/>
  <c r="F116" i="26"/>
  <c r="H116" i="26" s="1"/>
  <c r="I116" i="26" s="1"/>
  <c r="F115" i="26"/>
  <c r="H115" i="26" s="1"/>
  <c r="I115" i="26" s="1"/>
  <c r="J115" i="26" s="1"/>
  <c r="F114" i="26"/>
  <c r="H114" i="26" s="1"/>
  <c r="F113" i="26"/>
  <c r="H113" i="26" s="1"/>
  <c r="I113" i="26" s="1"/>
  <c r="J113" i="26" s="1"/>
  <c r="F112" i="26"/>
  <c r="H112" i="26" s="1"/>
  <c r="F111" i="26"/>
  <c r="H111" i="26" s="1"/>
  <c r="F110" i="26"/>
  <c r="H110" i="26" s="1"/>
  <c r="I110" i="26" s="1"/>
  <c r="J110" i="26" s="1"/>
  <c r="F109" i="26"/>
  <c r="H109" i="26" s="1"/>
  <c r="I109" i="26" s="1"/>
  <c r="F108" i="26"/>
  <c r="H108" i="26" s="1"/>
  <c r="F107" i="26"/>
  <c r="H107" i="26" s="1"/>
  <c r="F106" i="26"/>
  <c r="H106" i="26" s="1"/>
  <c r="F105" i="26"/>
  <c r="H105" i="26" s="1"/>
  <c r="F104" i="26"/>
  <c r="H104" i="26" s="1"/>
  <c r="F103" i="26"/>
  <c r="H103" i="26" s="1"/>
  <c r="F102" i="26"/>
  <c r="H102" i="26" s="1"/>
  <c r="F101" i="26"/>
  <c r="H101" i="26" s="1"/>
  <c r="F100" i="26"/>
  <c r="H100" i="26" s="1"/>
  <c r="F99" i="26"/>
  <c r="H99" i="26" s="1"/>
  <c r="F98" i="26"/>
  <c r="H98" i="26" s="1"/>
  <c r="F97" i="26"/>
  <c r="H97" i="26" s="1"/>
  <c r="F96" i="26"/>
  <c r="H96" i="26" s="1"/>
  <c r="F95" i="26"/>
  <c r="H95" i="26" s="1"/>
  <c r="F94" i="26"/>
  <c r="H94" i="26" s="1"/>
  <c r="F93" i="26"/>
  <c r="H93" i="26" s="1"/>
  <c r="F92" i="26"/>
  <c r="H92" i="26" s="1"/>
  <c r="F91" i="26"/>
  <c r="H91" i="26" s="1"/>
  <c r="F90" i="26"/>
  <c r="H90" i="26" s="1"/>
  <c r="F89" i="26"/>
  <c r="H89" i="26" s="1"/>
  <c r="F88" i="26"/>
  <c r="H88" i="26" s="1"/>
  <c r="F87" i="26"/>
  <c r="H87" i="26" s="1"/>
  <c r="F86" i="26"/>
  <c r="H86" i="26" s="1"/>
  <c r="F85" i="26"/>
  <c r="H85" i="26" s="1"/>
  <c r="F84" i="26"/>
  <c r="H84" i="26" s="1"/>
  <c r="F83" i="26"/>
  <c r="H83" i="26" s="1"/>
  <c r="F82" i="26"/>
  <c r="H82" i="26" s="1"/>
  <c r="F81" i="26"/>
  <c r="H81" i="26" s="1"/>
  <c r="F80" i="26"/>
  <c r="H80" i="26" s="1"/>
  <c r="F79" i="26"/>
  <c r="H79" i="26" s="1"/>
  <c r="F78" i="26"/>
  <c r="H78" i="26" s="1"/>
  <c r="F77" i="26"/>
  <c r="H77" i="26" s="1"/>
  <c r="F76" i="26"/>
  <c r="H76" i="26" s="1"/>
  <c r="F75" i="26"/>
  <c r="H75" i="26" s="1"/>
  <c r="F74" i="26"/>
  <c r="H74" i="26" s="1"/>
  <c r="F73" i="26"/>
  <c r="H73" i="26" s="1"/>
  <c r="F72" i="26"/>
  <c r="H72" i="26" s="1"/>
  <c r="F71" i="26"/>
  <c r="H71" i="26" s="1"/>
  <c r="F70" i="26"/>
  <c r="H70" i="26" s="1"/>
  <c r="F69" i="26"/>
  <c r="H69" i="26" s="1"/>
  <c r="F68" i="26"/>
  <c r="H68" i="26" s="1"/>
  <c r="F67" i="26"/>
  <c r="H67" i="26" s="1"/>
  <c r="F66" i="26"/>
  <c r="H66" i="26" s="1"/>
  <c r="F65" i="26"/>
  <c r="H65" i="26" s="1"/>
  <c r="F64" i="26"/>
  <c r="H64" i="26" s="1"/>
  <c r="F63" i="26"/>
  <c r="H63" i="26" s="1"/>
  <c r="F62" i="26"/>
  <c r="H62" i="26" s="1"/>
  <c r="F61" i="26"/>
  <c r="H61" i="26" s="1"/>
  <c r="F60" i="26"/>
  <c r="H60" i="26" s="1"/>
  <c r="F59" i="26"/>
  <c r="H59" i="26" s="1"/>
  <c r="F58" i="26"/>
  <c r="H58" i="26" s="1"/>
  <c r="F57" i="26"/>
  <c r="H57" i="26" s="1"/>
  <c r="F56" i="26"/>
  <c r="H56" i="26" s="1"/>
  <c r="F55" i="26"/>
  <c r="H55" i="26" s="1"/>
  <c r="F54" i="26"/>
  <c r="H54" i="26" s="1"/>
  <c r="F53" i="26"/>
  <c r="H53" i="26" s="1"/>
  <c r="F52" i="26"/>
  <c r="H52" i="26" s="1"/>
  <c r="F50" i="26"/>
  <c r="H50" i="26" s="1"/>
  <c r="F49" i="26"/>
  <c r="H49" i="26" s="1"/>
  <c r="F48" i="26"/>
  <c r="H48" i="26" s="1"/>
  <c r="F47" i="26"/>
  <c r="H47" i="26" s="1"/>
  <c r="F46" i="26"/>
  <c r="H46" i="26" s="1"/>
  <c r="F45" i="26"/>
  <c r="H45" i="26" s="1"/>
  <c r="F44" i="26"/>
  <c r="H44" i="26" s="1"/>
  <c r="F43" i="26"/>
  <c r="H43" i="26" s="1"/>
  <c r="F42" i="26"/>
  <c r="H42" i="26" s="1"/>
  <c r="F41" i="26"/>
  <c r="H41" i="26" s="1"/>
  <c r="F40" i="26"/>
  <c r="H40" i="26" s="1"/>
  <c r="F39" i="26"/>
  <c r="H39" i="26" s="1"/>
  <c r="F38" i="26"/>
  <c r="H38" i="26" s="1"/>
  <c r="F37" i="26"/>
  <c r="H37" i="26" s="1"/>
  <c r="F36" i="26"/>
  <c r="H36" i="26" s="1"/>
  <c r="F35" i="26"/>
  <c r="H35" i="26" s="1"/>
  <c r="F34" i="26"/>
  <c r="H34" i="26" s="1"/>
  <c r="F33" i="26"/>
  <c r="H33" i="26" s="1"/>
  <c r="F32" i="26"/>
  <c r="H32" i="26" s="1"/>
  <c r="F31" i="26"/>
  <c r="H31" i="26" s="1"/>
  <c r="F30" i="26"/>
  <c r="H30" i="26" s="1"/>
  <c r="F29" i="26"/>
  <c r="H29" i="26" s="1"/>
  <c r="F28" i="26"/>
  <c r="H28" i="26" s="1"/>
  <c r="F27" i="26"/>
  <c r="H27" i="26" s="1"/>
  <c r="F26" i="26"/>
  <c r="H26" i="26" s="1"/>
  <c r="F25" i="26"/>
  <c r="H25" i="26" s="1"/>
  <c r="F24" i="26"/>
  <c r="H24" i="26" s="1"/>
  <c r="F23" i="26"/>
  <c r="H23" i="26" s="1"/>
  <c r="F22" i="26"/>
  <c r="H22" i="26" s="1"/>
  <c r="F21" i="26"/>
  <c r="H21" i="26" s="1"/>
  <c r="F20" i="26"/>
  <c r="H20" i="26" s="1"/>
  <c r="F19" i="26"/>
  <c r="H19" i="26" s="1"/>
  <c r="F18" i="26"/>
  <c r="H18" i="26" s="1"/>
  <c r="F17" i="26"/>
  <c r="H17" i="26" s="1"/>
  <c r="F16" i="26"/>
  <c r="H16" i="26" s="1"/>
  <c r="F15" i="26"/>
  <c r="H15" i="26" s="1"/>
  <c r="F14" i="26"/>
  <c r="H14" i="26" s="1"/>
  <c r="F13" i="26"/>
  <c r="H13" i="26" s="1"/>
  <c r="F12" i="26"/>
  <c r="H12" i="26" s="1"/>
  <c r="F11" i="26"/>
  <c r="H11" i="26" s="1"/>
  <c r="F10" i="26"/>
  <c r="H10" i="26" s="1"/>
  <c r="F9" i="26"/>
  <c r="H9" i="26" s="1"/>
  <c r="F8" i="26"/>
  <c r="H8" i="26" s="1"/>
  <c r="F51" i="26"/>
  <c r="H51" i="26" s="1"/>
  <c r="A9" i="26"/>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E55" i="31"/>
  <c r="G55" i="31" s="1"/>
  <c r="E54" i="31"/>
  <c r="G54" i="31" s="1"/>
  <c r="H54" i="31" s="1"/>
  <c r="I54" i="31" s="1"/>
  <c r="E53" i="31"/>
  <c r="G53" i="31" s="1"/>
  <c r="E52" i="31"/>
  <c r="G52" i="31" s="1"/>
  <c r="E51" i="31"/>
  <c r="G51" i="31" s="1"/>
  <c r="H51" i="31" s="1"/>
  <c r="I51" i="31" s="1"/>
  <c r="E50" i="31"/>
  <c r="G50" i="31" s="1"/>
  <c r="E49" i="31"/>
  <c r="G49" i="31" s="1"/>
  <c r="E48" i="31"/>
  <c r="G48" i="31" s="1"/>
  <c r="E47" i="31"/>
  <c r="G47" i="31" s="1"/>
  <c r="E46" i="31"/>
  <c r="G46" i="31" s="1"/>
  <c r="H46" i="31" s="1"/>
  <c r="I46" i="31" s="1"/>
  <c r="E45" i="31"/>
  <c r="G45" i="31" s="1"/>
  <c r="E44" i="31"/>
  <c r="G44" i="31" s="1"/>
  <c r="E43" i="31"/>
  <c r="G43" i="31" s="1"/>
  <c r="H43" i="31" s="1"/>
  <c r="I43" i="31" s="1"/>
  <c r="E42" i="31"/>
  <c r="G42" i="31" s="1"/>
  <c r="E41" i="31"/>
  <c r="G41" i="31" s="1"/>
  <c r="E40" i="31"/>
  <c r="G40" i="31" s="1"/>
  <c r="E39" i="31"/>
  <c r="G39" i="31" s="1"/>
  <c r="E38" i="31"/>
  <c r="G38" i="31" s="1"/>
  <c r="H38" i="31" s="1"/>
  <c r="I38" i="31" s="1"/>
  <c r="E37" i="31"/>
  <c r="G37" i="31" s="1"/>
  <c r="H37" i="31" s="1"/>
  <c r="E36" i="31"/>
  <c r="G36" i="31" s="1"/>
  <c r="E35" i="31"/>
  <c r="G35" i="31" s="1"/>
  <c r="H35" i="31" s="1"/>
  <c r="I35" i="31" s="1"/>
  <c r="E34" i="31"/>
  <c r="G34" i="31" s="1"/>
  <c r="E33" i="31"/>
  <c r="G33" i="31" s="1"/>
  <c r="E32" i="31"/>
  <c r="G32" i="31" s="1"/>
  <c r="E31" i="31"/>
  <c r="G31" i="31" s="1"/>
  <c r="E30" i="31"/>
  <c r="G30" i="31" s="1"/>
  <c r="H30" i="31" s="1"/>
  <c r="I30" i="31" s="1"/>
  <c r="E29" i="31"/>
  <c r="G29" i="31" s="1"/>
  <c r="H29" i="31" s="1"/>
  <c r="E28" i="31"/>
  <c r="G28" i="31" s="1"/>
  <c r="H28" i="31" s="1"/>
  <c r="I28" i="31" s="1"/>
  <c r="E27" i="31"/>
  <c r="G27" i="31" s="1"/>
  <c r="E26" i="31"/>
  <c r="G26" i="31" s="1"/>
  <c r="H26" i="31" s="1"/>
  <c r="E25" i="31"/>
  <c r="G25" i="31" s="1"/>
  <c r="E24" i="31"/>
  <c r="G24" i="31" s="1"/>
  <c r="E23" i="31"/>
  <c r="G23" i="31" s="1"/>
  <c r="H23" i="31" s="1"/>
  <c r="I23" i="31" s="1"/>
  <c r="E22" i="31"/>
  <c r="G22" i="31" s="1"/>
  <c r="E21" i="31"/>
  <c r="G21" i="31" s="1"/>
  <c r="E20" i="31"/>
  <c r="G20" i="31" s="1"/>
  <c r="H20" i="31" s="1"/>
  <c r="I20" i="31" s="1"/>
  <c r="E19" i="31"/>
  <c r="G19" i="31" s="1"/>
  <c r="E18" i="31"/>
  <c r="G18" i="31" s="1"/>
  <c r="E17" i="31"/>
  <c r="G17" i="31" s="1"/>
  <c r="E16" i="31"/>
  <c r="G16" i="31" s="1"/>
  <c r="E15" i="31"/>
  <c r="G15" i="31" s="1"/>
  <c r="H15" i="31" s="1"/>
  <c r="I15" i="31" s="1"/>
  <c r="E14" i="31"/>
  <c r="G14" i="31" s="1"/>
  <c r="E13" i="31"/>
  <c r="G13" i="31" s="1"/>
  <c r="E12" i="31"/>
  <c r="G12" i="31" s="1"/>
  <c r="H12" i="31" s="1"/>
  <c r="I12" i="31" s="1"/>
  <c r="E11" i="31"/>
  <c r="G11" i="31" s="1"/>
  <c r="E10" i="31"/>
  <c r="G10" i="31" s="1"/>
  <c r="E9" i="31"/>
  <c r="G9" i="31" s="1"/>
  <c r="E8" i="31"/>
  <c r="G8" i="31" s="1"/>
  <c r="E7" i="31"/>
  <c r="G7" i="31" s="1"/>
  <c r="A8" i="3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37" i="31" s="1"/>
  <c r="A38" i="31" s="1"/>
  <c r="A39" i="31" s="1"/>
  <c r="A40" i="31" s="1"/>
  <c r="A41" i="31" s="1"/>
  <c r="A42" i="31" s="1"/>
  <c r="A43" i="31" s="1"/>
  <c r="A44" i="31" s="1"/>
  <c r="A45" i="31" s="1"/>
  <c r="A46" i="31" s="1"/>
  <c r="A47" i="31" s="1"/>
  <c r="A48" i="31" s="1"/>
  <c r="A49" i="31" s="1"/>
  <c r="A50" i="31" s="1"/>
  <c r="A51" i="31" s="1"/>
  <c r="A52" i="31" s="1"/>
  <c r="A53" i="31" s="1"/>
  <c r="A54" i="31" s="1"/>
  <c r="A55" i="31" s="1"/>
  <c r="F6" i="20"/>
  <c r="G185" i="20"/>
  <c r="G184" i="20"/>
  <c r="G183" i="20"/>
  <c r="G182" i="20"/>
  <c r="G181" i="20"/>
  <c r="G180" i="20"/>
  <c r="G179" i="20"/>
  <c r="G178" i="20"/>
  <c r="G177" i="20"/>
  <c r="G176" i="20"/>
  <c r="G175" i="20"/>
  <c r="G174" i="20"/>
  <c r="G173" i="20"/>
  <c r="G172" i="20"/>
  <c r="G171" i="20"/>
  <c r="G170" i="20"/>
  <c r="G169" i="20"/>
  <c r="G168" i="20"/>
  <c r="G167" i="20"/>
  <c r="G166" i="20"/>
  <c r="G165" i="20"/>
  <c r="G164" i="20"/>
  <c r="G163" i="20"/>
  <c r="G162" i="20"/>
  <c r="G161" i="20"/>
  <c r="G160" i="20"/>
  <c r="G159" i="20"/>
  <c r="G158" i="20"/>
  <c r="G157" i="20"/>
  <c r="G156" i="20"/>
  <c r="G155" i="20"/>
  <c r="G154" i="20"/>
  <c r="G153" i="20"/>
  <c r="G152" i="20"/>
  <c r="G151" i="20"/>
  <c r="G150" i="20"/>
  <c r="G149" i="20"/>
  <c r="G148" i="20"/>
  <c r="G147" i="20"/>
  <c r="G146" i="20"/>
  <c r="G145" i="20"/>
  <c r="G144" i="20"/>
  <c r="G143" i="20"/>
  <c r="G142" i="20"/>
  <c r="G141" i="20"/>
  <c r="G140" i="20"/>
  <c r="G139" i="20"/>
  <c r="G138" i="20"/>
  <c r="G137" i="20"/>
  <c r="G136" i="20"/>
  <c r="G135" i="20"/>
  <c r="G134" i="20"/>
  <c r="G133" i="20"/>
  <c r="G132" i="20"/>
  <c r="G131" i="20"/>
  <c r="G130" i="20"/>
  <c r="G129" i="20"/>
  <c r="G128" i="20"/>
  <c r="G127" i="20"/>
  <c r="G126" i="20"/>
  <c r="G125" i="20"/>
  <c r="G124" i="20"/>
  <c r="G123" i="20"/>
  <c r="G122" i="20"/>
  <c r="G121" i="20"/>
  <c r="G120" i="20"/>
  <c r="G119" i="20"/>
  <c r="G118" i="20"/>
  <c r="G117" i="20"/>
  <c r="G116" i="20"/>
  <c r="G115" i="20"/>
  <c r="G114" i="20"/>
  <c r="G113" i="20"/>
  <c r="G112" i="20"/>
  <c r="G111" i="20"/>
  <c r="G110" i="20"/>
  <c r="G109" i="20"/>
  <c r="G108" i="20"/>
  <c r="G107" i="20"/>
  <c r="G106" i="20"/>
  <c r="G105" i="20"/>
  <c r="G104" i="20"/>
  <c r="G103" i="20"/>
  <c r="G102" i="20"/>
  <c r="G101" i="20"/>
  <c r="G100" i="20"/>
  <c r="G99" i="20"/>
  <c r="G98" i="20"/>
  <c r="G97" i="20"/>
  <c r="G96" i="20"/>
  <c r="G95" i="20"/>
  <c r="G94" i="20"/>
  <c r="G93" i="20"/>
  <c r="G92" i="20"/>
  <c r="G91" i="20"/>
  <c r="G90" i="20"/>
  <c r="G89" i="20"/>
  <c r="G88" i="20"/>
  <c r="G87" i="20"/>
  <c r="G86" i="20"/>
  <c r="G85" i="20"/>
  <c r="G84" i="20"/>
  <c r="G83" i="20"/>
  <c r="G82" i="20"/>
  <c r="G81" i="20"/>
  <c r="G80" i="20"/>
  <c r="G79" i="20"/>
  <c r="G78" i="20"/>
  <c r="G77" i="20"/>
  <c r="G76" i="20"/>
  <c r="G75" i="20"/>
  <c r="G74" i="20"/>
  <c r="G73" i="20"/>
  <c r="G72" i="20"/>
  <c r="G71" i="20"/>
  <c r="G70" i="20"/>
  <c r="G69" i="20"/>
  <c r="G68" i="20"/>
  <c r="G67" i="20"/>
  <c r="G66" i="20"/>
  <c r="G65" i="20"/>
  <c r="G64" i="20"/>
  <c r="G63" i="20"/>
  <c r="G62" i="20"/>
  <c r="G61" i="20"/>
  <c r="G60" i="20"/>
  <c r="G59" i="20"/>
  <c r="G58" i="20"/>
  <c r="G57" i="20"/>
  <c r="G56" i="20"/>
  <c r="G55" i="20"/>
  <c r="G54" i="20"/>
  <c r="G53" i="20"/>
  <c r="H53" i="20" s="1"/>
  <c r="G52" i="20"/>
  <c r="G51" i="20"/>
  <c r="G50" i="20"/>
  <c r="G49" i="20"/>
  <c r="G48" i="20"/>
  <c r="G47" i="20"/>
  <c r="G46" i="20"/>
  <c r="G45" i="20"/>
  <c r="G44" i="20"/>
  <c r="G43" i="20"/>
  <c r="G42" i="20"/>
  <c r="G41" i="20"/>
  <c r="G40" i="20"/>
  <c r="G39" i="20"/>
  <c r="G38" i="20"/>
  <c r="G37" i="20"/>
  <c r="G36" i="20"/>
  <c r="G35" i="20"/>
  <c r="G34" i="20"/>
  <c r="G33" i="20"/>
  <c r="G32" i="20"/>
  <c r="G31" i="20"/>
  <c r="G30" i="20"/>
  <c r="G29" i="20"/>
  <c r="G28" i="20"/>
  <c r="G27" i="20"/>
  <c r="G26" i="20"/>
  <c r="G25" i="20"/>
  <c r="G24" i="20"/>
  <c r="G23" i="20"/>
  <c r="G22" i="20"/>
  <c r="G21" i="20"/>
  <c r="G20" i="20"/>
  <c r="G19" i="20"/>
  <c r="G18" i="20"/>
  <c r="G17" i="20"/>
  <c r="G16" i="20"/>
  <c r="G15" i="20"/>
  <c r="G14" i="20"/>
  <c r="G13" i="20"/>
  <c r="G12" i="20"/>
  <c r="G11" i="20"/>
  <c r="G10" i="20"/>
  <c r="G9" i="20"/>
  <c r="G8" i="20"/>
  <c r="G7" i="20"/>
  <c r="E7" i="20"/>
  <c r="I215" i="26" l="1"/>
  <c r="J215" i="26"/>
  <c r="I239" i="26"/>
  <c r="J239" i="26" s="1"/>
  <c r="I219" i="26"/>
  <c r="J219" i="26" s="1"/>
  <c r="I223" i="26"/>
  <c r="J223" i="26"/>
  <c r="I209" i="26"/>
  <c r="I7" i="26" s="1"/>
  <c r="H7" i="26"/>
  <c r="J235" i="26"/>
  <c r="J232" i="26"/>
  <c r="J231" i="26"/>
  <c r="J228" i="26"/>
  <c r="J240" i="26"/>
  <c r="J227" i="26"/>
  <c r="J224" i="26"/>
  <c r="I236" i="26"/>
  <c r="J236" i="26" s="1"/>
  <c r="J220" i="26"/>
  <c r="J212" i="26"/>
  <c r="J208" i="26"/>
  <c r="J216" i="26"/>
  <c r="I242" i="26"/>
  <c r="J242" i="26" s="1"/>
  <c r="I238" i="26"/>
  <c r="J238" i="26" s="1"/>
  <c r="I222" i="26"/>
  <c r="J222" i="26" s="1"/>
  <c r="I206" i="26"/>
  <c r="J206" i="26" s="1"/>
  <c r="I210" i="26"/>
  <c r="J210" i="26" s="1"/>
  <c r="I234" i="26"/>
  <c r="J234" i="26" s="1"/>
  <c r="I218" i="26"/>
  <c r="J218" i="26"/>
  <c r="I226" i="26"/>
  <c r="J226" i="26" s="1"/>
  <c r="I230" i="26"/>
  <c r="J230" i="26" s="1"/>
  <c r="I214" i="26"/>
  <c r="J214" i="26" s="1"/>
  <c r="J241" i="26"/>
  <c r="J233" i="26"/>
  <c r="J225" i="26"/>
  <c r="J217" i="26"/>
  <c r="J204" i="26"/>
  <c r="J237" i="26"/>
  <c r="J229" i="26"/>
  <c r="J221" i="26"/>
  <c r="J213" i="26"/>
  <c r="J205" i="26"/>
  <c r="I118" i="26"/>
  <c r="J118" i="26" s="1"/>
  <c r="I126" i="26"/>
  <c r="J126" i="26"/>
  <c r="I134" i="26"/>
  <c r="J134" i="26" s="1"/>
  <c r="I142" i="26"/>
  <c r="J142" i="26" s="1"/>
  <c r="I150" i="26"/>
  <c r="J150" i="26" s="1"/>
  <c r="I158" i="26"/>
  <c r="J158" i="26" s="1"/>
  <c r="I166" i="26"/>
  <c r="J166" i="26" s="1"/>
  <c r="I174" i="26"/>
  <c r="J174" i="26" s="1"/>
  <c r="I182" i="26"/>
  <c r="J182" i="26" s="1"/>
  <c r="I190" i="26"/>
  <c r="J190" i="26" s="1"/>
  <c r="I198" i="26"/>
  <c r="J198" i="26" s="1"/>
  <c r="J133" i="26"/>
  <c r="I133" i="26"/>
  <c r="I117" i="26"/>
  <c r="J117" i="26" s="1"/>
  <c r="I179" i="26"/>
  <c r="J179" i="26" s="1"/>
  <c r="I141" i="26"/>
  <c r="J141" i="26" s="1"/>
  <c r="I125" i="26"/>
  <c r="J125" i="26" s="1"/>
  <c r="J109" i="26"/>
  <c r="J199" i="26"/>
  <c r="I124" i="26"/>
  <c r="J124" i="26" s="1"/>
  <c r="I111" i="26"/>
  <c r="J111" i="26" s="1"/>
  <c r="J116" i="26"/>
  <c r="I119" i="26"/>
  <c r="J119" i="26" s="1"/>
  <c r="I127" i="26"/>
  <c r="J127" i="26" s="1"/>
  <c r="J132" i="26"/>
  <c r="I135" i="26"/>
  <c r="J135" i="26" s="1"/>
  <c r="J140" i="26"/>
  <c r="I143" i="26"/>
  <c r="J143" i="26" s="1"/>
  <c r="J148" i="26"/>
  <c r="I151" i="26"/>
  <c r="J151" i="26" s="1"/>
  <c r="J156" i="26"/>
  <c r="I159" i="26"/>
  <c r="J159" i="26" s="1"/>
  <c r="J164" i="26"/>
  <c r="I167" i="26"/>
  <c r="J167" i="26" s="1"/>
  <c r="J172" i="26"/>
  <c r="I175" i="26"/>
  <c r="J175" i="26" s="1"/>
  <c r="J180" i="26"/>
  <c r="I183" i="26"/>
  <c r="J183" i="26" s="1"/>
  <c r="J188" i="26"/>
  <c r="I191" i="26"/>
  <c r="J191" i="26" s="1"/>
  <c r="J196" i="26"/>
  <c r="I199" i="26"/>
  <c r="I114" i="26"/>
  <c r="J114" i="26" s="1"/>
  <c r="I122" i="26"/>
  <c r="J122" i="26" s="1"/>
  <c r="I130" i="26"/>
  <c r="J130" i="26" s="1"/>
  <c r="I138" i="26"/>
  <c r="J138" i="26" s="1"/>
  <c r="I146" i="26"/>
  <c r="J146" i="26" s="1"/>
  <c r="I154" i="26"/>
  <c r="J154" i="26" s="1"/>
  <c r="I162" i="26"/>
  <c r="J162" i="26" s="1"/>
  <c r="I170" i="26"/>
  <c r="J170" i="26" s="1"/>
  <c r="I178" i="26"/>
  <c r="J178" i="26" s="1"/>
  <c r="I186" i="26"/>
  <c r="J186" i="26" s="1"/>
  <c r="I194" i="26"/>
  <c r="J194" i="26" s="1"/>
  <c r="I202" i="26"/>
  <c r="J202" i="26" s="1"/>
  <c r="I149" i="26"/>
  <c r="J149" i="26" s="1"/>
  <c r="I157" i="26"/>
  <c r="J157" i="26" s="1"/>
  <c r="I165" i="26"/>
  <c r="J165" i="26" s="1"/>
  <c r="I173" i="26"/>
  <c r="J173" i="26" s="1"/>
  <c r="I181" i="26"/>
  <c r="J181" i="26" s="1"/>
  <c r="I189" i="26"/>
  <c r="J189" i="26" s="1"/>
  <c r="I197" i="26"/>
  <c r="J197" i="26" s="1"/>
  <c r="I108" i="26"/>
  <c r="J108" i="26" s="1"/>
  <c r="I112" i="26"/>
  <c r="J112" i="26" s="1"/>
  <c r="I120" i="26"/>
  <c r="J120" i="26" s="1"/>
  <c r="I128" i="26"/>
  <c r="J128" i="26" s="1"/>
  <c r="I136" i="26"/>
  <c r="J136" i="26" s="1"/>
  <c r="I144" i="26"/>
  <c r="J144" i="26" s="1"/>
  <c r="I152" i="26"/>
  <c r="J152" i="26" s="1"/>
  <c r="I160" i="26"/>
  <c r="J160" i="26" s="1"/>
  <c r="I168" i="26"/>
  <c r="J168" i="26" s="1"/>
  <c r="I176" i="26"/>
  <c r="J176" i="26" s="1"/>
  <c r="I184" i="26"/>
  <c r="J184" i="26" s="1"/>
  <c r="I192" i="26"/>
  <c r="J192" i="26" s="1"/>
  <c r="I200" i="26"/>
  <c r="J200" i="26" s="1"/>
  <c r="I123" i="26"/>
  <c r="J123" i="26" s="1"/>
  <c r="I203" i="26"/>
  <c r="J203" i="26" s="1"/>
  <c r="I51" i="26"/>
  <c r="J51" i="26" s="1"/>
  <c r="I15" i="26"/>
  <c r="J15" i="26" s="1"/>
  <c r="I23" i="26"/>
  <c r="J23" i="26" s="1"/>
  <c r="I56" i="26"/>
  <c r="J56" i="26" s="1"/>
  <c r="I64" i="26"/>
  <c r="J64" i="26" s="1"/>
  <c r="I72" i="26"/>
  <c r="J72" i="26"/>
  <c r="I80" i="26"/>
  <c r="J80" i="26" s="1"/>
  <c r="I88" i="26"/>
  <c r="J88" i="26" s="1"/>
  <c r="I96" i="26"/>
  <c r="J96" i="26" s="1"/>
  <c r="I104" i="26"/>
  <c r="J104" i="26" s="1"/>
  <c r="I46" i="26"/>
  <c r="J46" i="26" s="1"/>
  <c r="I16" i="26"/>
  <c r="J16" i="26" s="1"/>
  <c r="I24" i="26"/>
  <c r="J24" i="26" s="1"/>
  <c r="I32" i="26"/>
  <c r="J32" i="26" s="1"/>
  <c r="I40" i="26"/>
  <c r="J40" i="26" s="1"/>
  <c r="I48" i="26"/>
  <c r="J48" i="26" s="1"/>
  <c r="I57" i="26"/>
  <c r="J57" i="26" s="1"/>
  <c r="I65" i="26"/>
  <c r="J65" i="26" s="1"/>
  <c r="I73" i="26"/>
  <c r="J73" i="26" s="1"/>
  <c r="I81" i="26"/>
  <c r="J81" i="26" s="1"/>
  <c r="I89" i="26"/>
  <c r="J89" i="26" s="1"/>
  <c r="I97" i="26"/>
  <c r="J97" i="26" s="1"/>
  <c r="I105" i="26"/>
  <c r="J105" i="26" s="1"/>
  <c r="I9" i="26"/>
  <c r="J9" i="26"/>
  <c r="I17" i="26"/>
  <c r="J17" i="26" s="1"/>
  <c r="I25" i="26"/>
  <c r="J25" i="26"/>
  <c r="I33" i="26"/>
  <c r="J33" i="26" s="1"/>
  <c r="I41" i="26"/>
  <c r="J41" i="26" s="1"/>
  <c r="I49" i="26"/>
  <c r="J49" i="26"/>
  <c r="I58" i="26"/>
  <c r="J58" i="26" s="1"/>
  <c r="I66" i="26"/>
  <c r="J66" i="26" s="1"/>
  <c r="I74" i="26"/>
  <c r="J74" i="26" s="1"/>
  <c r="I82" i="26"/>
  <c r="J82" i="26" s="1"/>
  <c r="I90" i="26"/>
  <c r="J90" i="26" s="1"/>
  <c r="I98" i="26"/>
  <c r="J98" i="26" s="1"/>
  <c r="I106" i="26"/>
  <c r="J106" i="26" s="1"/>
  <c r="I14" i="26"/>
  <c r="J14" i="26" s="1"/>
  <c r="I10" i="26"/>
  <c r="J10" i="26" s="1"/>
  <c r="I18" i="26"/>
  <c r="J18" i="26"/>
  <c r="I26" i="26"/>
  <c r="J26" i="26" s="1"/>
  <c r="I34" i="26"/>
  <c r="J34" i="26" s="1"/>
  <c r="I42" i="26"/>
  <c r="J42" i="26" s="1"/>
  <c r="I50" i="26"/>
  <c r="J50" i="26"/>
  <c r="I59" i="26"/>
  <c r="J59" i="26"/>
  <c r="I67" i="26"/>
  <c r="J67" i="26" s="1"/>
  <c r="I75" i="26"/>
  <c r="J75" i="26" s="1"/>
  <c r="I83" i="26"/>
  <c r="J83" i="26" s="1"/>
  <c r="I91" i="26"/>
  <c r="J91" i="26" s="1"/>
  <c r="I99" i="26"/>
  <c r="J99" i="26" s="1"/>
  <c r="I107" i="26"/>
  <c r="J107" i="26" s="1"/>
  <c r="I22" i="26"/>
  <c r="J22" i="26" s="1"/>
  <c r="I27" i="26"/>
  <c r="J27" i="26" s="1"/>
  <c r="I35" i="26"/>
  <c r="J35" i="26" s="1"/>
  <c r="I43" i="26"/>
  <c r="J43" i="26" s="1"/>
  <c r="I52" i="26"/>
  <c r="J52" i="26" s="1"/>
  <c r="I60" i="26"/>
  <c r="J60" i="26" s="1"/>
  <c r="I68" i="26"/>
  <c r="J68" i="26" s="1"/>
  <c r="I76" i="26"/>
  <c r="J76" i="26" s="1"/>
  <c r="I84" i="26"/>
  <c r="J84" i="26" s="1"/>
  <c r="I92" i="26"/>
  <c r="J92" i="26" s="1"/>
  <c r="I100" i="26"/>
  <c r="J100" i="26" s="1"/>
  <c r="I38" i="26"/>
  <c r="J38" i="26" s="1"/>
  <c r="I12" i="26"/>
  <c r="J12" i="26" s="1"/>
  <c r="I20" i="26"/>
  <c r="J20" i="26" s="1"/>
  <c r="I28" i="26"/>
  <c r="J28" i="26" s="1"/>
  <c r="I36" i="26"/>
  <c r="J36" i="26" s="1"/>
  <c r="I44" i="26"/>
  <c r="J44" i="26" s="1"/>
  <c r="I53" i="26"/>
  <c r="J53" i="26" s="1"/>
  <c r="I61" i="26"/>
  <c r="J61" i="26" s="1"/>
  <c r="I69" i="26"/>
  <c r="J69" i="26" s="1"/>
  <c r="I77" i="26"/>
  <c r="J77" i="26" s="1"/>
  <c r="I85" i="26"/>
  <c r="J85" i="26" s="1"/>
  <c r="I93" i="26"/>
  <c r="J93" i="26" s="1"/>
  <c r="I101" i="26"/>
  <c r="J101" i="26" s="1"/>
  <c r="I30" i="26"/>
  <c r="J30" i="26" s="1"/>
  <c r="I13" i="26"/>
  <c r="J13" i="26" s="1"/>
  <c r="I21" i="26"/>
  <c r="J21" i="26" s="1"/>
  <c r="I29" i="26"/>
  <c r="J29" i="26" s="1"/>
  <c r="I37" i="26"/>
  <c r="J37" i="26" s="1"/>
  <c r="I45" i="26"/>
  <c r="J45" i="26" s="1"/>
  <c r="I54" i="26"/>
  <c r="J54" i="26" s="1"/>
  <c r="I62" i="26"/>
  <c r="J62" i="26" s="1"/>
  <c r="I70" i="26"/>
  <c r="J70" i="26" s="1"/>
  <c r="I78" i="26"/>
  <c r="J78" i="26" s="1"/>
  <c r="I86" i="26"/>
  <c r="J86" i="26" s="1"/>
  <c r="I94" i="26"/>
  <c r="J94" i="26" s="1"/>
  <c r="I102" i="26"/>
  <c r="J102" i="26" s="1"/>
  <c r="I19" i="26"/>
  <c r="J19" i="26" s="1"/>
  <c r="I11" i="26"/>
  <c r="J11" i="26" s="1"/>
  <c r="I31" i="26"/>
  <c r="J31" i="26" s="1"/>
  <c r="I39" i="26"/>
  <c r="J39" i="26" s="1"/>
  <c r="I47" i="26"/>
  <c r="J47" i="26" s="1"/>
  <c r="I55" i="26"/>
  <c r="J55" i="26" s="1"/>
  <c r="I63" i="26"/>
  <c r="J63" i="26" s="1"/>
  <c r="I71" i="26"/>
  <c r="J71" i="26" s="1"/>
  <c r="I79" i="26"/>
  <c r="J79" i="26" s="1"/>
  <c r="I87" i="26"/>
  <c r="J87" i="26" s="1"/>
  <c r="I95" i="26"/>
  <c r="J95" i="26" s="1"/>
  <c r="I103" i="26"/>
  <c r="J103" i="26" s="1"/>
  <c r="H55" i="31"/>
  <c r="I55" i="31" s="1"/>
  <c r="H9" i="31"/>
  <c r="I9" i="31" s="1"/>
  <c r="H25" i="31"/>
  <c r="I25" i="31" s="1"/>
  <c r="H32" i="31"/>
  <c r="I32" i="31" s="1"/>
  <c r="H48" i="31"/>
  <c r="I48" i="31"/>
  <c r="H39" i="31"/>
  <c r="I39" i="31" s="1"/>
  <c r="H24" i="31"/>
  <c r="I24" i="31" s="1"/>
  <c r="H17" i="31"/>
  <c r="I17" i="31" s="1"/>
  <c r="H40" i="31"/>
  <c r="I40" i="31"/>
  <c r="H11" i="31"/>
  <c r="I11" i="31" s="1"/>
  <c r="H19" i="31"/>
  <c r="I19" i="31" s="1"/>
  <c r="H27" i="31"/>
  <c r="I27" i="31" s="1"/>
  <c r="H34" i="31"/>
  <c r="I34" i="31" s="1"/>
  <c r="H42" i="31"/>
  <c r="I42" i="31" s="1"/>
  <c r="H50" i="31"/>
  <c r="I50" i="31" s="1"/>
  <c r="H8" i="31"/>
  <c r="I8" i="31" s="1"/>
  <c r="H16" i="31"/>
  <c r="I16" i="31" s="1"/>
  <c r="H31" i="31"/>
  <c r="I31" i="31" s="1"/>
  <c r="H47" i="31"/>
  <c r="I47" i="31" s="1"/>
  <c r="H13" i="31"/>
  <c r="I13" i="31" s="1"/>
  <c r="H21" i="31"/>
  <c r="I21" i="31" s="1"/>
  <c r="H36" i="31"/>
  <c r="I36" i="31" s="1"/>
  <c r="H44" i="31"/>
  <c r="I44" i="31" s="1"/>
  <c r="H52" i="31"/>
  <c r="I52" i="31" s="1"/>
  <c r="H7" i="31"/>
  <c r="I7" i="31" s="1"/>
  <c r="I26" i="31"/>
  <c r="H33" i="31"/>
  <c r="I33" i="31" s="1"/>
  <c r="I37" i="31"/>
  <c r="H18" i="31"/>
  <c r="I18" i="31" s="1"/>
  <c r="H49" i="31"/>
  <c r="I49" i="31" s="1"/>
  <c r="H10" i="31"/>
  <c r="I10" i="31" s="1"/>
  <c r="H41" i="31"/>
  <c r="I41" i="31" s="1"/>
  <c r="I29" i="31"/>
  <c r="H14" i="31"/>
  <c r="I14" i="31" s="1"/>
  <c r="H22" i="31"/>
  <c r="H45" i="31"/>
  <c r="I45" i="31" s="1"/>
  <c r="H53" i="31"/>
  <c r="I53" i="31" s="1"/>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4"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I8" i="26"/>
  <c r="E8" i="32"/>
  <c r="G8" i="32" s="1"/>
  <c r="H8" i="32" s="1"/>
  <c r="I8" i="32" s="1"/>
  <c r="A8" i="32"/>
  <c r="E7" i="32"/>
  <c r="G7" i="32" s="1"/>
  <c r="H7" i="32" s="1"/>
  <c r="G6" i="32"/>
  <c r="D21" i="12" s="1"/>
  <c r="F6" i="32"/>
  <c r="I7" i="32" l="1"/>
  <c r="I22" i="31"/>
  <c r="H6" i="31"/>
  <c r="J209" i="26"/>
  <c r="J7" i="26" s="1"/>
  <c r="H6" i="32"/>
  <c r="I6" i="32"/>
  <c r="I6" i="31" l="1"/>
  <c r="D22" i="12"/>
  <c r="D34" i="12" l="1"/>
  <c r="D23" i="12"/>
  <c r="G6" i="20"/>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D37" i="12" l="1"/>
  <c r="G33" i="30"/>
  <c r="G34" i="30"/>
  <c r="J8" i="26" l="1"/>
  <c r="G7" i="30" l="1"/>
  <c r="G8" i="30"/>
  <c r="G9" i="30"/>
  <c r="G10" i="30"/>
  <c r="G11" i="30"/>
  <c r="G12" i="30"/>
  <c r="G13" i="30"/>
  <c r="G14" i="30"/>
  <c r="G15" i="30"/>
  <c r="G16" i="30"/>
  <c r="G17" i="30"/>
  <c r="G18" i="30"/>
  <c r="G19" i="30"/>
  <c r="G20" i="30"/>
  <c r="G21" i="30"/>
  <c r="G22" i="30"/>
  <c r="G23" i="30"/>
  <c r="G24" i="30"/>
  <c r="G25" i="30"/>
  <c r="G26" i="30"/>
  <c r="G27" i="30"/>
  <c r="G28" i="30"/>
  <c r="G29" i="30"/>
  <c r="G30" i="30"/>
  <c r="G31" i="30"/>
  <c r="G32" i="30"/>
  <c r="D27" i="12" l="1"/>
  <c r="D26" i="12" s="1"/>
  <c r="D15" i="12" s="1"/>
  <c r="E25" i="20" l="1"/>
  <c r="D36" i="12" l="1"/>
  <c r="E10" i="20" l="1"/>
  <c r="D20" i="12" l="1"/>
  <c r="I8" i="20"/>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4" i="20"/>
  <c r="I22" i="20"/>
  <c r="I30" i="20"/>
  <c r="I31" i="20"/>
  <c r="I39" i="20"/>
  <c r="I55" i="20"/>
  <c r="I63" i="20"/>
  <c r="I79" i="20"/>
  <c r="I103" i="20"/>
  <c r="I111" i="20"/>
  <c r="I127" i="20"/>
  <c r="I135" i="20"/>
  <c r="D19" i="12" l="1"/>
  <c r="D42" i="12" l="1"/>
  <c r="D43" i="12" s="1"/>
  <c r="D41" i="12"/>
  <c r="H7" i="20"/>
  <c r="H6" i="20" s="1"/>
  <c r="D13" i="12" l="1"/>
  <c r="D40" i="12"/>
  <c r="D39" i="12" s="1"/>
  <c r="E8" i="20"/>
  <c r="E9" i="20"/>
  <c r="E11" i="20"/>
  <c r="E12" i="20"/>
  <c r="E13" i="20"/>
  <c r="E14" i="20"/>
  <c r="E15" i="20"/>
  <c r="E16" i="20"/>
  <c r="E17" i="20"/>
  <c r="E18" i="20"/>
  <c r="E19" i="20"/>
  <c r="E20" i="20"/>
  <c r="E21" i="20"/>
  <c r="E22" i="20"/>
  <c r="E23" i="20"/>
  <c r="E24"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D25" i="12" l="1"/>
  <c r="D18" i="12" s="1"/>
  <c r="D12" i="12" l="1"/>
  <c r="D17" i="12"/>
  <c r="D14" i="12"/>
  <c r="I7" i="20" l="1"/>
  <c r="I6" i="20" s="1"/>
</calcChain>
</file>

<file path=xl/sharedStrings.xml><?xml version="1.0" encoding="utf-8"?>
<sst xmlns="http://schemas.openxmlformats.org/spreadsheetml/2006/main" count="1247" uniqueCount="192">
  <si>
    <t>Kods</t>
  </si>
  <si>
    <t>Koda nosaukums</t>
  </si>
  <si>
    <t>Detalizēts izdevumu aprēķins</t>
  </si>
  <si>
    <t>Atlīdzība</t>
  </si>
  <si>
    <t>Atalgojums</t>
  </si>
  <si>
    <t>Darba devēja valsts sociālās apdrošināšanas obligātās iemaksas</t>
  </si>
  <si>
    <t>Preces un pakalpojumi</t>
  </si>
  <si>
    <t>23,59% no aprēķinātā atalgojuma</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</si>
  <si>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</si>
  <si>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</si>
  <si>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</si>
  <si>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</si>
  <si>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</si>
  <si>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</si>
  <si>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</si>
  <si>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</si>
  <si>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</si>
  <si>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</si>
  <si>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</si>
  <si>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</si>
  <si>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</si>
  <si>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</si>
  <si>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</si>
  <si>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</si>
  <si>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Nr. p.k.</t>
  </si>
  <si>
    <t>Struktūrvienība</t>
  </si>
  <si>
    <t>Amats</t>
  </si>
  <si>
    <t>Mēnešalga amatpersonām ar speciālajām pakāpēm</t>
  </si>
  <si>
    <t>Stundas likme</t>
  </si>
  <si>
    <t>Stundu skaits</t>
  </si>
  <si>
    <t>Piemaksa par nakts darbu</t>
  </si>
  <si>
    <t xml:space="preserve"> DD VSAOI </t>
  </si>
  <si>
    <t>kopā</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</si>
  <si>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</si>
  <si>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</si>
  <si>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</si>
  <si>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</si>
  <si>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</si>
  <si>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</si>
  <si>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</si>
  <si>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</si>
  <si>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Ministru kabineta rīkojuma projekta “Par apropriācijas pārdali no budžeta resora</t>
  </si>
  <si>
    <t xml:space="preserve"> “74. Gadskārtējā valsts budžeta izpildes procesā pārdalāmais finansējums”</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</si>
  <si>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</si>
  <si>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</si>
  <si>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</si>
  <si>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</si>
  <si>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</si>
  <si>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</si>
  <si>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</si>
  <si>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Zemgales reģiona pārvalde</t>
  </si>
  <si>
    <t>1.tabula</t>
  </si>
  <si>
    <t>2.tabula</t>
  </si>
  <si>
    <t>3.tabula</t>
  </si>
  <si>
    <t>Kurzemes reģiona pārvalde</t>
  </si>
  <si>
    <t>Samaksa par virsstundu darbu un darbu svētku dienās</t>
  </si>
  <si>
    <t>Izdevumi, kas saistīti ar operatīvo darbību _____________________</t>
  </si>
  <si>
    <t>kopā:</t>
  </si>
  <si>
    <t>Dienas nauda (kopsumma)</t>
  </si>
  <si>
    <t>Likme</t>
  </si>
  <si>
    <t>Dienu skaits</t>
  </si>
  <si>
    <t>Laika periods</t>
  </si>
  <si>
    <t>programmas 22.00.00 “Valsts ārējās robežas drošības pasākumu nodrošināšana””</t>
  </si>
  <si>
    <t>1)    Izdevumi saistībā ar 12.03.2024 MK rīkojuma Nr. 184 un 10.09.2024 MK rīkojuma Nr. 744 izpildei nepieciešamo pasākumu īstenošanu</t>
  </si>
  <si>
    <t xml:space="preserve">Speciālais apģērbs amatpersonām ar speciālajām dienesta pakāpēm </t>
  </si>
  <si>
    <t>inspektors</t>
  </si>
  <si>
    <t>jaunākais inspektors</t>
  </si>
  <si>
    <t>nodaļas priekšnieks</t>
  </si>
  <si>
    <r>
      <t xml:space="preserve">Pamatojoties uz 10.09.2024 MK Rīkojumu Nr.744 (anotācija 24-TA-2020) 
Termālās kameras (binokļi) SUB vajadzībām  7 gab. x 4 086,497 </t>
    </r>
    <r>
      <rPr>
        <i/>
        <sz val="11"/>
        <rFont val="Times New Roman"/>
        <family val="1"/>
        <charset val="186"/>
      </rPr>
      <t xml:space="preserve">euro </t>
    </r>
    <r>
      <rPr>
        <sz val="11"/>
        <rFont val="Times New Roman"/>
        <family val="1"/>
        <charset val="186"/>
      </rPr>
      <t xml:space="preserve">= 28 605,48 </t>
    </r>
    <r>
      <rPr>
        <i/>
        <sz val="11"/>
        <rFont val="Times New Roman"/>
        <family val="1"/>
        <charset val="186"/>
      </rPr>
      <t>euro.</t>
    </r>
  </si>
  <si>
    <t>VP GKĀRTPP RKVP SPECIĀLO UZDEVUMU BATALJONA (BIROJA) 7.TAKTISKĀ NODAĻA</t>
  </si>
  <si>
    <t>VP GKĀRTPP RKVP SPECIĀLO UZDEVUMU BATALJONA (BIROJA) 6.TAKTISKĀ NODAĻA</t>
  </si>
  <si>
    <t>Peugeot Boxer</t>
  </si>
  <si>
    <t>VW Crafter</t>
  </si>
  <si>
    <t>Rīgas reģiona pārvalde</t>
  </si>
  <si>
    <t>Renault Trafic</t>
  </si>
  <si>
    <t>Citroen Berlingo</t>
  </si>
  <si>
    <t>Citroen Jumper</t>
  </si>
  <si>
    <t>Fiat 55x Cross</t>
  </si>
  <si>
    <t>KIA Cee'd</t>
  </si>
  <si>
    <t>Opel Mokka</t>
  </si>
  <si>
    <t xml:space="preserve">Opel Insignia Limousine </t>
  </si>
  <si>
    <t>Renault Kangoo</t>
  </si>
  <si>
    <t>Renault Laguna</t>
  </si>
  <si>
    <t>Škoda Superb</t>
  </si>
  <si>
    <t>Toyota RAV4</t>
  </si>
  <si>
    <t>VW Transporter</t>
  </si>
  <si>
    <t>VP LATGALES RP ZIEMEĻLATGALES IECIRKNIS</t>
  </si>
  <si>
    <t>iecirkņa priekšnieka vietnieks, Reaģēšanas nodaļas priekšnieks</t>
  </si>
  <si>
    <t>VP LATGALES RP ZIEMEĻLATGALES IECIRKŅA IZMEKLĒŠANAS NODAĻAS 2.GRUPA</t>
  </si>
  <si>
    <t>VP LATGALES RP DIENVIDLATGALES IECIRKŅA REAĢĒŠANAS NODAĻAS 3.GRUPA</t>
  </si>
  <si>
    <t>vecākais inspektors</t>
  </si>
  <si>
    <t>VP LATGALES RP DIENVIDLATGALES IECIRKŅA REAĢĒŠANAS NODAĻAS 7.GRUPA</t>
  </si>
  <si>
    <t>VP LATGALES RP DIENVIDLATGALES IECIRKŅA REAĢĒŠANAS NODAĻAS 1.GRUPA</t>
  </si>
  <si>
    <t>VP LATGALES RP ZIEMEĻLATGALES IECIRKŅA PREVENCIJAS GRUPA</t>
  </si>
  <si>
    <t>VP LATGALES RP KĀRTPB ATĻAUJU SISTĒMAS GRUPA</t>
  </si>
  <si>
    <t>VP LATGALES RP KRIMPB KRIMINĀLIZLŪKOŠANAS INFORMĀCIJAS ANALĪZES GRUPA</t>
  </si>
  <si>
    <t>VP LATGALES RP DIENVIDLATGALES IECIRKŅA IZMEKLĒŠANAS NODAĻAS 7.GRUPA</t>
  </si>
  <si>
    <t>VP LATGALES RP ZIEMEĻLATGALES IECIRKŅA REAĢĒŠANAS NODAĻAS 10.GRUPA</t>
  </si>
  <si>
    <t>galvenais inspektors</t>
  </si>
  <si>
    <t>VP LATGALES RP ZIEMEĻLATGALES IECIRKŅA REAĢĒŠANAS NODAĻAS 7.GRUPA</t>
  </si>
  <si>
    <t>VP LATGALES RP DIENVIDLATGALES IECIRKŅA REAĢĒŠANAS NODAĻAS 6.GRUPA</t>
  </si>
  <si>
    <t>VP LATGALES RP DIENVIDLATGALES IECIRKŅA REAĢĒŠANAS NODAĻAS 2.GRUPA</t>
  </si>
  <si>
    <t>vecākais inspektora</t>
  </si>
  <si>
    <t>VP LATGALES RP DIENVIDLATGALES IECIRKŅA IZMEKLĒŠANAS NODAĻAS 6.GRUPA</t>
  </si>
  <si>
    <t>VP LATGALES RP ZIEMEĻLATGALES IECIRKŅA IZMEKLĒŠANAS NODAĻAS 3.GRUPA</t>
  </si>
  <si>
    <t>VP LATGALES REĢIONA PĀRVALDES DISCIPLINĀRĀS UZRAUDZĪBAS GRUPA</t>
  </si>
  <si>
    <t>VP LATGALES RP KĀRTPB RESURSU UN KRĪZES VADĪBAS NODAĻA</t>
  </si>
  <si>
    <t>VP LATGALES RP ZIEMEĻLATGALES IECIRKŅA IZMEKLĒŠANAS NODAĻAS 5.GRUPA</t>
  </si>
  <si>
    <t>VP LATGALES RP ZIEMEĻLATGALES IECIRKŅA REAĢĒŠANAS NODAĻAS 6.GRUPA</t>
  </si>
  <si>
    <t>nodaļas priekšnieka vietnieks</t>
  </si>
  <si>
    <t>VP LATGALES RP ZIEMEĻLATGALES IECIRKŅA REAĢĒŠANAS NODAĻAS 8.GRUPA</t>
  </si>
  <si>
    <t>VP LATGALES RP ZIEMEĻLATGALES IECIRKŅA IZMEKLĒŠANAS NODAĻAS 6.GRUPA</t>
  </si>
  <si>
    <t>VP LATGALES RP DIENVIDLATGALES IECIRKŅA PREVENCIJAS GRUPA</t>
  </si>
  <si>
    <t>VP LATGALES RP KĀRTPB PREVENCIJAS GRUPA</t>
  </si>
  <si>
    <t>VP LATGALES RP DIENVIDLATGALES IECIRKŅA REAĢĒŠANAS NODAĻAS 10.GRUPA</t>
  </si>
  <si>
    <t>VP LATGALES RP DIENVIDLATGALES IECIRKŅA IZMEKLĒŠANAS NODAĻAS 9.GRUPA</t>
  </si>
  <si>
    <t>VP LATGALES RP DIENVIDLATGALES IECIRKŅA IZMEKLĒŠANAS NODAĻAS 8.GRUPA</t>
  </si>
  <si>
    <t>VP LATGALES RP ZIEMEĻLATGALES IECIRKŅA REAĢĒŠANAS NODAĻAS 1.GRUPA</t>
  </si>
  <si>
    <t>VP LATGALES RP ZIEMEĻLATGALES IECIRKŅA REAĢĒŠANAS NODAĻAS 5.GRUPA</t>
  </si>
  <si>
    <t>VP LATGALES RP KRIMPB RĒZEKNES REĢIONĀLĀ NODAĻA</t>
  </si>
  <si>
    <t>VP LATGALES RP ZIEMEĻLATGALES IECIRKŅA IZMEKLĒŠANAS NODAĻAS 1.GRUPA</t>
  </si>
  <si>
    <t>VP LATGALES RP DIENVIDLATGALES IECIRKŅA REAĢĒŠANAS NODAĻAS 5.GRUPA</t>
  </si>
  <si>
    <t>VP LATGALES RP DIENVIDLATGALES IECIRKŅA REAĢĒŠANAS NODAĻAS 4.GRUPA</t>
  </si>
  <si>
    <t>VP LATGALES RP ZIEMEĻLATGALES IECIRKŅA REAĢĒŠANAS NODAĻAS 4.GRUPA</t>
  </si>
  <si>
    <t>VP LATGALES RP KĀRTPB SŪDZĪBU IZSKATĪŠANAS GRUPA</t>
  </si>
  <si>
    <t>VP LATGALES RP DIENVIDLATGALES IECIRKŅA IZMEKLĒŠANAS NODAĻAS 1.GRUPA</t>
  </si>
  <si>
    <t>VP LATGALES RP ZIEMEĻLATGALES IECIRKŅA IZMEKLĒŠANAS NODAĻAS 4.GRUPA</t>
  </si>
  <si>
    <t>VP LATGALES RP DIENVIDLATGALES IECIRKŅA IZMEKLĒŠANAS NODAĻAS 5.GRUPA</t>
  </si>
  <si>
    <t>VP LATGALES RP ZIEMEĻLATGALES IECIRKŅA IZMEKLĒŠANAS NODAĻAS 7.GRUPA</t>
  </si>
  <si>
    <t>VP LATGALES RP DIENVIDLATGALES IECIRKŅA REAĢĒŠANAS NODAĻAS 9.GRUPA</t>
  </si>
  <si>
    <t>VP LATGALES RP DIENVIDLATGALES IECIRKŅA REAĢĒŠANAS NODAĻAS 8.GRUPA</t>
  </si>
  <si>
    <t>iecirkņa priekšnieka vietnieks, Izmeklēšanas nodaļas priekšnieks</t>
  </si>
  <si>
    <t>VP LATGALES RP ZIEMEĻLATGALES IECIRKŅA REAĢĒŠANAS NODAĻAS 9.GRUPA</t>
  </si>
  <si>
    <t>VP LATGALES RP DIENVIDLATGALES IECIRKŅA IZMEKLĒŠANAS NODAĻAS 2.GRUPA</t>
  </si>
  <si>
    <t>VP LATGALES RP KĀRTĪBAS POLICIJAS BIROJS (LRP KĀRTPB)</t>
  </si>
  <si>
    <t>biroja priekšnieka vietnieks</t>
  </si>
  <si>
    <t>VP LATGALES RP ZIEMEĻLATGALES IECIRKŅA IZMEKLĒŠANAS NODAĻAS 10.GRUPA</t>
  </si>
  <si>
    <t>galvenais inspektors (informācijas sistēmu drošības pārzinis)</t>
  </si>
  <si>
    <t>VP LATGALES RP DIENVIDLATGALES IECIRKŅA IZMEKLĒŠANAS NODAĻAS 3.GRUPA</t>
  </si>
  <si>
    <t>VP LATGALES RP ZIEMEĻLATGALES IECIRKŅA IZMEKLĒŠANAS NODAĻAS 8.GRUPA</t>
  </si>
  <si>
    <t>VP LATGALES RP ZIEMEĻLATGALES IECIRKŅA IZMEKLĒŠANAS NODAĻAS 9.GRUPA</t>
  </si>
  <si>
    <t>galvenas inspektors</t>
  </si>
  <si>
    <t>iecirkņa priekšnieks</t>
  </si>
  <si>
    <t>VP LATGALES RP DIENVIDLATGALES IECIRKŅA IZMEKLĒŠANAS NODAĻAS 4.GRUPA</t>
  </si>
  <si>
    <t>VP LATGALES RP KRIMPB EKONOMISKO NOZIEGUMU APKAROŠANAS NODAĻA</t>
  </si>
  <si>
    <t>VP LATGALES RP ZIEMEĻLATGALES IECIRKŅA REAĢĒŠANAS NODAĻAS 3.GRUPA</t>
  </si>
  <si>
    <t>***</t>
  </si>
  <si>
    <t>*** - izdienas pensionārs</t>
  </si>
  <si>
    <t>VP LATGALES RP ZIEMEĻLATGALES IECIRKŅA REAĢĒŠANAS NODAĻAS 2.GRUPA</t>
  </si>
  <si>
    <t>VP LATGALES RP KRIMPB ONSSN APKAROŠANAS NODAĻA</t>
  </si>
  <si>
    <t>20%</t>
  </si>
  <si>
    <t>50%</t>
  </si>
  <si>
    <r>
      <t xml:space="preserve">Dzeramais ūdens negāzēts 5L   200 gab. x 0,8228 </t>
    </r>
    <r>
      <rPr>
        <i/>
        <sz val="11"/>
        <rFont val="Times New Roman"/>
        <family val="1"/>
        <charset val="186"/>
      </rPr>
      <t>euro</t>
    </r>
    <r>
      <rPr>
        <sz val="11"/>
        <rFont val="Times New Roman"/>
        <family val="1"/>
        <charset val="186"/>
      </rPr>
      <t xml:space="preserve"> = 164,56 </t>
    </r>
    <r>
      <rPr>
        <i/>
        <sz val="11"/>
        <rFont val="Times New Roman"/>
        <family val="1"/>
        <charset val="186"/>
      </rPr>
      <t>euro</t>
    </r>
  </si>
  <si>
    <r>
      <t xml:space="preserve">Pamatojoties uz 12.03.2024 MK Rīkojumu Nr.184  (anotācija 24-TA-589), 
pasākuma izpildei tika iegādāta kamuflāža:
</t>
    </r>
    <r>
      <rPr>
        <i/>
        <sz val="11"/>
        <rFont val="Times New Roman"/>
        <family val="1"/>
        <charset val="186"/>
      </rPr>
      <t xml:space="preserve">
</t>
    </r>
    <r>
      <rPr>
        <sz val="11"/>
        <rFont val="Times New Roman"/>
        <family val="1"/>
        <charset val="186"/>
      </rPr>
      <t xml:space="preserve">Funkcionāls krekls bruņu vestes nēsāšanai 150 gab. x 79,255 </t>
    </r>
    <r>
      <rPr>
        <i/>
        <sz val="11"/>
        <rFont val="Times New Roman"/>
        <family val="1"/>
        <charset val="186"/>
      </rPr>
      <t>euro</t>
    </r>
    <r>
      <rPr>
        <sz val="11"/>
        <rFont val="Times New Roman"/>
        <family val="1"/>
        <charset val="186"/>
      </rPr>
      <t xml:space="preserve"> = 11 888,25 </t>
    </r>
    <r>
      <rPr>
        <i/>
        <sz val="11"/>
        <rFont val="Times New Roman"/>
        <family val="1"/>
        <charset val="186"/>
      </rPr>
      <t>euro</t>
    </r>
  </si>
  <si>
    <t>21.10.2024.-11.11.2024/</t>
  </si>
  <si>
    <t>21.10.2024.- 22.10.2024/</t>
  </si>
  <si>
    <t>25.10.2024.- 11.11.2024/</t>
  </si>
  <si>
    <t xml:space="preserve"> inspektors</t>
  </si>
  <si>
    <t>priekšnieka vietnieks</t>
  </si>
  <si>
    <t xml:space="preserve">Piemaksa par nakts darbu amatpersonām ar speciālajām dienesta pakāpēm, kuras laika periodā no 2024.gada 01. novembra līdz 30. novembrim tika iesaistītas atbalsta sniegšanā Valsts robežsardzei Latvijas Republikas-Baltkrievijas Republikas valsts robežas robežuzraudzības nodrošināšanā </t>
  </si>
  <si>
    <t>Samaksa par virsstundu darbu</t>
  </si>
  <si>
    <t>4. tabula</t>
  </si>
  <si>
    <t>5.tabula</t>
  </si>
  <si>
    <t>6.tabula</t>
  </si>
  <si>
    <t>*</t>
  </si>
  <si>
    <t>VP GKĀRTPP RKVP SPECIĀLO UZDEVUMU BATALJONA (BIROJA) 4.TAKTISKĀ NODAĻA</t>
  </si>
  <si>
    <t>VP GKĀRTPP RKVP SPECIĀLO UZDEVUMU BATALJONA (BIROJA) 5.TAKTISKĀ NODAĻA</t>
  </si>
  <si>
    <t>Detalizēts aprēķins par laika periodu no 2024. gada 01. novembra līdz 30. novembrim 1. tabulā.
Iesaistītas 179 personas, kopējais iesaistes laiks 2 768 stundas.</t>
  </si>
  <si>
    <t>VP GKĀRTPP RKVP SPECIĀLO UZDEVUMU BATALJONA (BIROJA) 1.TAKTISKĀ NODAĻA</t>
  </si>
  <si>
    <t>iecirkņa priekšnieka vietnieks</t>
  </si>
  <si>
    <t>Detalizēts aprēķins par laika periodu nno 2024. gada 01. novembra līdz 30. novembrim  4. tabulā.
Iesaistītas 236 personas, kopējais iesaistes laiks 6 879 stundas.</t>
  </si>
  <si>
    <t>23,59% no aprēķinātā atalgojuma
* izņemot 1 personu, kurai tiek piemērota nodokļu likme 21,94% (izdienas pensionārs)</t>
  </si>
  <si>
    <t>VP LATGALES RP SRN UN SEVIŠĶĀS LIETVEDĪBAS GRUPA</t>
  </si>
  <si>
    <t>Piemaksa par darbu svētku dienā (18.11)
Detalizēts aprēķins par laika periodu no 2024. gada 01. novembra līdz 30. novembrim  3. tabulā.
Iesaistītas 49 personas, kopējais iesaistes laiks 569 stundas.</t>
  </si>
  <si>
    <t>* Aprēķins par papildu nepieciešamo finansējumu samaksai par virsstundu darbu ir veikts, jo 2024.gada novembrī tika izbeigtas dienesta attiecības ar 2 (divām) amatpersonām.</t>
  </si>
  <si>
    <t>11.11.2021.-30.11.2024/</t>
  </si>
  <si>
    <t>VP GKĀRTPP RKVP SPECIĀLO UZDEVUMU BATALJONA (BIROJA) 2.TAKTISKĀ NODAĻA</t>
  </si>
  <si>
    <t>11.11.2021.-28.11.2024/</t>
  </si>
  <si>
    <r>
      <t xml:space="preserve">39 941,69 </t>
    </r>
    <r>
      <rPr>
        <i/>
        <sz val="11"/>
        <rFont val="Times New Roman"/>
        <family val="1"/>
        <charset val="186"/>
      </rPr>
      <t xml:space="preserve">euro </t>
    </r>
    <r>
      <rPr>
        <sz val="11"/>
        <rFont val="Times New Roman"/>
        <family val="1"/>
        <charset val="186"/>
      </rPr>
      <t>× 8,33% = 3 327,14</t>
    </r>
    <r>
      <rPr>
        <i/>
        <sz val="11"/>
        <rFont val="Times New Roman"/>
        <family val="1"/>
        <charset val="186"/>
      </rPr>
      <t xml:space="preserve"> euro.</t>
    </r>
  </si>
  <si>
    <t>2.pielikums</t>
  </si>
  <si>
    <t xml:space="preserve">Piemaksa par darbu paaugstināta riska un slodzes apstākļos amatpersonām ar speciālajām dienesta pakāpēm, kuras laika periodā no 2024.gada 01. novembra līdz 30. novembrim tika iesaistītas atbalsta sniegšanā Valsts robežsardzei Latvijas Republikas-Baltkrievijas Republikas valsts robežas robežuzraudzības nodrošināšanā </t>
  </si>
  <si>
    <t>Atskaite par degvielas izlietojumu, sniedzot atbalstu Valsts robežsardzei saistībā ar situāciju uz Latvijas Republikas - Baltkrievijas Republikas valsts robežas par laika periodu no 2024.gada 01. novembra līdz 30. novembrim</t>
  </si>
  <si>
    <t>Atskaite par dienas naudas samaksu amatpersonām ar speciālajām dienesta pakāpēm, sniedzot atbalstu Valsts robežsardzei 
Latvijas Republikas - Baltkrievijas Republikas valsts robežas robežuzraudzības nodrošināšanā 
par laika periodu no 2024.gada 21. oktobra septembra līdz 30. novembrim</t>
  </si>
  <si>
    <t xml:space="preserve">Valsts policijas izdevumi </t>
  </si>
  <si>
    <t>Aprēķins veikts par dienesta viesnīcas pakalpojumiem (naktsmītni), kas tika nodrošināti 
no 2024. gada 01. novembra līdz 30. novembrim. 
Dienesta viesnīcas pakalpojumi
Naktsmītnes izdevumi Daugavpilī:
22 nakts x 12 gultasvietas x 15,00 euro = 3 960,00 euro;
20 nakts x 26 gultasvietas x 15,00 euro = 7 800,00 euro;</t>
  </si>
  <si>
    <r>
      <t>Detalizēts aprēķins 5. tabulā.
Dienas nauda par periodu no 2024.gada 21. oktobra līdz 30.novembrim ir izmaksāta 38 personām.
Valsts policijas 14.10.2024. pavēle Nr.5828; 06.11.2024 pavēle Nr.6337.
"Par komandējumiem uz Daugavpili un Dagdu (Latvijā)" dienas nauda: 
100% (8,00</t>
    </r>
    <r>
      <rPr>
        <i/>
        <sz val="11"/>
        <rFont val="Times New Roman"/>
        <family val="1"/>
        <charset val="186"/>
      </rPr>
      <t xml:space="preserve"> euro</t>
    </r>
    <r>
      <rPr>
        <sz val="11"/>
        <rFont val="Times New Roman"/>
        <family val="1"/>
        <charset val="186"/>
      </rPr>
      <t xml:space="preserve">) pirmā un pēdējā diena, 
30% (2,40 </t>
    </r>
    <r>
      <rPr>
        <i/>
        <sz val="11"/>
        <rFont val="Times New Roman"/>
        <family val="1"/>
        <charset val="186"/>
      </rPr>
      <t>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</si>
  <si>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r>
      <t xml:space="preserve">Detalizēts aprēķins par laika periodu no 2024. gada 01. novembra līdz 30. novembrim 6. tabulā.
Pasākuma nodrošināšanai tika iesaistīti 68 transportlīdzekļi;
Vidēji viena transportlīdzekļa nobraukums 1 150 km; 
Vidējā degvielas cena 1,354 </t>
    </r>
    <r>
      <rPr>
        <i/>
        <sz val="11"/>
        <rFont val="Times New Roman"/>
        <family val="1"/>
        <charset val="186"/>
      </rPr>
      <t>euro</t>
    </r>
    <r>
      <rPr>
        <sz val="11"/>
        <rFont val="Times New Roman"/>
        <family val="1"/>
        <charset val="186"/>
      </rPr>
      <t xml:space="preserve">/l; 
Vidējais degvielas patēriņš 7,64 l/km uz 100 km.
</t>
    </r>
    <r>
      <rPr>
        <i/>
        <sz val="11"/>
        <rFont val="Times New Roman"/>
        <family val="1"/>
        <charset val="186"/>
      </rPr>
      <t xml:space="preserve">
</t>
    </r>
    <r>
      <rPr>
        <sz val="11"/>
        <rFont val="Times New Roman"/>
        <family val="1"/>
        <charset val="186"/>
      </rPr>
      <t xml:space="preserve">68 t-ldz. x 1 150 km x 1,354 </t>
    </r>
    <r>
      <rPr>
        <i/>
        <sz val="11"/>
        <rFont val="Times New Roman"/>
        <family val="1"/>
        <charset val="186"/>
      </rPr>
      <t>euro/</t>
    </r>
    <r>
      <rPr>
        <sz val="11"/>
        <rFont val="Times New Roman"/>
        <family val="1"/>
        <charset val="186"/>
      </rPr>
      <t xml:space="preserve">l x 7,64 l/km  ÷ 100 km = 8 089,45 </t>
    </r>
    <r>
      <rPr>
        <i/>
        <sz val="11"/>
        <rFont val="Times New Roman"/>
        <family val="1"/>
        <charset val="186"/>
      </rPr>
      <t>euro</t>
    </r>
  </si>
  <si>
    <r>
      <t xml:space="preserve">Aprēķins veikts par ēdināšanas pakalpojumiem, kas tika nodrošināti 
no 2024. gada 01. novembra līdz 30. novembrim.
Ēdināšanas pakalpojumi Daugavpilī: 
brokastis 355 porcijas × 8,00 </t>
    </r>
    <r>
      <rPr>
        <i/>
        <sz val="11"/>
        <rFont val="Times New Roman"/>
        <family val="1"/>
        <charset val="186"/>
      </rPr>
      <t>euro</t>
    </r>
    <r>
      <rPr>
        <sz val="11"/>
        <rFont val="Times New Roman"/>
        <family val="1"/>
        <charset val="186"/>
      </rPr>
      <t xml:space="preserve"> = 2 840,00 </t>
    </r>
    <r>
      <rPr>
        <i/>
        <sz val="11"/>
        <rFont val="Times New Roman"/>
        <family val="1"/>
        <charset val="186"/>
      </rPr>
      <t>euro;</t>
    </r>
    <r>
      <rPr>
        <sz val="11"/>
        <rFont val="Times New Roman"/>
        <family val="1"/>
        <charset val="186"/>
      </rPr>
      <t xml:space="preserve">
pusdienas 355 porcijas × 9,00 </t>
    </r>
    <r>
      <rPr>
        <i/>
        <sz val="11"/>
        <rFont val="Times New Roman"/>
        <family val="1"/>
        <charset val="186"/>
      </rPr>
      <t>euro</t>
    </r>
    <r>
      <rPr>
        <sz val="11"/>
        <rFont val="Times New Roman"/>
        <family val="1"/>
        <charset val="186"/>
      </rPr>
      <t xml:space="preserve"> = 3 195,00</t>
    </r>
    <r>
      <rPr>
        <i/>
        <sz val="11"/>
        <rFont val="Times New Roman"/>
        <family val="1"/>
        <charset val="186"/>
      </rPr>
      <t xml:space="preserve"> euro</t>
    </r>
    <r>
      <rPr>
        <sz val="11"/>
        <rFont val="Times New Roman"/>
        <family val="1"/>
        <charset val="186"/>
      </rPr>
      <t>;
vakariņas 355 porcijas × 10,00</t>
    </r>
    <r>
      <rPr>
        <i/>
        <sz val="11"/>
        <rFont val="Times New Roman"/>
        <family val="1"/>
        <charset val="186"/>
      </rPr>
      <t xml:space="preserve"> euro</t>
    </r>
    <r>
      <rPr>
        <sz val="11"/>
        <rFont val="Times New Roman"/>
        <family val="1"/>
        <charset val="186"/>
      </rPr>
      <t xml:space="preserve"> = 3 550,00 </t>
    </r>
    <r>
      <rPr>
        <i/>
        <sz val="11"/>
        <rFont val="Times New Roman"/>
        <family val="1"/>
        <charset val="186"/>
      </rPr>
      <t xml:space="preserve">euro;
</t>
    </r>
    <r>
      <rPr>
        <sz val="11"/>
        <rFont val="Times New Roman"/>
        <family val="1"/>
        <charset val="186"/>
      </rPr>
      <t xml:space="preserve">launags (sausā uztura paka) 25 pakas × 27,00 </t>
    </r>
    <r>
      <rPr>
        <i/>
        <sz val="11"/>
        <rFont val="Times New Roman"/>
        <family val="1"/>
        <charset val="186"/>
      </rPr>
      <t>euro</t>
    </r>
    <r>
      <rPr>
        <sz val="11"/>
        <rFont val="Times New Roman"/>
        <family val="1"/>
        <charset val="186"/>
      </rPr>
      <t xml:space="preserve"> = 675,00</t>
    </r>
    <r>
      <rPr>
        <i/>
        <sz val="11"/>
        <rFont val="Times New Roman"/>
        <family val="1"/>
        <charset val="186"/>
      </rPr>
      <t xml:space="preserve"> euro.</t>
    </r>
    <r>
      <rPr>
        <sz val="11"/>
        <rFont val="Times New Roman"/>
        <family val="1"/>
        <charset val="186"/>
      </rPr>
      <t xml:space="preserve">
Saskaņā ar līgumu par izmitināšanu un ēdināšanu Daugavpilī ir noteikts, ka ēdināšana 3 reizes dienā nedrīkst pārsniegt 27,00 </t>
    </r>
    <r>
      <rPr>
        <i/>
        <sz val="11"/>
        <rFont val="Times New Roman"/>
        <family val="1"/>
        <charset val="186"/>
      </rPr>
      <t>euro</t>
    </r>
    <r>
      <rPr>
        <sz val="11"/>
        <rFont val="Times New Roman"/>
        <family val="1"/>
        <charset val="186"/>
      </rPr>
      <t xml:space="preserve">:
Ēdināšanas izmaksas sastāda:
Brokastis 8 </t>
    </r>
    <r>
      <rPr>
        <i/>
        <sz val="11"/>
        <rFont val="Times New Roman"/>
        <family val="1"/>
        <charset val="186"/>
      </rPr>
      <t>euro</t>
    </r>
    <r>
      <rPr>
        <sz val="11"/>
        <rFont val="Times New Roman"/>
        <family val="1"/>
        <charset val="186"/>
      </rPr>
      <t xml:space="preserve"> /1 pers
Pusdienas 9 </t>
    </r>
    <r>
      <rPr>
        <i/>
        <sz val="11"/>
        <rFont val="Times New Roman"/>
        <family val="1"/>
        <charset val="186"/>
      </rPr>
      <t>euro</t>
    </r>
    <r>
      <rPr>
        <sz val="11"/>
        <rFont val="Times New Roman"/>
        <family val="1"/>
        <charset val="186"/>
      </rPr>
      <t xml:space="preserve"> /1 pers
Vakariņas 10 </t>
    </r>
    <r>
      <rPr>
        <i/>
        <sz val="11"/>
        <rFont val="Times New Roman"/>
        <family val="1"/>
        <charset val="186"/>
      </rPr>
      <t>euro</t>
    </r>
    <r>
      <rPr>
        <sz val="11"/>
        <rFont val="Times New Roman"/>
        <family val="1"/>
        <charset val="186"/>
      </rPr>
      <t xml:space="preserve"> /1 pers
Amatpersonām, kuras ir maiņā uz robežas un tām nav iespējams atgriezties uz pusdienām un vakariņām, tad, lai nodrošinātu ēdināšanu amatpersonām dod līdzi pārtikas pakas: 
sausie produkti uz 24 stundām - 27</t>
    </r>
    <r>
      <rPr>
        <i/>
        <sz val="11"/>
        <rFont val="Times New Roman"/>
        <family val="1"/>
        <charset val="186"/>
      </rPr>
      <t xml:space="preserve"> euro</t>
    </r>
    <r>
      <rPr>
        <sz val="11"/>
        <rFont val="Times New Roman"/>
        <family val="1"/>
        <charset val="186"/>
      </rPr>
      <t xml:space="preserve"> /1 pers.
sausie produkti (vakariņaas un brokastis) - 18</t>
    </r>
    <r>
      <rPr>
        <i/>
        <sz val="11"/>
        <rFont val="Times New Roman"/>
        <family val="1"/>
        <charset val="186"/>
      </rPr>
      <t xml:space="preserve"> euro</t>
    </r>
    <r>
      <rPr>
        <sz val="11"/>
        <rFont val="Times New Roman"/>
        <family val="1"/>
        <charset val="186"/>
      </rPr>
      <t xml:space="preserve"> /1 pers.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</si>
  <si>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Piemaksa  par darbu svētku dienās</t>
  </si>
  <si>
    <t>Detalizēts aprēķins piemaksai par darbu svētku dienās amatpersonām ar speciālo dienesta pakāpi, sniedzot atbalstu Valsts robežsardzei Latvijas Republikas-Baltkrievijas Republikas valsts robežas nelikumīgas šķērsošanas nodrošināšanā, par laika periodu no 2024.gada 01. novembra līdz 30. novembrim (par 18.11.)</t>
  </si>
  <si>
    <t>Detalizēts aprēķins samaksai par virsstundu darbu amatpersonām ar speciālo dienesta pakāpi, sniedzot atbalstu Valsts robežsardzei Latvijas Republikas-Baltkrievijas Republikas valsts robežas nelikumīgas šķērsošanas nodrošināšanā, par laika periodu no 2024.gada 01. septembra līdz 30. novembrim</t>
  </si>
  <si>
    <t>Samaksa par virsstundu darbu
Detalizēts aprēķins par laika periodu no 2024. gada 01. septembra līdz 30. novembrim  2.tabulā.
Iesaistītas 2 personas, kopējais iesaistes laiks 235,50 stundas. 
Aprēķins veikts, jo 2024.gada novembrī tika izbeigtas dienesta attiecības ar 2 (divām) amatpersonām.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</si>
</sst>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
    <numFmt numFmtId="165" formatCode="#,##0.000"/>
    <numFmt numFmtId="166" formatCode="0.000"/>
    <numFmt numFmtId="167" formatCode="0.0000"/>
    <numFmt numFmtId="168" formatCode="0.00000"/>
    <numFmt numFmtId="169" formatCode="#0"/>
    <numFmt numFmtId="170" formatCode="#,##0.0000"/>
    <numFmt numFmtId="171" formatCode="#0.00##"/>
  </numFmts>
  <fonts count="33">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b/>
      <sz val="11"/>
      <name val="Calibri"/>
      <family val="2"/>
      <charset val="186"/>
      <scheme val="minor"/>
    </font>
    <font>
      <sz val="12"/>
      <name val="Calibri"/>
      <family val="2"/>
      <charset val="186"/>
      <scheme val="minor"/>
    </font>
    <font>
      <sz val="10"/>
      <color rgb="FF000000"/>
      <name val="Times New Roman"/>
      <family val="1"/>
      <charset val="186"/>
    </font>
    <font>
      <sz val="11"/>
      <name val="Calibri Light"/>
      <family val="2"/>
      <charset val="186"/>
      <scheme val="major"/>
    </font>
    <font>
      <b/>
      <sz val="11"/>
      <name val="Calibri Light"/>
      <family val="2"/>
      <charset val="186"/>
      <scheme val="major"/>
    </font>
    <font>
      <b/>
      <sz val="12"/>
      <color rgb="FFFF0000"/>
      <name val="Times New Roman"/>
      <family val="1"/>
      <charset val="186"/>
    </font>
    <font>
      <b/>
      <sz val="12"/>
      <color theme="0"/>
      <name val="Times New Roman"/>
      <family val="1"/>
      <charset val="186"/>
    </font>
    <font>
      <sz val="10"/>
      <color rgb="FFFF0000"/>
      <name val="Times New Roman"/>
      <family val="1"/>
      <charset val="186"/>
    </font>
    <font>
      <b/>
      <sz val="9"/>
      <color theme="0"/>
      <name val="Times New Roman"/>
      <family val="1"/>
      <charset val="186"/>
    </font>
    <font>
      <sz val="11"/>
      <color theme="1"/>
      <name val="Times New Roman"/>
      <family val="1"/>
      <charset val="186"/>
    </font>
    <font>
      <b/>
      <sz val="14"/>
      <color theme="1"/>
      <name val="Times New Roman"/>
      <family val="1"/>
      <charset val="186"/>
    </font>
    <font>
      <b/>
      <sz val="12"/>
      <color theme="1"/>
      <name val="Times New Roman"/>
      <family val="1"/>
      <charset val="186"/>
    </font>
    <font>
      <b/>
      <sz val="10"/>
      <color theme="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diagonal/>
    </border>
    <border>
      <left style="dotted">
        <color indexed="64"/>
      </left>
      <right style="dotted">
        <color indexed="64"/>
      </right>
      <top style="dotted">
        <color indexed="64"/>
      </top>
      <bottom style="dotted">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dotted">
        <color indexed="64"/>
      </left>
      <right style="hair">
        <color indexed="64"/>
      </right>
      <top style="dotted">
        <color indexed="64"/>
      </top>
      <bottom/>
      <diagonal/>
    </border>
    <border>
      <left style="hair">
        <color indexed="64"/>
      </left>
      <right style="dotted">
        <color indexed="64"/>
      </right>
      <top style="dotted">
        <color indexed="64"/>
      </top>
      <bottom/>
      <diagonal/>
    </border>
    <border>
      <left style="dotted">
        <color indexed="64"/>
      </left>
      <right style="hair">
        <color indexed="64"/>
      </right>
      <top/>
      <bottom/>
      <diagonal/>
    </border>
    <border>
      <left style="hair">
        <color indexed="64"/>
      </left>
      <right style="dotted">
        <color indexed="64"/>
      </right>
      <top/>
      <bottom/>
      <diagonal/>
    </border>
    <border>
      <left style="dotted">
        <color indexed="64"/>
      </left>
      <right style="hair">
        <color indexed="64"/>
      </right>
      <top/>
      <bottom style="hair">
        <color indexed="64"/>
      </bottom>
      <diagonal/>
    </border>
    <border>
      <left style="hair">
        <color indexed="64"/>
      </left>
      <right style="dotted">
        <color indexed="64"/>
      </right>
      <top/>
      <bottom style="hair">
        <color indexed="64"/>
      </bottom>
      <diagonal/>
    </border>
    <border>
      <left style="dotted">
        <color indexed="64"/>
      </left>
      <right style="hair">
        <color indexed="64"/>
      </right>
      <top style="hair">
        <color indexed="64"/>
      </top>
      <bottom/>
      <diagonal/>
    </border>
    <border>
      <left style="hair">
        <color indexed="64"/>
      </left>
      <right style="dotted">
        <color indexed="64"/>
      </right>
      <top style="hair">
        <color indexed="64"/>
      </top>
      <bottom/>
      <diagonal/>
    </border>
  </borders>
  <cellStyleXfs count="89">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xf numFmtId="0" fontId="2" fillId="0" borderId="0"/>
    <xf numFmtId="0" fontId="2" fillId="0" borderId="0"/>
  </cellStyleXfs>
  <cellXfs count="399">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5" borderId="1" xfId="0" applyNumberFormat="1" applyFont="1" applyFill="1" applyBorder="1" applyAlignment="1">
      <alignment horizontal="right" vertical="center" wrapText="1"/>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right" vertical="center"/>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2" fontId="4" fillId="0" borderId="0" xfId="13" applyNumberFormat="1" applyFont="1" applyFill="1" applyAlignment="1">
      <alignment horizontal="right" vertical="top"/>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5" fillId="0" borderId="0" xfId="12" applyFont="1" applyAlignment="1">
      <alignment vertical="center"/>
    </xf>
    <xf numFmtId="0" fontId="11" fillId="0" borderId="0" xfId="12" applyFont="1" applyAlignment="1">
      <alignment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2" fontId="5" fillId="0" borderId="0" xfId="0" applyNumberFormat="1" applyFont="1" applyFill="1" applyAlignment="1">
      <alignment horizontal="center" vertical="center"/>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0" fontId="11" fillId="0" borderId="23" xfId="0" applyFont="1" applyFill="1" applyBorder="1" applyAlignment="1">
      <alignment horizontal="center" vertical="center" wrapText="1"/>
    </xf>
    <xf numFmtId="0" fontId="11" fillId="0" borderId="27" xfId="0"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wrapText="1"/>
    </xf>
    <xf numFmtId="168" fontId="4" fillId="0" borderId="0" xfId="0" applyNumberFormat="1" applyFont="1" applyAlignment="1">
      <alignment horizontal="center" vertical="center" wrapText="1"/>
    </xf>
    <xf numFmtId="0" fontId="4" fillId="0" borderId="0" xfId="0" applyFont="1" applyAlignment="1">
      <alignment vertical="center"/>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0" fontId="11" fillId="3" borderId="1" xfId="0" applyFont="1" applyFill="1" applyBorder="1" applyAlignment="1">
      <alignment vertical="center"/>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26"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2" fillId="0" borderId="28" xfId="0" applyNumberFormat="1" applyFont="1" applyBorder="1" applyAlignment="1">
      <alignment horizontal="left" wrapText="1"/>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167" fontId="5" fillId="0" borderId="0" xfId="0" applyNumberFormat="1" applyFont="1" applyFill="1" applyAlignment="1">
      <alignment horizontal="center" vertical="center"/>
    </xf>
    <xf numFmtId="2" fontId="5" fillId="0" borderId="0" xfId="0" applyNumberFormat="1" applyFont="1" applyFill="1" applyAlignment="1">
      <alignment vertical="center"/>
    </xf>
    <xf numFmtId="2" fontId="21" fillId="0" borderId="0" xfId="0" applyNumberFormat="1" applyFont="1" applyFill="1" applyAlignment="1">
      <alignment vertical="center"/>
    </xf>
    <xf numFmtId="165" fontId="5" fillId="0" borderId="0" xfId="0" applyNumberFormat="1" applyFont="1" applyFill="1" applyAlignment="1">
      <alignment vertical="center"/>
    </xf>
    <xf numFmtId="4" fontId="5" fillId="0" borderId="0" xfId="0" applyNumberFormat="1" applyFont="1" applyFill="1" applyAlignment="1">
      <alignment horizontal="center" vertical="center"/>
    </xf>
    <xf numFmtId="4" fontId="5" fillId="0" borderId="0" xfId="0" applyNumberFormat="1" applyFont="1" applyFill="1" applyAlignment="1">
      <alignment vertical="center"/>
    </xf>
    <xf numFmtId="0" fontId="4" fillId="0" borderId="11" xfId="0" applyFont="1" applyFill="1" applyBorder="1" applyAlignment="1">
      <alignment vertical="center"/>
    </xf>
    <xf numFmtId="0" fontId="4" fillId="0" borderId="11" xfId="0" applyFont="1" applyFill="1" applyBorder="1" applyAlignment="1">
      <alignmen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0" fontId="23" fillId="0" borderId="0" xfId="0" applyFont="1" applyFill="1" applyAlignment="1">
      <alignment horizontal="left" vertical="center"/>
    </xf>
    <xf numFmtId="0" fontId="23" fillId="0" borderId="0" xfId="0" applyFont="1" applyFill="1" applyAlignment="1">
      <alignment horizontal="center" vertical="center"/>
    </xf>
    <xf numFmtId="0" fontId="23" fillId="0" borderId="0" xfId="0" applyFont="1" applyFill="1" applyAlignment="1">
      <alignment vertical="center"/>
    </xf>
    <xf numFmtId="0" fontId="23" fillId="0" borderId="0" xfId="0" applyFont="1" applyAlignment="1">
      <alignment vertical="center"/>
    </xf>
    <xf numFmtId="0" fontId="23" fillId="0" borderId="0" xfId="0" applyFont="1" applyAlignment="1">
      <alignment horizontal="center" vertical="center"/>
    </xf>
    <xf numFmtId="3" fontId="5" fillId="0" borderId="0" xfId="0" applyNumberFormat="1" applyFont="1" applyAlignment="1">
      <alignment horizontal="right" vertical="center"/>
    </xf>
    <xf numFmtId="0" fontId="23" fillId="0" borderId="0" xfId="0" applyFont="1" applyFill="1" applyAlignment="1">
      <alignment horizontal="right" vertical="center"/>
    </xf>
    <xf numFmtId="0" fontId="23" fillId="0" borderId="0" xfId="0" applyFont="1" applyAlignment="1">
      <alignment horizontal="right" vertical="center"/>
    </xf>
    <xf numFmtId="2" fontId="5" fillId="0" borderId="0" xfId="0" applyNumberFormat="1" applyFont="1" applyAlignment="1">
      <alignment horizontal="right" vertical="center"/>
    </xf>
    <xf numFmtId="2" fontId="5" fillId="0" borderId="0" xfId="0" applyNumberFormat="1" applyFont="1" applyFill="1" applyAlignment="1">
      <alignment horizontal="right" vertical="center"/>
    </xf>
    <xf numFmtId="0" fontId="11" fillId="0" borderId="29" xfId="0" applyFont="1" applyBorder="1" applyAlignment="1">
      <alignment horizontal="center" vertical="center" wrapText="1"/>
    </xf>
    <xf numFmtId="166" fontId="22" fillId="0" borderId="9" xfId="0" applyNumberFormat="1" applyFont="1" applyBorder="1" applyAlignment="1">
      <alignment horizontal="left" wrapText="1"/>
    </xf>
    <xf numFmtId="0" fontId="11" fillId="0" borderId="7" xfId="0" applyFont="1" applyBorder="1" applyAlignment="1">
      <alignment horizontal="center" vertical="center" wrapText="1"/>
    </xf>
    <xf numFmtId="4" fontId="4" fillId="0" borderId="1" xfId="0" applyNumberFormat="1" applyFont="1" applyFill="1" applyBorder="1" applyAlignment="1">
      <alignment horizontal="right" vertical="center" wrapText="1"/>
    </xf>
    <xf numFmtId="2" fontId="20" fillId="0" borderId="0" xfId="0" applyNumberFormat="1" applyFont="1" applyFill="1" applyAlignment="1">
      <alignment horizontal="center" vertical="center"/>
    </xf>
    <xf numFmtId="4" fontId="5" fillId="0" borderId="0" xfId="0" applyNumberFormat="1" applyFont="1" applyFill="1" applyAlignment="1">
      <alignment horizontal="right" vertical="center"/>
    </xf>
    <xf numFmtId="4" fontId="23" fillId="0" borderId="0" xfId="12" applyNumberFormat="1" applyFont="1" applyFill="1"/>
    <xf numFmtId="0" fontId="24" fillId="0" borderId="0" xfId="12" applyFont="1" applyFill="1" applyAlignment="1">
      <alignment horizontal="right"/>
    </xf>
    <xf numFmtId="0" fontId="24" fillId="0" borderId="0" xfId="12" applyFont="1" applyFill="1"/>
    <xf numFmtId="3" fontId="4" fillId="0" borderId="1" xfId="0" applyNumberFormat="1" applyFont="1" applyFill="1" applyBorder="1" applyAlignment="1">
      <alignment horizontal="right" vertical="center" wrapText="1"/>
    </xf>
    <xf numFmtId="0" fontId="12" fillId="0" borderId="0" xfId="12" applyFont="1" applyAlignment="1">
      <alignment horizontal="center" vertical="center" wrapText="1"/>
    </xf>
    <xf numFmtId="4" fontId="15" fillId="4" borderId="32" xfId="12" applyNumberFormat="1" applyFont="1" applyFill="1" applyBorder="1" applyAlignment="1">
      <alignment horizontal="center" vertical="center"/>
    </xf>
    <xf numFmtId="0" fontId="11" fillId="0" borderId="30" xfId="12" applyFont="1" applyBorder="1" applyAlignment="1">
      <alignment horizontal="center" vertical="center" wrapText="1"/>
    </xf>
    <xf numFmtId="3" fontId="11" fillId="2" borderId="33" xfId="12" applyNumberFormat="1" applyFont="1" applyFill="1" applyBorder="1" applyAlignment="1">
      <alignment horizontal="center" vertical="center" wrapText="1"/>
    </xf>
    <xf numFmtId="0" fontId="11" fillId="0" borderId="30" xfId="2" applyFont="1" applyBorder="1" applyAlignment="1">
      <alignment horizontal="center" vertical="center" wrapText="1"/>
    </xf>
    <xf numFmtId="0" fontId="11" fillId="2" borderId="30" xfId="12" applyFont="1" applyFill="1" applyBorder="1" applyAlignment="1">
      <alignment horizontal="center" vertical="center" wrapText="1"/>
    </xf>
    <xf numFmtId="0" fontId="12" fillId="0" borderId="13" xfId="12" applyFont="1" applyBorder="1" applyAlignment="1">
      <alignment horizontal="center" vertical="center" wrapText="1"/>
    </xf>
    <xf numFmtId="0" fontId="11" fillId="0" borderId="29" xfId="0" applyFont="1" applyFill="1" applyBorder="1" applyAlignment="1">
      <alignment horizontal="center" vertical="center" wrapText="1"/>
    </xf>
    <xf numFmtId="0" fontId="11" fillId="0" borderId="7"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10" xfId="0" applyFont="1" applyBorder="1" applyAlignment="1">
      <alignment horizontal="center" vertical="center" wrapText="1"/>
    </xf>
    <xf numFmtId="3" fontId="11" fillId="0" borderId="10" xfId="0" applyNumberFormat="1" applyFont="1" applyBorder="1" applyAlignment="1">
      <alignment horizontal="center" vertical="center" wrapText="1"/>
    </xf>
    <xf numFmtId="4" fontId="11" fillId="0" borderId="0" xfId="0" applyNumberFormat="1" applyFont="1" applyBorder="1" applyAlignment="1">
      <alignment horizontal="center" vertical="center" wrapText="1"/>
    </xf>
    <xf numFmtId="4" fontId="11" fillId="0" borderId="10" xfId="0" applyNumberFormat="1" applyFont="1" applyBorder="1" applyAlignment="1">
      <alignment horizontal="center" vertical="center" wrapText="1"/>
    </xf>
    <xf numFmtId="166" fontId="21" fillId="0" borderId="0" xfId="0" applyNumberFormat="1" applyFont="1" applyFill="1" applyAlignment="1">
      <alignment horizontal="right" vertical="center"/>
    </xf>
    <xf numFmtId="2" fontId="5" fillId="0" borderId="0" xfId="0" applyNumberFormat="1" applyFont="1" applyAlignment="1">
      <alignment horizontal="center"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49" fontId="14" fillId="0" borderId="1" xfId="0" applyNumberFormat="1" applyFont="1" applyBorder="1" applyAlignment="1">
      <alignment horizontal="left"/>
    </xf>
    <xf numFmtId="3" fontId="3" fillId="2" borderId="1" xfId="0" applyNumberFormat="1" applyFont="1" applyFill="1" applyBorder="1" applyAlignment="1">
      <alignment vertical="center" wrapText="1"/>
    </xf>
    <xf numFmtId="0" fontId="3" fillId="6" borderId="1" xfId="0" applyFont="1" applyFill="1" applyBorder="1" applyAlignment="1">
      <alignment horizontal="left" vertical="center"/>
    </xf>
    <xf numFmtId="0" fontId="4" fillId="0" borderId="7" xfId="0" applyFont="1" applyFill="1" applyBorder="1" applyAlignment="1">
      <alignment vertical="center"/>
    </xf>
    <xf numFmtId="4" fontId="4" fillId="0" borderId="7" xfId="0" applyNumberFormat="1" applyFont="1" applyFill="1" applyBorder="1" applyAlignment="1">
      <alignment horizontal="right" vertical="center"/>
    </xf>
    <xf numFmtId="2" fontId="5" fillId="0" borderId="0" xfId="0" applyNumberFormat="1" applyFont="1" applyAlignment="1">
      <alignment vertical="center"/>
    </xf>
    <xf numFmtId="4" fontId="15" fillId="0" borderId="0" xfId="12" applyNumberFormat="1" applyFont="1"/>
    <xf numFmtId="169" fontId="11" fillId="0" borderId="30" xfId="12" applyNumberFormat="1" applyFont="1" applyFill="1" applyBorder="1" applyAlignment="1">
      <alignment horizontal="center" vertical="center"/>
    </xf>
    <xf numFmtId="4" fontId="11" fillId="0" borderId="30" xfId="12" applyNumberFormat="1" applyFont="1" applyFill="1" applyBorder="1" applyAlignment="1">
      <alignment horizontal="center" vertical="center"/>
    </xf>
    <xf numFmtId="0" fontId="5" fillId="0" borderId="0" xfId="0" applyFont="1" applyFill="1" applyAlignment="1">
      <alignment horizontal="center" vertical="center" wrapText="1"/>
    </xf>
    <xf numFmtId="2" fontId="20" fillId="0" borderId="0" xfId="0" applyNumberFormat="1" applyFont="1" applyFill="1" applyAlignment="1">
      <alignment vertical="center"/>
    </xf>
    <xf numFmtId="166" fontId="5" fillId="0" borderId="0" xfId="0" applyNumberFormat="1" applyFont="1" applyFill="1" applyAlignment="1">
      <alignment horizontal="right" vertical="center"/>
    </xf>
    <xf numFmtId="170" fontId="21" fillId="0" borderId="0" xfId="0" applyNumberFormat="1" applyFont="1" applyFill="1" applyAlignment="1">
      <alignment horizontal="center" vertical="center"/>
    </xf>
    <xf numFmtId="165" fontId="21" fillId="0" borderId="0" xfId="0" applyNumberFormat="1" applyFont="1" applyFill="1" applyAlignment="1">
      <alignment horizontal="center" vertical="center"/>
    </xf>
    <xf numFmtId="2" fontId="23" fillId="0" borderId="0" xfId="0" applyNumberFormat="1" applyFont="1" applyFill="1" applyAlignment="1">
      <alignment horizontal="center" vertical="center"/>
    </xf>
    <xf numFmtId="2" fontId="23" fillId="0" borderId="0" xfId="0" applyNumberFormat="1" applyFont="1" applyFill="1" applyAlignment="1">
      <alignment vertical="center"/>
    </xf>
    <xf numFmtId="4" fontId="4" fillId="0" borderId="9" xfId="0" applyNumberFormat="1" applyFont="1" applyFill="1" applyBorder="1" applyAlignment="1">
      <alignment horizontal="right" vertical="center"/>
    </xf>
    <xf numFmtId="0" fontId="11" fillId="0" borderId="1" xfId="1" applyFont="1" applyBorder="1" applyAlignment="1">
      <alignment horizontal="center"/>
    </xf>
    <xf numFmtId="49" fontId="11" fillId="0" borderId="1" xfId="1" applyNumberFormat="1" applyFont="1" applyFill="1" applyBorder="1" applyAlignment="1">
      <alignment horizontal="left" wrapText="1"/>
    </xf>
    <xf numFmtId="3" fontId="11" fillId="0" borderId="1" xfId="1" applyNumberFormat="1" applyFont="1" applyFill="1" applyBorder="1" applyAlignment="1">
      <alignment horizontal="center"/>
    </xf>
    <xf numFmtId="165" fontId="11" fillId="0" borderId="1" xfId="1" applyNumberFormat="1" applyFont="1" applyFill="1" applyBorder="1" applyAlignment="1">
      <alignment horizontal="center"/>
    </xf>
    <xf numFmtId="2" fontId="11" fillId="0" borderId="1" xfId="1" applyNumberFormat="1" applyFont="1" applyFill="1" applyBorder="1" applyAlignment="1">
      <alignment horizontal="center"/>
    </xf>
    <xf numFmtId="4" fontId="11" fillId="0" borderId="1" xfId="1" applyNumberFormat="1" applyFont="1" applyFill="1" applyBorder="1" applyAlignment="1">
      <alignment horizontal="center"/>
    </xf>
    <xf numFmtId="165" fontId="11" fillId="0" borderId="0" xfId="1" applyNumberFormat="1" applyFont="1" applyFill="1" applyAlignment="1"/>
    <xf numFmtId="0" fontId="11" fillId="0" borderId="0" xfId="1" applyFont="1" applyFill="1" applyAlignment="1"/>
    <xf numFmtId="4" fontId="5" fillId="0" borderId="0" xfId="0" applyNumberFormat="1" applyFont="1" applyAlignment="1">
      <alignment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26" fillId="0" borderId="0" xfId="1" applyFont="1" applyAlignment="1">
      <alignment horizontal="center" vertical="center" wrapText="1"/>
    </xf>
    <xf numFmtId="0" fontId="11" fillId="0" borderId="1" xfId="12" applyFont="1" applyBorder="1" applyAlignment="1">
      <alignment horizontal="center" vertical="center" wrapText="1"/>
    </xf>
    <xf numFmtId="0" fontId="14" fillId="0" borderId="1" xfId="1" applyFont="1" applyBorder="1" applyAlignment="1">
      <alignment horizontal="center" vertical="center" wrapText="1"/>
    </xf>
    <xf numFmtId="0" fontId="11" fillId="0" borderId="0" xfId="12" applyFont="1" applyAlignment="1">
      <alignment horizontal="left" vertical="center" wrapText="1"/>
    </xf>
    <xf numFmtId="0" fontId="27" fillId="0" borderId="0" xfId="12" applyFont="1" applyAlignment="1">
      <alignment horizontal="center" vertical="center"/>
    </xf>
    <xf numFmtId="4" fontId="27" fillId="0" borderId="0" xfId="12" applyNumberFormat="1" applyFont="1" applyAlignment="1">
      <alignment horizontal="center" vertical="center"/>
    </xf>
    <xf numFmtId="4" fontId="11" fillId="0" borderId="0" xfId="12" applyNumberFormat="1" applyFont="1" applyAlignment="1">
      <alignment horizontal="center" vertical="center"/>
    </xf>
    <xf numFmtId="0" fontId="25" fillId="0" borderId="0" xfId="12" applyFont="1" applyAlignment="1">
      <alignment horizontal="center" vertical="center" wrapText="1"/>
    </xf>
    <xf numFmtId="0" fontId="25" fillId="0" borderId="0" xfId="12" applyFont="1" applyAlignment="1">
      <alignment horizontal="left" vertical="center" wrapText="1"/>
    </xf>
    <xf numFmtId="0" fontId="28" fillId="0" borderId="0" xfId="12" applyFont="1" applyAlignment="1">
      <alignment horizontal="center" vertical="center" wrapText="1"/>
    </xf>
    <xf numFmtId="2" fontId="25" fillId="0" borderId="0" xfId="12" applyNumberFormat="1" applyFont="1" applyAlignment="1">
      <alignment horizontal="center" vertical="center" wrapText="1"/>
    </xf>
    <xf numFmtId="0" fontId="14" fillId="0" borderId="1" xfId="12" applyFont="1" applyBorder="1" applyAlignment="1">
      <alignment horizontal="center" vertical="center" wrapText="1"/>
    </xf>
    <xf numFmtId="0" fontId="11" fillId="0" borderId="1" xfId="12" applyFont="1" applyBorder="1" applyAlignment="1">
      <alignment horizontal="center" vertical="center"/>
    </xf>
    <xf numFmtId="171" fontId="14" fillId="0" borderId="1" xfId="0" applyNumberFormat="1" applyFont="1" applyBorder="1" applyAlignment="1">
      <alignment horizontal="center"/>
    </xf>
    <xf numFmtId="165" fontId="11" fillId="0" borderId="1" xfId="12" applyNumberFormat="1" applyFont="1" applyBorder="1" applyAlignment="1">
      <alignment horizontal="center" vertical="center"/>
    </xf>
    <xf numFmtId="4" fontId="11" fillId="0" borderId="1" xfId="12" applyNumberFormat="1" applyFont="1" applyBorder="1" applyAlignment="1">
      <alignment horizontal="center" vertical="center"/>
    </xf>
    <xf numFmtId="4" fontId="11" fillId="2" borderId="1" xfId="12" applyNumberFormat="1" applyFont="1" applyFill="1" applyBorder="1" applyAlignment="1">
      <alignment horizontal="center" vertical="center"/>
    </xf>
    <xf numFmtId="4" fontId="11" fillId="0" borderId="0" xfId="12" applyNumberFormat="1" applyFont="1" applyAlignment="1">
      <alignment vertical="center"/>
    </xf>
    <xf numFmtId="10" fontId="4" fillId="0" borderId="0" xfId="0" applyNumberFormat="1" applyFont="1" applyAlignment="1">
      <alignment vertical="center" wrapText="1"/>
    </xf>
    <xf numFmtId="2" fontId="4" fillId="0" borderId="0" xfId="0" applyNumberFormat="1" applyFont="1" applyAlignment="1">
      <alignment vertical="center" wrapText="1"/>
    </xf>
    <xf numFmtId="0" fontId="4" fillId="0" borderId="0" xfId="0" applyFont="1" applyAlignment="1">
      <alignment horizontal="right" vertical="center" wrapText="1"/>
    </xf>
    <xf numFmtId="0" fontId="4" fillId="0" borderId="0" xfId="0" applyFont="1" applyFill="1" applyAlignment="1">
      <alignment horizontal="right" vertical="center" wrapText="1"/>
    </xf>
    <xf numFmtId="10" fontId="4" fillId="0" borderId="0" xfId="0" applyNumberFormat="1" applyFont="1" applyAlignment="1">
      <alignment horizontal="right" vertical="center" wrapText="1"/>
    </xf>
    <xf numFmtId="170" fontId="5" fillId="0" borderId="0" xfId="0" applyNumberFormat="1" applyFont="1" applyFill="1" applyAlignment="1">
      <alignment vertical="center"/>
    </xf>
    <xf numFmtId="4" fontId="4" fillId="0" borderId="0" xfId="0" applyNumberFormat="1" applyFont="1" applyAlignment="1">
      <alignment vertical="center" wrapText="1"/>
    </xf>
    <xf numFmtId="167" fontId="20" fillId="0" borderId="0" xfId="0" applyNumberFormat="1" applyFont="1" applyFill="1" applyAlignment="1">
      <alignment horizontal="center" vertical="center"/>
    </xf>
    <xf numFmtId="166" fontId="5" fillId="0" borderId="0" xfId="0" applyNumberFormat="1" applyFont="1" applyFill="1" applyAlignment="1">
      <alignment vertical="center"/>
    </xf>
    <xf numFmtId="0" fontId="14" fillId="0" borderId="0" xfId="1" applyFont="1" applyAlignment="1">
      <alignment horizontal="center" vertical="center"/>
    </xf>
    <xf numFmtId="0" fontId="14" fillId="0" borderId="0" xfId="1" applyFont="1" applyAlignment="1">
      <alignment vertical="center" wrapText="1"/>
    </xf>
    <xf numFmtId="0" fontId="14" fillId="0" borderId="0" xfId="1" applyFont="1" applyAlignment="1">
      <alignment horizontal="left" vertical="center" wrapText="1"/>
    </xf>
    <xf numFmtId="3" fontId="14" fillId="0" borderId="0" xfId="1" applyNumberFormat="1" applyFont="1" applyAlignment="1">
      <alignment horizontal="center" vertical="center"/>
    </xf>
    <xf numFmtId="0" fontId="29" fillId="0" borderId="0" xfId="1" applyFont="1" applyAlignment="1">
      <alignment horizontal="right" vertical="center"/>
    </xf>
    <xf numFmtId="0" fontId="14" fillId="0" borderId="0" xfId="1" applyFont="1"/>
    <xf numFmtId="0" fontId="30" fillId="0" borderId="0" xfId="1" applyFont="1" applyAlignment="1">
      <alignment horizontal="left" vertical="center"/>
    </xf>
    <xf numFmtId="4" fontId="14" fillId="0" borderId="0" xfId="1" applyNumberFormat="1" applyFont="1" applyAlignment="1">
      <alignment horizontal="center" vertical="center"/>
    </xf>
    <xf numFmtId="0" fontId="31" fillId="0" borderId="0" xfId="1" applyFont="1" applyAlignment="1">
      <alignment horizontal="center" vertical="center" wrapText="1"/>
    </xf>
    <xf numFmtId="0" fontId="31" fillId="0" borderId="0" xfId="1" applyFont="1" applyAlignment="1">
      <alignment horizontal="left" vertical="center" wrapText="1"/>
    </xf>
    <xf numFmtId="2" fontId="31" fillId="0" borderId="0" xfId="1" applyNumberFormat="1" applyFont="1" applyAlignment="1">
      <alignment horizontal="center" vertical="center" wrapText="1"/>
    </xf>
    <xf numFmtId="0" fontId="14" fillId="0" borderId="0" xfId="1" applyFont="1" applyAlignment="1">
      <alignment horizontal="center"/>
    </xf>
    <xf numFmtId="4" fontId="32" fillId="4" borderId="11" xfId="1" applyNumberFormat="1" applyFont="1" applyFill="1" applyBorder="1" applyAlignment="1">
      <alignment horizontal="center" vertical="center"/>
    </xf>
    <xf numFmtId="0" fontId="32" fillId="0" borderId="0" xfId="1" applyFont="1"/>
    <xf numFmtId="0" fontId="14" fillId="0" borderId="1" xfId="1" applyFont="1" applyBorder="1" applyAlignment="1">
      <alignment horizontal="center" vertical="center"/>
    </xf>
    <xf numFmtId="0" fontId="14" fillId="0" borderId="1" xfId="1" applyFont="1" applyBorder="1" applyAlignment="1">
      <alignment vertical="center" wrapText="1"/>
    </xf>
    <xf numFmtId="0" fontId="14" fillId="0" borderId="1" xfId="1" applyFont="1" applyBorder="1" applyAlignment="1">
      <alignment horizontal="left" vertical="center" wrapText="1"/>
    </xf>
    <xf numFmtId="2" fontId="14" fillId="0" borderId="1" xfId="1" applyNumberFormat="1" applyFont="1" applyBorder="1" applyAlignment="1">
      <alignment horizontal="center" vertical="center"/>
    </xf>
    <xf numFmtId="49" fontId="14" fillId="0" borderId="1" xfId="1" applyNumberFormat="1" applyFont="1" applyBorder="1" applyAlignment="1">
      <alignment horizontal="left" vertical="center" wrapText="1"/>
    </xf>
    <xf numFmtId="3" fontId="14" fillId="0" borderId="1" xfId="1" applyNumberFormat="1" applyFont="1" applyBorder="1" applyAlignment="1">
      <alignment horizontal="center" vertical="center"/>
    </xf>
    <xf numFmtId="49" fontId="14" fillId="0" borderId="1" xfId="1" applyNumberFormat="1" applyFont="1" applyFill="1" applyBorder="1" applyAlignment="1">
      <alignment horizontal="left" vertical="center" wrapText="1"/>
    </xf>
    <xf numFmtId="3" fontId="14" fillId="0" borderId="1" xfId="1" applyNumberFormat="1" applyFont="1" applyFill="1" applyBorder="1" applyAlignment="1">
      <alignment horizontal="center" vertical="center"/>
    </xf>
    <xf numFmtId="4" fontId="4" fillId="0" borderId="11" xfId="0" applyNumberFormat="1" applyFont="1" applyFill="1" applyBorder="1" applyAlignment="1">
      <alignment horizontal="right" vertical="center"/>
    </xf>
    <xf numFmtId="0" fontId="4" fillId="0" borderId="1" xfId="0" applyFont="1" applyFill="1" applyBorder="1" applyAlignment="1">
      <alignment horizontal="justify" vertical="center" wrapText="1"/>
    </xf>
    <xf numFmtId="166" fontId="11" fillId="0" borderId="0" xfId="12" applyNumberFormat="1" applyFont="1" applyAlignment="1">
      <alignment vertical="center"/>
    </xf>
    <xf numFmtId="4" fontId="4" fillId="0" borderId="0" xfId="0" applyNumberFormat="1" applyFont="1" applyAlignment="1">
      <alignment horizontal="right" vertical="center" wrapText="1"/>
    </xf>
    <xf numFmtId="166" fontId="11" fillId="0" borderId="0" xfId="12" applyNumberFormat="1" applyFont="1"/>
    <xf numFmtId="0" fontId="11" fillId="0" borderId="0" xfId="12" applyFont="1" applyFill="1"/>
    <xf numFmtId="166" fontId="11" fillId="0" borderId="0" xfId="12" applyNumberFormat="1" applyFont="1" applyFill="1"/>
    <xf numFmtId="169" fontId="11" fillId="0" borderId="32" xfId="12" applyNumberFormat="1" applyFont="1" applyFill="1" applyBorder="1" applyAlignment="1">
      <alignment horizontal="center" vertical="center"/>
    </xf>
    <xf numFmtId="4" fontId="11" fillId="0" borderId="32" xfId="12" applyNumberFormat="1" applyFont="1" applyFill="1" applyBorder="1" applyAlignment="1">
      <alignment horizontal="center" vertical="center"/>
    </xf>
    <xf numFmtId="169" fontId="11" fillId="0" borderId="36" xfId="12" applyNumberFormat="1" applyFont="1" applyFill="1" applyBorder="1" applyAlignment="1">
      <alignment horizontal="center" vertical="center"/>
    </xf>
    <xf numFmtId="4" fontId="11" fillId="0" borderId="36" xfId="12" applyNumberFormat="1" applyFont="1" applyFill="1" applyBorder="1" applyAlignment="1">
      <alignment horizontal="center" vertical="center"/>
    </xf>
    <xf numFmtId="3" fontId="11" fillId="0" borderId="36" xfId="12" applyNumberFormat="1" applyFont="1" applyFill="1" applyBorder="1" applyAlignment="1">
      <alignment horizontal="center" vertical="center"/>
    </xf>
    <xf numFmtId="2" fontId="11" fillId="0" borderId="36" xfId="12" applyNumberFormat="1" applyFont="1" applyFill="1" applyBorder="1" applyAlignment="1">
      <alignment horizontal="center" vertical="center"/>
    </xf>
    <xf numFmtId="4" fontId="11" fillId="0" borderId="1" xfId="12" applyNumberFormat="1" applyFont="1" applyBorder="1" applyAlignment="1">
      <alignment horizontal="center" vertical="top" wrapText="1"/>
    </xf>
    <xf numFmtId="0" fontId="11" fillId="0" borderId="0" xfId="12" applyFont="1" applyAlignment="1">
      <alignment horizontal="left" vertical="top" wrapText="1"/>
    </xf>
    <xf numFmtId="2" fontId="11" fillId="0" borderId="1" xfId="12" applyNumberFormat="1" applyFont="1" applyBorder="1" applyAlignment="1">
      <alignment horizontal="center" vertical="top" wrapText="1"/>
    </xf>
    <xf numFmtId="0" fontId="11" fillId="0" borderId="1" xfId="12" applyFont="1" applyBorder="1" applyAlignment="1">
      <alignment horizontal="center" vertical="top" wrapText="1"/>
    </xf>
    <xf numFmtId="4" fontId="11" fillId="0" borderId="1" xfId="12" applyNumberFormat="1" applyFont="1" applyFill="1" applyBorder="1" applyAlignment="1">
      <alignment horizontal="center" vertical="top" wrapText="1"/>
    </xf>
    <xf numFmtId="165" fontId="11" fillId="0" borderId="1" xfId="12" applyNumberFormat="1" applyFont="1" applyFill="1" applyBorder="1" applyAlignment="1">
      <alignment horizontal="center" vertical="top" wrapText="1"/>
    </xf>
    <xf numFmtId="165" fontId="11" fillId="0" borderId="0" xfId="12" applyNumberFormat="1" applyFont="1" applyFill="1" applyAlignment="1">
      <alignment vertical="top" wrapText="1"/>
    </xf>
    <xf numFmtId="164" fontId="11" fillId="0" borderId="1" xfId="12" applyNumberFormat="1" applyFont="1" applyFill="1" applyBorder="1" applyAlignment="1">
      <alignment horizontal="center" vertical="top" wrapText="1"/>
    </xf>
    <xf numFmtId="165" fontId="11" fillId="0" borderId="0" xfId="12" applyNumberFormat="1" applyFont="1" applyFill="1" applyAlignment="1">
      <alignment horizontal="left" vertical="top" wrapText="1"/>
    </xf>
    <xf numFmtId="167" fontId="15" fillId="0" borderId="0" xfId="12" applyNumberFormat="1" applyFont="1" applyAlignment="1">
      <alignment horizontal="left" vertical="top" wrapText="1"/>
    </xf>
    <xf numFmtId="9" fontId="11" fillId="0" borderId="1" xfId="12" applyNumberFormat="1" applyFont="1" applyFill="1" applyBorder="1" applyAlignment="1">
      <alignment horizontal="center" vertical="top" wrapText="1"/>
    </xf>
    <xf numFmtId="4" fontId="15" fillId="4" borderId="1" xfId="12" applyNumberFormat="1" applyFont="1" applyFill="1" applyBorder="1" applyAlignment="1">
      <alignment horizontal="center" vertical="top" wrapText="1"/>
    </xf>
    <xf numFmtId="164" fontId="11" fillId="0" borderId="9" xfId="12" applyNumberFormat="1" applyFont="1" applyBorder="1" applyAlignment="1">
      <alignment horizontal="center" vertical="top" wrapText="1"/>
    </xf>
    <xf numFmtId="9" fontId="11" fillId="0" borderId="1" xfId="12" applyNumberFormat="1" applyFont="1" applyBorder="1" applyAlignment="1">
      <alignment horizontal="center" vertical="top" wrapText="1"/>
    </xf>
    <xf numFmtId="4" fontId="11" fillId="0" borderId="9" xfId="12" applyNumberFormat="1" applyFont="1" applyFill="1" applyBorder="1" applyAlignment="1">
      <alignment horizontal="center" vertical="top" wrapText="1"/>
    </xf>
    <xf numFmtId="4" fontId="12" fillId="0" borderId="0" xfId="12" applyNumberFormat="1" applyFont="1" applyFill="1" applyBorder="1" applyAlignment="1">
      <alignment horizontal="center" vertical="top" wrapText="1"/>
    </xf>
    <xf numFmtId="164" fontId="11" fillId="0" borderId="1" xfId="12" applyNumberFormat="1" applyFont="1" applyBorder="1" applyAlignment="1">
      <alignment horizontal="center" vertical="top" wrapText="1"/>
    </xf>
    <xf numFmtId="0" fontId="15" fillId="0" borderId="0" xfId="12" applyFont="1" applyAlignment="1">
      <alignment vertical="top" wrapText="1"/>
    </xf>
    <xf numFmtId="10" fontId="11" fillId="0" borderId="1" xfId="12" applyNumberFormat="1" applyFont="1" applyBorder="1" applyAlignment="1">
      <alignment horizontal="center" vertical="top" wrapText="1"/>
    </xf>
    <xf numFmtId="165" fontId="11" fillId="0" borderId="9" xfId="12" applyNumberFormat="1" applyFont="1" applyFill="1" applyBorder="1" applyAlignment="1">
      <alignment horizontal="center" vertical="top" wrapText="1"/>
    </xf>
    <xf numFmtId="10" fontId="11" fillId="0" borderId="9" xfId="12" applyNumberFormat="1" applyFont="1" applyBorder="1" applyAlignment="1">
      <alignment horizontal="center" vertical="top" wrapText="1"/>
    </xf>
    <xf numFmtId="4" fontId="12" fillId="0" borderId="0" xfId="12" applyNumberFormat="1" applyFont="1" applyFill="1" applyAlignment="1">
      <alignment horizontal="center" vertical="top" wrapText="1"/>
    </xf>
    <xf numFmtId="0" fontId="11" fillId="0" borderId="1" xfId="12" applyFont="1" applyFill="1" applyBorder="1" applyAlignment="1">
      <alignment horizontal="center" vertical="top" wrapText="1"/>
    </xf>
    <xf numFmtId="0" fontId="13" fillId="0" borderId="0" xfId="12" applyFont="1" applyFill="1" applyBorder="1" applyAlignment="1">
      <alignment horizontal="center" vertical="top" wrapText="1"/>
    </xf>
    <xf numFmtId="0" fontId="4" fillId="0" borderId="0" xfId="1" applyFont="1" applyFill="1" applyAlignment="1">
      <alignment horizontal="right" vertical="top" wrapText="1"/>
    </xf>
    <xf numFmtId="3" fontId="14" fillId="0" borderId="1" xfId="0" applyNumberFormat="1" applyFont="1" applyBorder="1" applyAlignment="1">
      <alignment horizontal="center" vertical="top" wrapText="1"/>
    </xf>
    <xf numFmtId="0" fontId="11" fillId="0" borderId="1" xfId="12" applyFont="1" applyBorder="1" applyAlignment="1">
      <alignment horizontal="left" vertical="top" wrapText="1"/>
    </xf>
    <xf numFmtId="0" fontId="0" fillId="0" borderId="0" xfId="0" applyAlignment="1">
      <alignment vertical="top" wrapText="1"/>
    </xf>
    <xf numFmtId="0" fontId="11" fillId="0" borderId="0" xfId="12" applyFont="1" applyFill="1" applyAlignment="1">
      <alignment horizontal="center" vertical="top" wrapText="1"/>
    </xf>
    <xf numFmtId="0" fontId="12" fillId="0" borderId="0" xfId="12" applyFont="1" applyFill="1" applyBorder="1" applyAlignment="1">
      <alignment horizontal="center" vertical="top" wrapText="1"/>
    </xf>
    <xf numFmtId="49" fontId="14" fillId="0" borderId="1" xfId="0" applyNumberFormat="1" applyFont="1" applyBorder="1" applyAlignment="1">
      <alignment horizontal="left" vertical="top" wrapText="1"/>
    </xf>
    <xf numFmtId="0" fontId="11" fillId="0" borderId="1" xfId="12" applyFont="1" applyBorder="1" applyAlignment="1">
      <alignment vertical="top" wrapText="1"/>
    </xf>
    <xf numFmtId="4" fontId="11" fillId="0" borderId="0" xfId="12" applyNumberFormat="1" applyFont="1" applyFill="1" applyAlignment="1">
      <alignment vertical="top" wrapText="1"/>
    </xf>
    <xf numFmtId="4" fontId="11" fillId="0" borderId="0" xfId="12" applyNumberFormat="1" applyFont="1" applyFill="1" applyAlignment="1">
      <alignment horizontal="center" vertical="top" wrapText="1"/>
    </xf>
    <xf numFmtId="3" fontId="11" fillId="0" borderId="0" xfId="12" applyNumberFormat="1" applyFont="1" applyFill="1" applyAlignment="1">
      <alignment horizontal="center" vertical="top" wrapText="1"/>
    </xf>
    <xf numFmtId="0" fontId="11" fillId="0" borderId="9" xfId="12" applyFont="1" applyFill="1" applyBorder="1" applyAlignment="1">
      <alignment horizontal="center" vertical="top" wrapText="1"/>
    </xf>
    <xf numFmtId="0" fontId="11" fillId="0" borderId="0" xfId="12" applyFont="1" applyAlignment="1">
      <alignment horizontal="center" vertical="top" wrapText="1"/>
    </xf>
    <xf numFmtId="0" fontId="11" fillId="0" borderId="0" xfId="12" applyFont="1" applyFill="1" applyAlignment="1">
      <alignment vertical="top" wrapText="1"/>
    </xf>
    <xf numFmtId="0" fontId="11" fillId="0" borderId="0" xfId="12" applyFont="1" applyAlignment="1">
      <alignment vertical="top" wrapText="1"/>
    </xf>
    <xf numFmtId="0" fontId="11" fillId="0" borderId="0" xfId="12" applyFont="1" applyFill="1" applyAlignment="1">
      <alignment horizontal="left" vertical="top" wrapText="1"/>
    </xf>
    <xf numFmtId="0" fontId="11" fillId="0" borderId="0" xfId="1" applyFont="1" applyFill="1" applyAlignment="1">
      <alignment vertical="center"/>
    </xf>
    <xf numFmtId="3" fontId="3" fillId="6" borderId="11" xfId="0" applyNumberFormat="1" applyFont="1" applyFill="1" applyBorder="1" applyAlignment="1">
      <alignment horizontal="right" vertical="center" wrapText="1"/>
    </xf>
    <xf numFmtId="3" fontId="5" fillId="0" borderId="0" xfId="0" applyNumberFormat="1" applyFont="1" applyAlignment="1">
      <alignment horizontal="center" vertical="center"/>
    </xf>
    <xf numFmtId="1" fontId="4" fillId="0" borderId="0" xfId="0" applyNumberFormat="1" applyFont="1" applyAlignment="1">
      <alignment horizontal="right"/>
    </xf>
    <xf numFmtId="0" fontId="4" fillId="0" borderId="0" xfId="0" applyFont="1" applyAlignment="1">
      <alignment horizontal="right"/>
    </xf>
    <xf numFmtId="2" fontId="4" fillId="0" borderId="0" xfId="13" applyNumberFormat="1" applyFont="1" applyAlignment="1">
      <alignment horizontal="right" vertical="top"/>
    </xf>
    <xf numFmtId="3" fontId="11" fillId="0" borderId="0" xfId="12" applyNumberFormat="1" applyFont="1" applyAlignment="1">
      <alignment horizontal="center" vertical="top" wrapText="1"/>
    </xf>
    <xf numFmtId="0" fontId="8" fillId="0" borderId="0" xfId="1" applyFont="1" applyFill="1" applyAlignment="1">
      <alignment horizontal="left" vertical="top"/>
    </xf>
    <xf numFmtId="0" fontId="3" fillId="6" borderId="11" xfId="0" applyFont="1" applyFill="1" applyBorder="1" applyAlignment="1">
      <alignment vertical="center" wrapText="1"/>
    </xf>
    <xf numFmtId="3" fontId="3" fillId="6" borderId="11" xfId="0" applyNumberFormat="1" applyFont="1" applyFill="1" applyBorder="1" applyAlignment="1">
      <alignment horizontal="right" vertical="center"/>
    </xf>
    <xf numFmtId="0" fontId="3" fillId="6" borderId="11" xfId="0" applyFont="1" applyFill="1" applyBorder="1" applyAlignment="1">
      <alignment vertical="center"/>
    </xf>
    <xf numFmtId="3" fontId="5" fillId="0" borderId="0" xfId="0" applyNumberFormat="1" applyFont="1" applyFill="1" applyAlignment="1">
      <alignment horizontal="center" vertical="center"/>
    </xf>
    <xf numFmtId="0" fontId="12" fillId="0" borderId="0" xfId="12" applyFont="1" applyFill="1" applyBorder="1" applyAlignment="1">
      <alignment horizontal="center" vertical="top" wrapText="1"/>
    </xf>
    <xf numFmtId="0" fontId="4" fillId="0" borderId="1" xfId="0" applyFont="1" applyFill="1" applyBorder="1" applyAlignment="1">
      <alignment vertical="center" wrapText="1"/>
    </xf>
    <xf numFmtId="0" fontId="4" fillId="0" borderId="11" xfId="0" applyFont="1" applyFill="1" applyBorder="1" applyAlignment="1">
      <alignment vertical="center" wrapText="1"/>
    </xf>
    <xf numFmtId="0" fontId="8" fillId="0" borderId="0" xfId="0" applyFont="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4" fillId="0" borderId="11" xfId="0" applyFont="1" applyFill="1" applyBorder="1" applyAlignment="1">
      <alignment horizontal="right" vertical="center"/>
    </xf>
    <xf numFmtId="0" fontId="4" fillId="0" borderId="9" xfId="0" applyFont="1" applyFill="1" applyBorder="1" applyAlignment="1">
      <alignment horizontal="right" vertical="center"/>
    </xf>
    <xf numFmtId="0" fontId="4" fillId="0" borderId="11" xfId="0" applyFont="1" applyFill="1" applyBorder="1" applyAlignment="1">
      <alignment horizontal="left" vertical="center" wrapText="1"/>
    </xf>
    <xf numFmtId="0" fontId="4" fillId="0" borderId="9" xfId="0" applyFont="1" applyFill="1" applyBorder="1" applyAlignment="1">
      <alignment horizontal="left" vertical="center" wrapText="1"/>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Alignment="1">
      <alignment horizontal="center" vertical="center" wrapText="1"/>
    </xf>
    <xf numFmtId="0" fontId="15" fillId="4" borderId="1" xfId="12" applyFont="1" applyFill="1" applyBorder="1" applyAlignment="1">
      <alignment horizontal="right" vertical="center"/>
    </xf>
    <xf numFmtId="0" fontId="11" fillId="0" borderId="0" xfId="12" applyFont="1" applyAlignment="1">
      <alignment horizontal="left" vertical="center" wrapText="1"/>
    </xf>
    <xf numFmtId="0" fontId="31" fillId="0" borderId="0" xfId="1" applyFont="1" applyAlignment="1">
      <alignment horizontal="center" vertical="center" wrapText="1"/>
    </xf>
    <xf numFmtId="0" fontId="32" fillId="4" borderId="11" xfId="1" applyFont="1" applyFill="1" applyBorder="1" applyAlignment="1">
      <alignment horizontal="right" vertical="center"/>
    </xf>
    <xf numFmtId="0" fontId="12" fillId="0" borderId="0" xfId="12" applyFont="1" applyFill="1" applyBorder="1" applyAlignment="1">
      <alignment horizontal="center" vertical="top" wrapText="1"/>
    </xf>
    <xf numFmtId="0" fontId="15" fillId="4" borderId="1" xfId="12" applyFont="1" applyFill="1" applyBorder="1" applyAlignment="1">
      <alignment horizontal="right" vertical="top" wrapText="1"/>
    </xf>
    <xf numFmtId="0" fontId="11" fillId="2" borderId="1" xfId="12" applyFont="1" applyFill="1" applyBorder="1" applyAlignment="1">
      <alignment horizontal="center" vertical="top" wrapText="1"/>
    </xf>
    <xf numFmtId="0" fontId="11" fillId="0" borderId="1" xfId="12" applyFont="1" applyFill="1" applyBorder="1" applyAlignment="1">
      <alignment horizontal="center" vertical="top" wrapText="1"/>
    </xf>
    <xf numFmtId="3" fontId="14" fillId="2" borderId="1" xfId="12" applyNumberFormat="1" applyFont="1" applyFill="1" applyBorder="1" applyAlignment="1">
      <alignment horizontal="center" vertical="top" wrapText="1"/>
    </xf>
    <xf numFmtId="0" fontId="14" fillId="2" borderId="1" xfId="12" applyFont="1" applyFill="1" applyBorder="1" applyAlignment="1">
      <alignment horizontal="center" vertical="top" wrapText="1"/>
    </xf>
    <xf numFmtId="0" fontId="14" fillId="0" borderId="1" xfId="12" applyFont="1" applyFill="1" applyBorder="1" applyAlignment="1">
      <alignment horizontal="center" vertical="top" wrapText="1"/>
    </xf>
    <xf numFmtId="0" fontId="11" fillId="0" borderId="11" xfId="12" applyFont="1" applyFill="1" applyBorder="1" applyAlignment="1">
      <alignment horizontal="center" vertical="top" wrapText="1"/>
    </xf>
    <xf numFmtId="0" fontId="11" fillId="0" borderId="9" xfId="12" applyFont="1" applyFill="1" applyBorder="1" applyAlignment="1">
      <alignment horizontal="center" vertical="top" wrapText="1"/>
    </xf>
    <xf numFmtId="0" fontId="11" fillId="0" borderId="36" xfId="12" applyFont="1" applyFill="1" applyBorder="1" applyAlignment="1">
      <alignment horizontal="center" vertical="center"/>
    </xf>
    <xf numFmtId="0" fontId="11" fillId="0" borderId="36" xfId="0" applyFont="1" applyFill="1" applyBorder="1" applyAlignment="1">
      <alignment horizontal="left" vertical="center" wrapText="1"/>
    </xf>
    <xf numFmtId="0" fontId="11" fillId="0" borderId="36" xfId="12" applyFont="1" applyFill="1" applyBorder="1" applyAlignment="1">
      <alignment horizontal="center" vertical="center" wrapText="1"/>
    </xf>
    <xf numFmtId="0" fontId="11" fillId="0" borderId="32" xfId="12" applyFont="1" applyFill="1" applyBorder="1" applyAlignment="1">
      <alignment horizontal="center" vertical="center"/>
    </xf>
    <xf numFmtId="0" fontId="11" fillId="0" borderId="31" xfId="12" applyFont="1" applyFill="1" applyBorder="1" applyAlignment="1">
      <alignment horizontal="center" vertical="center"/>
    </xf>
    <xf numFmtId="0" fontId="11" fillId="0" borderId="32" xfId="0" applyFont="1" applyFill="1" applyBorder="1" applyAlignment="1">
      <alignment horizontal="left" vertical="center" wrapText="1"/>
    </xf>
    <xf numFmtId="0" fontId="11" fillId="0" borderId="31" xfId="0" applyFont="1" applyFill="1" applyBorder="1" applyAlignment="1">
      <alignment horizontal="left" vertical="center" wrapText="1"/>
    </xf>
    <xf numFmtId="0" fontId="11" fillId="0" borderId="32" xfId="12" applyFont="1" applyFill="1" applyBorder="1" applyAlignment="1">
      <alignment horizontal="center" vertical="center" wrapText="1"/>
    </xf>
    <xf numFmtId="0" fontId="11" fillId="0" borderId="31" xfId="12" applyFont="1" applyFill="1" applyBorder="1" applyAlignment="1">
      <alignment horizontal="center" vertical="center" wrapText="1"/>
    </xf>
    <xf numFmtId="164" fontId="11" fillId="0" borderId="32" xfId="12" applyNumberFormat="1" applyFont="1" applyFill="1" applyBorder="1" applyAlignment="1">
      <alignment horizontal="center" vertical="center" wrapText="1"/>
    </xf>
    <xf numFmtId="164" fontId="11" fillId="0" borderId="31" xfId="12" applyNumberFormat="1" applyFont="1" applyFill="1" applyBorder="1" applyAlignment="1">
      <alignment horizontal="center" vertical="center" wrapText="1"/>
    </xf>
    <xf numFmtId="0" fontId="11" fillId="0" borderId="46" xfId="12" applyFont="1" applyFill="1" applyBorder="1" applyAlignment="1">
      <alignment horizontal="center" vertical="center"/>
    </xf>
    <xf numFmtId="0" fontId="11" fillId="0" borderId="44" xfId="12" applyFont="1" applyFill="1" applyBorder="1" applyAlignment="1">
      <alignment horizontal="center" vertical="center"/>
    </xf>
    <xf numFmtId="0" fontId="11" fillId="0" borderId="40" xfId="12" applyFont="1" applyFill="1" applyBorder="1" applyAlignment="1">
      <alignment horizontal="center" vertical="center"/>
    </xf>
    <xf numFmtId="0" fontId="11" fillId="0" borderId="42" xfId="12" applyFont="1" applyFill="1" applyBorder="1" applyAlignment="1">
      <alignment horizontal="center" vertical="center"/>
    </xf>
    <xf numFmtId="0" fontId="11" fillId="0" borderId="41" xfId="0" applyFont="1" applyFill="1" applyBorder="1" applyAlignment="1">
      <alignment horizontal="left" vertical="center" wrapText="1"/>
    </xf>
    <xf numFmtId="0" fontId="11" fillId="0" borderId="43" xfId="0" applyFont="1" applyFill="1" applyBorder="1" applyAlignment="1">
      <alignment horizontal="left" vertical="center" wrapText="1"/>
    </xf>
    <xf numFmtId="0" fontId="11" fillId="0" borderId="45" xfId="0" applyFont="1" applyFill="1" applyBorder="1" applyAlignment="1">
      <alignment horizontal="left" vertical="center" wrapText="1"/>
    </xf>
    <xf numFmtId="0" fontId="11" fillId="0" borderId="37" xfId="12" applyFont="1" applyFill="1" applyBorder="1" applyAlignment="1">
      <alignment horizontal="center" vertical="center" wrapText="1"/>
    </xf>
    <xf numFmtId="0" fontId="11" fillId="0" borderId="38" xfId="12" applyFont="1" applyFill="1" applyBorder="1" applyAlignment="1">
      <alignment horizontal="center" vertical="center" wrapText="1"/>
    </xf>
    <xf numFmtId="0" fontId="11" fillId="0" borderId="39" xfId="12" applyFont="1" applyFill="1" applyBorder="1" applyAlignment="1">
      <alignment horizontal="center" vertical="center" wrapText="1"/>
    </xf>
    <xf numFmtId="0" fontId="15" fillId="4" borderId="34" xfId="12" applyFont="1" applyFill="1" applyBorder="1" applyAlignment="1">
      <alignment horizontal="right" vertical="center"/>
    </xf>
    <xf numFmtId="0" fontId="15" fillId="4" borderId="15" xfId="12" applyFont="1" applyFill="1" applyBorder="1" applyAlignment="1">
      <alignment horizontal="right" vertical="center"/>
    </xf>
    <xf numFmtId="0" fontId="15" fillId="4" borderId="33" xfId="12" applyFont="1" applyFill="1" applyBorder="1" applyAlignment="1">
      <alignment horizontal="right" vertical="center"/>
    </xf>
    <xf numFmtId="0" fontId="11" fillId="0" borderId="35" xfId="12" applyFont="1" applyFill="1" applyBorder="1" applyAlignment="1">
      <alignment horizontal="center" vertical="center"/>
    </xf>
    <xf numFmtId="0" fontId="11" fillId="0" borderId="35" xfId="0" applyFont="1" applyFill="1" applyBorder="1" applyAlignment="1">
      <alignment horizontal="left" vertical="center" wrapText="1"/>
    </xf>
    <xf numFmtId="164" fontId="11" fillId="0" borderId="36" xfId="12" applyNumberFormat="1" applyFont="1" applyFill="1" applyBorder="1" applyAlignment="1">
      <alignment horizontal="center" vertical="center" wrapText="1"/>
    </xf>
    <xf numFmtId="0" fontId="11" fillId="0" borderId="47" xfId="0" applyFont="1" applyFill="1" applyBorder="1" applyAlignment="1">
      <alignment horizontal="left" vertical="center" wrapText="1"/>
    </xf>
    <xf numFmtId="164" fontId="11" fillId="0" borderId="35" xfId="12" applyNumberFormat="1" applyFont="1" applyFill="1" applyBorder="1" applyAlignment="1">
      <alignment horizontal="center" vertical="center" wrapText="1"/>
    </xf>
    <xf numFmtId="0" fontId="12" fillId="0" borderId="0" xfId="0" applyFont="1" applyFill="1" applyAlignment="1">
      <alignment horizontal="center" vertical="center" wrapText="1"/>
    </xf>
    <xf numFmtId="0" fontId="15" fillId="4" borderId="18" xfId="0" applyFont="1" applyFill="1" applyBorder="1" applyAlignment="1">
      <alignment horizontal="right" vertical="center" wrapText="1"/>
    </xf>
    <xf numFmtId="0" fontId="15" fillId="4" borderId="19" xfId="0" applyFont="1" applyFill="1" applyBorder="1" applyAlignment="1">
      <alignment horizontal="right" vertical="center" wrapText="1"/>
    </xf>
  </cellXfs>
  <cellStyles count="89">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arasts 7 2" xfId="88" xr:uid="{D04CC890-ACE9-49D7-987A-0B107F3787E8}"/>
    <cellStyle name="Parasts 7 3" xfId="87" xr:uid="{E6CD5A17-917E-4596-9A17-EB7DCEF6ACA5}"/>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FFCCFF"/>
      <color rgb="FF53D2FF"/>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249977111117893"/>
    <pageSetUpPr fitToPage="1"/>
  </sheetPr>
  <dimension ref="A1:X53"/>
  <sheetViews>
    <sheetView tabSelected="1" topLeftCell="A13" zoomScale="80" zoomScaleNormal="80" zoomScaleSheetLayoutView="70" workbookViewId="0">
      <selection activeCell="J23" sqref="J23"/>
    </sheetView>
  </sheetViews>
  <sheetFormatPr defaultColWidth="9.140625" defaultRowHeight="15"/>
  <cols>
    <col min="1" max="1" width="16.85546875" style="1" customWidth="1"/>
    <col min="2" max="2" width="50.85546875" style="1" customWidth="1"/>
    <col min="3" max="3" width="88.42578125" style="1" customWidth="1"/>
    <col min="4" max="4" width="26.85546875" style="9" customWidth="1"/>
    <col min="5" max="5" width="15.7109375" style="1" customWidth="1"/>
    <col min="6" max="6" width="13.85546875" style="94" customWidth="1"/>
    <col min="7" max="7" width="13.42578125" style="9" customWidth="1"/>
    <col min="8" max="8" width="11.140625" style="94" customWidth="1"/>
    <col min="9" max="9" width="12.85546875" style="1" customWidth="1"/>
    <col min="10" max="16384" width="9.140625" style="1"/>
  </cols>
  <sheetData>
    <row r="1" spans="1:8" s="8" customFormat="1">
      <c r="B1" s="81"/>
      <c r="C1" s="82"/>
      <c r="D1" s="327" t="s">
        <v>179</v>
      </c>
      <c r="F1" s="93"/>
      <c r="G1" s="81"/>
      <c r="H1" s="93"/>
    </row>
    <row r="2" spans="1:8" s="8" customFormat="1">
      <c r="B2" s="81"/>
      <c r="C2" s="83"/>
      <c r="D2" s="328" t="s">
        <v>41</v>
      </c>
      <c r="F2" s="93"/>
      <c r="G2" s="81"/>
      <c r="H2" s="93"/>
    </row>
    <row r="3" spans="1:8" s="8" customFormat="1">
      <c r="B3" s="81"/>
      <c r="C3" s="83"/>
      <c r="D3" s="328" t="s">
        <v>42</v>
      </c>
      <c r="F3" s="93"/>
      <c r="G3" s="81"/>
      <c r="H3" s="93"/>
    </row>
    <row r="4" spans="1:8" s="8" customFormat="1">
      <c r="B4" s="81"/>
      <c r="C4" s="83"/>
      <c r="D4" s="328" t="s">
        <v>62</v>
      </c>
      <c r="F4" s="93"/>
      <c r="G4" s="81"/>
      <c r="H4" s="93"/>
    </row>
    <row r="5" spans="1:8" s="8" customFormat="1" ht="16.5" customHeight="1">
      <c r="B5" s="81"/>
      <c r="C5" s="84"/>
      <c r="D5" s="329" t="s">
        <v>43</v>
      </c>
      <c r="F5" s="93"/>
      <c r="G5" s="81"/>
      <c r="H5" s="93"/>
    </row>
    <row r="6" spans="1:8" s="8" customFormat="1" ht="18.75" customHeight="1">
      <c r="D6" s="81"/>
      <c r="F6" s="93"/>
      <c r="G6" s="81"/>
      <c r="H6" s="93"/>
    </row>
    <row r="7" spans="1:8" ht="42.75" customHeight="1">
      <c r="A7" s="339" t="s">
        <v>183</v>
      </c>
      <c r="B7" s="339"/>
      <c r="C7" s="339"/>
      <c r="D7" s="339"/>
      <c r="E7" s="63"/>
    </row>
    <row r="8" spans="1:8" ht="18.75">
      <c r="A8" s="61" t="s">
        <v>44</v>
      </c>
      <c r="B8" s="62"/>
      <c r="C8" s="62"/>
      <c r="D8" s="99"/>
      <c r="E8" s="63"/>
    </row>
    <row r="9" spans="1:8" ht="19.5" customHeight="1">
      <c r="A9" s="3"/>
      <c r="B9" s="3"/>
      <c r="C9" s="3"/>
      <c r="D9" s="3"/>
    </row>
    <row r="10" spans="1:8" ht="23.25" customHeight="1">
      <c r="A10" s="64" t="s">
        <v>0</v>
      </c>
      <c r="B10" s="64" t="s">
        <v>1</v>
      </c>
      <c r="C10" s="64" t="s">
        <v>2</v>
      </c>
      <c r="D10" s="194" t="s">
        <v>20</v>
      </c>
    </row>
    <row r="11" spans="1:8" ht="16.5" customHeight="1">
      <c r="A11" s="340" t="s">
        <v>45</v>
      </c>
      <c r="B11" s="341"/>
      <c r="C11" s="342"/>
      <c r="D11" s="65">
        <f>D12+D15</f>
        <v>97787.010000000009</v>
      </c>
      <c r="F11" s="326"/>
      <c r="G11" s="160"/>
    </row>
    <row r="12" spans="1:8" s="8" customFormat="1">
      <c r="A12" s="4">
        <v>1000</v>
      </c>
      <c r="B12" s="5" t="s">
        <v>3</v>
      </c>
      <c r="C12" s="6" t="s">
        <v>22</v>
      </c>
      <c r="D12" s="10">
        <f>D18+D40</f>
        <v>53475.01</v>
      </c>
      <c r="F12" s="335"/>
      <c r="G12" s="81"/>
      <c r="H12" s="93"/>
    </row>
    <row r="13" spans="1:8" s="8" customFormat="1" ht="16.5" customHeight="1">
      <c r="A13" s="86">
        <v>1100</v>
      </c>
      <c r="B13" s="12" t="s">
        <v>4</v>
      </c>
      <c r="C13" s="6" t="s">
        <v>22</v>
      </c>
      <c r="D13" s="174">
        <f>ROUNDUP(D41+D19,2)</f>
        <v>43268.83</v>
      </c>
      <c r="F13" s="335"/>
      <c r="G13" s="170"/>
      <c r="H13" s="93"/>
    </row>
    <row r="14" spans="1:8" s="8" customFormat="1" ht="30" customHeight="1">
      <c r="A14" s="86">
        <v>1210</v>
      </c>
      <c r="B14" s="13" t="s">
        <v>5</v>
      </c>
      <c r="C14" s="87" t="s">
        <v>22</v>
      </c>
      <c r="D14" s="174">
        <f>ROUND(D43+D25,0)</f>
        <v>10206</v>
      </c>
      <c r="F14" s="335"/>
      <c r="G14" s="81"/>
      <c r="H14" s="93"/>
    </row>
    <row r="15" spans="1:8">
      <c r="A15" s="4">
        <v>2000</v>
      </c>
      <c r="B15" s="5" t="s">
        <v>6</v>
      </c>
      <c r="C15" s="6" t="s">
        <v>22</v>
      </c>
      <c r="D15" s="7">
        <f>D26</f>
        <v>44312</v>
      </c>
      <c r="F15" s="326"/>
    </row>
    <row r="16" spans="1:8" ht="25.5" customHeight="1">
      <c r="D16" s="106"/>
    </row>
    <row r="17" spans="1:24" ht="16.5" customHeight="1">
      <c r="A17" s="344" t="s">
        <v>63</v>
      </c>
      <c r="B17" s="345"/>
      <c r="C17" s="346"/>
      <c r="D17" s="66">
        <f>D18+D26</f>
        <v>93675</v>
      </c>
    </row>
    <row r="18" spans="1:24" ht="21" customHeight="1">
      <c r="A18" s="334">
        <v>1002</v>
      </c>
      <c r="B18" s="334" t="s">
        <v>3</v>
      </c>
      <c r="C18" s="67" t="s">
        <v>22</v>
      </c>
      <c r="D18" s="325">
        <f>ROUNDUP(D19+D25,0)</f>
        <v>49363</v>
      </c>
    </row>
    <row r="19" spans="1:24" s="8" customFormat="1" ht="26.25" customHeight="1">
      <c r="A19" s="86">
        <v>1100</v>
      </c>
      <c r="B19" s="12" t="s">
        <v>4</v>
      </c>
      <c r="C19" s="6" t="s">
        <v>22</v>
      </c>
      <c r="D19" s="168">
        <f>SUM(D20:D24)</f>
        <v>39941.69</v>
      </c>
      <c r="F19" s="169"/>
      <c r="G19" s="170"/>
      <c r="H19" s="93"/>
    </row>
    <row r="20" spans="1:24" s="8" customFormat="1" ht="39.75" customHeight="1">
      <c r="A20" s="153">
        <v>1141</v>
      </c>
      <c r="B20" s="154" t="s">
        <v>17</v>
      </c>
      <c r="C20" s="192" t="s">
        <v>167</v>
      </c>
      <c r="D20" s="168">
        <f>'1.tabula'!G6</f>
        <v>13079.958000000002</v>
      </c>
      <c r="E20" s="150"/>
      <c r="F20" s="93"/>
      <c r="G20" s="81"/>
      <c r="H20" s="93"/>
    </row>
    <row r="21" spans="1:24" s="8" customFormat="1" ht="68.25" customHeight="1">
      <c r="A21" s="347">
        <v>1142</v>
      </c>
      <c r="B21" s="349" t="s">
        <v>55</v>
      </c>
      <c r="C21" s="192" t="s">
        <v>191</v>
      </c>
      <c r="D21" s="168">
        <f>' 2.tabula'!G6</f>
        <v>4205.9440000000004</v>
      </c>
      <c r="E21" s="150"/>
      <c r="F21" s="93"/>
      <c r="G21" s="81"/>
      <c r="H21" s="93"/>
    </row>
    <row r="22" spans="1:24" s="8" customFormat="1" ht="52.5" customHeight="1">
      <c r="A22" s="348"/>
      <c r="B22" s="350"/>
      <c r="C22" s="192" t="s">
        <v>173</v>
      </c>
      <c r="D22" s="168">
        <f>'3.tabula'!G6</f>
        <v>5733.2480000000005</v>
      </c>
      <c r="E22" s="150"/>
      <c r="F22" s="93"/>
      <c r="G22" s="81"/>
      <c r="H22" s="93"/>
    </row>
    <row r="23" spans="1:24" s="8" customFormat="1" ht="43.5" customHeight="1">
      <c r="A23" s="191">
        <v>1145</v>
      </c>
      <c r="B23" s="192" t="s">
        <v>18</v>
      </c>
      <c r="C23" s="13" t="s">
        <v>170</v>
      </c>
      <c r="D23" s="168">
        <f>'4.tabula'!H7</f>
        <v>16922.54</v>
      </c>
      <c r="F23" s="155"/>
      <c r="G23" s="161"/>
      <c r="H23" s="156"/>
      <c r="I23" s="157"/>
      <c r="J23" s="157"/>
      <c r="K23" s="157"/>
      <c r="L23" s="157"/>
      <c r="M23" s="157"/>
      <c r="N23" s="157"/>
      <c r="O23" s="157"/>
      <c r="P23" s="157"/>
      <c r="Q23" s="157"/>
      <c r="R23" s="157"/>
      <c r="S23" s="157"/>
      <c r="T23" s="157"/>
      <c r="U23" s="157"/>
      <c r="V23" s="157"/>
      <c r="W23" s="157"/>
      <c r="X23" s="157"/>
    </row>
    <row r="24" spans="1:24" s="8" customFormat="1" ht="33" hidden="1" customHeight="1">
      <c r="A24" s="12">
        <v>1146</v>
      </c>
      <c r="B24" s="13" t="s">
        <v>8</v>
      </c>
      <c r="C24" s="13"/>
      <c r="D24" s="11"/>
      <c r="F24" s="156"/>
      <c r="G24" s="161"/>
      <c r="H24" s="156"/>
      <c r="I24" s="157"/>
      <c r="J24" s="157"/>
      <c r="K24" s="157"/>
      <c r="L24" s="157"/>
      <c r="M24" s="157"/>
      <c r="N24" s="157"/>
      <c r="O24" s="157"/>
      <c r="P24" s="157"/>
      <c r="Q24" s="157"/>
      <c r="R24" s="157"/>
      <c r="S24" s="157"/>
      <c r="T24" s="157"/>
      <c r="U24" s="157"/>
      <c r="V24" s="157"/>
      <c r="W24" s="157"/>
      <c r="X24" s="157"/>
    </row>
    <row r="25" spans="1:24" s="8" customFormat="1" ht="38.25" customHeight="1">
      <c r="A25" s="86">
        <v>1210</v>
      </c>
      <c r="B25" s="192" t="s">
        <v>5</v>
      </c>
      <c r="C25" s="192" t="s">
        <v>171</v>
      </c>
      <c r="D25" s="11">
        <f>'1.tabula'!H6+' 2.tabula'!H6+'3.tabula'!H6+'4.tabula'!I7</f>
        <v>9420.9000000000015</v>
      </c>
      <c r="E25" s="150"/>
      <c r="F25" s="171"/>
      <c r="G25" s="172"/>
      <c r="H25" s="173"/>
      <c r="I25" s="173"/>
      <c r="J25" s="173"/>
      <c r="K25" s="173"/>
      <c r="L25" s="173"/>
      <c r="M25" s="173"/>
      <c r="N25" s="157"/>
      <c r="O25" s="157"/>
      <c r="P25" s="157"/>
      <c r="Q25" s="157"/>
      <c r="R25" s="157"/>
      <c r="S25" s="157"/>
      <c r="T25" s="157"/>
      <c r="U25" s="157"/>
      <c r="V25" s="157"/>
      <c r="W25" s="157"/>
      <c r="X25" s="157"/>
    </row>
    <row r="26" spans="1:24">
      <c r="A26" s="332">
        <v>2001</v>
      </c>
      <c r="B26" s="332" t="s">
        <v>6</v>
      </c>
      <c r="C26" s="69" t="s">
        <v>22</v>
      </c>
      <c r="D26" s="333">
        <f>ROUNDUP(D27+D28+D29+D30+D31+D32+D33+D34+D35,0)</f>
        <v>44312</v>
      </c>
      <c r="F26" s="159"/>
      <c r="G26" s="162"/>
      <c r="H26" s="159"/>
      <c r="I26" s="158"/>
      <c r="J26" s="158"/>
      <c r="K26" s="158"/>
      <c r="L26" s="158"/>
      <c r="M26" s="158"/>
      <c r="N26" s="158"/>
      <c r="O26" s="158"/>
      <c r="P26" s="158"/>
      <c r="Q26" s="158"/>
      <c r="R26" s="158"/>
      <c r="S26" s="158"/>
      <c r="T26" s="158"/>
      <c r="U26" s="158"/>
      <c r="V26" s="158"/>
      <c r="W26" s="158"/>
      <c r="X26" s="158"/>
    </row>
    <row r="27" spans="1:24" s="8" customFormat="1" ht="153.94999999999999" customHeight="1">
      <c r="A27" s="151">
        <v>2111</v>
      </c>
      <c r="B27" s="152" t="s">
        <v>12</v>
      </c>
      <c r="C27" s="338" t="s">
        <v>185</v>
      </c>
      <c r="D27" s="271">
        <f>'5.tabula'!G6</f>
        <v>2313.6000000000004</v>
      </c>
      <c r="E27" s="202"/>
      <c r="G27" s="161"/>
      <c r="H27" s="207"/>
      <c r="I27" s="208"/>
      <c r="J27" s="157"/>
      <c r="K27" s="157"/>
      <c r="L27" s="157"/>
      <c r="M27" s="157"/>
      <c r="N27" s="157"/>
      <c r="O27" s="157"/>
      <c r="P27" s="157"/>
      <c r="Q27" s="157"/>
      <c r="R27" s="157"/>
      <c r="S27" s="157"/>
      <c r="T27" s="157"/>
      <c r="U27" s="157"/>
      <c r="V27" s="157"/>
      <c r="W27" s="157"/>
      <c r="X27" s="157"/>
    </row>
    <row r="28" spans="1:24" s="8" customFormat="1" ht="108.95" customHeight="1">
      <c r="A28" s="191">
        <v>2112</v>
      </c>
      <c r="B28" s="192" t="s">
        <v>13</v>
      </c>
      <c r="C28" s="337" t="s">
        <v>184</v>
      </c>
      <c r="D28" s="11">
        <f>ROUND(22*12*15+20*26*15,2)</f>
        <v>11760</v>
      </c>
      <c r="E28" s="164"/>
      <c r="F28" s="164"/>
      <c r="G28" s="164"/>
      <c r="H28" s="247"/>
      <c r="I28" s="245"/>
      <c r="J28" s="248"/>
    </row>
    <row r="29" spans="1:24" s="8" customFormat="1" ht="33.75" hidden="1" customHeight="1">
      <c r="A29" s="12">
        <v>2271</v>
      </c>
      <c r="B29" s="13" t="s">
        <v>9</v>
      </c>
      <c r="C29" s="13" t="s">
        <v>56</v>
      </c>
      <c r="D29" s="11"/>
      <c r="F29" s="93"/>
      <c r="G29" s="81"/>
      <c r="H29" s="145"/>
    </row>
    <row r="30" spans="1:24" s="8" customFormat="1" hidden="1">
      <c r="A30" s="12">
        <v>2312</v>
      </c>
      <c r="B30" s="13" t="s">
        <v>21</v>
      </c>
      <c r="C30" s="192"/>
      <c r="D30" s="11"/>
      <c r="F30" s="93"/>
      <c r="G30" s="81"/>
      <c r="H30" s="93"/>
    </row>
    <row r="31" spans="1:24" s="8" customFormat="1" ht="113.25" customHeight="1">
      <c r="A31" s="13">
        <v>2322</v>
      </c>
      <c r="B31" s="12" t="s">
        <v>10</v>
      </c>
      <c r="C31" s="337" t="s">
        <v>186</v>
      </c>
      <c r="D31" s="11">
        <f>'6.tabula'!F6</f>
        <v>8089.45</v>
      </c>
      <c r="E31" s="147"/>
      <c r="F31" s="205"/>
      <c r="G31" s="189"/>
      <c r="H31" s="206"/>
      <c r="J31" s="148"/>
    </row>
    <row r="32" spans="1:24" s="8" customFormat="1" hidden="1">
      <c r="A32" s="12">
        <v>2350</v>
      </c>
      <c r="B32" s="13" t="s">
        <v>23</v>
      </c>
      <c r="C32" s="192"/>
      <c r="D32" s="11"/>
      <c r="E32" s="146"/>
      <c r="F32" s="100"/>
      <c r="G32" s="204"/>
      <c r="H32" s="149"/>
      <c r="I32" s="146"/>
      <c r="J32" s="146"/>
      <c r="K32" s="203"/>
    </row>
    <row r="33" spans="1:9" s="8" customFormat="1" ht="366.75" customHeight="1">
      <c r="A33" s="191">
        <v>2363</v>
      </c>
      <c r="B33" s="192" t="s">
        <v>14</v>
      </c>
      <c r="C33" s="337" t="s">
        <v>187</v>
      </c>
      <c r="D33" s="11">
        <f>ROUND(355*8+355*9+355*10+25*27,2)</f>
        <v>10260</v>
      </c>
      <c r="F33" s="93"/>
      <c r="G33" s="81"/>
      <c r="H33" s="149"/>
    </row>
    <row r="34" spans="1:9" ht="72" customHeight="1">
      <c r="A34" s="191">
        <v>2364</v>
      </c>
      <c r="B34" s="192" t="s">
        <v>64</v>
      </c>
      <c r="C34" s="272" t="s">
        <v>153</v>
      </c>
      <c r="D34" s="11">
        <f>ROUND(150*79.255,2)</f>
        <v>11888.25</v>
      </c>
      <c r="E34" s="198"/>
      <c r="H34" s="98"/>
    </row>
    <row r="35" spans="1:9" ht="49.5" hidden="1" customHeight="1">
      <c r="A35" s="153">
        <v>2390</v>
      </c>
      <c r="B35" s="154" t="s">
        <v>19</v>
      </c>
      <c r="C35" s="2" t="s">
        <v>152</v>
      </c>
      <c r="D35" s="209"/>
      <c r="E35" s="218"/>
      <c r="G35" s="163"/>
      <c r="H35" s="98"/>
    </row>
    <row r="36" spans="1:9" ht="18" hidden="1" customHeight="1">
      <c r="A36" s="195">
        <v>5000</v>
      </c>
      <c r="B36" s="71" t="s">
        <v>15</v>
      </c>
      <c r="C36" s="71"/>
      <c r="D36" s="70">
        <f>ROUNDUP(SUM(D37),0)</f>
        <v>0</v>
      </c>
    </row>
    <row r="37" spans="1:9" ht="42.75" hidden="1" customHeight="1">
      <c r="A37" s="196">
        <v>5239</v>
      </c>
      <c r="B37" s="2" t="s">
        <v>16</v>
      </c>
      <c r="C37" s="2" t="s">
        <v>68</v>
      </c>
      <c r="D37" s="197">
        <f>ROUND(,2)</f>
        <v>0</v>
      </c>
    </row>
    <row r="38" spans="1:9" ht="25.5" customHeight="1">
      <c r="F38" s="190"/>
    </row>
    <row r="39" spans="1:9">
      <c r="A39" s="343" t="s">
        <v>46</v>
      </c>
      <c r="B39" s="343"/>
      <c r="C39" s="343"/>
      <c r="D39" s="66">
        <f>D40</f>
        <v>4112.01</v>
      </c>
    </row>
    <row r="40" spans="1:9">
      <c r="A40" s="68">
        <v>1000</v>
      </c>
      <c r="B40" s="71" t="s">
        <v>3</v>
      </c>
      <c r="C40" s="72" t="s">
        <v>22</v>
      </c>
      <c r="D40" s="66">
        <f>ROUNDUP(D41+D43,2)</f>
        <v>4112.01</v>
      </c>
    </row>
    <row r="41" spans="1:9" s="8" customFormat="1" ht="16.5" customHeight="1">
      <c r="A41" s="86">
        <v>1100</v>
      </c>
      <c r="B41" s="12" t="s">
        <v>4</v>
      </c>
      <c r="C41" s="6" t="s">
        <v>22</v>
      </c>
      <c r="D41" s="174">
        <f>D42</f>
        <v>3327.14</v>
      </c>
      <c r="F41" s="93"/>
      <c r="G41" s="81"/>
      <c r="H41" s="93"/>
    </row>
    <row r="42" spans="1:9" s="8" customFormat="1" ht="30.75" customHeight="1">
      <c r="A42" s="12">
        <v>1116</v>
      </c>
      <c r="B42" s="13" t="s">
        <v>11</v>
      </c>
      <c r="C42" s="13" t="s">
        <v>178</v>
      </c>
      <c r="D42" s="11">
        <f>ROUND(D19*8.33%,2)</f>
        <v>3327.14</v>
      </c>
      <c r="E42" s="150"/>
      <c r="F42" s="156"/>
      <c r="G42" s="164"/>
      <c r="H42" s="93"/>
    </row>
    <row r="43" spans="1:9" s="8" customFormat="1" ht="30" customHeight="1">
      <c r="A43" s="86">
        <v>1210</v>
      </c>
      <c r="B43" s="13" t="s">
        <v>5</v>
      </c>
      <c r="C43" s="13" t="s">
        <v>7</v>
      </c>
      <c r="D43" s="168">
        <f>ROUND(D42*0.2359,2)</f>
        <v>784.87</v>
      </c>
      <c r="F43" s="93"/>
      <c r="G43" s="164"/>
      <c r="H43" s="93"/>
    </row>
    <row r="44" spans="1:9">
      <c r="H44" s="116"/>
      <c r="I44" s="116"/>
    </row>
    <row r="45" spans="1:9">
      <c r="H45" s="116"/>
      <c r="I45" s="116"/>
    </row>
    <row r="46" spans="1:9">
      <c r="H46" s="116"/>
      <c r="I46" s="116"/>
    </row>
    <row r="47" spans="1:9">
      <c r="H47" s="44"/>
      <c r="I47" s="45"/>
    </row>
    <row r="48" spans="1:9">
      <c r="H48" s="143"/>
      <c r="I48" s="117"/>
    </row>
    <row r="49" spans="8:9">
      <c r="H49" s="44"/>
      <c r="I49" s="45"/>
    </row>
    <row r="50" spans="8:9">
      <c r="H50" s="44"/>
      <c r="I50" s="45"/>
    </row>
    <row r="51" spans="8:9">
      <c r="H51" s="144"/>
      <c r="I51" s="45"/>
    </row>
    <row r="52" spans="8:9">
      <c r="H52" s="44"/>
      <c r="I52" s="45"/>
    </row>
    <row r="53" spans="8:9">
      <c r="H53" s="44"/>
      <c r="I53" s="45"/>
    </row>
  </sheetData>
  <mergeCells count="6">
    <mergeCell ref="A7:D7"/>
    <mergeCell ref="A11:C11"/>
    <mergeCell ref="A39:C39"/>
    <mergeCell ref="A17:C17"/>
    <mergeCell ref="A21:A22"/>
    <mergeCell ref="B21:B22"/>
  </mergeCells>
  <printOptions horizontalCentered="1" verticalCentered="1"/>
  <pageMargins left="0.39370078740157483" right="0.39370078740157483" top="0.39370078740157483" bottom="0.39370078740157483" header="0.39370078740157483" footer="0.39370078740157483"/>
  <pageSetup paperSize="9" scale="49"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87"/>
  <sheetViews>
    <sheetView zoomScale="90" zoomScaleNormal="90" zoomScaleSheetLayoutView="85" workbookViewId="0">
      <pane ySplit="6" topLeftCell="A155" activePane="bottomLeft" state="frozen"/>
      <selection pane="bottomLeft" activeCell="F6" sqref="F6"/>
    </sheetView>
  </sheetViews>
  <sheetFormatPr defaultColWidth="9.140625" defaultRowHeight="12.75"/>
  <cols>
    <col min="1" max="1" width="7.140625" style="14" customWidth="1"/>
    <col min="2" max="2" width="80.5703125" style="15" customWidth="1"/>
    <col min="3" max="3" width="26.7109375" style="16" customWidth="1"/>
    <col min="4" max="4" width="12.5703125" style="14" customWidth="1"/>
    <col min="5" max="5" width="11.85546875" style="14" customWidth="1"/>
    <col min="6" max="6" width="12" style="14" customWidth="1"/>
    <col min="7" max="7" width="12" style="17" customWidth="1"/>
    <col min="8" max="8" width="13" style="14" customWidth="1"/>
    <col min="9" max="9" width="12.5703125" style="14" customWidth="1"/>
    <col min="10" max="16384" width="9.140625" style="18"/>
  </cols>
  <sheetData>
    <row r="1" spans="1:12" ht="15">
      <c r="I1" s="77" t="s">
        <v>51</v>
      </c>
    </row>
    <row r="2" spans="1:12" s="22" customFormat="1" ht="18.75">
      <c r="A2" s="78" t="s">
        <v>47</v>
      </c>
      <c r="B2" s="20"/>
      <c r="C2" s="21"/>
      <c r="D2" s="19"/>
      <c r="E2" s="19"/>
      <c r="F2" s="24"/>
      <c r="G2" s="24"/>
      <c r="H2" s="24"/>
      <c r="I2" s="24"/>
    </row>
    <row r="3" spans="1:12" s="22" customFormat="1" ht="44.25" customHeight="1">
      <c r="A3" s="351" t="s">
        <v>159</v>
      </c>
      <c r="B3" s="351"/>
      <c r="C3" s="351"/>
      <c r="D3" s="351"/>
      <c r="E3" s="351"/>
      <c r="F3" s="351"/>
      <c r="G3" s="351"/>
      <c r="H3" s="351"/>
      <c r="I3" s="351"/>
    </row>
    <row r="4" spans="1:12" s="22" customFormat="1" ht="15.75">
      <c r="A4" s="85"/>
      <c r="B4" s="85"/>
      <c r="C4" s="85"/>
      <c r="D4" s="85"/>
      <c r="E4" s="25">
        <v>166.92</v>
      </c>
      <c r="F4" s="26"/>
      <c r="G4" s="26"/>
      <c r="H4" s="26"/>
      <c r="I4" s="26"/>
    </row>
    <row r="5" spans="1:12" s="14" customFormat="1" ht="62.25" customHeight="1">
      <c r="A5" s="27" t="s">
        <v>24</v>
      </c>
      <c r="B5" s="28" t="s">
        <v>25</v>
      </c>
      <c r="C5" s="28" t="s">
        <v>26</v>
      </c>
      <c r="D5" s="28" t="s">
        <v>27</v>
      </c>
      <c r="E5" s="28" t="s">
        <v>28</v>
      </c>
      <c r="F5" s="29" t="s">
        <v>29</v>
      </c>
      <c r="G5" s="30" t="s">
        <v>30</v>
      </c>
      <c r="H5" s="31" t="s">
        <v>31</v>
      </c>
      <c r="I5" s="32" t="s">
        <v>3</v>
      </c>
    </row>
    <row r="6" spans="1:12" s="23" customFormat="1" ht="17.25" customHeight="1">
      <c r="A6" s="352" t="s">
        <v>32</v>
      </c>
      <c r="B6" s="352"/>
      <c r="C6" s="352"/>
      <c r="D6" s="352"/>
      <c r="E6" s="352"/>
      <c r="F6" s="73">
        <f>SUM(F7:F185)</f>
        <v>2768</v>
      </c>
      <c r="G6" s="73">
        <f>SUM(G7:G185)</f>
        <v>13079.958000000002</v>
      </c>
      <c r="H6" s="73">
        <f>SUM(H7:H185)</f>
        <v>3084.2100000000009</v>
      </c>
      <c r="I6" s="73">
        <f>SUM(I7:I185)</f>
        <v>16164.168000000005</v>
      </c>
    </row>
    <row r="7" spans="1:12" s="22" customFormat="1">
      <c r="A7" s="33">
        <v>1</v>
      </c>
      <c r="B7" s="79" t="s">
        <v>165</v>
      </c>
      <c r="C7" s="79" t="s">
        <v>65</v>
      </c>
      <c r="D7" s="37">
        <v>1816</v>
      </c>
      <c r="E7" s="97">
        <f>ROUND(D7/$E$4,3)</f>
        <v>10.879</v>
      </c>
      <c r="F7" s="38">
        <v>16</v>
      </c>
      <c r="G7" s="38">
        <f>E7*F7*50%</f>
        <v>87.031999999999996</v>
      </c>
      <c r="H7" s="34">
        <f>ROUND(G7*0.2359,2)</f>
        <v>20.53</v>
      </c>
      <c r="I7" s="35">
        <f t="shared" ref="I7:I70" si="0">G7+H7</f>
        <v>107.562</v>
      </c>
      <c r="J7" s="123"/>
    </row>
    <row r="8" spans="1:12">
      <c r="A8" s="36">
        <f>A7+1</f>
        <v>2</v>
      </c>
      <c r="B8" s="79" t="s">
        <v>165</v>
      </c>
      <c r="C8" s="79" t="s">
        <v>65</v>
      </c>
      <c r="D8" s="37">
        <v>1805</v>
      </c>
      <c r="E8" s="97">
        <f t="shared" ref="E8:E71" si="1">ROUND(D8/$E$4,3)</f>
        <v>10.814</v>
      </c>
      <c r="F8" s="38">
        <v>16</v>
      </c>
      <c r="G8" s="38">
        <f t="shared" ref="G8:G71" si="2">E8*F8*50%</f>
        <v>86.512</v>
      </c>
      <c r="H8" s="34">
        <f t="shared" ref="H8:H71" si="3">ROUND(G8*0.2359,2)</f>
        <v>20.41</v>
      </c>
      <c r="I8" s="35">
        <f t="shared" si="0"/>
        <v>106.922</v>
      </c>
      <c r="J8" s="123"/>
      <c r="L8" s="324"/>
    </row>
    <row r="9" spans="1:12">
      <c r="A9" s="36">
        <f t="shared" ref="A9:A72" si="4">A8+1</f>
        <v>3</v>
      </c>
      <c r="B9" s="79" t="s">
        <v>165</v>
      </c>
      <c r="C9" s="79" t="s">
        <v>65</v>
      </c>
      <c r="D9" s="37">
        <v>1816</v>
      </c>
      <c r="E9" s="97">
        <f t="shared" si="1"/>
        <v>10.879</v>
      </c>
      <c r="F9" s="38">
        <v>22</v>
      </c>
      <c r="G9" s="38">
        <f t="shared" si="2"/>
        <v>119.669</v>
      </c>
      <c r="H9" s="34">
        <f t="shared" si="3"/>
        <v>28.23</v>
      </c>
      <c r="I9" s="35">
        <f t="shared" si="0"/>
        <v>147.899</v>
      </c>
      <c r="J9" s="123"/>
      <c r="L9" s="324"/>
    </row>
    <row r="10" spans="1:12">
      <c r="A10" s="36">
        <f t="shared" si="4"/>
        <v>4</v>
      </c>
      <c r="B10" s="79" t="s">
        <v>165</v>
      </c>
      <c r="C10" s="79" t="s">
        <v>65</v>
      </c>
      <c r="D10" s="37">
        <v>1796</v>
      </c>
      <c r="E10" s="97">
        <f>ROUND(D10/$E$4,3)</f>
        <v>10.76</v>
      </c>
      <c r="F10" s="38">
        <v>16</v>
      </c>
      <c r="G10" s="38">
        <f t="shared" si="2"/>
        <v>86.08</v>
      </c>
      <c r="H10" s="34">
        <f t="shared" si="3"/>
        <v>20.309999999999999</v>
      </c>
      <c r="I10" s="35">
        <f t="shared" si="0"/>
        <v>106.39</v>
      </c>
      <c r="J10" s="123"/>
      <c r="L10" s="324"/>
    </row>
    <row r="11" spans="1:12" ht="14.25" customHeight="1">
      <c r="A11" s="36">
        <f t="shared" si="4"/>
        <v>5</v>
      </c>
      <c r="B11" s="79" t="s">
        <v>165</v>
      </c>
      <c r="C11" s="79" t="s">
        <v>65</v>
      </c>
      <c r="D11" s="37">
        <v>1765</v>
      </c>
      <c r="E11" s="97">
        <f t="shared" si="1"/>
        <v>10.574</v>
      </c>
      <c r="F11" s="38">
        <v>22</v>
      </c>
      <c r="G11" s="38">
        <f t="shared" si="2"/>
        <v>116.31399999999999</v>
      </c>
      <c r="H11" s="34">
        <f t="shared" si="3"/>
        <v>27.44</v>
      </c>
      <c r="I11" s="35">
        <f t="shared" si="0"/>
        <v>143.75399999999999</v>
      </c>
      <c r="J11" s="123"/>
      <c r="L11" s="324"/>
    </row>
    <row r="12" spans="1:12">
      <c r="A12" s="36">
        <f t="shared" si="4"/>
        <v>6</v>
      </c>
      <c r="B12" s="79" t="s">
        <v>165</v>
      </c>
      <c r="C12" s="79" t="s">
        <v>65</v>
      </c>
      <c r="D12" s="37">
        <v>1836</v>
      </c>
      <c r="E12" s="97">
        <f t="shared" si="1"/>
        <v>10.999000000000001</v>
      </c>
      <c r="F12" s="38">
        <v>22</v>
      </c>
      <c r="G12" s="38">
        <f t="shared" si="2"/>
        <v>120.989</v>
      </c>
      <c r="H12" s="34">
        <f t="shared" si="3"/>
        <v>28.54</v>
      </c>
      <c r="I12" s="35">
        <f t="shared" si="0"/>
        <v>149.529</v>
      </c>
      <c r="J12" s="123"/>
      <c r="L12" s="324"/>
    </row>
    <row r="13" spans="1:12">
      <c r="A13" s="36">
        <f t="shared" si="4"/>
        <v>7</v>
      </c>
      <c r="B13" s="79" t="s">
        <v>165</v>
      </c>
      <c r="C13" s="79" t="s">
        <v>65</v>
      </c>
      <c r="D13" s="37">
        <v>1745</v>
      </c>
      <c r="E13" s="97">
        <f t="shared" si="1"/>
        <v>10.454000000000001</v>
      </c>
      <c r="F13" s="38">
        <v>24</v>
      </c>
      <c r="G13" s="38">
        <f t="shared" si="2"/>
        <v>125.44800000000001</v>
      </c>
      <c r="H13" s="34">
        <f t="shared" si="3"/>
        <v>29.59</v>
      </c>
      <c r="I13" s="35">
        <f t="shared" si="0"/>
        <v>155.03800000000001</v>
      </c>
      <c r="J13" s="123"/>
      <c r="L13" s="324"/>
    </row>
    <row r="14" spans="1:12">
      <c r="A14" s="36">
        <f t="shared" si="4"/>
        <v>8</v>
      </c>
      <c r="B14" s="79" t="s">
        <v>165</v>
      </c>
      <c r="C14" s="79" t="s">
        <v>65</v>
      </c>
      <c r="D14" s="37">
        <v>1765</v>
      </c>
      <c r="E14" s="97">
        <f t="shared" si="1"/>
        <v>10.574</v>
      </c>
      <c r="F14" s="38">
        <v>16</v>
      </c>
      <c r="G14" s="38">
        <f t="shared" si="2"/>
        <v>84.591999999999999</v>
      </c>
      <c r="H14" s="34">
        <f t="shared" si="3"/>
        <v>19.96</v>
      </c>
      <c r="I14" s="35">
        <f t="shared" si="0"/>
        <v>104.55199999999999</v>
      </c>
      <c r="J14" s="123"/>
      <c r="L14" s="324"/>
    </row>
    <row r="15" spans="1:12" ht="14.25" customHeight="1">
      <c r="A15" s="36">
        <f t="shared" si="4"/>
        <v>9</v>
      </c>
      <c r="B15" s="79" t="s">
        <v>165</v>
      </c>
      <c r="C15" s="79" t="s">
        <v>65</v>
      </c>
      <c r="D15" s="37">
        <v>1776</v>
      </c>
      <c r="E15" s="97">
        <f t="shared" si="1"/>
        <v>10.64</v>
      </c>
      <c r="F15" s="38">
        <v>16</v>
      </c>
      <c r="G15" s="38">
        <f t="shared" si="2"/>
        <v>85.12</v>
      </c>
      <c r="H15" s="34">
        <f t="shared" si="3"/>
        <v>20.079999999999998</v>
      </c>
      <c r="I15" s="35">
        <f t="shared" si="0"/>
        <v>105.2</v>
      </c>
      <c r="J15" s="123"/>
      <c r="L15" s="324"/>
    </row>
    <row r="16" spans="1:12" s="22" customFormat="1" ht="15" customHeight="1">
      <c r="A16" s="36">
        <f t="shared" si="4"/>
        <v>10</v>
      </c>
      <c r="B16" s="80" t="s">
        <v>165</v>
      </c>
      <c r="C16" s="80" t="s">
        <v>65</v>
      </c>
      <c r="D16" s="39">
        <v>1745</v>
      </c>
      <c r="E16" s="97">
        <f t="shared" si="1"/>
        <v>10.454000000000001</v>
      </c>
      <c r="F16" s="40">
        <v>16</v>
      </c>
      <c r="G16" s="40">
        <f t="shared" si="2"/>
        <v>83.632000000000005</v>
      </c>
      <c r="H16" s="34">
        <f t="shared" si="3"/>
        <v>19.73</v>
      </c>
      <c r="I16" s="35">
        <f t="shared" si="0"/>
        <v>103.36200000000001</v>
      </c>
      <c r="J16" s="123"/>
      <c r="L16" s="324"/>
    </row>
    <row r="17" spans="1:12" s="22" customFormat="1">
      <c r="A17" s="36">
        <f t="shared" si="4"/>
        <v>11</v>
      </c>
      <c r="B17" s="80" t="s">
        <v>165</v>
      </c>
      <c r="C17" s="80" t="s">
        <v>65</v>
      </c>
      <c r="D17" s="39">
        <v>1805</v>
      </c>
      <c r="E17" s="97">
        <f t="shared" si="1"/>
        <v>10.814</v>
      </c>
      <c r="F17" s="40">
        <v>16</v>
      </c>
      <c r="G17" s="40">
        <f t="shared" si="2"/>
        <v>86.512</v>
      </c>
      <c r="H17" s="34">
        <f t="shared" si="3"/>
        <v>20.41</v>
      </c>
      <c r="I17" s="35">
        <f t="shared" si="0"/>
        <v>106.922</v>
      </c>
      <c r="J17" s="123"/>
      <c r="L17" s="324"/>
    </row>
    <row r="18" spans="1:12" s="22" customFormat="1">
      <c r="A18" s="36">
        <f t="shared" si="4"/>
        <v>12</v>
      </c>
      <c r="B18" s="80" t="s">
        <v>165</v>
      </c>
      <c r="C18" s="80" t="s">
        <v>65</v>
      </c>
      <c r="D18" s="39">
        <v>1745</v>
      </c>
      <c r="E18" s="97">
        <f t="shared" si="1"/>
        <v>10.454000000000001</v>
      </c>
      <c r="F18" s="40">
        <v>16</v>
      </c>
      <c r="G18" s="40">
        <f t="shared" si="2"/>
        <v>83.632000000000005</v>
      </c>
      <c r="H18" s="34">
        <f t="shared" si="3"/>
        <v>19.73</v>
      </c>
      <c r="I18" s="35">
        <f t="shared" si="0"/>
        <v>103.36200000000001</v>
      </c>
      <c r="J18" s="123"/>
      <c r="L18" s="324"/>
    </row>
    <row r="19" spans="1:12" s="22" customFormat="1">
      <c r="A19" s="36">
        <f t="shared" si="4"/>
        <v>13</v>
      </c>
      <c r="B19" s="80" t="s">
        <v>165</v>
      </c>
      <c r="C19" s="80" t="s">
        <v>65</v>
      </c>
      <c r="D19" s="39">
        <v>1725</v>
      </c>
      <c r="E19" s="97">
        <f t="shared" si="1"/>
        <v>10.334</v>
      </c>
      <c r="F19" s="40">
        <v>16</v>
      </c>
      <c r="G19" s="40">
        <f t="shared" si="2"/>
        <v>82.671999999999997</v>
      </c>
      <c r="H19" s="34">
        <f t="shared" si="3"/>
        <v>19.5</v>
      </c>
      <c r="I19" s="35">
        <f t="shared" si="0"/>
        <v>102.172</v>
      </c>
      <c r="J19" s="123"/>
      <c r="L19" s="324"/>
    </row>
    <row r="20" spans="1:12" s="22" customFormat="1">
      <c r="A20" s="36">
        <f t="shared" si="4"/>
        <v>14</v>
      </c>
      <c r="B20" s="80" t="s">
        <v>166</v>
      </c>
      <c r="C20" s="80" t="s">
        <v>65</v>
      </c>
      <c r="D20" s="39">
        <v>1816</v>
      </c>
      <c r="E20" s="97">
        <f t="shared" si="1"/>
        <v>10.879</v>
      </c>
      <c r="F20" s="40">
        <v>16</v>
      </c>
      <c r="G20" s="40">
        <f t="shared" si="2"/>
        <v>87.031999999999996</v>
      </c>
      <c r="H20" s="34">
        <f t="shared" si="3"/>
        <v>20.53</v>
      </c>
      <c r="I20" s="35">
        <f t="shared" si="0"/>
        <v>107.562</v>
      </c>
      <c r="J20" s="123"/>
      <c r="L20" s="324"/>
    </row>
    <row r="21" spans="1:12" s="22" customFormat="1">
      <c r="A21" s="36">
        <f t="shared" si="4"/>
        <v>15</v>
      </c>
      <c r="B21" s="80" t="s">
        <v>166</v>
      </c>
      <c r="C21" s="80" t="s">
        <v>65</v>
      </c>
      <c r="D21" s="39">
        <v>1981</v>
      </c>
      <c r="E21" s="97">
        <f t="shared" si="1"/>
        <v>11.868</v>
      </c>
      <c r="F21" s="40">
        <v>16</v>
      </c>
      <c r="G21" s="40">
        <f t="shared" si="2"/>
        <v>94.944000000000003</v>
      </c>
      <c r="H21" s="34">
        <f t="shared" si="3"/>
        <v>22.4</v>
      </c>
      <c r="I21" s="35">
        <f t="shared" si="0"/>
        <v>117.34399999999999</v>
      </c>
      <c r="J21" s="123"/>
      <c r="L21" s="324"/>
    </row>
    <row r="22" spans="1:12" s="22" customFormat="1">
      <c r="A22" s="36">
        <f t="shared" si="4"/>
        <v>16</v>
      </c>
      <c r="B22" s="80" t="s">
        <v>166</v>
      </c>
      <c r="C22" s="80" t="s">
        <v>66</v>
      </c>
      <c r="D22" s="39">
        <v>1675</v>
      </c>
      <c r="E22" s="97">
        <f t="shared" si="1"/>
        <v>10.035</v>
      </c>
      <c r="F22" s="40">
        <v>16</v>
      </c>
      <c r="G22" s="40">
        <f t="shared" si="2"/>
        <v>80.28</v>
      </c>
      <c r="H22" s="34">
        <f t="shared" si="3"/>
        <v>18.940000000000001</v>
      </c>
      <c r="I22" s="35">
        <f t="shared" si="0"/>
        <v>99.22</v>
      </c>
      <c r="J22" s="123"/>
      <c r="L22" s="324"/>
    </row>
    <row r="23" spans="1:12" s="22" customFormat="1">
      <c r="A23" s="36">
        <f t="shared" si="4"/>
        <v>17</v>
      </c>
      <c r="B23" s="80" t="s">
        <v>166</v>
      </c>
      <c r="C23" s="80" t="s">
        <v>67</v>
      </c>
      <c r="D23" s="39">
        <v>2356</v>
      </c>
      <c r="E23" s="97">
        <f t="shared" si="1"/>
        <v>14.115</v>
      </c>
      <c r="F23" s="40">
        <v>16</v>
      </c>
      <c r="G23" s="40">
        <f t="shared" si="2"/>
        <v>112.92</v>
      </c>
      <c r="H23" s="34">
        <f t="shared" si="3"/>
        <v>26.64</v>
      </c>
      <c r="I23" s="35">
        <f t="shared" si="0"/>
        <v>139.56</v>
      </c>
      <c r="J23" s="123"/>
      <c r="L23" s="324"/>
    </row>
    <row r="24" spans="1:12" s="22" customFormat="1">
      <c r="A24" s="36">
        <f t="shared" si="4"/>
        <v>18</v>
      </c>
      <c r="B24" s="80" t="s">
        <v>166</v>
      </c>
      <c r="C24" s="80" t="s">
        <v>66</v>
      </c>
      <c r="D24" s="39">
        <v>1695</v>
      </c>
      <c r="E24" s="97">
        <f t="shared" si="1"/>
        <v>10.154999999999999</v>
      </c>
      <c r="F24" s="40">
        <v>16</v>
      </c>
      <c r="G24" s="40">
        <f t="shared" si="2"/>
        <v>81.239999999999995</v>
      </c>
      <c r="H24" s="34">
        <f t="shared" si="3"/>
        <v>19.16</v>
      </c>
      <c r="I24" s="35">
        <f t="shared" si="0"/>
        <v>100.39999999999999</v>
      </c>
      <c r="J24" s="123"/>
      <c r="L24" s="324"/>
    </row>
    <row r="25" spans="1:12" s="22" customFormat="1">
      <c r="A25" s="36">
        <f t="shared" si="4"/>
        <v>19</v>
      </c>
      <c r="B25" s="80" t="s">
        <v>166</v>
      </c>
      <c r="C25" s="80" t="s">
        <v>66</v>
      </c>
      <c r="D25" s="39">
        <v>1695</v>
      </c>
      <c r="E25" s="97">
        <f>ROUND(D25/$E$4,3)</f>
        <v>10.154999999999999</v>
      </c>
      <c r="F25" s="40">
        <v>16</v>
      </c>
      <c r="G25" s="40">
        <f t="shared" si="2"/>
        <v>81.239999999999995</v>
      </c>
      <c r="H25" s="34">
        <f t="shared" si="3"/>
        <v>19.16</v>
      </c>
      <c r="I25" s="35">
        <f t="shared" si="0"/>
        <v>100.39999999999999</v>
      </c>
      <c r="J25" s="123"/>
      <c r="L25" s="324"/>
    </row>
    <row r="26" spans="1:12" s="22" customFormat="1">
      <c r="A26" s="36">
        <f t="shared" si="4"/>
        <v>20</v>
      </c>
      <c r="B26" s="80" t="s">
        <v>166</v>
      </c>
      <c r="C26" s="80" t="s">
        <v>66</v>
      </c>
      <c r="D26" s="39">
        <v>1655</v>
      </c>
      <c r="E26" s="97">
        <f t="shared" si="1"/>
        <v>9.9149999999999991</v>
      </c>
      <c r="F26" s="40">
        <v>16</v>
      </c>
      <c r="G26" s="40">
        <f t="shared" si="2"/>
        <v>79.319999999999993</v>
      </c>
      <c r="H26" s="34">
        <f t="shared" si="3"/>
        <v>18.71</v>
      </c>
      <c r="I26" s="35">
        <f t="shared" si="0"/>
        <v>98.03</v>
      </c>
      <c r="J26" s="123"/>
      <c r="L26" s="324"/>
    </row>
    <row r="27" spans="1:12" s="22" customFormat="1">
      <c r="A27" s="36">
        <f t="shared" si="4"/>
        <v>21</v>
      </c>
      <c r="B27" s="80" t="s">
        <v>166</v>
      </c>
      <c r="C27" s="80" t="s">
        <v>66</v>
      </c>
      <c r="D27" s="39">
        <v>1655</v>
      </c>
      <c r="E27" s="97">
        <f t="shared" si="1"/>
        <v>9.9149999999999991</v>
      </c>
      <c r="F27" s="40">
        <v>16</v>
      </c>
      <c r="G27" s="40">
        <f t="shared" si="2"/>
        <v>79.319999999999993</v>
      </c>
      <c r="H27" s="34">
        <f t="shared" si="3"/>
        <v>18.71</v>
      </c>
      <c r="I27" s="35">
        <f t="shared" si="0"/>
        <v>98.03</v>
      </c>
      <c r="J27" s="123"/>
      <c r="L27" s="324"/>
    </row>
    <row r="28" spans="1:12" s="22" customFormat="1">
      <c r="A28" s="36">
        <f t="shared" si="4"/>
        <v>22</v>
      </c>
      <c r="B28" s="80" t="s">
        <v>166</v>
      </c>
      <c r="C28" s="80" t="s">
        <v>66</v>
      </c>
      <c r="D28" s="39">
        <v>1655</v>
      </c>
      <c r="E28" s="97">
        <f t="shared" si="1"/>
        <v>9.9149999999999991</v>
      </c>
      <c r="F28" s="40">
        <v>16</v>
      </c>
      <c r="G28" s="40">
        <f t="shared" si="2"/>
        <v>79.319999999999993</v>
      </c>
      <c r="H28" s="34">
        <f t="shared" si="3"/>
        <v>18.71</v>
      </c>
      <c r="I28" s="35">
        <f t="shared" si="0"/>
        <v>98.03</v>
      </c>
      <c r="J28" s="123"/>
      <c r="L28" s="324"/>
    </row>
    <row r="29" spans="1:12" s="22" customFormat="1" ht="15" customHeight="1">
      <c r="A29" s="36">
        <f t="shared" si="4"/>
        <v>23</v>
      </c>
      <c r="B29" s="80" t="s">
        <v>166</v>
      </c>
      <c r="C29" s="80" t="s">
        <v>65</v>
      </c>
      <c r="D29" s="39">
        <v>1785</v>
      </c>
      <c r="E29" s="97">
        <f t="shared" si="1"/>
        <v>10.694000000000001</v>
      </c>
      <c r="F29" s="40">
        <v>12</v>
      </c>
      <c r="G29" s="40">
        <f t="shared" si="2"/>
        <v>64.164000000000001</v>
      </c>
      <c r="H29" s="34">
        <f t="shared" si="3"/>
        <v>15.14</v>
      </c>
      <c r="I29" s="35">
        <f t="shared" si="0"/>
        <v>79.304000000000002</v>
      </c>
      <c r="J29" s="123"/>
      <c r="L29" s="324"/>
    </row>
    <row r="30" spans="1:12" s="22" customFormat="1">
      <c r="A30" s="36">
        <f t="shared" si="4"/>
        <v>24</v>
      </c>
      <c r="B30" s="80" t="s">
        <v>166</v>
      </c>
      <c r="C30" s="80" t="s">
        <v>66</v>
      </c>
      <c r="D30" s="39">
        <v>1635</v>
      </c>
      <c r="E30" s="97">
        <f t="shared" si="1"/>
        <v>9.7949999999999999</v>
      </c>
      <c r="F30" s="40">
        <v>12</v>
      </c>
      <c r="G30" s="40">
        <f t="shared" si="2"/>
        <v>58.769999999999996</v>
      </c>
      <c r="H30" s="34">
        <f t="shared" si="3"/>
        <v>13.86</v>
      </c>
      <c r="I30" s="35">
        <f t="shared" si="0"/>
        <v>72.63</v>
      </c>
      <c r="J30" s="123"/>
      <c r="L30" s="324"/>
    </row>
    <row r="31" spans="1:12" s="22" customFormat="1" ht="13.5" customHeight="1">
      <c r="A31" s="36">
        <f t="shared" si="4"/>
        <v>25</v>
      </c>
      <c r="B31" s="80" t="s">
        <v>166</v>
      </c>
      <c r="C31" s="80" t="s">
        <v>66</v>
      </c>
      <c r="D31" s="39">
        <v>1615</v>
      </c>
      <c r="E31" s="97">
        <f t="shared" si="1"/>
        <v>9.6750000000000007</v>
      </c>
      <c r="F31" s="40">
        <v>12</v>
      </c>
      <c r="G31" s="40">
        <f t="shared" si="2"/>
        <v>58.050000000000004</v>
      </c>
      <c r="H31" s="34">
        <f t="shared" si="3"/>
        <v>13.69</v>
      </c>
      <c r="I31" s="35">
        <f t="shared" si="0"/>
        <v>71.740000000000009</v>
      </c>
      <c r="J31" s="123"/>
      <c r="L31" s="324"/>
    </row>
    <row r="32" spans="1:12" s="22" customFormat="1">
      <c r="A32" s="36">
        <f t="shared" si="4"/>
        <v>26</v>
      </c>
      <c r="B32" s="80" t="s">
        <v>112</v>
      </c>
      <c r="C32" s="80" t="s">
        <v>98</v>
      </c>
      <c r="D32" s="39">
        <v>1651</v>
      </c>
      <c r="E32" s="97">
        <f t="shared" si="1"/>
        <v>9.891</v>
      </c>
      <c r="F32" s="40">
        <v>24</v>
      </c>
      <c r="G32" s="40">
        <f t="shared" si="2"/>
        <v>118.69200000000001</v>
      </c>
      <c r="H32" s="34">
        <f t="shared" si="3"/>
        <v>28</v>
      </c>
      <c r="I32" s="35">
        <f t="shared" si="0"/>
        <v>146.69200000000001</v>
      </c>
      <c r="J32" s="123"/>
      <c r="L32" s="324"/>
    </row>
    <row r="33" spans="1:12" s="22" customFormat="1">
      <c r="A33" s="36">
        <f t="shared" si="4"/>
        <v>27</v>
      </c>
      <c r="B33" s="80" t="s">
        <v>112</v>
      </c>
      <c r="C33" s="80" t="s">
        <v>98</v>
      </c>
      <c r="D33" s="39">
        <v>1692</v>
      </c>
      <c r="E33" s="97">
        <f t="shared" si="1"/>
        <v>10.137</v>
      </c>
      <c r="F33" s="40">
        <v>16</v>
      </c>
      <c r="G33" s="40">
        <f t="shared" si="2"/>
        <v>81.096000000000004</v>
      </c>
      <c r="H33" s="34">
        <f t="shared" si="3"/>
        <v>19.13</v>
      </c>
      <c r="I33" s="35">
        <f t="shared" si="0"/>
        <v>100.226</v>
      </c>
      <c r="J33" s="123"/>
      <c r="L33" s="324"/>
    </row>
    <row r="34" spans="1:12" s="22" customFormat="1">
      <c r="A34" s="36">
        <f t="shared" si="4"/>
        <v>28</v>
      </c>
      <c r="B34" s="80" t="s">
        <v>112</v>
      </c>
      <c r="C34" s="80" t="s">
        <v>65</v>
      </c>
      <c r="D34" s="39">
        <v>1385</v>
      </c>
      <c r="E34" s="97">
        <f t="shared" si="1"/>
        <v>8.2970000000000006</v>
      </c>
      <c r="F34" s="40">
        <v>22</v>
      </c>
      <c r="G34" s="40">
        <f t="shared" si="2"/>
        <v>91.26700000000001</v>
      </c>
      <c r="H34" s="34">
        <f t="shared" si="3"/>
        <v>21.53</v>
      </c>
      <c r="I34" s="35">
        <f t="shared" si="0"/>
        <v>112.79700000000001</v>
      </c>
      <c r="J34" s="123"/>
      <c r="L34" s="324"/>
    </row>
    <row r="35" spans="1:12" s="22" customFormat="1">
      <c r="A35" s="36">
        <f t="shared" si="4"/>
        <v>29</v>
      </c>
      <c r="B35" s="80" t="s">
        <v>92</v>
      </c>
      <c r="C35" s="80" t="s">
        <v>65</v>
      </c>
      <c r="D35" s="39">
        <v>1445</v>
      </c>
      <c r="E35" s="97">
        <f t="shared" si="1"/>
        <v>8.657</v>
      </c>
      <c r="F35" s="40">
        <v>24</v>
      </c>
      <c r="G35" s="40">
        <f t="shared" si="2"/>
        <v>103.884</v>
      </c>
      <c r="H35" s="34">
        <f t="shared" si="3"/>
        <v>24.51</v>
      </c>
      <c r="I35" s="35">
        <f t="shared" si="0"/>
        <v>128.39400000000001</v>
      </c>
      <c r="J35" s="123"/>
      <c r="L35" s="324"/>
    </row>
    <row r="36" spans="1:12" s="22" customFormat="1">
      <c r="A36" s="36">
        <f t="shared" si="4"/>
        <v>30</v>
      </c>
      <c r="B36" s="80" t="s">
        <v>92</v>
      </c>
      <c r="C36" s="80" t="s">
        <v>65</v>
      </c>
      <c r="D36" s="39">
        <v>1472</v>
      </c>
      <c r="E36" s="97">
        <f t="shared" si="1"/>
        <v>8.8190000000000008</v>
      </c>
      <c r="F36" s="40">
        <v>16</v>
      </c>
      <c r="G36" s="40">
        <f t="shared" si="2"/>
        <v>70.552000000000007</v>
      </c>
      <c r="H36" s="34">
        <f t="shared" si="3"/>
        <v>16.64</v>
      </c>
      <c r="I36" s="35">
        <f t="shared" si="0"/>
        <v>87.192000000000007</v>
      </c>
      <c r="J36" s="123"/>
      <c r="L36" s="324"/>
    </row>
    <row r="37" spans="1:12" s="22" customFormat="1">
      <c r="A37" s="36">
        <f t="shared" si="4"/>
        <v>31</v>
      </c>
      <c r="B37" s="80" t="s">
        <v>92</v>
      </c>
      <c r="C37" s="80" t="s">
        <v>65</v>
      </c>
      <c r="D37" s="39">
        <v>1445</v>
      </c>
      <c r="E37" s="97">
        <f t="shared" si="1"/>
        <v>8.657</v>
      </c>
      <c r="F37" s="40">
        <v>16</v>
      </c>
      <c r="G37" s="40">
        <f t="shared" si="2"/>
        <v>69.256</v>
      </c>
      <c r="H37" s="34">
        <f t="shared" si="3"/>
        <v>16.34</v>
      </c>
      <c r="I37" s="35">
        <f t="shared" si="0"/>
        <v>85.596000000000004</v>
      </c>
      <c r="J37" s="123"/>
      <c r="L37" s="324"/>
    </row>
    <row r="38" spans="1:12" s="22" customFormat="1">
      <c r="A38" s="36">
        <f t="shared" si="4"/>
        <v>32</v>
      </c>
      <c r="B38" s="80" t="s">
        <v>114</v>
      </c>
      <c r="C38" s="80" t="s">
        <v>90</v>
      </c>
      <c r="D38" s="39">
        <v>1495</v>
      </c>
      <c r="E38" s="97">
        <f t="shared" si="1"/>
        <v>8.9559999999999995</v>
      </c>
      <c r="F38" s="40">
        <v>22</v>
      </c>
      <c r="G38" s="40">
        <f t="shared" si="2"/>
        <v>98.515999999999991</v>
      </c>
      <c r="H38" s="34">
        <f t="shared" si="3"/>
        <v>23.24</v>
      </c>
      <c r="I38" s="35">
        <f t="shared" si="0"/>
        <v>121.75599999999999</v>
      </c>
      <c r="J38" s="123"/>
      <c r="L38" s="324"/>
    </row>
    <row r="39" spans="1:12" s="22" customFormat="1">
      <c r="A39" s="36">
        <f t="shared" si="4"/>
        <v>33</v>
      </c>
      <c r="B39" s="80" t="s">
        <v>114</v>
      </c>
      <c r="C39" s="80" t="s">
        <v>90</v>
      </c>
      <c r="D39" s="39">
        <v>1495</v>
      </c>
      <c r="E39" s="97">
        <f t="shared" si="1"/>
        <v>8.9559999999999995</v>
      </c>
      <c r="F39" s="40">
        <v>24</v>
      </c>
      <c r="G39" s="40">
        <f t="shared" si="2"/>
        <v>107.47199999999999</v>
      </c>
      <c r="H39" s="34">
        <f t="shared" si="3"/>
        <v>25.35</v>
      </c>
      <c r="I39" s="35">
        <f t="shared" si="0"/>
        <v>132.822</v>
      </c>
      <c r="J39" s="123"/>
      <c r="L39" s="324"/>
    </row>
    <row r="40" spans="1:12" s="22" customFormat="1">
      <c r="A40" s="36">
        <f t="shared" si="4"/>
        <v>34</v>
      </c>
      <c r="B40" s="80" t="s">
        <v>114</v>
      </c>
      <c r="C40" s="80" t="s">
        <v>90</v>
      </c>
      <c r="D40" s="39">
        <v>1475</v>
      </c>
      <c r="E40" s="97">
        <f t="shared" si="1"/>
        <v>8.8369999999999997</v>
      </c>
      <c r="F40" s="40">
        <v>24</v>
      </c>
      <c r="G40" s="40">
        <f t="shared" si="2"/>
        <v>106.044</v>
      </c>
      <c r="H40" s="34">
        <f t="shared" si="3"/>
        <v>25.02</v>
      </c>
      <c r="I40" s="35">
        <f t="shared" si="0"/>
        <v>131.06399999999999</v>
      </c>
      <c r="J40" s="123"/>
      <c r="L40" s="324"/>
    </row>
    <row r="41" spans="1:12" s="22" customFormat="1">
      <c r="A41" s="36">
        <f t="shared" si="4"/>
        <v>35</v>
      </c>
      <c r="B41" s="80" t="s">
        <v>114</v>
      </c>
      <c r="C41" s="80" t="s">
        <v>98</v>
      </c>
      <c r="D41" s="39">
        <v>1838</v>
      </c>
      <c r="E41" s="97">
        <f t="shared" si="1"/>
        <v>11.010999999999999</v>
      </c>
      <c r="F41" s="40">
        <v>40</v>
      </c>
      <c r="G41" s="40">
        <f t="shared" si="2"/>
        <v>220.21999999999997</v>
      </c>
      <c r="H41" s="34">
        <f t="shared" si="3"/>
        <v>51.95</v>
      </c>
      <c r="I41" s="35">
        <f t="shared" si="0"/>
        <v>272.16999999999996</v>
      </c>
      <c r="J41" s="123"/>
      <c r="L41" s="324"/>
    </row>
    <row r="42" spans="1:12" s="22" customFormat="1">
      <c r="A42" s="36">
        <f t="shared" si="4"/>
        <v>36</v>
      </c>
      <c r="B42" s="80" t="s">
        <v>114</v>
      </c>
      <c r="C42" s="80" t="s">
        <v>65</v>
      </c>
      <c r="D42" s="39">
        <v>1405</v>
      </c>
      <c r="E42" s="97">
        <f t="shared" si="1"/>
        <v>8.4169999999999998</v>
      </c>
      <c r="F42" s="40">
        <v>40</v>
      </c>
      <c r="G42" s="40">
        <f t="shared" si="2"/>
        <v>168.34</v>
      </c>
      <c r="H42" s="34">
        <f t="shared" si="3"/>
        <v>39.71</v>
      </c>
      <c r="I42" s="35">
        <f t="shared" si="0"/>
        <v>208.05</v>
      </c>
      <c r="J42" s="123"/>
      <c r="L42" s="324"/>
    </row>
    <row r="43" spans="1:12" s="22" customFormat="1">
      <c r="A43" s="36">
        <f t="shared" si="4"/>
        <v>37</v>
      </c>
      <c r="B43" s="80" t="s">
        <v>114</v>
      </c>
      <c r="C43" s="80" t="s">
        <v>65</v>
      </c>
      <c r="D43" s="39">
        <v>1405</v>
      </c>
      <c r="E43" s="97">
        <f t="shared" si="1"/>
        <v>8.4169999999999998</v>
      </c>
      <c r="F43" s="40">
        <v>34</v>
      </c>
      <c r="G43" s="40">
        <f t="shared" si="2"/>
        <v>143.089</v>
      </c>
      <c r="H43" s="34">
        <f t="shared" si="3"/>
        <v>33.75</v>
      </c>
      <c r="I43" s="35">
        <f t="shared" si="0"/>
        <v>176.839</v>
      </c>
      <c r="J43" s="123"/>
      <c r="L43" s="324"/>
    </row>
    <row r="44" spans="1:12" s="22" customFormat="1">
      <c r="A44" s="36">
        <f t="shared" si="4"/>
        <v>38</v>
      </c>
      <c r="B44" s="80" t="s">
        <v>101</v>
      </c>
      <c r="C44" s="80" t="s">
        <v>90</v>
      </c>
      <c r="D44" s="39">
        <v>1523</v>
      </c>
      <c r="E44" s="97">
        <f t="shared" si="1"/>
        <v>9.1240000000000006</v>
      </c>
      <c r="F44" s="40">
        <v>40</v>
      </c>
      <c r="G44" s="40">
        <f t="shared" si="2"/>
        <v>182.48000000000002</v>
      </c>
      <c r="H44" s="34">
        <f t="shared" si="3"/>
        <v>43.05</v>
      </c>
      <c r="I44" s="35">
        <f t="shared" si="0"/>
        <v>225.53000000000003</v>
      </c>
      <c r="J44" s="123"/>
      <c r="L44" s="324"/>
    </row>
    <row r="45" spans="1:12" s="22" customFormat="1">
      <c r="A45" s="36">
        <f t="shared" si="4"/>
        <v>39</v>
      </c>
      <c r="B45" s="80" t="s">
        <v>101</v>
      </c>
      <c r="C45" s="80" t="s">
        <v>65</v>
      </c>
      <c r="D45" s="39">
        <v>1405</v>
      </c>
      <c r="E45" s="97">
        <f t="shared" si="1"/>
        <v>8.4169999999999998</v>
      </c>
      <c r="F45" s="40">
        <v>34</v>
      </c>
      <c r="G45" s="40">
        <f t="shared" si="2"/>
        <v>143.089</v>
      </c>
      <c r="H45" s="34">
        <f t="shared" si="3"/>
        <v>33.75</v>
      </c>
      <c r="I45" s="35">
        <f t="shared" si="0"/>
        <v>176.839</v>
      </c>
      <c r="J45" s="123"/>
      <c r="L45" s="324"/>
    </row>
    <row r="46" spans="1:12" s="22" customFormat="1">
      <c r="A46" s="36">
        <f t="shared" si="4"/>
        <v>40</v>
      </c>
      <c r="B46" s="80" t="s">
        <v>101</v>
      </c>
      <c r="C46" s="80" t="s">
        <v>65</v>
      </c>
      <c r="D46" s="39">
        <v>1385</v>
      </c>
      <c r="E46" s="97">
        <f t="shared" si="1"/>
        <v>8.2970000000000006</v>
      </c>
      <c r="F46" s="40">
        <v>34</v>
      </c>
      <c r="G46" s="40">
        <f t="shared" si="2"/>
        <v>141.04900000000001</v>
      </c>
      <c r="H46" s="34">
        <f t="shared" si="3"/>
        <v>33.270000000000003</v>
      </c>
      <c r="I46" s="35">
        <f t="shared" si="0"/>
        <v>174.31900000000002</v>
      </c>
      <c r="J46" s="123"/>
      <c r="L46" s="324"/>
    </row>
    <row r="47" spans="1:12" s="22" customFormat="1">
      <c r="A47" s="36">
        <f t="shared" si="4"/>
        <v>41</v>
      </c>
      <c r="B47" s="80" t="s">
        <v>89</v>
      </c>
      <c r="C47" s="80" t="s">
        <v>90</v>
      </c>
      <c r="D47" s="39">
        <v>1495</v>
      </c>
      <c r="E47" s="97">
        <f t="shared" si="1"/>
        <v>8.9559999999999995</v>
      </c>
      <c r="F47" s="40">
        <v>34</v>
      </c>
      <c r="G47" s="40">
        <f t="shared" si="2"/>
        <v>152.25199999999998</v>
      </c>
      <c r="H47" s="34">
        <f t="shared" si="3"/>
        <v>35.92</v>
      </c>
      <c r="I47" s="35">
        <f t="shared" si="0"/>
        <v>188.17199999999997</v>
      </c>
      <c r="J47" s="123"/>
      <c r="L47" s="324"/>
    </row>
    <row r="48" spans="1:12" s="22" customFormat="1">
      <c r="A48" s="36">
        <f t="shared" si="4"/>
        <v>42</v>
      </c>
      <c r="B48" s="80" t="s">
        <v>89</v>
      </c>
      <c r="C48" s="80" t="s">
        <v>65</v>
      </c>
      <c r="D48" s="39">
        <v>1425</v>
      </c>
      <c r="E48" s="97">
        <f t="shared" si="1"/>
        <v>8.5370000000000008</v>
      </c>
      <c r="F48" s="40">
        <v>40</v>
      </c>
      <c r="G48" s="40">
        <f t="shared" si="2"/>
        <v>170.74</v>
      </c>
      <c r="H48" s="34">
        <f t="shared" si="3"/>
        <v>40.28</v>
      </c>
      <c r="I48" s="35">
        <f t="shared" si="0"/>
        <v>211.02</v>
      </c>
      <c r="J48" s="123"/>
      <c r="L48" s="324"/>
    </row>
    <row r="49" spans="1:12" s="22" customFormat="1">
      <c r="A49" s="36">
        <f t="shared" si="4"/>
        <v>43</v>
      </c>
      <c r="B49" s="80" t="s">
        <v>89</v>
      </c>
      <c r="C49" s="80" t="s">
        <v>65</v>
      </c>
      <c r="D49" s="39">
        <v>1432</v>
      </c>
      <c r="E49" s="97">
        <f t="shared" si="1"/>
        <v>8.5790000000000006</v>
      </c>
      <c r="F49" s="40">
        <v>40</v>
      </c>
      <c r="G49" s="40">
        <f t="shared" si="2"/>
        <v>171.58</v>
      </c>
      <c r="H49" s="34">
        <f t="shared" si="3"/>
        <v>40.479999999999997</v>
      </c>
      <c r="I49" s="35">
        <f t="shared" si="0"/>
        <v>212.06</v>
      </c>
      <c r="J49" s="123"/>
      <c r="L49" s="324"/>
    </row>
    <row r="50" spans="1:12" s="22" customFormat="1">
      <c r="A50" s="36">
        <f t="shared" si="4"/>
        <v>44</v>
      </c>
      <c r="B50" s="80" t="s">
        <v>89</v>
      </c>
      <c r="C50" s="80" t="s">
        <v>98</v>
      </c>
      <c r="D50" s="39">
        <v>1620</v>
      </c>
      <c r="E50" s="97">
        <f t="shared" si="1"/>
        <v>9.7050000000000001</v>
      </c>
      <c r="F50" s="40">
        <v>40</v>
      </c>
      <c r="G50" s="40">
        <f t="shared" si="2"/>
        <v>194.1</v>
      </c>
      <c r="H50" s="34">
        <f t="shared" si="3"/>
        <v>45.79</v>
      </c>
      <c r="I50" s="35">
        <f t="shared" si="0"/>
        <v>239.89</v>
      </c>
      <c r="J50" s="123"/>
      <c r="L50" s="324"/>
    </row>
    <row r="51" spans="1:12" s="22" customFormat="1" ht="12.75" customHeight="1">
      <c r="A51" s="36">
        <f t="shared" si="4"/>
        <v>45</v>
      </c>
      <c r="B51" s="80" t="s">
        <v>89</v>
      </c>
      <c r="C51" s="80" t="s">
        <v>65</v>
      </c>
      <c r="D51" s="39">
        <v>1385</v>
      </c>
      <c r="E51" s="97">
        <f t="shared" si="1"/>
        <v>8.2970000000000006</v>
      </c>
      <c r="F51" s="40">
        <v>40</v>
      </c>
      <c r="G51" s="40">
        <f t="shared" si="2"/>
        <v>165.94</v>
      </c>
      <c r="H51" s="34">
        <f t="shared" si="3"/>
        <v>39.15</v>
      </c>
      <c r="I51" s="35">
        <f t="shared" si="0"/>
        <v>205.09</v>
      </c>
      <c r="J51" s="123"/>
      <c r="L51" s="324"/>
    </row>
    <row r="52" spans="1:12" s="22" customFormat="1" ht="14.25" customHeight="1">
      <c r="A52" s="36">
        <f t="shared" si="4"/>
        <v>46</v>
      </c>
      <c r="B52" s="80" t="s">
        <v>122</v>
      </c>
      <c r="C52" s="80" t="s">
        <v>90</v>
      </c>
      <c r="D52" s="39">
        <v>1765</v>
      </c>
      <c r="E52" s="97">
        <f t="shared" si="1"/>
        <v>10.574</v>
      </c>
      <c r="F52" s="40">
        <v>40</v>
      </c>
      <c r="G52" s="40">
        <f t="shared" si="2"/>
        <v>211.48</v>
      </c>
      <c r="H52" s="34">
        <f t="shared" si="3"/>
        <v>49.89</v>
      </c>
      <c r="I52" s="35">
        <f t="shared" si="0"/>
        <v>261.37</v>
      </c>
      <c r="J52" s="123"/>
      <c r="L52" s="324"/>
    </row>
    <row r="53" spans="1:12" s="22" customFormat="1">
      <c r="A53" s="36">
        <f t="shared" si="4"/>
        <v>47</v>
      </c>
      <c r="B53" s="80" t="s">
        <v>122</v>
      </c>
      <c r="C53" s="80" t="s">
        <v>65</v>
      </c>
      <c r="D53" s="39">
        <v>1445</v>
      </c>
      <c r="E53" s="97">
        <f t="shared" si="1"/>
        <v>8.657</v>
      </c>
      <c r="F53" s="40">
        <v>20</v>
      </c>
      <c r="G53" s="40">
        <f t="shared" si="2"/>
        <v>86.57</v>
      </c>
      <c r="H53" s="34">
        <f>ROUND(G53*0.2194,2)</f>
        <v>18.989999999999998</v>
      </c>
      <c r="I53" s="35">
        <f t="shared" si="0"/>
        <v>105.55999999999999</v>
      </c>
      <c r="J53" s="123" t="s">
        <v>146</v>
      </c>
      <c r="L53" s="324"/>
    </row>
    <row r="54" spans="1:12" s="22" customFormat="1">
      <c r="A54" s="36">
        <f t="shared" si="4"/>
        <v>48</v>
      </c>
      <c r="B54" s="80" t="s">
        <v>121</v>
      </c>
      <c r="C54" s="80" t="s">
        <v>66</v>
      </c>
      <c r="D54" s="39">
        <v>1162</v>
      </c>
      <c r="E54" s="97">
        <f t="shared" si="1"/>
        <v>6.9610000000000003</v>
      </c>
      <c r="F54" s="40">
        <v>24</v>
      </c>
      <c r="G54" s="40">
        <f t="shared" si="2"/>
        <v>83.532000000000011</v>
      </c>
      <c r="H54" s="34">
        <f t="shared" si="3"/>
        <v>19.71</v>
      </c>
      <c r="I54" s="35">
        <f t="shared" si="0"/>
        <v>103.24200000000002</v>
      </c>
      <c r="J54" s="123"/>
      <c r="L54" s="324"/>
    </row>
    <row r="55" spans="1:12" s="22" customFormat="1">
      <c r="A55" s="36">
        <f t="shared" si="4"/>
        <v>49</v>
      </c>
      <c r="B55" s="80" t="s">
        <v>100</v>
      </c>
      <c r="C55" s="80" t="s">
        <v>66</v>
      </c>
      <c r="D55" s="39">
        <v>1429</v>
      </c>
      <c r="E55" s="97">
        <f t="shared" si="1"/>
        <v>8.5609999999999999</v>
      </c>
      <c r="F55" s="40">
        <v>24</v>
      </c>
      <c r="G55" s="40">
        <f t="shared" si="2"/>
        <v>102.732</v>
      </c>
      <c r="H55" s="34">
        <f t="shared" si="3"/>
        <v>24.23</v>
      </c>
      <c r="I55" s="35">
        <f t="shared" si="0"/>
        <v>126.962</v>
      </c>
      <c r="J55" s="123"/>
      <c r="L55" s="324"/>
    </row>
    <row r="56" spans="1:12" s="22" customFormat="1">
      <c r="A56" s="36">
        <f t="shared" si="4"/>
        <v>50</v>
      </c>
      <c r="B56" s="80" t="s">
        <v>100</v>
      </c>
      <c r="C56" s="80" t="s">
        <v>98</v>
      </c>
      <c r="D56" s="39">
        <v>1692</v>
      </c>
      <c r="E56" s="97">
        <f t="shared" si="1"/>
        <v>10.137</v>
      </c>
      <c r="F56" s="40">
        <v>8</v>
      </c>
      <c r="G56" s="40">
        <f t="shared" si="2"/>
        <v>40.548000000000002</v>
      </c>
      <c r="H56" s="34">
        <f t="shared" si="3"/>
        <v>9.57</v>
      </c>
      <c r="I56" s="35">
        <f t="shared" si="0"/>
        <v>50.118000000000002</v>
      </c>
      <c r="J56" s="123"/>
      <c r="L56" s="324"/>
    </row>
    <row r="57" spans="1:12" s="22" customFormat="1" ht="13.5" customHeight="1">
      <c r="A57" s="36">
        <f t="shared" si="4"/>
        <v>51</v>
      </c>
      <c r="B57" s="80" t="s">
        <v>100</v>
      </c>
      <c r="C57" s="80" t="s">
        <v>66</v>
      </c>
      <c r="D57" s="39">
        <v>1242</v>
      </c>
      <c r="E57" s="97">
        <f t="shared" si="1"/>
        <v>7.4409999999999998</v>
      </c>
      <c r="F57" s="40">
        <v>8</v>
      </c>
      <c r="G57" s="40">
        <f t="shared" si="2"/>
        <v>29.763999999999999</v>
      </c>
      <c r="H57" s="34">
        <f t="shared" si="3"/>
        <v>7.02</v>
      </c>
      <c r="I57" s="35">
        <f t="shared" si="0"/>
        <v>36.783999999999999</v>
      </c>
      <c r="J57" s="123"/>
      <c r="L57" s="324"/>
    </row>
    <row r="58" spans="1:12" s="22" customFormat="1">
      <c r="A58" s="36">
        <f t="shared" si="4"/>
        <v>52</v>
      </c>
      <c r="B58" s="80" t="s">
        <v>100</v>
      </c>
      <c r="C58" s="80" t="s">
        <v>66</v>
      </c>
      <c r="D58" s="39">
        <v>1162</v>
      </c>
      <c r="E58" s="97">
        <f t="shared" si="1"/>
        <v>6.9610000000000003</v>
      </c>
      <c r="F58" s="40">
        <v>32</v>
      </c>
      <c r="G58" s="40">
        <f t="shared" si="2"/>
        <v>111.376</v>
      </c>
      <c r="H58" s="34">
        <f t="shared" si="3"/>
        <v>26.27</v>
      </c>
      <c r="I58" s="35">
        <f t="shared" si="0"/>
        <v>137.64600000000002</v>
      </c>
      <c r="J58" s="123"/>
      <c r="L58" s="324"/>
    </row>
    <row r="59" spans="1:12" s="22" customFormat="1">
      <c r="A59" s="36">
        <f t="shared" si="4"/>
        <v>53</v>
      </c>
      <c r="B59" s="80" t="s">
        <v>100</v>
      </c>
      <c r="C59" s="80" t="s">
        <v>66</v>
      </c>
      <c r="D59" s="39">
        <v>1162</v>
      </c>
      <c r="E59" s="97">
        <f t="shared" si="1"/>
        <v>6.9610000000000003</v>
      </c>
      <c r="F59" s="40">
        <v>16</v>
      </c>
      <c r="G59" s="40">
        <f t="shared" si="2"/>
        <v>55.688000000000002</v>
      </c>
      <c r="H59" s="34">
        <f t="shared" si="3"/>
        <v>13.14</v>
      </c>
      <c r="I59" s="35">
        <f t="shared" si="0"/>
        <v>68.828000000000003</v>
      </c>
      <c r="J59" s="123"/>
      <c r="L59" s="324"/>
    </row>
    <row r="60" spans="1:12" s="22" customFormat="1">
      <c r="A60" s="36">
        <f t="shared" si="4"/>
        <v>54</v>
      </c>
      <c r="B60" s="80" t="s">
        <v>91</v>
      </c>
      <c r="C60" s="80" t="s">
        <v>65</v>
      </c>
      <c r="D60" s="39">
        <v>1425</v>
      </c>
      <c r="E60" s="97">
        <f t="shared" si="1"/>
        <v>8.5370000000000008</v>
      </c>
      <c r="F60" s="40">
        <v>8</v>
      </c>
      <c r="G60" s="40">
        <f t="shared" si="2"/>
        <v>34.148000000000003</v>
      </c>
      <c r="H60" s="34">
        <f t="shared" si="3"/>
        <v>8.06</v>
      </c>
      <c r="I60" s="35">
        <f t="shared" si="0"/>
        <v>42.208000000000006</v>
      </c>
      <c r="J60" s="123"/>
      <c r="L60" s="324"/>
    </row>
    <row r="61" spans="1:12" s="22" customFormat="1">
      <c r="A61" s="36">
        <f t="shared" si="4"/>
        <v>55</v>
      </c>
      <c r="B61" s="80" t="s">
        <v>91</v>
      </c>
      <c r="C61" s="80" t="s">
        <v>66</v>
      </c>
      <c r="D61" s="39">
        <v>1242</v>
      </c>
      <c r="E61" s="97">
        <f t="shared" si="1"/>
        <v>7.4409999999999998</v>
      </c>
      <c r="F61" s="40">
        <v>8</v>
      </c>
      <c r="G61" s="40">
        <f t="shared" si="2"/>
        <v>29.763999999999999</v>
      </c>
      <c r="H61" s="34">
        <f t="shared" si="3"/>
        <v>7.02</v>
      </c>
      <c r="I61" s="35">
        <f t="shared" si="0"/>
        <v>36.783999999999999</v>
      </c>
      <c r="J61" s="123"/>
      <c r="L61" s="324"/>
    </row>
    <row r="62" spans="1:12" s="22" customFormat="1">
      <c r="A62" s="36">
        <f t="shared" si="4"/>
        <v>56</v>
      </c>
      <c r="B62" s="80" t="s">
        <v>91</v>
      </c>
      <c r="C62" s="80" t="s">
        <v>141</v>
      </c>
      <c r="D62" s="39">
        <v>1950</v>
      </c>
      <c r="E62" s="97">
        <f t="shared" si="1"/>
        <v>11.682</v>
      </c>
      <c r="F62" s="40">
        <v>8</v>
      </c>
      <c r="G62" s="40">
        <f t="shared" si="2"/>
        <v>46.728000000000002</v>
      </c>
      <c r="H62" s="34">
        <f t="shared" si="3"/>
        <v>11.02</v>
      </c>
      <c r="I62" s="35">
        <f t="shared" si="0"/>
        <v>57.748000000000005</v>
      </c>
      <c r="J62" s="123"/>
      <c r="L62" s="324"/>
    </row>
    <row r="63" spans="1:12" s="22" customFormat="1">
      <c r="A63" s="36">
        <f t="shared" si="4"/>
        <v>57</v>
      </c>
      <c r="B63" s="80" t="s">
        <v>91</v>
      </c>
      <c r="C63" s="80" t="s">
        <v>98</v>
      </c>
      <c r="D63" s="39">
        <v>1950</v>
      </c>
      <c r="E63" s="97">
        <f t="shared" si="1"/>
        <v>11.682</v>
      </c>
      <c r="F63" s="40">
        <v>16</v>
      </c>
      <c r="G63" s="40">
        <f t="shared" si="2"/>
        <v>93.456000000000003</v>
      </c>
      <c r="H63" s="34">
        <f t="shared" si="3"/>
        <v>22.05</v>
      </c>
      <c r="I63" s="35">
        <f t="shared" si="0"/>
        <v>115.506</v>
      </c>
      <c r="J63" s="123"/>
      <c r="L63" s="324"/>
    </row>
    <row r="64" spans="1:12" s="22" customFormat="1">
      <c r="A64" s="36">
        <f t="shared" si="4"/>
        <v>58</v>
      </c>
      <c r="B64" s="80" t="s">
        <v>130</v>
      </c>
      <c r="C64" s="80" t="s">
        <v>65</v>
      </c>
      <c r="D64" s="39">
        <v>1425</v>
      </c>
      <c r="E64" s="97">
        <f t="shared" si="1"/>
        <v>8.5370000000000008</v>
      </c>
      <c r="F64" s="40">
        <v>24</v>
      </c>
      <c r="G64" s="40">
        <f t="shared" si="2"/>
        <v>102.44400000000002</v>
      </c>
      <c r="H64" s="34">
        <f t="shared" si="3"/>
        <v>24.17</v>
      </c>
      <c r="I64" s="35">
        <f t="shared" si="0"/>
        <v>126.61400000000002</v>
      </c>
      <c r="J64" s="123"/>
      <c r="L64" s="324"/>
    </row>
    <row r="65" spans="1:12" s="22" customFormat="1">
      <c r="A65" s="36">
        <f t="shared" si="4"/>
        <v>59</v>
      </c>
      <c r="B65" s="80" t="s">
        <v>130</v>
      </c>
      <c r="C65" s="80" t="s">
        <v>98</v>
      </c>
      <c r="D65" s="39">
        <v>1826</v>
      </c>
      <c r="E65" s="97">
        <f t="shared" si="1"/>
        <v>10.939</v>
      </c>
      <c r="F65" s="40">
        <v>16</v>
      </c>
      <c r="G65" s="40">
        <f t="shared" si="2"/>
        <v>87.512</v>
      </c>
      <c r="H65" s="34">
        <f t="shared" si="3"/>
        <v>20.64</v>
      </c>
      <c r="I65" s="35">
        <f t="shared" si="0"/>
        <v>108.152</v>
      </c>
      <c r="J65" s="123"/>
      <c r="L65" s="324"/>
    </row>
    <row r="66" spans="1:12" s="22" customFormat="1">
      <c r="A66" s="36">
        <f t="shared" si="4"/>
        <v>60</v>
      </c>
      <c r="B66" s="80" t="s">
        <v>130</v>
      </c>
      <c r="C66" s="80" t="s">
        <v>65</v>
      </c>
      <c r="D66" s="39">
        <v>1590</v>
      </c>
      <c r="E66" s="97">
        <f t="shared" si="1"/>
        <v>9.5259999999999998</v>
      </c>
      <c r="F66" s="40">
        <v>24</v>
      </c>
      <c r="G66" s="40">
        <f t="shared" si="2"/>
        <v>114.312</v>
      </c>
      <c r="H66" s="34">
        <f t="shared" si="3"/>
        <v>26.97</v>
      </c>
      <c r="I66" s="35">
        <f t="shared" si="0"/>
        <v>141.28199999999998</v>
      </c>
      <c r="J66" s="123"/>
      <c r="L66" s="324"/>
    </row>
    <row r="67" spans="1:12" s="22" customFormat="1">
      <c r="A67" s="36">
        <f t="shared" si="4"/>
        <v>61</v>
      </c>
      <c r="B67" s="80" t="s">
        <v>130</v>
      </c>
      <c r="C67" s="80" t="s">
        <v>65</v>
      </c>
      <c r="D67" s="39">
        <v>1432</v>
      </c>
      <c r="E67" s="97">
        <f t="shared" si="1"/>
        <v>8.5790000000000006</v>
      </c>
      <c r="F67" s="40">
        <v>24</v>
      </c>
      <c r="G67" s="40">
        <f t="shared" si="2"/>
        <v>102.94800000000001</v>
      </c>
      <c r="H67" s="34">
        <f t="shared" si="3"/>
        <v>24.29</v>
      </c>
      <c r="I67" s="35">
        <f t="shared" si="0"/>
        <v>127.238</v>
      </c>
      <c r="J67" s="123"/>
      <c r="L67" s="324"/>
    </row>
    <row r="68" spans="1:12" s="22" customFormat="1" ht="14.25" customHeight="1">
      <c r="A68" s="36">
        <f t="shared" si="4"/>
        <v>62</v>
      </c>
      <c r="B68" s="80" t="s">
        <v>129</v>
      </c>
      <c r="C68" s="80" t="s">
        <v>65</v>
      </c>
      <c r="D68" s="39">
        <v>1365</v>
      </c>
      <c r="E68" s="97">
        <f t="shared" si="1"/>
        <v>8.1780000000000008</v>
      </c>
      <c r="F68" s="40">
        <v>24</v>
      </c>
      <c r="G68" s="40">
        <f t="shared" si="2"/>
        <v>98.13600000000001</v>
      </c>
      <c r="H68" s="34">
        <f t="shared" si="3"/>
        <v>23.15</v>
      </c>
      <c r="I68" s="35">
        <f t="shared" si="0"/>
        <v>121.286</v>
      </c>
      <c r="J68" s="123"/>
      <c r="L68" s="324"/>
    </row>
    <row r="69" spans="1:12" s="22" customFormat="1">
      <c r="A69" s="36">
        <f t="shared" si="4"/>
        <v>63</v>
      </c>
      <c r="B69" s="80" t="s">
        <v>129</v>
      </c>
      <c r="C69" s="80" t="s">
        <v>65</v>
      </c>
      <c r="D69" s="39">
        <v>1365</v>
      </c>
      <c r="E69" s="97">
        <f t="shared" si="1"/>
        <v>8.1780000000000008</v>
      </c>
      <c r="F69" s="40">
        <v>24</v>
      </c>
      <c r="G69" s="40">
        <f t="shared" si="2"/>
        <v>98.13600000000001</v>
      </c>
      <c r="H69" s="34">
        <f t="shared" si="3"/>
        <v>23.15</v>
      </c>
      <c r="I69" s="35">
        <f t="shared" si="0"/>
        <v>121.286</v>
      </c>
      <c r="J69" s="123"/>
      <c r="L69" s="324"/>
    </row>
    <row r="70" spans="1:12" s="22" customFormat="1" ht="14.25" customHeight="1">
      <c r="A70" s="36">
        <f t="shared" si="4"/>
        <v>64</v>
      </c>
      <c r="B70" s="80" t="s">
        <v>129</v>
      </c>
      <c r="C70" s="80" t="s">
        <v>65</v>
      </c>
      <c r="D70" s="39">
        <v>1365</v>
      </c>
      <c r="E70" s="97">
        <f t="shared" si="1"/>
        <v>8.1780000000000008</v>
      </c>
      <c r="F70" s="40">
        <v>24</v>
      </c>
      <c r="G70" s="40">
        <f t="shared" si="2"/>
        <v>98.13600000000001</v>
      </c>
      <c r="H70" s="34">
        <f t="shared" si="3"/>
        <v>23.15</v>
      </c>
      <c r="I70" s="35">
        <f t="shared" si="0"/>
        <v>121.286</v>
      </c>
      <c r="J70" s="123"/>
      <c r="L70" s="324"/>
    </row>
    <row r="71" spans="1:12" s="22" customFormat="1">
      <c r="A71" s="36">
        <f t="shared" si="4"/>
        <v>65</v>
      </c>
      <c r="B71" s="80" t="s">
        <v>134</v>
      </c>
      <c r="C71" s="80" t="s">
        <v>135</v>
      </c>
      <c r="D71" s="39">
        <v>2318</v>
      </c>
      <c r="E71" s="97">
        <f t="shared" si="1"/>
        <v>13.887</v>
      </c>
      <c r="F71" s="40">
        <v>24</v>
      </c>
      <c r="G71" s="40">
        <f t="shared" si="2"/>
        <v>166.64400000000001</v>
      </c>
      <c r="H71" s="34">
        <f t="shared" si="3"/>
        <v>39.31</v>
      </c>
      <c r="I71" s="35">
        <f t="shared" ref="I71:I134" si="5">G71+H71</f>
        <v>205.95400000000001</v>
      </c>
      <c r="J71" s="123"/>
      <c r="L71" s="324"/>
    </row>
    <row r="72" spans="1:12" s="22" customFormat="1">
      <c r="A72" s="36">
        <f t="shared" si="4"/>
        <v>66</v>
      </c>
      <c r="B72" s="80" t="s">
        <v>134</v>
      </c>
      <c r="C72" s="80" t="s">
        <v>135</v>
      </c>
      <c r="D72" s="39">
        <v>2423</v>
      </c>
      <c r="E72" s="97">
        <f t="shared" ref="E72:E135" si="6">ROUND(D72/$E$4,3)</f>
        <v>14.516</v>
      </c>
      <c r="F72" s="40">
        <v>24</v>
      </c>
      <c r="G72" s="40">
        <f t="shared" ref="G72:G135" si="7">E72*F72*50%</f>
        <v>174.19200000000001</v>
      </c>
      <c r="H72" s="34">
        <f t="shared" ref="H72:H135" si="8">ROUND(G72*0.2359,2)</f>
        <v>41.09</v>
      </c>
      <c r="I72" s="35">
        <f t="shared" si="5"/>
        <v>215.28200000000001</v>
      </c>
      <c r="J72" s="123"/>
      <c r="L72" s="324"/>
    </row>
    <row r="73" spans="1:12" s="22" customFormat="1">
      <c r="A73" s="36">
        <f t="shared" ref="A73:A136" si="9">A72+1</f>
        <v>67</v>
      </c>
      <c r="B73" s="80" t="s">
        <v>94</v>
      </c>
      <c r="C73" s="80" t="s">
        <v>65</v>
      </c>
      <c r="D73" s="39">
        <v>1340</v>
      </c>
      <c r="E73" s="97">
        <f t="shared" si="6"/>
        <v>8.0280000000000005</v>
      </c>
      <c r="F73" s="40">
        <v>24</v>
      </c>
      <c r="G73" s="40">
        <f t="shared" si="7"/>
        <v>96.336000000000013</v>
      </c>
      <c r="H73" s="34">
        <f t="shared" si="8"/>
        <v>22.73</v>
      </c>
      <c r="I73" s="35">
        <f t="shared" si="5"/>
        <v>119.06600000000002</v>
      </c>
      <c r="J73" s="123"/>
      <c r="L73" s="324"/>
    </row>
    <row r="74" spans="1:12" s="22" customFormat="1">
      <c r="A74" s="36">
        <f t="shared" si="9"/>
        <v>68</v>
      </c>
      <c r="B74" s="80" t="s">
        <v>94</v>
      </c>
      <c r="C74" s="80" t="s">
        <v>65</v>
      </c>
      <c r="D74" s="39">
        <v>1297</v>
      </c>
      <c r="E74" s="97">
        <f t="shared" si="6"/>
        <v>7.77</v>
      </c>
      <c r="F74" s="40">
        <v>24</v>
      </c>
      <c r="G74" s="40">
        <f t="shared" si="7"/>
        <v>93.24</v>
      </c>
      <c r="H74" s="34">
        <f t="shared" si="8"/>
        <v>22</v>
      </c>
      <c r="I74" s="35">
        <f t="shared" si="5"/>
        <v>115.24</v>
      </c>
      <c r="J74" s="123"/>
      <c r="L74" s="324"/>
    </row>
    <row r="75" spans="1:12" s="22" customFormat="1">
      <c r="A75" s="36">
        <f t="shared" si="9"/>
        <v>69</v>
      </c>
      <c r="B75" s="80" t="s">
        <v>94</v>
      </c>
      <c r="C75" s="80" t="s">
        <v>65</v>
      </c>
      <c r="D75" s="39">
        <v>1277</v>
      </c>
      <c r="E75" s="97">
        <f t="shared" si="6"/>
        <v>7.65</v>
      </c>
      <c r="F75" s="40">
        <v>18</v>
      </c>
      <c r="G75" s="40">
        <f t="shared" si="7"/>
        <v>68.850000000000009</v>
      </c>
      <c r="H75" s="34">
        <f t="shared" si="8"/>
        <v>16.239999999999998</v>
      </c>
      <c r="I75" s="35">
        <f t="shared" si="5"/>
        <v>85.09</v>
      </c>
      <c r="J75" s="123"/>
      <c r="L75" s="324"/>
    </row>
    <row r="76" spans="1:12" s="22" customFormat="1">
      <c r="A76" s="36">
        <f t="shared" si="9"/>
        <v>70</v>
      </c>
      <c r="B76" s="80" t="s">
        <v>94</v>
      </c>
      <c r="C76" s="80" t="s">
        <v>65</v>
      </c>
      <c r="D76" s="39">
        <v>1320</v>
      </c>
      <c r="E76" s="97">
        <f t="shared" si="6"/>
        <v>7.9080000000000004</v>
      </c>
      <c r="F76" s="40">
        <v>8</v>
      </c>
      <c r="G76" s="40">
        <f t="shared" si="7"/>
        <v>31.632000000000001</v>
      </c>
      <c r="H76" s="34">
        <f t="shared" si="8"/>
        <v>7.46</v>
      </c>
      <c r="I76" s="35">
        <f t="shared" si="5"/>
        <v>39.091999999999999</v>
      </c>
      <c r="J76" s="123"/>
      <c r="L76" s="324"/>
    </row>
    <row r="77" spans="1:12" s="22" customFormat="1">
      <c r="A77" s="36">
        <f t="shared" si="9"/>
        <v>71</v>
      </c>
      <c r="B77" s="80" t="s">
        <v>94</v>
      </c>
      <c r="C77" s="80" t="s">
        <v>65</v>
      </c>
      <c r="D77" s="39">
        <v>1547</v>
      </c>
      <c r="E77" s="97">
        <f t="shared" si="6"/>
        <v>9.2680000000000007</v>
      </c>
      <c r="F77" s="40">
        <v>16</v>
      </c>
      <c r="G77" s="40">
        <f t="shared" si="7"/>
        <v>74.144000000000005</v>
      </c>
      <c r="H77" s="34">
        <f t="shared" si="8"/>
        <v>17.489999999999998</v>
      </c>
      <c r="I77" s="35">
        <f t="shared" si="5"/>
        <v>91.634</v>
      </c>
      <c r="J77" s="123"/>
      <c r="L77" s="324"/>
    </row>
    <row r="78" spans="1:12" s="22" customFormat="1">
      <c r="A78" s="36">
        <f t="shared" si="9"/>
        <v>72</v>
      </c>
      <c r="B78" s="80" t="s">
        <v>94</v>
      </c>
      <c r="C78" s="80" t="s">
        <v>98</v>
      </c>
      <c r="D78" s="39">
        <v>1559</v>
      </c>
      <c r="E78" s="97">
        <f t="shared" si="6"/>
        <v>9.34</v>
      </c>
      <c r="F78" s="40">
        <v>16</v>
      </c>
      <c r="G78" s="40">
        <f t="shared" si="7"/>
        <v>74.72</v>
      </c>
      <c r="H78" s="34">
        <f t="shared" si="8"/>
        <v>17.63</v>
      </c>
      <c r="I78" s="35">
        <f t="shared" si="5"/>
        <v>92.35</v>
      </c>
      <c r="J78" s="123"/>
      <c r="L78" s="324"/>
    </row>
    <row r="79" spans="1:12" s="22" customFormat="1">
      <c r="A79" s="36">
        <f t="shared" si="9"/>
        <v>73</v>
      </c>
      <c r="B79" s="80" t="s">
        <v>94</v>
      </c>
      <c r="C79" s="80" t="s">
        <v>98</v>
      </c>
      <c r="D79" s="39">
        <v>1650</v>
      </c>
      <c r="E79" s="97">
        <f t="shared" si="6"/>
        <v>9.8849999999999998</v>
      </c>
      <c r="F79" s="40">
        <v>8</v>
      </c>
      <c r="G79" s="40">
        <f t="shared" si="7"/>
        <v>39.54</v>
      </c>
      <c r="H79" s="34">
        <f t="shared" si="8"/>
        <v>9.33</v>
      </c>
      <c r="I79" s="35">
        <f t="shared" si="5"/>
        <v>48.87</v>
      </c>
      <c r="J79" s="123"/>
      <c r="L79" s="324"/>
    </row>
    <row r="80" spans="1:12" s="22" customFormat="1">
      <c r="A80" s="36">
        <f t="shared" si="9"/>
        <v>74</v>
      </c>
      <c r="B80" s="80" t="s">
        <v>94</v>
      </c>
      <c r="C80" s="80" t="s">
        <v>65</v>
      </c>
      <c r="D80" s="39">
        <v>1337</v>
      </c>
      <c r="E80" s="97">
        <f t="shared" si="6"/>
        <v>8.01</v>
      </c>
      <c r="F80" s="40">
        <v>8</v>
      </c>
      <c r="G80" s="40">
        <f t="shared" si="7"/>
        <v>32.04</v>
      </c>
      <c r="H80" s="34">
        <f t="shared" si="8"/>
        <v>7.56</v>
      </c>
      <c r="I80" s="35">
        <f t="shared" si="5"/>
        <v>39.6</v>
      </c>
      <c r="J80" s="123"/>
      <c r="L80" s="324"/>
    </row>
    <row r="81" spans="1:12" s="22" customFormat="1" ht="15" customHeight="1">
      <c r="A81" s="36">
        <f t="shared" si="9"/>
        <v>75</v>
      </c>
      <c r="B81" s="80" t="s">
        <v>94</v>
      </c>
      <c r="C81" s="80" t="s">
        <v>65</v>
      </c>
      <c r="D81" s="39">
        <v>1340</v>
      </c>
      <c r="E81" s="97">
        <f t="shared" si="6"/>
        <v>8.0280000000000005</v>
      </c>
      <c r="F81" s="40">
        <v>8</v>
      </c>
      <c r="G81" s="40">
        <f t="shared" si="7"/>
        <v>32.112000000000002</v>
      </c>
      <c r="H81" s="34">
        <f t="shared" si="8"/>
        <v>7.58</v>
      </c>
      <c r="I81" s="35">
        <f t="shared" si="5"/>
        <v>39.692</v>
      </c>
      <c r="J81" s="123"/>
      <c r="L81" s="324"/>
    </row>
    <row r="82" spans="1:12" s="22" customFormat="1">
      <c r="A82" s="36">
        <f t="shared" si="9"/>
        <v>76</v>
      </c>
      <c r="B82" s="80" t="s">
        <v>94</v>
      </c>
      <c r="C82" s="80" t="s">
        <v>90</v>
      </c>
      <c r="D82" s="39">
        <v>1435</v>
      </c>
      <c r="E82" s="97">
        <f t="shared" si="6"/>
        <v>8.5969999999999995</v>
      </c>
      <c r="F82" s="40">
        <v>16</v>
      </c>
      <c r="G82" s="40">
        <f t="shared" si="7"/>
        <v>68.775999999999996</v>
      </c>
      <c r="H82" s="34">
        <f t="shared" si="8"/>
        <v>16.22</v>
      </c>
      <c r="I82" s="35">
        <f t="shared" si="5"/>
        <v>84.995999999999995</v>
      </c>
      <c r="J82" s="123"/>
      <c r="L82" s="324"/>
    </row>
    <row r="83" spans="1:12" s="22" customFormat="1">
      <c r="A83" s="36">
        <f t="shared" si="9"/>
        <v>77</v>
      </c>
      <c r="B83" s="80" t="s">
        <v>113</v>
      </c>
      <c r="C83" s="80" t="s">
        <v>98</v>
      </c>
      <c r="D83" s="39">
        <v>2043</v>
      </c>
      <c r="E83" s="97">
        <f t="shared" si="6"/>
        <v>12.239000000000001</v>
      </c>
      <c r="F83" s="40">
        <v>8</v>
      </c>
      <c r="G83" s="40">
        <f t="shared" si="7"/>
        <v>48.956000000000003</v>
      </c>
      <c r="H83" s="34">
        <f t="shared" si="8"/>
        <v>11.55</v>
      </c>
      <c r="I83" s="35">
        <f t="shared" si="5"/>
        <v>60.506</v>
      </c>
      <c r="J83" s="123"/>
      <c r="L83" s="324"/>
    </row>
    <row r="84" spans="1:12" s="22" customFormat="1">
      <c r="A84" s="36">
        <f t="shared" si="9"/>
        <v>78</v>
      </c>
      <c r="B84" s="80" t="s">
        <v>113</v>
      </c>
      <c r="C84" s="80" t="s">
        <v>90</v>
      </c>
      <c r="D84" s="39">
        <v>1544</v>
      </c>
      <c r="E84" s="97">
        <f t="shared" si="6"/>
        <v>9.25</v>
      </c>
      <c r="F84" s="40">
        <v>8</v>
      </c>
      <c r="G84" s="40">
        <f t="shared" si="7"/>
        <v>37</v>
      </c>
      <c r="H84" s="34">
        <f t="shared" si="8"/>
        <v>8.73</v>
      </c>
      <c r="I84" s="35">
        <f t="shared" si="5"/>
        <v>45.730000000000004</v>
      </c>
      <c r="J84" s="123"/>
      <c r="L84" s="324"/>
    </row>
    <row r="85" spans="1:12" s="22" customFormat="1">
      <c r="A85" s="36">
        <f t="shared" si="9"/>
        <v>79</v>
      </c>
      <c r="B85" s="80" t="s">
        <v>113</v>
      </c>
      <c r="C85" s="80" t="s">
        <v>90</v>
      </c>
      <c r="D85" s="39">
        <v>1503</v>
      </c>
      <c r="E85" s="97">
        <f t="shared" si="6"/>
        <v>9.0039999999999996</v>
      </c>
      <c r="F85" s="40">
        <v>8</v>
      </c>
      <c r="G85" s="40">
        <f t="shared" si="7"/>
        <v>36.015999999999998</v>
      </c>
      <c r="H85" s="34">
        <f t="shared" si="8"/>
        <v>8.5</v>
      </c>
      <c r="I85" s="35">
        <f t="shared" si="5"/>
        <v>44.515999999999998</v>
      </c>
      <c r="J85" s="123"/>
      <c r="L85" s="324"/>
    </row>
    <row r="86" spans="1:12" s="22" customFormat="1">
      <c r="A86" s="36">
        <f t="shared" si="9"/>
        <v>80</v>
      </c>
      <c r="B86" s="80" t="s">
        <v>113</v>
      </c>
      <c r="C86" s="80" t="s">
        <v>90</v>
      </c>
      <c r="D86" s="39">
        <v>1622</v>
      </c>
      <c r="E86" s="97">
        <f t="shared" si="6"/>
        <v>9.7170000000000005</v>
      </c>
      <c r="F86" s="40">
        <v>8</v>
      </c>
      <c r="G86" s="40">
        <f t="shared" si="7"/>
        <v>38.868000000000002</v>
      </c>
      <c r="H86" s="34">
        <f t="shared" si="8"/>
        <v>9.17</v>
      </c>
      <c r="I86" s="35">
        <f t="shared" si="5"/>
        <v>48.038000000000004</v>
      </c>
      <c r="J86" s="123"/>
      <c r="L86" s="324"/>
    </row>
    <row r="87" spans="1:12" s="22" customFormat="1">
      <c r="A87" s="36">
        <f t="shared" si="9"/>
        <v>81</v>
      </c>
      <c r="B87" s="80" t="s">
        <v>106</v>
      </c>
      <c r="C87" s="80" t="s">
        <v>67</v>
      </c>
      <c r="D87" s="39">
        <v>2002</v>
      </c>
      <c r="E87" s="97">
        <f t="shared" si="6"/>
        <v>11.994</v>
      </c>
      <c r="F87" s="40">
        <v>16</v>
      </c>
      <c r="G87" s="40">
        <f t="shared" si="7"/>
        <v>95.951999999999998</v>
      </c>
      <c r="H87" s="34">
        <f t="shared" si="8"/>
        <v>22.64</v>
      </c>
      <c r="I87" s="35">
        <f t="shared" si="5"/>
        <v>118.592</v>
      </c>
      <c r="J87" s="123"/>
      <c r="L87" s="324"/>
    </row>
    <row r="88" spans="1:12" s="22" customFormat="1">
      <c r="A88" s="36">
        <f t="shared" si="9"/>
        <v>82</v>
      </c>
      <c r="B88" s="80" t="s">
        <v>106</v>
      </c>
      <c r="C88" s="80" t="s">
        <v>67</v>
      </c>
      <c r="D88" s="39">
        <v>1898</v>
      </c>
      <c r="E88" s="97">
        <f t="shared" si="6"/>
        <v>11.371</v>
      </c>
      <c r="F88" s="40">
        <v>8</v>
      </c>
      <c r="G88" s="40">
        <f t="shared" si="7"/>
        <v>45.484000000000002</v>
      </c>
      <c r="H88" s="34">
        <f t="shared" si="8"/>
        <v>10.73</v>
      </c>
      <c r="I88" s="35">
        <f t="shared" si="5"/>
        <v>56.213999999999999</v>
      </c>
      <c r="J88" s="123"/>
      <c r="L88" s="324"/>
    </row>
    <row r="89" spans="1:12" s="22" customFormat="1">
      <c r="A89" s="36">
        <f t="shared" si="9"/>
        <v>83</v>
      </c>
      <c r="B89" s="80" t="s">
        <v>106</v>
      </c>
      <c r="C89" s="80" t="s">
        <v>109</v>
      </c>
      <c r="D89" s="39">
        <v>1706</v>
      </c>
      <c r="E89" s="97">
        <f t="shared" si="6"/>
        <v>10.220000000000001</v>
      </c>
      <c r="F89" s="40">
        <v>8</v>
      </c>
      <c r="G89" s="40">
        <f t="shared" si="7"/>
        <v>40.880000000000003</v>
      </c>
      <c r="H89" s="34">
        <f t="shared" si="8"/>
        <v>9.64</v>
      </c>
      <c r="I89" s="35">
        <f t="shared" si="5"/>
        <v>50.52</v>
      </c>
      <c r="J89" s="123"/>
      <c r="L89" s="324"/>
    </row>
    <row r="90" spans="1:12" s="22" customFormat="1">
      <c r="A90" s="36">
        <f t="shared" si="9"/>
        <v>84</v>
      </c>
      <c r="B90" s="80" t="s">
        <v>106</v>
      </c>
      <c r="C90" s="80" t="s">
        <v>98</v>
      </c>
      <c r="D90" s="39">
        <v>1550</v>
      </c>
      <c r="E90" s="97">
        <f t="shared" si="6"/>
        <v>9.2859999999999996</v>
      </c>
      <c r="F90" s="40">
        <v>8</v>
      </c>
      <c r="G90" s="40">
        <f t="shared" si="7"/>
        <v>37.143999999999998</v>
      </c>
      <c r="H90" s="34">
        <f t="shared" si="8"/>
        <v>8.76</v>
      </c>
      <c r="I90" s="35">
        <f t="shared" si="5"/>
        <v>45.903999999999996</v>
      </c>
      <c r="J90" s="123"/>
      <c r="L90" s="324"/>
    </row>
    <row r="91" spans="1:12" s="22" customFormat="1">
      <c r="A91" s="36">
        <f t="shared" si="9"/>
        <v>85</v>
      </c>
      <c r="B91" s="80" t="s">
        <v>106</v>
      </c>
      <c r="C91" s="80" t="s">
        <v>98</v>
      </c>
      <c r="D91" s="39">
        <v>1505</v>
      </c>
      <c r="E91" s="97">
        <f t="shared" si="6"/>
        <v>9.016</v>
      </c>
      <c r="F91" s="40">
        <v>10</v>
      </c>
      <c r="G91" s="40">
        <f t="shared" si="7"/>
        <v>45.08</v>
      </c>
      <c r="H91" s="34">
        <f t="shared" si="8"/>
        <v>10.63</v>
      </c>
      <c r="I91" s="35">
        <f t="shared" si="5"/>
        <v>55.71</v>
      </c>
      <c r="J91" s="123"/>
      <c r="L91" s="324"/>
    </row>
    <row r="92" spans="1:12" s="22" customFormat="1">
      <c r="A92" s="36">
        <f t="shared" si="9"/>
        <v>86</v>
      </c>
      <c r="B92" s="80" t="s">
        <v>106</v>
      </c>
      <c r="C92" s="80" t="s">
        <v>65</v>
      </c>
      <c r="D92" s="39">
        <v>1309</v>
      </c>
      <c r="E92" s="97">
        <f t="shared" si="6"/>
        <v>7.8419999999999996</v>
      </c>
      <c r="F92" s="40">
        <v>8</v>
      </c>
      <c r="G92" s="40">
        <f t="shared" si="7"/>
        <v>31.367999999999999</v>
      </c>
      <c r="H92" s="34">
        <f t="shared" si="8"/>
        <v>7.4</v>
      </c>
      <c r="I92" s="35">
        <f t="shared" si="5"/>
        <v>38.768000000000001</v>
      </c>
      <c r="J92" s="123"/>
      <c r="L92" s="324"/>
    </row>
    <row r="93" spans="1:12" s="22" customFormat="1">
      <c r="A93" s="36">
        <f t="shared" si="9"/>
        <v>87</v>
      </c>
      <c r="B93" s="80" t="s">
        <v>106</v>
      </c>
      <c r="C93" s="80" t="s">
        <v>65</v>
      </c>
      <c r="D93" s="39">
        <v>1355</v>
      </c>
      <c r="E93" s="97">
        <f t="shared" si="6"/>
        <v>8.1180000000000003</v>
      </c>
      <c r="F93" s="40">
        <v>8</v>
      </c>
      <c r="G93" s="40">
        <f t="shared" si="7"/>
        <v>32.472000000000001</v>
      </c>
      <c r="H93" s="34">
        <f t="shared" si="8"/>
        <v>7.66</v>
      </c>
      <c r="I93" s="35">
        <f t="shared" si="5"/>
        <v>40.132000000000005</v>
      </c>
      <c r="J93" s="123"/>
      <c r="L93" s="324"/>
    </row>
    <row r="94" spans="1:12" s="22" customFormat="1" ht="15" customHeight="1">
      <c r="A94" s="36">
        <f t="shared" si="9"/>
        <v>88</v>
      </c>
      <c r="B94" s="80" t="s">
        <v>124</v>
      </c>
      <c r="C94" s="80" t="s">
        <v>90</v>
      </c>
      <c r="D94" s="39">
        <v>1630</v>
      </c>
      <c r="E94" s="97">
        <f t="shared" si="6"/>
        <v>9.7650000000000006</v>
      </c>
      <c r="F94" s="40">
        <v>6</v>
      </c>
      <c r="G94" s="40">
        <f t="shared" si="7"/>
        <v>29.295000000000002</v>
      </c>
      <c r="H94" s="34">
        <f t="shared" si="8"/>
        <v>6.91</v>
      </c>
      <c r="I94" s="35">
        <f t="shared" si="5"/>
        <v>36.204999999999998</v>
      </c>
      <c r="J94" s="123"/>
      <c r="L94" s="324"/>
    </row>
    <row r="95" spans="1:12" s="22" customFormat="1" ht="14.25" customHeight="1">
      <c r="A95" s="36">
        <f t="shared" si="9"/>
        <v>89</v>
      </c>
      <c r="B95" s="80" t="s">
        <v>124</v>
      </c>
      <c r="C95" s="80" t="s">
        <v>90</v>
      </c>
      <c r="D95" s="39">
        <v>1630</v>
      </c>
      <c r="E95" s="97">
        <f t="shared" si="6"/>
        <v>9.7650000000000006</v>
      </c>
      <c r="F95" s="40">
        <v>8</v>
      </c>
      <c r="G95" s="40">
        <f t="shared" si="7"/>
        <v>39.06</v>
      </c>
      <c r="H95" s="34">
        <f t="shared" si="8"/>
        <v>9.2100000000000009</v>
      </c>
      <c r="I95" s="35">
        <f t="shared" si="5"/>
        <v>48.27</v>
      </c>
      <c r="J95" s="123"/>
      <c r="L95" s="324"/>
    </row>
    <row r="96" spans="1:12" s="22" customFormat="1">
      <c r="A96" s="36">
        <f t="shared" si="9"/>
        <v>90</v>
      </c>
      <c r="B96" s="80" t="s">
        <v>124</v>
      </c>
      <c r="C96" s="80" t="s">
        <v>98</v>
      </c>
      <c r="D96" s="39">
        <v>1738</v>
      </c>
      <c r="E96" s="97">
        <f t="shared" si="6"/>
        <v>10.412000000000001</v>
      </c>
      <c r="F96" s="40">
        <v>8</v>
      </c>
      <c r="G96" s="40">
        <f t="shared" si="7"/>
        <v>41.648000000000003</v>
      </c>
      <c r="H96" s="34">
        <f t="shared" si="8"/>
        <v>9.82</v>
      </c>
      <c r="I96" s="35">
        <f t="shared" si="5"/>
        <v>51.468000000000004</v>
      </c>
      <c r="J96" s="123"/>
      <c r="L96" s="324"/>
    </row>
    <row r="97" spans="1:12" s="22" customFormat="1">
      <c r="A97" s="36">
        <f t="shared" si="9"/>
        <v>91</v>
      </c>
      <c r="B97" s="80" t="s">
        <v>144</v>
      </c>
      <c r="C97" s="80" t="s">
        <v>98</v>
      </c>
      <c r="D97" s="39">
        <v>1779</v>
      </c>
      <c r="E97" s="97">
        <f t="shared" si="6"/>
        <v>10.657999999999999</v>
      </c>
      <c r="F97" s="40">
        <v>16</v>
      </c>
      <c r="G97" s="40">
        <f t="shared" si="7"/>
        <v>85.263999999999996</v>
      </c>
      <c r="H97" s="34">
        <f t="shared" si="8"/>
        <v>20.11</v>
      </c>
      <c r="I97" s="35">
        <f t="shared" si="5"/>
        <v>105.374</v>
      </c>
      <c r="J97" s="123"/>
      <c r="L97" s="324"/>
    </row>
    <row r="98" spans="1:12" s="22" customFormat="1">
      <c r="A98" s="36">
        <f t="shared" si="9"/>
        <v>92</v>
      </c>
      <c r="B98" s="80" t="s">
        <v>144</v>
      </c>
      <c r="C98" s="80" t="s">
        <v>90</v>
      </c>
      <c r="D98" s="39">
        <v>1682</v>
      </c>
      <c r="E98" s="97">
        <f t="shared" si="6"/>
        <v>10.077</v>
      </c>
      <c r="F98" s="40">
        <v>8</v>
      </c>
      <c r="G98" s="40">
        <f t="shared" si="7"/>
        <v>40.308</v>
      </c>
      <c r="H98" s="34">
        <f t="shared" si="8"/>
        <v>9.51</v>
      </c>
      <c r="I98" s="35">
        <f t="shared" si="5"/>
        <v>49.817999999999998</v>
      </c>
      <c r="J98" s="123"/>
      <c r="L98" s="324"/>
    </row>
    <row r="99" spans="1:12" s="22" customFormat="1">
      <c r="A99" s="36">
        <f t="shared" si="9"/>
        <v>93</v>
      </c>
      <c r="B99" s="80" t="s">
        <v>95</v>
      </c>
      <c r="C99" s="80" t="s">
        <v>90</v>
      </c>
      <c r="D99" s="39">
        <v>1722</v>
      </c>
      <c r="E99" s="97">
        <f t="shared" si="6"/>
        <v>10.316000000000001</v>
      </c>
      <c r="F99" s="40">
        <v>8</v>
      </c>
      <c r="G99" s="40">
        <f t="shared" si="7"/>
        <v>41.264000000000003</v>
      </c>
      <c r="H99" s="34">
        <f t="shared" si="8"/>
        <v>9.73</v>
      </c>
      <c r="I99" s="35">
        <f t="shared" si="5"/>
        <v>50.994</v>
      </c>
      <c r="J99" s="123"/>
      <c r="L99" s="324"/>
    </row>
    <row r="100" spans="1:12" s="22" customFormat="1">
      <c r="A100" s="36">
        <f t="shared" si="9"/>
        <v>94</v>
      </c>
      <c r="B100" s="80" t="s">
        <v>149</v>
      </c>
      <c r="C100" s="80" t="s">
        <v>90</v>
      </c>
      <c r="D100" s="39">
        <v>1692</v>
      </c>
      <c r="E100" s="97">
        <f t="shared" si="6"/>
        <v>10.137</v>
      </c>
      <c r="F100" s="40">
        <v>8</v>
      </c>
      <c r="G100" s="40">
        <f t="shared" si="7"/>
        <v>40.548000000000002</v>
      </c>
      <c r="H100" s="34">
        <f t="shared" si="8"/>
        <v>9.57</v>
      </c>
      <c r="I100" s="35">
        <f t="shared" si="5"/>
        <v>50.118000000000002</v>
      </c>
      <c r="J100" s="123"/>
      <c r="L100" s="324"/>
    </row>
    <row r="101" spans="1:12" s="22" customFormat="1">
      <c r="A101" s="36">
        <f t="shared" si="9"/>
        <v>95</v>
      </c>
      <c r="B101" s="80" t="s">
        <v>119</v>
      </c>
      <c r="C101" s="80" t="s">
        <v>90</v>
      </c>
      <c r="D101" s="39">
        <v>1692</v>
      </c>
      <c r="E101" s="97">
        <f t="shared" si="6"/>
        <v>10.137</v>
      </c>
      <c r="F101" s="40">
        <v>6</v>
      </c>
      <c r="G101" s="40">
        <f t="shared" si="7"/>
        <v>30.411000000000001</v>
      </c>
      <c r="H101" s="34">
        <f t="shared" si="8"/>
        <v>7.17</v>
      </c>
      <c r="I101" s="35">
        <f t="shared" si="5"/>
        <v>37.581000000000003</v>
      </c>
      <c r="J101" s="123"/>
      <c r="L101" s="324"/>
    </row>
    <row r="102" spans="1:12" s="22" customFormat="1">
      <c r="A102" s="36">
        <f t="shared" si="9"/>
        <v>96</v>
      </c>
      <c r="B102" s="80" t="s">
        <v>119</v>
      </c>
      <c r="C102" s="80" t="s">
        <v>90</v>
      </c>
      <c r="D102" s="39">
        <v>1722</v>
      </c>
      <c r="E102" s="97">
        <f t="shared" si="6"/>
        <v>10.316000000000001</v>
      </c>
      <c r="F102" s="40">
        <v>8</v>
      </c>
      <c r="G102" s="40">
        <f t="shared" si="7"/>
        <v>41.264000000000003</v>
      </c>
      <c r="H102" s="34">
        <f t="shared" si="8"/>
        <v>9.73</v>
      </c>
      <c r="I102" s="35">
        <f t="shared" si="5"/>
        <v>50.994</v>
      </c>
      <c r="J102" s="123"/>
      <c r="L102" s="324"/>
    </row>
    <row r="103" spans="1:12" s="22" customFormat="1">
      <c r="A103" s="36">
        <f t="shared" si="9"/>
        <v>97</v>
      </c>
      <c r="B103" s="80" t="s">
        <v>119</v>
      </c>
      <c r="C103" s="80" t="s">
        <v>90</v>
      </c>
      <c r="D103" s="39">
        <v>1652</v>
      </c>
      <c r="E103" s="97">
        <f t="shared" si="6"/>
        <v>9.8970000000000002</v>
      </c>
      <c r="F103" s="40">
        <v>8</v>
      </c>
      <c r="G103" s="40">
        <f t="shared" si="7"/>
        <v>39.588000000000001</v>
      </c>
      <c r="H103" s="34">
        <f t="shared" si="8"/>
        <v>9.34</v>
      </c>
      <c r="I103" s="35">
        <f t="shared" si="5"/>
        <v>48.927999999999997</v>
      </c>
      <c r="J103" s="123"/>
      <c r="L103" s="324"/>
    </row>
    <row r="104" spans="1:12" s="22" customFormat="1" ht="27" customHeight="1">
      <c r="A104" s="36">
        <f t="shared" si="9"/>
        <v>98</v>
      </c>
      <c r="B104" s="80" t="s">
        <v>172</v>
      </c>
      <c r="C104" s="80" t="s">
        <v>137</v>
      </c>
      <c r="D104" s="39">
        <v>1482</v>
      </c>
      <c r="E104" s="97">
        <f t="shared" si="6"/>
        <v>8.8789999999999996</v>
      </c>
      <c r="F104" s="40">
        <v>8</v>
      </c>
      <c r="G104" s="40">
        <f t="shared" si="7"/>
        <v>35.515999999999998</v>
      </c>
      <c r="H104" s="34">
        <f t="shared" si="8"/>
        <v>8.3800000000000008</v>
      </c>
      <c r="I104" s="35">
        <f t="shared" si="5"/>
        <v>43.896000000000001</v>
      </c>
      <c r="J104" s="123"/>
      <c r="L104" s="324"/>
    </row>
    <row r="105" spans="1:12" s="22" customFormat="1" ht="27" customHeight="1">
      <c r="A105" s="36">
        <f t="shared" si="9"/>
        <v>99</v>
      </c>
      <c r="B105" s="80" t="s">
        <v>86</v>
      </c>
      <c r="C105" s="80" t="s">
        <v>87</v>
      </c>
      <c r="D105" s="39">
        <v>2305</v>
      </c>
      <c r="E105" s="97">
        <f t="shared" si="6"/>
        <v>13.808999999999999</v>
      </c>
      <c r="F105" s="40">
        <v>8</v>
      </c>
      <c r="G105" s="40">
        <f t="shared" si="7"/>
        <v>55.235999999999997</v>
      </c>
      <c r="H105" s="34">
        <f t="shared" si="8"/>
        <v>13.03</v>
      </c>
      <c r="I105" s="35">
        <f t="shared" si="5"/>
        <v>68.265999999999991</v>
      </c>
      <c r="J105" s="123"/>
      <c r="L105" s="324"/>
    </row>
    <row r="106" spans="1:12" s="22" customFormat="1" ht="28.5" customHeight="1">
      <c r="A106" s="36">
        <f t="shared" si="9"/>
        <v>100</v>
      </c>
      <c r="B106" s="80" t="s">
        <v>86</v>
      </c>
      <c r="C106" s="80" t="s">
        <v>131</v>
      </c>
      <c r="D106" s="39">
        <v>2264</v>
      </c>
      <c r="E106" s="97">
        <f t="shared" si="6"/>
        <v>13.563000000000001</v>
      </c>
      <c r="F106" s="40">
        <v>8</v>
      </c>
      <c r="G106" s="40">
        <f t="shared" si="7"/>
        <v>54.252000000000002</v>
      </c>
      <c r="H106" s="34">
        <f t="shared" si="8"/>
        <v>12.8</v>
      </c>
      <c r="I106" s="35">
        <f t="shared" si="5"/>
        <v>67.052000000000007</v>
      </c>
      <c r="J106" s="123"/>
      <c r="L106" s="324"/>
    </row>
    <row r="107" spans="1:12" s="22" customFormat="1">
      <c r="A107" s="36">
        <f t="shared" si="9"/>
        <v>101</v>
      </c>
      <c r="B107" s="80" t="s">
        <v>86</v>
      </c>
      <c r="C107" s="80" t="s">
        <v>142</v>
      </c>
      <c r="D107" s="39">
        <v>2483</v>
      </c>
      <c r="E107" s="97">
        <f t="shared" si="6"/>
        <v>14.875</v>
      </c>
      <c r="F107" s="40">
        <v>14</v>
      </c>
      <c r="G107" s="40">
        <f t="shared" si="7"/>
        <v>104.125</v>
      </c>
      <c r="H107" s="34">
        <f t="shared" si="8"/>
        <v>24.56</v>
      </c>
      <c r="I107" s="35">
        <f t="shared" si="5"/>
        <v>128.685</v>
      </c>
      <c r="J107" s="123"/>
      <c r="L107" s="324"/>
    </row>
    <row r="108" spans="1:12" s="22" customFormat="1">
      <c r="A108" s="36">
        <f t="shared" si="9"/>
        <v>102</v>
      </c>
      <c r="B108" s="80" t="s">
        <v>120</v>
      </c>
      <c r="C108" s="80" t="s">
        <v>65</v>
      </c>
      <c r="D108" s="39">
        <v>1823</v>
      </c>
      <c r="E108" s="97">
        <f t="shared" si="6"/>
        <v>10.920999999999999</v>
      </c>
      <c r="F108" s="40">
        <v>8</v>
      </c>
      <c r="G108" s="40">
        <f t="shared" si="7"/>
        <v>43.683999999999997</v>
      </c>
      <c r="H108" s="34">
        <f t="shared" si="8"/>
        <v>10.31</v>
      </c>
      <c r="I108" s="35">
        <f t="shared" si="5"/>
        <v>53.994</v>
      </c>
      <c r="J108" s="123"/>
      <c r="L108" s="324"/>
    </row>
    <row r="109" spans="1:12" s="22" customFormat="1">
      <c r="A109" s="36">
        <f t="shared" si="9"/>
        <v>103</v>
      </c>
      <c r="B109" s="80" t="s">
        <v>120</v>
      </c>
      <c r="C109" s="80" t="s">
        <v>65</v>
      </c>
      <c r="D109" s="39">
        <v>1581</v>
      </c>
      <c r="E109" s="97">
        <f t="shared" si="6"/>
        <v>9.4719999999999995</v>
      </c>
      <c r="F109" s="40">
        <v>8</v>
      </c>
      <c r="G109" s="40">
        <f t="shared" si="7"/>
        <v>37.887999999999998</v>
      </c>
      <c r="H109" s="34">
        <f t="shared" si="8"/>
        <v>8.94</v>
      </c>
      <c r="I109" s="35">
        <f t="shared" si="5"/>
        <v>46.827999999999996</v>
      </c>
      <c r="J109" s="123"/>
      <c r="L109" s="324"/>
    </row>
    <row r="110" spans="1:12" s="22" customFormat="1">
      <c r="A110" s="36">
        <f t="shared" si="9"/>
        <v>104</v>
      </c>
      <c r="B110" s="80" t="s">
        <v>120</v>
      </c>
      <c r="C110" s="80" t="s">
        <v>90</v>
      </c>
      <c r="D110" s="39">
        <v>1640</v>
      </c>
      <c r="E110" s="97">
        <f t="shared" si="6"/>
        <v>9.8249999999999993</v>
      </c>
      <c r="F110" s="40">
        <v>8</v>
      </c>
      <c r="G110" s="40">
        <f t="shared" si="7"/>
        <v>39.299999999999997</v>
      </c>
      <c r="H110" s="34">
        <f t="shared" si="8"/>
        <v>9.27</v>
      </c>
      <c r="I110" s="35">
        <f t="shared" si="5"/>
        <v>48.569999999999993</v>
      </c>
      <c r="J110" s="123"/>
      <c r="L110" s="324"/>
    </row>
    <row r="111" spans="1:12" s="22" customFormat="1">
      <c r="A111" s="36">
        <f t="shared" si="9"/>
        <v>105</v>
      </c>
      <c r="B111" s="80" t="s">
        <v>120</v>
      </c>
      <c r="C111" s="80" t="s">
        <v>65</v>
      </c>
      <c r="D111" s="39">
        <v>1581</v>
      </c>
      <c r="E111" s="97">
        <f t="shared" si="6"/>
        <v>9.4719999999999995</v>
      </c>
      <c r="F111" s="40">
        <v>8</v>
      </c>
      <c r="G111" s="40">
        <f t="shared" si="7"/>
        <v>37.887999999999998</v>
      </c>
      <c r="H111" s="34">
        <f t="shared" si="8"/>
        <v>8.94</v>
      </c>
      <c r="I111" s="35">
        <f t="shared" si="5"/>
        <v>46.827999999999996</v>
      </c>
      <c r="J111" s="123"/>
      <c r="L111" s="324"/>
    </row>
    <row r="112" spans="1:12" s="22" customFormat="1">
      <c r="A112" s="36">
        <f t="shared" si="9"/>
        <v>106</v>
      </c>
      <c r="B112" s="80" t="s">
        <v>120</v>
      </c>
      <c r="C112" s="80" t="s">
        <v>65</v>
      </c>
      <c r="D112" s="39">
        <v>1581</v>
      </c>
      <c r="E112" s="97">
        <f t="shared" si="6"/>
        <v>9.4719999999999995</v>
      </c>
      <c r="F112" s="40">
        <v>8</v>
      </c>
      <c r="G112" s="40">
        <f t="shared" si="7"/>
        <v>37.887999999999998</v>
      </c>
      <c r="H112" s="34">
        <f t="shared" si="8"/>
        <v>8.94</v>
      </c>
      <c r="I112" s="35">
        <f t="shared" si="5"/>
        <v>46.827999999999996</v>
      </c>
      <c r="J112" s="123"/>
      <c r="L112" s="324"/>
    </row>
    <row r="113" spans="1:12" s="22" customFormat="1">
      <c r="A113" s="36">
        <f t="shared" si="9"/>
        <v>107</v>
      </c>
      <c r="B113" s="80" t="s">
        <v>120</v>
      </c>
      <c r="C113" s="80" t="s">
        <v>98</v>
      </c>
      <c r="D113" s="39">
        <v>1861</v>
      </c>
      <c r="E113" s="97">
        <f t="shared" si="6"/>
        <v>11.148999999999999</v>
      </c>
      <c r="F113" s="40">
        <v>8</v>
      </c>
      <c r="G113" s="40">
        <f t="shared" si="7"/>
        <v>44.595999999999997</v>
      </c>
      <c r="H113" s="34">
        <f t="shared" si="8"/>
        <v>10.52</v>
      </c>
      <c r="I113" s="35">
        <f t="shared" si="5"/>
        <v>55.116</v>
      </c>
      <c r="J113" s="123"/>
      <c r="L113" s="324"/>
    </row>
    <row r="114" spans="1:12" s="22" customFormat="1" ht="15" customHeight="1">
      <c r="A114" s="36">
        <f t="shared" si="9"/>
        <v>108</v>
      </c>
      <c r="B114" s="80" t="s">
        <v>120</v>
      </c>
      <c r="C114" s="80" t="s">
        <v>90</v>
      </c>
      <c r="D114" s="39">
        <v>1571</v>
      </c>
      <c r="E114" s="97">
        <f t="shared" si="6"/>
        <v>9.4120000000000008</v>
      </c>
      <c r="F114" s="40">
        <v>8</v>
      </c>
      <c r="G114" s="40">
        <f t="shared" si="7"/>
        <v>37.648000000000003</v>
      </c>
      <c r="H114" s="34">
        <f t="shared" si="8"/>
        <v>8.8800000000000008</v>
      </c>
      <c r="I114" s="35">
        <f t="shared" si="5"/>
        <v>46.528000000000006</v>
      </c>
      <c r="J114" s="123"/>
      <c r="L114" s="324"/>
    </row>
    <row r="115" spans="1:12" s="22" customFormat="1">
      <c r="A115" s="36">
        <f t="shared" si="9"/>
        <v>109</v>
      </c>
      <c r="B115" s="80" t="s">
        <v>120</v>
      </c>
      <c r="C115" s="80" t="s">
        <v>90</v>
      </c>
      <c r="D115" s="39">
        <v>1571</v>
      </c>
      <c r="E115" s="97">
        <f t="shared" si="6"/>
        <v>9.4120000000000008</v>
      </c>
      <c r="F115" s="40">
        <v>8</v>
      </c>
      <c r="G115" s="40">
        <f t="shared" si="7"/>
        <v>37.648000000000003</v>
      </c>
      <c r="H115" s="34">
        <f t="shared" si="8"/>
        <v>8.8800000000000008</v>
      </c>
      <c r="I115" s="35">
        <f t="shared" si="5"/>
        <v>46.528000000000006</v>
      </c>
      <c r="J115" s="123"/>
      <c r="L115" s="324"/>
    </row>
    <row r="116" spans="1:12" s="217" customFormat="1">
      <c r="A116" s="210">
        <f t="shared" si="9"/>
        <v>110</v>
      </c>
      <c r="B116" s="211" t="s">
        <v>120</v>
      </c>
      <c r="C116" s="211" t="s">
        <v>65</v>
      </c>
      <c r="D116" s="212">
        <v>1493</v>
      </c>
      <c r="E116" s="213">
        <f t="shared" si="6"/>
        <v>8.9440000000000008</v>
      </c>
      <c r="F116" s="214">
        <v>16</v>
      </c>
      <c r="G116" s="214">
        <f t="shared" si="7"/>
        <v>71.552000000000007</v>
      </c>
      <c r="H116" s="34">
        <f t="shared" si="8"/>
        <v>16.88</v>
      </c>
      <c r="I116" s="215">
        <f t="shared" si="5"/>
        <v>88.432000000000002</v>
      </c>
      <c r="J116" s="216"/>
      <c r="L116" s="324"/>
    </row>
    <row r="117" spans="1:12" s="22" customFormat="1">
      <c r="A117" s="36">
        <f t="shared" si="9"/>
        <v>111</v>
      </c>
      <c r="B117" s="80" t="s">
        <v>136</v>
      </c>
      <c r="C117" s="80" t="s">
        <v>90</v>
      </c>
      <c r="D117" s="39">
        <v>1523</v>
      </c>
      <c r="E117" s="97">
        <f t="shared" si="6"/>
        <v>9.1240000000000006</v>
      </c>
      <c r="F117" s="40">
        <v>8</v>
      </c>
      <c r="G117" s="40">
        <f t="shared" si="7"/>
        <v>36.496000000000002</v>
      </c>
      <c r="H117" s="34">
        <f t="shared" si="8"/>
        <v>8.61</v>
      </c>
      <c r="I117" s="35">
        <f t="shared" si="5"/>
        <v>45.106000000000002</v>
      </c>
      <c r="J117" s="123"/>
      <c r="L117" s="324"/>
    </row>
    <row r="118" spans="1:12" s="22" customFormat="1">
      <c r="A118" s="36">
        <f t="shared" si="9"/>
        <v>112</v>
      </c>
      <c r="B118" s="80" t="s">
        <v>136</v>
      </c>
      <c r="C118" s="80" t="s">
        <v>65</v>
      </c>
      <c r="D118" s="39">
        <v>1425</v>
      </c>
      <c r="E118" s="97">
        <f t="shared" si="6"/>
        <v>8.5370000000000008</v>
      </c>
      <c r="F118" s="40">
        <v>16</v>
      </c>
      <c r="G118" s="40">
        <f t="shared" si="7"/>
        <v>68.296000000000006</v>
      </c>
      <c r="H118" s="34">
        <f t="shared" si="8"/>
        <v>16.11</v>
      </c>
      <c r="I118" s="35">
        <f t="shared" si="5"/>
        <v>84.406000000000006</v>
      </c>
      <c r="J118" s="123"/>
      <c r="L118" s="324"/>
    </row>
    <row r="119" spans="1:12" s="22" customFormat="1" ht="14.25" customHeight="1">
      <c r="A119" s="36">
        <f t="shared" si="9"/>
        <v>113</v>
      </c>
      <c r="B119" s="80" t="s">
        <v>88</v>
      </c>
      <c r="C119" s="80" t="s">
        <v>65</v>
      </c>
      <c r="D119" s="39">
        <v>1553</v>
      </c>
      <c r="E119" s="97">
        <f t="shared" si="6"/>
        <v>9.3040000000000003</v>
      </c>
      <c r="F119" s="40">
        <v>16</v>
      </c>
      <c r="G119" s="40">
        <f t="shared" si="7"/>
        <v>74.432000000000002</v>
      </c>
      <c r="H119" s="34">
        <f t="shared" si="8"/>
        <v>17.559999999999999</v>
      </c>
      <c r="I119" s="35">
        <f t="shared" si="5"/>
        <v>91.992000000000004</v>
      </c>
      <c r="J119" s="123"/>
      <c r="L119" s="324"/>
    </row>
    <row r="120" spans="1:12" s="22" customFormat="1">
      <c r="A120" s="36">
        <f t="shared" si="9"/>
        <v>114</v>
      </c>
      <c r="B120" s="80" t="s">
        <v>88</v>
      </c>
      <c r="C120" s="80" t="s">
        <v>98</v>
      </c>
      <c r="D120" s="39">
        <v>2040</v>
      </c>
      <c r="E120" s="97">
        <f t="shared" si="6"/>
        <v>12.221</v>
      </c>
      <c r="F120" s="40">
        <v>8</v>
      </c>
      <c r="G120" s="40">
        <f t="shared" si="7"/>
        <v>48.884</v>
      </c>
      <c r="H120" s="34">
        <f t="shared" si="8"/>
        <v>11.53</v>
      </c>
      <c r="I120" s="35">
        <f t="shared" si="5"/>
        <v>60.414000000000001</v>
      </c>
      <c r="J120" s="123"/>
      <c r="L120" s="324"/>
    </row>
    <row r="121" spans="1:12" s="22" customFormat="1">
      <c r="A121" s="36">
        <f t="shared" si="9"/>
        <v>115</v>
      </c>
      <c r="B121" s="80" t="s">
        <v>88</v>
      </c>
      <c r="C121" s="80" t="s">
        <v>90</v>
      </c>
      <c r="D121" s="39">
        <v>1640</v>
      </c>
      <c r="E121" s="97">
        <f t="shared" si="6"/>
        <v>9.8249999999999993</v>
      </c>
      <c r="F121" s="40">
        <v>8</v>
      </c>
      <c r="G121" s="40">
        <f t="shared" si="7"/>
        <v>39.299999999999997</v>
      </c>
      <c r="H121" s="34">
        <f t="shared" si="8"/>
        <v>9.27</v>
      </c>
      <c r="I121" s="35">
        <f t="shared" si="5"/>
        <v>48.569999999999993</v>
      </c>
      <c r="J121" s="123"/>
      <c r="L121" s="324"/>
    </row>
    <row r="122" spans="1:12" s="22" customFormat="1">
      <c r="A122" s="36">
        <f t="shared" si="9"/>
        <v>116</v>
      </c>
      <c r="B122" s="80" t="s">
        <v>88</v>
      </c>
      <c r="C122" s="80" t="s">
        <v>90</v>
      </c>
      <c r="D122" s="39">
        <v>1591</v>
      </c>
      <c r="E122" s="97">
        <f t="shared" si="6"/>
        <v>9.532</v>
      </c>
      <c r="F122" s="40">
        <v>16</v>
      </c>
      <c r="G122" s="40">
        <f t="shared" si="7"/>
        <v>76.256</v>
      </c>
      <c r="H122" s="34">
        <f t="shared" si="8"/>
        <v>17.989999999999998</v>
      </c>
      <c r="I122" s="35">
        <f t="shared" si="5"/>
        <v>94.245999999999995</v>
      </c>
      <c r="J122" s="123"/>
      <c r="L122" s="324"/>
    </row>
    <row r="123" spans="1:12" s="22" customFormat="1">
      <c r="A123" s="36">
        <f t="shared" si="9"/>
        <v>117</v>
      </c>
      <c r="B123" s="80" t="s">
        <v>104</v>
      </c>
      <c r="C123" s="80" t="s">
        <v>65</v>
      </c>
      <c r="D123" s="39">
        <v>1581</v>
      </c>
      <c r="E123" s="97">
        <f t="shared" si="6"/>
        <v>9.4719999999999995</v>
      </c>
      <c r="F123" s="40">
        <v>16</v>
      </c>
      <c r="G123" s="40">
        <f t="shared" si="7"/>
        <v>75.775999999999996</v>
      </c>
      <c r="H123" s="34">
        <f t="shared" si="8"/>
        <v>17.88</v>
      </c>
      <c r="I123" s="35">
        <f t="shared" si="5"/>
        <v>93.655999999999992</v>
      </c>
      <c r="J123" s="123"/>
      <c r="L123" s="324"/>
    </row>
    <row r="124" spans="1:12" s="22" customFormat="1">
      <c r="A124" s="36">
        <f t="shared" si="9"/>
        <v>118</v>
      </c>
      <c r="B124" s="80" t="s">
        <v>104</v>
      </c>
      <c r="C124" s="80" t="s">
        <v>90</v>
      </c>
      <c r="D124" s="39">
        <v>1640</v>
      </c>
      <c r="E124" s="97">
        <f t="shared" si="6"/>
        <v>9.8249999999999993</v>
      </c>
      <c r="F124" s="40">
        <v>16</v>
      </c>
      <c r="G124" s="40">
        <f t="shared" si="7"/>
        <v>78.599999999999994</v>
      </c>
      <c r="H124" s="34">
        <f t="shared" si="8"/>
        <v>18.54</v>
      </c>
      <c r="I124" s="35">
        <f t="shared" si="5"/>
        <v>97.139999999999986</v>
      </c>
      <c r="J124" s="123"/>
      <c r="L124" s="324"/>
    </row>
    <row r="125" spans="1:12" s="22" customFormat="1">
      <c r="A125" s="36">
        <f t="shared" si="9"/>
        <v>119</v>
      </c>
      <c r="B125" s="80" t="s">
        <v>104</v>
      </c>
      <c r="C125" s="80" t="s">
        <v>90</v>
      </c>
      <c r="D125" s="39">
        <v>1861</v>
      </c>
      <c r="E125" s="97">
        <f t="shared" si="6"/>
        <v>11.148999999999999</v>
      </c>
      <c r="F125" s="40">
        <v>16</v>
      </c>
      <c r="G125" s="40">
        <f t="shared" si="7"/>
        <v>89.191999999999993</v>
      </c>
      <c r="H125" s="34">
        <f t="shared" si="8"/>
        <v>21.04</v>
      </c>
      <c r="I125" s="35">
        <f t="shared" si="5"/>
        <v>110.232</v>
      </c>
      <c r="J125" s="123"/>
      <c r="L125" s="324"/>
    </row>
    <row r="126" spans="1:12" s="22" customFormat="1">
      <c r="A126" s="36">
        <f t="shared" si="9"/>
        <v>120</v>
      </c>
      <c r="B126" s="80" t="s">
        <v>104</v>
      </c>
      <c r="C126" s="80" t="s">
        <v>65</v>
      </c>
      <c r="D126" s="39">
        <v>1541</v>
      </c>
      <c r="E126" s="97">
        <f t="shared" si="6"/>
        <v>9.2319999999999993</v>
      </c>
      <c r="F126" s="40">
        <v>16</v>
      </c>
      <c r="G126" s="40">
        <f t="shared" si="7"/>
        <v>73.855999999999995</v>
      </c>
      <c r="H126" s="34">
        <f t="shared" si="8"/>
        <v>17.420000000000002</v>
      </c>
      <c r="I126" s="35">
        <f t="shared" si="5"/>
        <v>91.275999999999996</v>
      </c>
      <c r="J126" s="123"/>
      <c r="L126" s="324"/>
    </row>
    <row r="127" spans="1:12" s="22" customFormat="1">
      <c r="A127" s="36">
        <f t="shared" si="9"/>
        <v>121</v>
      </c>
      <c r="B127" s="80" t="s">
        <v>104</v>
      </c>
      <c r="C127" s="80" t="s">
        <v>90</v>
      </c>
      <c r="D127" s="39">
        <v>1571</v>
      </c>
      <c r="E127" s="97">
        <f t="shared" si="6"/>
        <v>9.4120000000000008</v>
      </c>
      <c r="F127" s="40">
        <v>16</v>
      </c>
      <c r="G127" s="40">
        <f t="shared" si="7"/>
        <v>75.296000000000006</v>
      </c>
      <c r="H127" s="34">
        <f t="shared" si="8"/>
        <v>17.760000000000002</v>
      </c>
      <c r="I127" s="35">
        <f t="shared" si="5"/>
        <v>93.056000000000012</v>
      </c>
      <c r="J127" s="123"/>
      <c r="L127" s="324"/>
    </row>
    <row r="128" spans="1:12" s="22" customFormat="1">
      <c r="A128" s="36">
        <f t="shared" si="9"/>
        <v>122</v>
      </c>
      <c r="B128" s="80" t="s">
        <v>104</v>
      </c>
      <c r="C128" s="80" t="s">
        <v>65</v>
      </c>
      <c r="D128" s="39">
        <v>1521</v>
      </c>
      <c r="E128" s="97">
        <f t="shared" si="6"/>
        <v>9.1120000000000001</v>
      </c>
      <c r="F128" s="40">
        <v>16</v>
      </c>
      <c r="G128" s="40">
        <f t="shared" si="7"/>
        <v>72.896000000000001</v>
      </c>
      <c r="H128" s="34">
        <f t="shared" si="8"/>
        <v>17.2</v>
      </c>
      <c r="I128" s="35">
        <f t="shared" si="5"/>
        <v>90.096000000000004</v>
      </c>
      <c r="J128" s="123"/>
      <c r="L128" s="324"/>
    </row>
    <row r="129" spans="1:12" s="217" customFormat="1">
      <c r="A129" s="210">
        <f t="shared" si="9"/>
        <v>123</v>
      </c>
      <c r="B129" s="211" t="s">
        <v>104</v>
      </c>
      <c r="C129" s="211" t="s">
        <v>65</v>
      </c>
      <c r="D129" s="212">
        <v>1521</v>
      </c>
      <c r="E129" s="213">
        <f t="shared" si="6"/>
        <v>9.1120000000000001</v>
      </c>
      <c r="F129" s="40">
        <v>16</v>
      </c>
      <c r="G129" s="214">
        <f t="shared" si="7"/>
        <v>72.896000000000001</v>
      </c>
      <c r="H129" s="34">
        <f t="shared" si="8"/>
        <v>17.2</v>
      </c>
      <c r="I129" s="215">
        <f t="shared" si="5"/>
        <v>90.096000000000004</v>
      </c>
      <c r="J129" s="216"/>
      <c r="L129" s="324"/>
    </row>
    <row r="130" spans="1:12" s="22" customFormat="1">
      <c r="A130" s="36">
        <f t="shared" si="9"/>
        <v>124</v>
      </c>
      <c r="B130" s="80" t="s">
        <v>104</v>
      </c>
      <c r="C130" s="80" t="s">
        <v>65</v>
      </c>
      <c r="D130" s="39">
        <v>1473</v>
      </c>
      <c r="E130" s="97">
        <f t="shared" si="6"/>
        <v>8.8249999999999993</v>
      </c>
      <c r="F130" s="40">
        <v>8</v>
      </c>
      <c r="G130" s="40">
        <f t="shared" si="7"/>
        <v>35.299999999999997</v>
      </c>
      <c r="H130" s="34">
        <f t="shared" si="8"/>
        <v>8.33</v>
      </c>
      <c r="I130" s="35">
        <f t="shared" si="5"/>
        <v>43.629999999999995</v>
      </c>
      <c r="J130" s="123"/>
      <c r="L130" s="324"/>
    </row>
    <row r="131" spans="1:12" s="22" customFormat="1">
      <c r="A131" s="36">
        <f t="shared" si="9"/>
        <v>125</v>
      </c>
      <c r="B131" s="80" t="s">
        <v>126</v>
      </c>
      <c r="C131" s="80" t="s">
        <v>65</v>
      </c>
      <c r="D131" s="39">
        <v>1851</v>
      </c>
      <c r="E131" s="97">
        <f t="shared" si="6"/>
        <v>11.089</v>
      </c>
      <c r="F131" s="40">
        <v>16</v>
      </c>
      <c r="G131" s="40">
        <f t="shared" si="7"/>
        <v>88.712000000000003</v>
      </c>
      <c r="H131" s="34">
        <f t="shared" si="8"/>
        <v>20.93</v>
      </c>
      <c r="I131" s="35">
        <f t="shared" si="5"/>
        <v>109.642</v>
      </c>
      <c r="J131" s="123"/>
      <c r="L131" s="324"/>
    </row>
    <row r="132" spans="1:12" s="22" customFormat="1">
      <c r="A132" s="36">
        <f t="shared" si="9"/>
        <v>126</v>
      </c>
      <c r="B132" s="80" t="s">
        <v>126</v>
      </c>
      <c r="C132" s="80" t="s">
        <v>90</v>
      </c>
      <c r="D132" s="39">
        <v>1620</v>
      </c>
      <c r="E132" s="97">
        <f t="shared" si="6"/>
        <v>9.7050000000000001</v>
      </c>
      <c r="F132" s="40">
        <v>8</v>
      </c>
      <c r="G132" s="40">
        <f t="shared" si="7"/>
        <v>38.82</v>
      </c>
      <c r="H132" s="34">
        <f t="shared" si="8"/>
        <v>9.16</v>
      </c>
      <c r="I132" s="35">
        <f t="shared" si="5"/>
        <v>47.980000000000004</v>
      </c>
      <c r="J132" s="123"/>
      <c r="L132" s="324"/>
    </row>
    <row r="133" spans="1:12" s="22" customFormat="1">
      <c r="A133" s="36">
        <f t="shared" si="9"/>
        <v>127</v>
      </c>
      <c r="B133" s="80" t="s">
        <v>126</v>
      </c>
      <c r="C133" s="80" t="s">
        <v>98</v>
      </c>
      <c r="D133" s="39">
        <v>1895</v>
      </c>
      <c r="E133" s="97">
        <f t="shared" si="6"/>
        <v>11.353</v>
      </c>
      <c r="F133" s="40">
        <v>8</v>
      </c>
      <c r="G133" s="40">
        <f t="shared" si="7"/>
        <v>45.411999999999999</v>
      </c>
      <c r="H133" s="34">
        <f t="shared" si="8"/>
        <v>10.71</v>
      </c>
      <c r="I133" s="35">
        <f t="shared" si="5"/>
        <v>56.122</v>
      </c>
      <c r="J133" s="123"/>
      <c r="L133" s="324"/>
    </row>
    <row r="134" spans="1:12" s="22" customFormat="1">
      <c r="A134" s="36">
        <f t="shared" si="9"/>
        <v>128</v>
      </c>
      <c r="B134" s="80" t="s">
        <v>126</v>
      </c>
      <c r="C134" s="80" t="s">
        <v>65</v>
      </c>
      <c r="D134" s="39">
        <v>1493</v>
      </c>
      <c r="E134" s="97">
        <f t="shared" si="6"/>
        <v>8.9440000000000008</v>
      </c>
      <c r="F134" s="40">
        <v>16</v>
      </c>
      <c r="G134" s="40">
        <f t="shared" si="7"/>
        <v>71.552000000000007</v>
      </c>
      <c r="H134" s="34">
        <f t="shared" si="8"/>
        <v>16.88</v>
      </c>
      <c r="I134" s="35">
        <f t="shared" si="5"/>
        <v>88.432000000000002</v>
      </c>
      <c r="J134" s="123"/>
      <c r="L134" s="324"/>
    </row>
    <row r="135" spans="1:12" s="22" customFormat="1">
      <c r="A135" s="36">
        <f t="shared" si="9"/>
        <v>129</v>
      </c>
      <c r="B135" s="80" t="s">
        <v>107</v>
      </c>
      <c r="C135" s="80" t="s">
        <v>90</v>
      </c>
      <c r="D135" s="39">
        <v>1640</v>
      </c>
      <c r="E135" s="97">
        <f t="shared" si="6"/>
        <v>9.8249999999999993</v>
      </c>
      <c r="F135" s="40">
        <v>16</v>
      </c>
      <c r="G135" s="40">
        <f t="shared" si="7"/>
        <v>78.599999999999994</v>
      </c>
      <c r="H135" s="34">
        <f t="shared" si="8"/>
        <v>18.54</v>
      </c>
      <c r="I135" s="35">
        <f t="shared" ref="I135:I185" si="10">G135+H135</f>
        <v>97.139999999999986</v>
      </c>
      <c r="J135" s="123"/>
      <c r="L135" s="324"/>
    </row>
    <row r="136" spans="1:12" s="22" customFormat="1">
      <c r="A136" s="36">
        <f t="shared" si="9"/>
        <v>130</v>
      </c>
      <c r="B136" s="80" t="s">
        <v>107</v>
      </c>
      <c r="C136" s="80" t="s">
        <v>65</v>
      </c>
      <c r="D136" s="39">
        <v>1533</v>
      </c>
      <c r="E136" s="97">
        <f t="shared" ref="E136:E185" si="11">ROUND(D136/$E$4,3)</f>
        <v>9.1839999999999993</v>
      </c>
      <c r="F136" s="40">
        <v>16</v>
      </c>
      <c r="G136" s="40">
        <f t="shared" ref="G136:G185" si="12">E136*F136*50%</f>
        <v>73.471999999999994</v>
      </c>
      <c r="H136" s="34">
        <f t="shared" ref="H136:H185" si="13">ROUND(G136*0.2359,2)</f>
        <v>17.329999999999998</v>
      </c>
      <c r="I136" s="35">
        <f t="shared" si="10"/>
        <v>90.801999999999992</v>
      </c>
      <c r="J136" s="123"/>
      <c r="L136" s="324"/>
    </row>
    <row r="137" spans="1:12" s="22" customFormat="1">
      <c r="A137" s="36">
        <f t="shared" ref="A137:A185" si="14">A136+1</f>
        <v>131</v>
      </c>
      <c r="B137" s="80" t="s">
        <v>111</v>
      </c>
      <c r="C137" s="80" t="s">
        <v>65</v>
      </c>
      <c r="D137" s="39">
        <v>1581</v>
      </c>
      <c r="E137" s="97">
        <f t="shared" si="11"/>
        <v>9.4719999999999995</v>
      </c>
      <c r="F137" s="40">
        <v>8</v>
      </c>
      <c r="G137" s="40">
        <f t="shared" si="12"/>
        <v>37.887999999999998</v>
      </c>
      <c r="H137" s="34">
        <f t="shared" si="13"/>
        <v>8.94</v>
      </c>
      <c r="I137" s="35">
        <f t="shared" si="10"/>
        <v>46.827999999999996</v>
      </c>
      <c r="J137" s="123"/>
      <c r="L137" s="324"/>
    </row>
    <row r="138" spans="1:12" s="22" customFormat="1">
      <c r="A138" s="36">
        <f t="shared" si="14"/>
        <v>132</v>
      </c>
      <c r="B138" s="80" t="s">
        <v>111</v>
      </c>
      <c r="C138" s="80" t="s">
        <v>98</v>
      </c>
      <c r="D138" s="39">
        <v>1861</v>
      </c>
      <c r="E138" s="97">
        <f t="shared" si="11"/>
        <v>11.148999999999999</v>
      </c>
      <c r="F138" s="40">
        <v>16</v>
      </c>
      <c r="G138" s="40">
        <f t="shared" si="12"/>
        <v>89.191999999999993</v>
      </c>
      <c r="H138" s="34">
        <f t="shared" si="13"/>
        <v>21.04</v>
      </c>
      <c r="I138" s="35">
        <f t="shared" si="10"/>
        <v>110.232</v>
      </c>
      <c r="J138" s="123"/>
      <c r="L138" s="324"/>
    </row>
    <row r="139" spans="1:12" s="22" customFormat="1">
      <c r="A139" s="36">
        <f t="shared" si="14"/>
        <v>133</v>
      </c>
      <c r="B139" s="80" t="s">
        <v>111</v>
      </c>
      <c r="C139" s="80" t="s">
        <v>90</v>
      </c>
      <c r="D139" s="39">
        <v>1640</v>
      </c>
      <c r="E139" s="97">
        <f t="shared" si="11"/>
        <v>9.8249999999999993</v>
      </c>
      <c r="F139" s="40">
        <v>16</v>
      </c>
      <c r="G139" s="40">
        <f t="shared" si="12"/>
        <v>78.599999999999994</v>
      </c>
      <c r="H139" s="34">
        <f t="shared" si="13"/>
        <v>18.54</v>
      </c>
      <c r="I139" s="35">
        <f t="shared" si="10"/>
        <v>97.139999999999986</v>
      </c>
      <c r="J139" s="123"/>
      <c r="L139" s="324"/>
    </row>
    <row r="140" spans="1:12" s="22" customFormat="1">
      <c r="A140" s="36">
        <f t="shared" si="14"/>
        <v>134</v>
      </c>
      <c r="B140" s="80" t="s">
        <v>111</v>
      </c>
      <c r="C140" s="80" t="s">
        <v>65</v>
      </c>
      <c r="D140" s="39">
        <v>1533</v>
      </c>
      <c r="E140" s="97">
        <f t="shared" si="11"/>
        <v>9.1839999999999993</v>
      </c>
      <c r="F140" s="40">
        <v>8</v>
      </c>
      <c r="G140" s="40">
        <f t="shared" si="12"/>
        <v>36.735999999999997</v>
      </c>
      <c r="H140" s="34">
        <f t="shared" si="13"/>
        <v>8.67</v>
      </c>
      <c r="I140" s="35">
        <f t="shared" si="10"/>
        <v>45.405999999999999</v>
      </c>
      <c r="J140" s="123"/>
      <c r="L140" s="324"/>
    </row>
    <row r="141" spans="1:12" s="22" customFormat="1">
      <c r="A141" s="36">
        <f t="shared" si="14"/>
        <v>135</v>
      </c>
      <c r="B141" s="80" t="s">
        <v>111</v>
      </c>
      <c r="C141" s="80" t="s">
        <v>65</v>
      </c>
      <c r="D141" s="39">
        <v>1521</v>
      </c>
      <c r="E141" s="97">
        <f t="shared" si="11"/>
        <v>9.1120000000000001</v>
      </c>
      <c r="F141" s="40">
        <v>8</v>
      </c>
      <c r="G141" s="40">
        <f t="shared" si="12"/>
        <v>36.448</v>
      </c>
      <c r="H141" s="34">
        <f t="shared" si="13"/>
        <v>8.6</v>
      </c>
      <c r="I141" s="35">
        <f t="shared" si="10"/>
        <v>45.048000000000002</v>
      </c>
      <c r="J141" s="123"/>
      <c r="L141" s="324"/>
    </row>
    <row r="142" spans="1:12" s="22" customFormat="1">
      <c r="A142" s="36">
        <f t="shared" si="14"/>
        <v>136</v>
      </c>
      <c r="B142" s="80" t="s">
        <v>111</v>
      </c>
      <c r="C142" s="80" t="s">
        <v>65</v>
      </c>
      <c r="D142" s="39">
        <v>1493</v>
      </c>
      <c r="E142" s="97">
        <f t="shared" si="11"/>
        <v>8.9440000000000008</v>
      </c>
      <c r="F142" s="40">
        <v>16</v>
      </c>
      <c r="G142" s="40">
        <f t="shared" si="12"/>
        <v>71.552000000000007</v>
      </c>
      <c r="H142" s="34">
        <f t="shared" si="13"/>
        <v>16.88</v>
      </c>
      <c r="I142" s="35">
        <f t="shared" si="10"/>
        <v>88.432000000000002</v>
      </c>
      <c r="J142" s="123"/>
      <c r="L142" s="324"/>
    </row>
    <row r="143" spans="1:12" s="22" customFormat="1">
      <c r="A143" s="36">
        <f t="shared" si="14"/>
        <v>137</v>
      </c>
      <c r="B143" s="80" t="s">
        <v>128</v>
      </c>
      <c r="C143" s="80" t="s">
        <v>65</v>
      </c>
      <c r="D143" s="39">
        <v>1472</v>
      </c>
      <c r="E143" s="97">
        <f t="shared" si="11"/>
        <v>8.8190000000000008</v>
      </c>
      <c r="F143" s="40">
        <v>8</v>
      </c>
      <c r="G143" s="40">
        <f t="shared" si="12"/>
        <v>35.276000000000003</v>
      </c>
      <c r="H143" s="34">
        <f t="shared" si="13"/>
        <v>8.32</v>
      </c>
      <c r="I143" s="35">
        <f t="shared" si="10"/>
        <v>43.596000000000004</v>
      </c>
      <c r="J143" s="123"/>
      <c r="L143" s="324"/>
    </row>
    <row r="144" spans="1:12" s="22" customFormat="1">
      <c r="A144" s="36">
        <f t="shared" si="14"/>
        <v>138</v>
      </c>
      <c r="B144" s="80" t="s">
        <v>128</v>
      </c>
      <c r="C144" s="80" t="s">
        <v>65</v>
      </c>
      <c r="D144" s="39">
        <v>1452</v>
      </c>
      <c r="E144" s="97">
        <f t="shared" si="11"/>
        <v>8.6989999999999998</v>
      </c>
      <c r="F144" s="40">
        <v>24</v>
      </c>
      <c r="G144" s="40">
        <f t="shared" si="12"/>
        <v>104.38800000000001</v>
      </c>
      <c r="H144" s="34">
        <f t="shared" si="13"/>
        <v>24.63</v>
      </c>
      <c r="I144" s="35">
        <f t="shared" si="10"/>
        <v>129.018</v>
      </c>
      <c r="J144" s="123"/>
      <c r="L144" s="324"/>
    </row>
    <row r="145" spans="1:12" s="22" customFormat="1">
      <c r="A145" s="36">
        <f t="shared" si="14"/>
        <v>139</v>
      </c>
      <c r="B145" s="80" t="s">
        <v>128</v>
      </c>
      <c r="C145" s="80" t="s">
        <v>65</v>
      </c>
      <c r="D145" s="39">
        <v>1405</v>
      </c>
      <c r="E145" s="97">
        <f t="shared" si="11"/>
        <v>8.4169999999999998</v>
      </c>
      <c r="F145" s="40">
        <v>16</v>
      </c>
      <c r="G145" s="40">
        <f t="shared" si="12"/>
        <v>67.335999999999999</v>
      </c>
      <c r="H145" s="34">
        <f t="shared" si="13"/>
        <v>15.88</v>
      </c>
      <c r="I145" s="35">
        <f t="shared" si="10"/>
        <v>83.215999999999994</v>
      </c>
      <c r="J145" s="123"/>
      <c r="L145" s="324"/>
    </row>
    <row r="146" spans="1:12" s="22" customFormat="1">
      <c r="A146" s="36">
        <f t="shared" si="14"/>
        <v>140</v>
      </c>
      <c r="B146" s="80" t="s">
        <v>128</v>
      </c>
      <c r="C146" s="80" t="s">
        <v>65</v>
      </c>
      <c r="D146" s="39">
        <v>1405</v>
      </c>
      <c r="E146" s="97">
        <f t="shared" si="11"/>
        <v>8.4169999999999998</v>
      </c>
      <c r="F146" s="40">
        <v>8</v>
      </c>
      <c r="G146" s="40">
        <f t="shared" si="12"/>
        <v>33.667999999999999</v>
      </c>
      <c r="H146" s="34">
        <f t="shared" si="13"/>
        <v>7.94</v>
      </c>
      <c r="I146" s="35">
        <f t="shared" si="10"/>
        <v>41.607999999999997</v>
      </c>
      <c r="J146" s="123"/>
      <c r="L146" s="324"/>
    </row>
    <row r="147" spans="1:12" s="22" customFormat="1">
      <c r="A147" s="36">
        <f t="shared" si="14"/>
        <v>141</v>
      </c>
      <c r="B147" s="80" t="s">
        <v>128</v>
      </c>
      <c r="C147" s="80" t="s">
        <v>65</v>
      </c>
      <c r="D147" s="39">
        <v>1385</v>
      </c>
      <c r="E147" s="97">
        <f t="shared" si="11"/>
        <v>8.2970000000000006</v>
      </c>
      <c r="F147" s="40">
        <v>16</v>
      </c>
      <c r="G147" s="40">
        <f t="shared" si="12"/>
        <v>66.376000000000005</v>
      </c>
      <c r="H147" s="34">
        <f t="shared" si="13"/>
        <v>15.66</v>
      </c>
      <c r="I147" s="35">
        <f t="shared" si="10"/>
        <v>82.036000000000001</v>
      </c>
      <c r="J147" s="123"/>
      <c r="L147" s="324"/>
    </row>
    <row r="148" spans="1:12" s="22" customFormat="1">
      <c r="A148" s="36">
        <f t="shared" si="14"/>
        <v>142</v>
      </c>
      <c r="B148" s="80" t="s">
        <v>139</v>
      </c>
      <c r="C148" s="80" t="s">
        <v>90</v>
      </c>
      <c r="D148" s="39">
        <v>1503</v>
      </c>
      <c r="E148" s="97">
        <f t="shared" si="11"/>
        <v>9.0039999999999996</v>
      </c>
      <c r="F148" s="40">
        <v>8</v>
      </c>
      <c r="G148" s="40">
        <f t="shared" si="12"/>
        <v>36.015999999999998</v>
      </c>
      <c r="H148" s="34">
        <f t="shared" si="13"/>
        <v>8.5</v>
      </c>
      <c r="I148" s="35">
        <f t="shared" si="10"/>
        <v>44.515999999999998</v>
      </c>
      <c r="J148" s="123"/>
      <c r="L148" s="324"/>
    </row>
    <row r="149" spans="1:12" s="22" customFormat="1">
      <c r="A149" s="36">
        <f t="shared" si="14"/>
        <v>143</v>
      </c>
      <c r="B149" s="80" t="s">
        <v>139</v>
      </c>
      <c r="C149" s="80" t="s">
        <v>65</v>
      </c>
      <c r="D149" s="39">
        <v>1517</v>
      </c>
      <c r="E149" s="97">
        <f t="shared" si="11"/>
        <v>9.0879999999999992</v>
      </c>
      <c r="F149" s="40">
        <v>8</v>
      </c>
      <c r="G149" s="40">
        <f t="shared" si="12"/>
        <v>36.351999999999997</v>
      </c>
      <c r="H149" s="34">
        <f t="shared" si="13"/>
        <v>8.58</v>
      </c>
      <c r="I149" s="35">
        <f t="shared" si="10"/>
        <v>44.931999999999995</v>
      </c>
      <c r="J149" s="123"/>
      <c r="L149" s="324"/>
    </row>
    <row r="150" spans="1:12" s="22" customFormat="1">
      <c r="A150" s="36">
        <f t="shared" si="14"/>
        <v>144</v>
      </c>
      <c r="B150" s="80" t="s">
        <v>139</v>
      </c>
      <c r="C150" s="80" t="s">
        <v>65</v>
      </c>
      <c r="D150" s="39">
        <v>1472</v>
      </c>
      <c r="E150" s="97">
        <f t="shared" si="11"/>
        <v>8.8190000000000008</v>
      </c>
      <c r="F150" s="40">
        <v>8</v>
      </c>
      <c r="G150" s="40">
        <f t="shared" si="12"/>
        <v>35.276000000000003</v>
      </c>
      <c r="H150" s="34">
        <f t="shared" si="13"/>
        <v>8.32</v>
      </c>
      <c r="I150" s="35">
        <f t="shared" si="10"/>
        <v>43.596000000000004</v>
      </c>
      <c r="J150" s="123"/>
      <c r="L150" s="324"/>
    </row>
    <row r="151" spans="1:12" s="22" customFormat="1">
      <c r="A151" s="36">
        <f t="shared" si="14"/>
        <v>145</v>
      </c>
      <c r="B151" s="80" t="s">
        <v>139</v>
      </c>
      <c r="C151" s="80" t="s">
        <v>90</v>
      </c>
      <c r="D151" s="39">
        <v>1455</v>
      </c>
      <c r="E151" s="97">
        <f t="shared" si="11"/>
        <v>8.7170000000000005</v>
      </c>
      <c r="F151" s="40">
        <v>8</v>
      </c>
      <c r="G151" s="40">
        <f t="shared" si="12"/>
        <v>34.868000000000002</v>
      </c>
      <c r="H151" s="34">
        <f t="shared" si="13"/>
        <v>8.23</v>
      </c>
      <c r="I151" s="35">
        <f t="shared" si="10"/>
        <v>43.097999999999999</v>
      </c>
      <c r="J151" s="123"/>
      <c r="L151" s="324"/>
    </row>
    <row r="152" spans="1:12" s="22" customFormat="1">
      <c r="A152" s="36">
        <f t="shared" si="14"/>
        <v>146</v>
      </c>
      <c r="B152" s="80" t="s">
        <v>140</v>
      </c>
      <c r="C152" s="80" t="s">
        <v>98</v>
      </c>
      <c r="D152" s="39">
        <v>1640</v>
      </c>
      <c r="E152" s="97">
        <f t="shared" si="11"/>
        <v>9.8249999999999993</v>
      </c>
      <c r="F152" s="40">
        <v>8</v>
      </c>
      <c r="G152" s="40">
        <f t="shared" si="12"/>
        <v>39.299999999999997</v>
      </c>
      <c r="H152" s="34">
        <f t="shared" si="13"/>
        <v>9.27</v>
      </c>
      <c r="I152" s="35">
        <f t="shared" si="10"/>
        <v>48.569999999999993</v>
      </c>
      <c r="J152" s="123"/>
      <c r="L152" s="324"/>
    </row>
    <row r="153" spans="1:12" s="22" customFormat="1">
      <c r="A153" s="36">
        <f t="shared" si="14"/>
        <v>147</v>
      </c>
      <c r="B153" s="80" t="s">
        <v>140</v>
      </c>
      <c r="C153" s="80" t="s">
        <v>90</v>
      </c>
      <c r="D153" s="39">
        <v>1455</v>
      </c>
      <c r="E153" s="97">
        <f t="shared" si="11"/>
        <v>8.7170000000000005</v>
      </c>
      <c r="F153" s="40">
        <v>22</v>
      </c>
      <c r="G153" s="40">
        <f t="shared" si="12"/>
        <v>95.887</v>
      </c>
      <c r="H153" s="34">
        <f t="shared" si="13"/>
        <v>22.62</v>
      </c>
      <c r="I153" s="35">
        <f t="shared" si="10"/>
        <v>118.50700000000001</v>
      </c>
      <c r="J153" s="123"/>
      <c r="L153" s="324"/>
    </row>
    <row r="154" spans="1:12" s="22" customFormat="1">
      <c r="A154" s="36">
        <f t="shared" si="14"/>
        <v>148</v>
      </c>
      <c r="B154" s="80" t="s">
        <v>140</v>
      </c>
      <c r="C154" s="80" t="s">
        <v>90</v>
      </c>
      <c r="D154" s="39">
        <v>1435</v>
      </c>
      <c r="E154" s="97">
        <f t="shared" si="11"/>
        <v>8.5969999999999995</v>
      </c>
      <c r="F154" s="40">
        <v>8</v>
      </c>
      <c r="G154" s="40">
        <f t="shared" si="12"/>
        <v>34.387999999999998</v>
      </c>
      <c r="H154" s="34">
        <f t="shared" si="13"/>
        <v>8.11</v>
      </c>
      <c r="I154" s="35">
        <f t="shared" si="10"/>
        <v>42.497999999999998</v>
      </c>
      <c r="J154" s="123"/>
      <c r="L154" s="324"/>
    </row>
    <row r="155" spans="1:12" s="22" customFormat="1" ht="14.25" customHeight="1">
      <c r="A155" s="36">
        <f t="shared" si="14"/>
        <v>149</v>
      </c>
      <c r="B155" s="80" t="s">
        <v>93</v>
      </c>
      <c r="C155" s="80" t="s">
        <v>90</v>
      </c>
      <c r="D155" s="39">
        <v>1523</v>
      </c>
      <c r="E155" s="97">
        <f t="shared" si="11"/>
        <v>9.1240000000000006</v>
      </c>
      <c r="F155" s="40">
        <v>16</v>
      </c>
      <c r="G155" s="40">
        <f t="shared" si="12"/>
        <v>72.992000000000004</v>
      </c>
      <c r="H155" s="34">
        <f t="shared" si="13"/>
        <v>17.22</v>
      </c>
      <c r="I155" s="35">
        <f t="shared" si="10"/>
        <v>90.212000000000003</v>
      </c>
      <c r="J155" s="123"/>
      <c r="L155" s="324"/>
    </row>
    <row r="156" spans="1:12" s="22" customFormat="1">
      <c r="A156" s="36">
        <f t="shared" si="14"/>
        <v>150</v>
      </c>
      <c r="B156" s="80" t="s">
        <v>93</v>
      </c>
      <c r="C156" s="80" t="s">
        <v>65</v>
      </c>
      <c r="D156" s="39">
        <v>1472</v>
      </c>
      <c r="E156" s="97">
        <f t="shared" si="11"/>
        <v>8.8190000000000008</v>
      </c>
      <c r="F156" s="40">
        <v>16</v>
      </c>
      <c r="G156" s="40">
        <f t="shared" si="12"/>
        <v>70.552000000000007</v>
      </c>
      <c r="H156" s="34">
        <f t="shared" si="13"/>
        <v>16.64</v>
      </c>
      <c r="I156" s="35">
        <f t="shared" si="10"/>
        <v>87.192000000000007</v>
      </c>
      <c r="J156" s="123"/>
      <c r="L156" s="324"/>
    </row>
    <row r="157" spans="1:12" s="22" customFormat="1">
      <c r="A157" s="36">
        <f t="shared" si="14"/>
        <v>151</v>
      </c>
      <c r="B157" s="80" t="s">
        <v>93</v>
      </c>
      <c r="C157" s="80" t="s">
        <v>90</v>
      </c>
      <c r="D157" s="39">
        <v>1523</v>
      </c>
      <c r="E157" s="97">
        <f t="shared" si="11"/>
        <v>9.1240000000000006</v>
      </c>
      <c r="F157" s="40">
        <v>8</v>
      </c>
      <c r="G157" s="40">
        <f t="shared" si="12"/>
        <v>36.496000000000002</v>
      </c>
      <c r="H157" s="34">
        <f t="shared" si="13"/>
        <v>8.61</v>
      </c>
      <c r="I157" s="35">
        <f t="shared" si="10"/>
        <v>45.106000000000002</v>
      </c>
      <c r="J157" s="123"/>
      <c r="L157" s="324"/>
    </row>
    <row r="158" spans="1:12" s="22" customFormat="1">
      <c r="A158" s="36">
        <f t="shared" si="14"/>
        <v>152</v>
      </c>
      <c r="B158" s="80" t="s">
        <v>93</v>
      </c>
      <c r="C158" s="80" t="s">
        <v>65</v>
      </c>
      <c r="D158" s="39">
        <v>1432</v>
      </c>
      <c r="E158" s="97">
        <f t="shared" si="11"/>
        <v>8.5790000000000006</v>
      </c>
      <c r="F158" s="40">
        <v>16</v>
      </c>
      <c r="G158" s="40">
        <f t="shared" si="12"/>
        <v>68.632000000000005</v>
      </c>
      <c r="H158" s="34">
        <f t="shared" si="13"/>
        <v>16.190000000000001</v>
      </c>
      <c r="I158" s="35">
        <f t="shared" si="10"/>
        <v>84.822000000000003</v>
      </c>
      <c r="J158" s="123"/>
      <c r="L158" s="324"/>
    </row>
    <row r="159" spans="1:12" s="22" customFormat="1">
      <c r="A159" s="36">
        <f t="shared" si="14"/>
        <v>153</v>
      </c>
      <c r="B159" s="80" t="s">
        <v>93</v>
      </c>
      <c r="C159" s="80" t="s">
        <v>65</v>
      </c>
      <c r="D159" s="39">
        <v>1385</v>
      </c>
      <c r="E159" s="97">
        <f t="shared" si="11"/>
        <v>8.2970000000000006</v>
      </c>
      <c r="F159" s="40">
        <v>8</v>
      </c>
      <c r="G159" s="40">
        <f t="shared" si="12"/>
        <v>33.188000000000002</v>
      </c>
      <c r="H159" s="34">
        <f t="shared" si="13"/>
        <v>7.83</v>
      </c>
      <c r="I159" s="35">
        <f t="shared" si="10"/>
        <v>41.018000000000001</v>
      </c>
      <c r="J159" s="123"/>
      <c r="L159" s="324"/>
    </row>
    <row r="160" spans="1:12" s="22" customFormat="1">
      <c r="A160" s="36">
        <f t="shared" si="14"/>
        <v>154</v>
      </c>
      <c r="B160" s="80" t="s">
        <v>93</v>
      </c>
      <c r="C160" s="80" t="s">
        <v>65</v>
      </c>
      <c r="D160" s="39">
        <v>1392</v>
      </c>
      <c r="E160" s="97">
        <f t="shared" si="11"/>
        <v>8.3390000000000004</v>
      </c>
      <c r="F160" s="40">
        <v>8</v>
      </c>
      <c r="G160" s="40">
        <f t="shared" si="12"/>
        <v>33.356000000000002</v>
      </c>
      <c r="H160" s="34">
        <f t="shared" si="13"/>
        <v>7.87</v>
      </c>
      <c r="I160" s="35">
        <f t="shared" si="10"/>
        <v>41.225999999999999</v>
      </c>
      <c r="J160" s="123"/>
      <c r="L160" s="324"/>
    </row>
    <row r="161" spans="1:12" s="22" customFormat="1">
      <c r="A161" s="36">
        <f t="shared" si="14"/>
        <v>155</v>
      </c>
      <c r="B161" s="80" t="s">
        <v>97</v>
      </c>
      <c r="C161" s="80" t="s">
        <v>98</v>
      </c>
      <c r="D161" s="39">
        <v>1680</v>
      </c>
      <c r="E161" s="97">
        <f t="shared" si="11"/>
        <v>10.065</v>
      </c>
      <c r="F161" s="40">
        <v>16</v>
      </c>
      <c r="G161" s="40">
        <f t="shared" si="12"/>
        <v>80.52</v>
      </c>
      <c r="H161" s="34">
        <f t="shared" si="13"/>
        <v>18.989999999999998</v>
      </c>
      <c r="I161" s="35">
        <f t="shared" si="10"/>
        <v>99.509999999999991</v>
      </c>
      <c r="J161" s="123"/>
      <c r="L161" s="324"/>
    </row>
    <row r="162" spans="1:12" s="22" customFormat="1">
      <c r="A162" s="36">
        <f t="shared" si="14"/>
        <v>156</v>
      </c>
      <c r="B162" s="80" t="s">
        <v>148</v>
      </c>
      <c r="C162" s="80" t="s">
        <v>65</v>
      </c>
      <c r="D162" s="39">
        <v>1365</v>
      </c>
      <c r="E162" s="97">
        <f t="shared" si="11"/>
        <v>8.1780000000000008</v>
      </c>
      <c r="F162" s="40">
        <v>16</v>
      </c>
      <c r="G162" s="40">
        <f t="shared" si="12"/>
        <v>65.424000000000007</v>
      </c>
      <c r="H162" s="34">
        <f t="shared" si="13"/>
        <v>15.43</v>
      </c>
      <c r="I162" s="35">
        <f t="shared" si="10"/>
        <v>80.854000000000013</v>
      </c>
      <c r="J162" s="123"/>
      <c r="L162" s="324"/>
    </row>
    <row r="163" spans="1:12" s="22" customFormat="1">
      <c r="A163" s="36">
        <f t="shared" si="14"/>
        <v>157</v>
      </c>
      <c r="B163" s="80" t="s">
        <v>148</v>
      </c>
      <c r="C163" s="80" t="s">
        <v>65</v>
      </c>
      <c r="D163" s="39">
        <v>1345</v>
      </c>
      <c r="E163" s="97">
        <f t="shared" si="11"/>
        <v>8.0579999999999998</v>
      </c>
      <c r="F163" s="40">
        <v>14</v>
      </c>
      <c r="G163" s="40">
        <f t="shared" si="12"/>
        <v>56.405999999999999</v>
      </c>
      <c r="H163" s="34">
        <f t="shared" si="13"/>
        <v>13.31</v>
      </c>
      <c r="I163" s="35">
        <f t="shared" si="10"/>
        <v>69.715999999999994</v>
      </c>
      <c r="J163" s="123"/>
      <c r="L163" s="324"/>
    </row>
    <row r="164" spans="1:12" s="22" customFormat="1">
      <c r="A164" s="36">
        <f t="shared" si="14"/>
        <v>158</v>
      </c>
      <c r="B164" s="80" t="s">
        <v>145</v>
      </c>
      <c r="C164" s="80" t="s">
        <v>65</v>
      </c>
      <c r="D164" s="39">
        <v>1425</v>
      </c>
      <c r="E164" s="97">
        <f t="shared" si="11"/>
        <v>8.5370000000000008</v>
      </c>
      <c r="F164" s="40">
        <v>32</v>
      </c>
      <c r="G164" s="40">
        <f t="shared" si="12"/>
        <v>136.59200000000001</v>
      </c>
      <c r="H164" s="34">
        <f t="shared" si="13"/>
        <v>32.22</v>
      </c>
      <c r="I164" s="35">
        <f t="shared" si="10"/>
        <v>168.81200000000001</v>
      </c>
      <c r="J164" s="123"/>
      <c r="L164" s="324"/>
    </row>
    <row r="165" spans="1:12" s="22" customFormat="1">
      <c r="A165" s="36">
        <f t="shared" si="14"/>
        <v>159</v>
      </c>
      <c r="B165" s="80" t="s">
        <v>145</v>
      </c>
      <c r="C165" s="80" t="s">
        <v>98</v>
      </c>
      <c r="D165" s="39">
        <v>1684</v>
      </c>
      <c r="E165" s="97">
        <f t="shared" si="11"/>
        <v>10.089</v>
      </c>
      <c r="F165" s="40">
        <v>8</v>
      </c>
      <c r="G165" s="40">
        <f t="shared" si="12"/>
        <v>40.356000000000002</v>
      </c>
      <c r="H165" s="34">
        <f t="shared" si="13"/>
        <v>9.52</v>
      </c>
      <c r="I165" s="35">
        <f t="shared" si="10"/>
        <v>49.876000000000005</v>
      </c>
      <c r="J165" s="123"/>
      <c r="L165" s="324"/>
    </row>
    <row r="166" spans="1:12" s="22" customFormat="1">
      <c r="A166" s="36">
        <f t="shared" si="14"/>
        <v>160</v>
      </c>
      <c r="B166" s="80" t="s">
        <v>123</v>
      </c>
      <c r="C166" s="80" t="s">
        <v>66</v>
      </c>
      <c r="D166" s="39">
        <v>1222</v>
      </c>
      <c r="E166" s="97">
        <f t="shared" si="11"/>
        <v>7.3209999999999997</v>
      </c>
      <c r="F166" s="40">
        <v>8</v>
      </c>
      <c r="G166" s="40">
        <f t="shared" si="12"/>
        <v>29.283999999999999</v>
      </c>
      <c r="H166" s="34">
        <f t="shared" si="13"/>
        <v>6.91</v>
      </c>
      <c r="I166" s="35">
        <f t="shared" si="10"/>
        <v>36.194000000000003</v>
      </c>
      <c r="J166" s="123"/>
      <c r="L166" s="324"/>
    </row>
    <row r="167" spans="1:12" s="22" customFormat="1">
      <c r="A167" s="36">
        <f t="shared" si="14"/>
        <v>161</v>
      </c>
      <c r="B167" s="80" t="s">
        <v>118</v>
      </c>
      <c r="C167" s="80" t="s">
        <v>65</v>
      </c>
      <c r="D167" s="39">
        <v>1445</v>
      </c>
      <c r="E167" s="97">
        <f t="shared" si="11"/>
        <v>8.657</v>
      </c>
      <c r="F167" s="40">
        <v>24</v>
      </c>
      <c r="G167" s="40">
        <f t="shared" si="12"/>
        <v>103.884</v>
      </c>
      <c r="H167" s="34">
        <f t="shared" si="13"/>
        <v>24.51</v>
      </c>
      <c r="I167" s="35">
        <f t="shared" si="10"/>
        <v>128.39400000000001</v>
      </c>
      <c r="J167" s="123"/>
      <c r="L167" s="324"/>
    </row>
    <row r="168" spans="1:12" s="22" customFormat="1">
      <c r="A168" s="36">
        <f t="shared" si="14"/>
        <v>162</v>
      </c>
      <c r="B168" s="80" t="s">
        <v>118</v>
      </c>
      <c r="C168" s="80" t="s">
        <v>90</v>
      </c>
      <c r="D168" s="39">
        <v>1523</v>
      </c>
      <c r="E168" s="97">
        <f t="shared" si="11"/>
        <v>9.1240000000000006</v>
      </c>
      <c r="F168" s="40">
        <v>8</v>
      </c>
      <c r="G168" s="40">
        <f t="shared" si="12"/>
        <v>36.496000000000002</v>
      </c>
      <c r="H168" s="34">
        <f t="shared" si="13"/>
        <v>8.61</v>
      </c>
      <c r="I168" s="35">
        <f t="shared" si="10"/>
        <v>45.106000000000002</v>
      </c>
      <c r="J168" s="123"/>
      <c r="L168" s="324"/>
    </row>
    <row r="169" spans="1:12" s="22" customFormat="1">
      <c r="A169" s="36">
        <f t="shared" si="14"/>
        <v>163</v>
      </c>
      <c r="B169" s="80" t="s">
        <v>118</v>
      </c>
      <c r="C169" s="80" t="s">
        <v>65</v>
      </c>
      <c r="D169" s="39">
        <v>1445</v>
      </c>
      <c r="E169" s="97">
        <f t="shared" si="11"/>
        <v>8.657</v>
      </c>
      <c r="F169" s="40">
        <v>16</v>
      </c>
      <c r="G169" s="40">
        <f t="shared" si="12"/>
        <v>69.256</v>
      </c>
      <c r="H169" s="34">
        <f t="shared" si="13"/>
        <v>16.34</v>
      </c>
      <c r="I169" s="35">
        <f t="shared" si="10"/>
        <v>85.596000000000004</v>
      </c>
      <c r="J169" s="123"/>
      <c r="L169" s="324"/>
    </row>
    <row r="170" spans="1:12" s="22" customFormat="1">
      <c r="A170" s="36">
        <f t="shared" si="14"/>
        <v>164</v>
      </c>
      <c r="B170" s="80" t="s">
        <v>118</v>
      </c>
      <c r="C170" s="80" t="s">
        <v>90</v>
      </c>
      <c r="D170" s="39">
        <v>1455</v>
      </c>
      <c r="E170" s="97">
        <f t="shared" si="11"/>
        <v>8.7170000000000005</v>
      </c>
      <c r="F170" s="40">
        <v>8</v>
      </c>
      <c r="G170" s="40">
        <f t="shared" si="12"/>
        <v>34.868000000000002</v>
      </c>
      <c r="H170" s="34">
        <f t="shared" si="13"/>
        <v>8.23</v>
      </c>
      <c r="I170" s="35">
        <f t="shared" si="10"/>
        <v>43.097999999999999</v>
      </c>
      <c r="J170" s="123"/>
      <c r="L170" s="324"/>
    </row>
    <row r="171" spans="1:12" s="22" customFormat="1">
      <c r="A171" s="36">
        <f t="shared" si="14"/>
        <v>165</v>
      </c>
      <c r="B171" s="80" t="s">
        <v>108</v>
      </c>
      <c r="C171" s="80" t="s">
        <v>98</v>
      </c>
      <c r="D171" s="39">
        <v>1744</v>
      </c>
      <c r="E171" s="97">
        <f t="shared" si="11"/>
        <v>10.448</v>
      </c>
      <c r="F171" s="40">
        <v>8</v>
      </c>
      <c r="G171" s="40">
        <f t="shared" si="12"/>
        <v>41.792000000000002</v>
      </c>
      <c r="H171" s="34">
        <f t="shared" si="13"/>
        <v>9.86</v>
      </c>
      <c r="I171" s="35">
        <f t="shared" si="10"/>
        <v>51.652000000000001</v>
      </c>
      <c r="J171" s="123"/>
      <c r="L171" s="324"/>
    </row>
    <row r="172" spans="1:12" s="22" customFormat="1" ht="15" customHeight="1">
      <c r="A172" s="36">
        <f t="shared" si="14"/>
        <v>166</v>
      </c>
      <c r="B172" s="80" t="s">
        <v>108</v>
      </c>
      <c r="C172" s="80" t="s">
        <v>65</v>
      </c>
      <c r="D172" s="39">
        <v>1412</v>
      </c>
      <c r="E172" s="97">
        <f t="shared" si="11"/>
        <v>8.4589999999999996</v>
      </c>
      <c r="F172" s="40">
        <v>24</v>
      </c>
      <c r="G172" s="40">
        <f t="shared" si="12"/>
        <v>101.508</v>
      </c>
      <c r="H172" s="34">
        <f t="shared" si="13"/>
        <v>23.95</v>
      </c>
      <c r="I172" s="35">
        <f t="shared" si="10"/>
        <v>125.458</v>
      </c>
      <c r="J172" s="123"/>
      <c r="L172" s="324"/>
    </row>
    <row r="173" spans="1:12" s="22" customFormat="1">
      <c r="A173" s="36">
        <f t="shared" si="14"/>
        <v>167</v>
      </c>
      <c r="B173" s="80" t="s">
        <v>110</v>
      </c>
      <c r="C173" s="80" t="s">
        <v>65</v>
      </c>
      <c r="D173" s="39">
        <v>1445</v>
      </c>
      <c r="E173" s="97">
        <f t="shared" si="11"/>
        <v>8.657</v>
      </c>
      <c r="F173" s="40">
        <v>8</v>
      </c>
      <c r="G173" s="40">
        <f t="shared" si="12"/>
        <v>34.628</v>
      </c>
      <c r="H173" s="34">
        <f t="shared" si="13"/>
        <v>8.17</v>
      </c>
      <c r="I173" s="35">
        <f t="shared" si="10"/>
        <v>42.798000000000002</v>
      </c>
      <c r="J173" s="123"/>
      <c r="L173" s="324"/>
    </row>
    <row r="174" spans="1:12" s="22" customFormat="1" ht="15.75" customHeight="1">
      <c r="A174" s="36">
        <f t="shared" si="14"/>
        <v>168</v>
      </c>
      <c r="B174" s="80" t="s">
        <v>110</v>
      </c>
      <c r="C174" s="80" t="s">
        <v>98</v>
      </c>
      <c r="D174" s="39">
        <v>1845</v>
      </c>
      <c r="E174" s="97">
        <f t="shared" si="11"/>
        <v>11.053000000000001</v>
      </c>
      <c r="F174" s="40">
        <v>24</v>
      </c>
      <c r="G174" s="40">
        <f t="shared" si="12"/>
        <v>132.63600000000002</v>
      </c>
      <c r="H174" s="34">
        <f t="shared" si="13"/>
        <v>31.29</v>
      </c>
      <c r="I174" s="35">
        <f t="shared" si="10"/>
        <v>163.92600000000002</v>
      </c>
      <c r="J174" s="123"/>
      <c r="L174" s="324"/>
    </row>
    <row r="175" spans="1:12" s="22" customFormat="1">
      <c r="A175" s="36">
        <f t="shared" si="14"/>
        <v>169</v>
      </c>
      <c r="B175" s="80" t="s">
        <v>110</v>
      </c>
      <c r="C175" s="80" t="s">
        <v>90</v>
      </c>
      <c r="D175" s="39">
        <v>1455</v>
      </c>
      <c r="E175" s="97">
        <f t="shared" si="11"/>
        <v>8.7170000000000005</v>
      </c>
      <c r="F175" s="40">
        <v>8</v>
      </c>
      <c r="G175" s="40">
        <f t="shared" si="12"/>
        <v>34.868000000000002</v>
      </c>
      <c r="H175" s="34">
        <f t="shared" si="13"/>
        <v>8.23</v>
      </c>
      <c r="I175" s="35">
        <f t="shared" si="10"/>
        <v>43.097999999999999</v>
      </c>
      <c r="J175" s="123"/>
      <c r="L175" s="324"/>
    </row>
    <row r="176" spans="1:12" s="22" customFormat="1">
      <c r="A176" s="36">
        <f t="shared" si="14"/>
        <v>170</v>
      </c>
      <c r="B176" s="80" t="s">
        <v>110</v>
      </c>
      <c r="C176" s="80" t="s">
        <v>65</v>
      </c>
      <c r="D176" s="39">
        <v>1405</v>
      </c>
      <c r="E176" s="97">
        <f t="shared" si="11"/>
        <v>8.4169999999999998</v>
      </c>
      <c r="F176" s="40">
        <v>8</v>
      </c>
      <c r="G176" s="40">
        <f t="shared" si="12"/>
        <v>33.667999999999999</v>
      </c>
      <c r="H176" s="34">
        <f t="shared" si="13"/>
        <v>7.94</v>
      </c>
      <c r="I176" s="35">
        <f t="shared" si="10"/>
        <v>41.607999999999997</v>
      </c>
      <c r="J176" s="123"/>
      <c r="L176" s="324"/>
    </row>
    <row r="177" spans="1:12" s="22" customFormat="1">
      <c r="A177" s="36">
        <f t="shared" si="14"/>
        <v>171</v>
      </c>
      <c r="B177" s="80" t="s">
        <v>110</v>
      </c>
      <c r="C177" s="80" t="s">
        <v>65</v>
      </c>
      <c r="D177" s="39">
        <v>1385</v>
      </c>
      <c r="E177" s="97">
        <f t="shared" si="11"/>
        <v>8.2970000000000006</v>
      </c>
      <c r="F177" s="40">
        <v>8</v>
      </c>
      <c r="G177" s="40">
        <f t="shared" si="12"/>
        <v>33.188000000000002</v>
      </c>
      <c r="H177" s="34">
        <f t="shared" si="13"/>
        <v>7.83</v>
      </c>
      <c r="I177" s="35">
        <f t="shared" si="10"/>
        <v>41.018000000000001</v>
      </c>
      <c r="J177" s="123"/>
      <c r="L177" s="324"/>
    </row>
    <row r="178" spans="1:12" s="22" customFormat="1">
      <c r="A178" s="36">
        <f t="shared" si="14"/>
        <v>172</v>
      </c>
      <c r="B178" s="80" t="s">
        <v>110</v>
      </c>
      <c r="C178" s="80" t="s">
        <v>65</v>
      </c>
      <c r="D178" s="39">
        <v>1385</v>
      </c>
      <c r="E178" s="97">
        <f t="shared" si="11"/>
        <v>8.2970000000000006</v>
      </c>
      <c r="F178" s="40">
        <v>16</v>
      </c>
      <c r="G178" s="40">
        <f t="shared" si="12"/>
        <v>66.376000000000005</v>
      </c>
      <c r="H178" s="34">
        <f t="shared" si="13"/>
        <v>15.66</v>
      </c>
      <c r="I178" s="35">
        <f t="shared" si="10"/>
        <v>82.036000000000001</v>
      </c>
      <c r="J178" s="123"/>
      <c r="L178" s="324"/>
    </row>
    <row r="179" spans="1:12" s="22" customFormat="1" ht="14.25" customHeight="1">
      <c r="A179" s="36">
        <f t="shared" si="14"/>
        <v>173</v>
      </c>
      <c r="B179" s="80" t="s">
        <v>110</v>
      </c>
      <c r="C179" s="80" t="s">
        <v>65</v>
      </c>
      <c r="D179" s="39">
        <v>1385</v>
      </c>
      <c r="E179" s="97">
        <f t="shared" si="11"/>
        <v>8.2970000000000006</v>
      </c>
      <c r="F179" s="40">
        <v>2</v>
      </c>
      <c r="G179" s="40">
        <f t="shared" si="12"/>
        <v>8.2970000000000006</v>
      </c>
      <c r="H179" s="34">
        <f t="shared" si="13"/>
        <v>1.96</v>
      </c>
      <c r="I179" s="35">
        <f t="shared" si="10"/>
        <v>10.257000000000001</v>
      </c>
      <c r="J179" s="123"/>
      <c r="L179" s="324"/>
    </row>
    <row r="180" spans="1:12" s="22" customFormat="1">
      <c r="A180" s="36">
        <f t="shared" si="14"/>
        <v>174</v>
      </c>
      <c r="B180" s="80" t="s">
        <v>132</v>
      </c>
      <c r="C180" s="80" t="s">
        <v>65</v>
      </c>
      <c r="D180" s="39">
        <v>1445</v>
      </c>
      <c r="E180" s="97">
        <f t="shared" si="11"/>
        <v>8.657</v>
      </c>
      <c r="F180" s="40">
        <v>10</v>
      </c>
      <c r="G180" s="40">
        <f t="shared" si="12"/>
        <v>43.284999999999997</v>
      </c>
      <c r="H180" s="34">
        <f t="shared" si="13"/>
        <v>10.210000000000001</v>
      </c>
      <c r="I180" s="35">
        <f t="shared" si="10"/>
        <v>53.494999999999997</v>
      </c>
      <c r="J180" s="123"/>
      <c r="L180" s="324"/>
    </row>
    <row r="181" spans="1:12" s="22" customFormat="1">
      <c r="A181" s="36">
        <f t="shared" si="14"/>
        <v>175</v>
      </c>
      <c r="B181" s="80" t="s">
        <v>132</v>
      </c>
      <c r="C181" s="80" t="s">
        <v>65</v>
      </c>
      <c r="D181" s="39">
        <v>1425</v>
      </c>
      <c r="E181" s="97">
        <f t="shared" si="11"/>
        <v>8.5370000000000008</v>
      </c>
      <c r="F181" s="40">
        <v>8</v>
      </c>
      <c r="G181" s="40">
        <f t="shared" si="12"/>
        <v>34.148000000000003</v>
      </c>
      <c r="H181" s="34">
        <f t="shared" si="13"/>
        <v>8.06</v>
      </c>
      <c r="I181" s="35">
        <f t="shared" si="10"/>
        <v>42.208000000000006</v>
      </c>
      <c r="J181" s="123"/>
      <c r="L181" s="324"/>
    </row>
    <row r="182" spans="1:12" s="22" customFormat="1">
      <c r="A182" s="36">
        <f t="shared" si="14"/>
        <v>176</v>
      </c>
      <c r="B182" s="80" t="s">
        <v>132</v>
      </c>
      <c r="C182" s="80" t="s">
        <v>65</v>
      </c>
      <c r="D182" s="39">
        <v>1425</v>
      </c>
      <c r="E182" s="97">
        <f t="shared" si="11"/>
        <v>8.5370000000000008</v>
      </c>
      <c r="F182" s="40">
        <v>16</v>
      </c>
      <c r="G182" s="40">
        <f t="shared" si="12"/>
        <v>68.296000000000006</v>
      </c>
      <c r="H182" s="34">
        <f t="shared" si="13"/>
        <v>16.11</v>
      </c>
      <c r="I182" s="35">
        <f t="shared" si="10"/>
        <v>84.406000000000006</v>
      </c>
      <c r="J182" s="123"/>
      <c r="L182" s="324"/>
    </row>
    <row r="183" spans="1:12" s="22" customFormat="1">
      <c r="A183" s="36">
        <f t="shared" si="14"/>
        <v>177</v>
      </c>
      <c r="B183" s="80" t="s">
        <v>132</v>
      </c>
      <c r="C183" s="80" t="s">
        <v>65</v>
      </c>
      <c r="D183" s="39">
        <v>1425</v>
      </c>
      <c r="E183" s="97">
        <f t="shared" si="11"/>
        <v>8.5370000000000008</v>
      </c>
      <c r="F183" s="40">
        <v>8</v>
      </c>
      <c r="G183" s="40">
        <f t="shared" si="12"/>
        <v>34.148000000000003</v>
      </c>
      <c r="H183" s="34">
        <f t="shared" si="13"/>
        <v>8.06</v>
      </c>
      <c r="I183" s="35">
        <f t="shared" si="10"/>
        <v>42.208000000000006</v>
      </c>
      <c r="J183" s="123"/>
      <c r="L183" s="324"/>
    </row>
    <row r="184" spans="1:12" s="22" customFormat="1">
      <c r="A184" s="36">
        <f t="shared" si="14"/>
        <v>178</v>
      </c>
      <c r="B184" s="80" t="s">
        <v>132</v>
      </c>
      <c r="C184" s="80" t="s">
        <v>90</v>
      </c>
      <c r="D184" s="39">
        <v>1475</v>
      </c>
      <c r="E184" s="97">
        <f t="shared" si="11"/>
        <v>8.8369999999999997</v>
      </c>
      <c r="F184" s="40">
        <v>14</v>
      </c>
      <c r="G184" s="40">
        <f t="shared" si="12"/>
        <v>61.858999999999995</v>
      </c>
      <c r="H184" s="34">
        <f t="shared" si="13"/>
        <v>14.59</v>
      </c>
      <c r="I184" s="35">
        <f t="shared" si="10"/>
        <v>76.448999999999998</v>
      </c>
      <c r="J184" s="123"/>
      <c r="L184" s="324"/>
    </row>
    <row r="185" spans="1:12" s="22" customFormat="1">
      <c r="A185" s="36">
        <f t="shared" si="14"/>
        <v>179</v>
      </c>
      <c r="B185" s="80" t="s">
        <v>132</v>
      </c>
      <c r="C185" s="80" t="s">
        <v>90</v>
      </c>
      <c r="D185" s="39">
        <v>1435</v>
      </c>
      <c r="E185" s="97">
        <f t="shared" si="11"/>
        <v>8.5969999999999995</v>
      </c>
      <c r="F185" s="40">
        <v>14</v>
      </c>
      <c r="G185" s="40">
        <f t="shared" si="12"/>
        <v>60.178999999999995</v>
      </c>
      <c r="H185" s="34">
        <f t="shared" si="13"/>
        <v>14.2</v>
      </c>
      <c r="I185" s="35">
        <f t="shared" si="10"/>
        <v>74.378999999999991</v>
      </c>
      <c r="J185" s="123"/>
      <c r="L185" s="324"/>
    </row>
    <row r="187" spans="1:12">
      <c r="B187" s="15" t="s">
        <v>147</v>
      </c>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9D159-5B5D-40DA-8E70-028775BD4808}">
  <sheetPr>
    <pageSetUpPr fitToPage="1"/>
  </sheetPr>
  <dimension ref="A1:N11"/>
  <sheetViews>
    <sheetView zoomScale="90" zoomScaleNormal="90" zoomScaleSheetLayoutView="90" workbookViewId="0">
      <selection activeCell="H11" sqref="H11"/>
    </sheetView>
  </sheetViews>
  <sheetFormatPr defaultColWidth="9.140625" defaultRowHeight="12.75"/>
  <cols>
    <col min="1" max="1" width="5.7109375" style="41" customWidth="1"/>
    <col min="2" max="2" width="77.5703125" style="42" customWidth="1"/>
    <col min="3" max="3" width="17.5703125" style="225" customWidth="1"/>
    <col min="4" max="4" width="13.7109375" style="41" customWidth="1"/>
    <col min="5" max="6" width="10.140625" style="41" customWidth="1"/>
    <col min="7" max="7" width="12.140625" style="43" customWidth="1"/>
    <col min="8" max="8" width="12.7109375" style="41" customWidth="1"/>
    <col min="9" max="9" width="13" style="41" customWidth="1"/>
    <col min="10" max="10" width="9.140625" style="96"/>
    <col min="11" max="11" width="14.28515625" style="102" customWidth="1"/>
    <col min="12" max="12" width="8" style="102" customWidth="1"/>
    <col min="13" max="13" width="6.28515625" style="102" customWidth="1"/>
    <col min="14" max="16384" width="9.140625" style="102"/>
  </cols>
  <sheetData>
    <row r="1" spans="1:14" ht="15">
      <c r="F1" s="226"/>
      <c r="I1" s="101" t="s">
        <v>52</v>
      </c>
    </row>
    <row r="2" spans="1:14" ht="18.75">
      <c r="A2" s="103" t="s">
        <v>47</v>
      </c>
      <c r="F2" s="227"/>
      <c r="G2" s="228"/>
      <c r="H2" s="228"/>
      <c r="I2" s="228"/>
    </row>
    <row r="3" spans="1:14" ht="35.25" customHeight="1">
      <c r="A3" s="353" t="s">
        <v>190</v>
      </c>
      <c r="B3" s="353"/>
      <c r="C3" s="353"/>
      <c r="D3" s="353"/>
      <c r="E3" s="353"/>
      <c r="F3" s="353"/>
      <c r="G3" s="353"/>
      <c r="H3" s="353"/>
      <c r="I3" s="353"/>
    </row>
    <row r="4" spans="1:14" ht="22.5" customHeight="1">
      <c r="A4" s="229"/>
      <c r="B4" s="229"/>
      <c r="C4" s="230"/>
      <c r="D4" s="229"/>
      <c r="E4" s="231">
        <v>166.92</v>
      </c>
      <c r="F4" s="232"/>
      <c r="G4" s="232"/>
      <c r="H4" s="232"/>
      <c r="I4" s="232"/>
    </row>
    <row r="5" spans="1:14" s="104" customFormat="1" ht="53.25" customHeight="1">
      <c r="A5" s="219" t="s">
        <v>24</v>
      </c>
      <c r="B5" s="223" t="s">
        <v>25</v>
      </c>
      <c r="C5" s="223" t="s">
        <v>26</v>
      </c>
      <c r="D5" s="223" t="s">
        <v>27</v>
      </c>
      <c r="E5" s="223" t="s">
        <v>28</v>
      </c>
      <c r="F5" s="223" t="s">
        <v>29</v>
      </c>
      <c r="G5" s="220" t="s">
        <v>160</v>
      </c>
      <c r="H5" s="221" t="s">
        <v>31</v>
      </c>
      <c r="I5" s="233" t="s">
        <v>3</v>
      </c>
      <c r="J5" s="41"/>
    </row>
    <row r="6" spans="1:14" s="105" customFormat="1" ht="18.75" customHeight="1">
      <c r="A6" s="354" t="s">
        <v>32</v>
      </c>
      <c r="B6" s="354"/>
      <c r="C6" s="354"/>
      <c r="D6" s="354"/>
      <c r="E6" s="354"/>
      <c r="F6" s="122">
        <f>SUM(F7:F8)</f>
        <v>235.5</v>
      </c>
      <c r="G6" s="122">
        <f>SUM(G7:G8)</f>
        <v>4205.9440000000004</v>
      </c>
      <c r="H6" s="122">
        <f>SUM(H7:H8)</f>
        <v>992.18999999999994</v>
      </c>
      <c r="I6" s="122">
        <f>SUM(I7:I8)</f>
        <v>5198.134</v>
      </c>
      <c r="J6" s="95"/>
    </row>
    <row r="7" spans="1:14" s="96" customFormat="1">
      <c r="A7" s="234">
        <v>1</v>
      </c>
      <c r="B7" s="193" t="s">
        <v>99</v>
      </c>
      <c r="C7" s="193" t="s">
        <v>65</v>
      </c>
      <c r="D7" s="235">
        <v>1472</v>
      </c>
      <c r="E7" s="236">
        <f>ROUND(D7/$E$4,3)</f>
        <v>8.8190000000000008</v>
      </c>
      <c r="F7" s="237">
        <v>53</v>
      </c>
      <c r="G7" s="237">
        <f>E7*F7*2</f>
        <v>934.81400000000008</v>
      </c>
      <c r="H7" s="238">
        <f>ROUND(G7*0.2359,2)+0.01</f>
        <v>220.53</v>
      </c>
      <c r="I7" s="237">
        <f>G7+H7</f>
        <v>1155.3440000000001</v>
      </c>
      <c r="J7" s="96" t="s">
        <v>164</v>
      </c>
      <c r="K7" s="273"/>
      <c r="L7" s="239"/>
      <c r="M7" s="239"/>
      <c r="N7" s="239"/>
    </row>
    <row r="8" spans="1:14" s="96" customFormat="1">
      <c r="A8" s="234">
        <f>A7+1</f>
        <v>2</v>
      </c>
      <c r="B8" s="193" t="s">
        <v>106</v>
      </c>
      <c r="C8" s="193" t="s">
        <v>66</v>
      </c>
      <c r="D8" s="235">
        <v>1496</v>
      </c>
      <c r="E8" s="236">
        <f t="shared" ref="E8" si="0">ROUND(D8/$E$4,3)</f>
        <v>8.9619999999999997</v>
      </c>
      <c r="F8" s="238">
        <v>182.5</v>
      </c>
      <c r="G8" s="237">
        <f>E8*F8*2</f>
        <v>3271.13</v>
      </c>
      <c r="H8" s="238">
        <f t="shared" ref="H8" si="1">ROUND(G8*0.2359,2)</f>
        <v>771.66</v>
      </c>
      <c r="I8" s="237">
        <f t="shared" ref="I8" si="2">G8+H8</f>
        <v>4042.79</v>
      </c>
      <c r="J8" s="96" t="s">
        <v>164</v>
      </c>
      <c r="K8" s="273"/>
      <c r="L8" s="239"/>
      <c r="M8" s="239"/>
      <c r="N8" s="239"/>
    </row>
    <row r="11" spans="1:14" s="225" customFormat="1" ht="26.1" customHeight="1">
      <c r="A11" s="41"/>
      <c r="B11" s="355" t="s">
        <v>174</v>
      </c>
      <c r="C11" s="355"/>
      <c r="D11" s="41"/>
      <c r="E11" s="41"/>
      <c r="F11" s="41"/>
      <c r="G11" s="43"/>
      <c r="H11" s="41"/>
      <c r="I11" s="41"/>
      <c r="J11" s="96"/>
      <c r="K11" s="102"/>
      <c r="L11" s="102"/>
      <c r="M11" s="102"/>
      <c r="N11" s="102"/>
    </row>
  </sheetData>
  <mergeCells count="3">
    <mergeCell ref="A3:I3"/>
    <mergeCell ref="A6:E6"/>
    <mergeCell ref="B11:C11"/>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E3A60-913D-4A7B-B1A8-77DC250A25BA}">
  <sheetPr>
    <pageSetUpPr fitToPage="1"/>
  </sheetPr>
  <dimension ref="A1:I55"/>
  <sheetViews>
    <sheetView zoomScale="90" zoomScaleNormal="90" zoomScaleSheetLayoutView="90" workbookViewId="0">
      <pane ySplit="6" topLeftCell="A7" activePane="bottomLeft" state="frozen"/>
      <selection pane="bottomLeft" activeCell="O10" sqref="O10"/>
    </sheetView>
  </sheetViews>
  <sheetFormatPr defaultColWidth="9.140625" defaultRowHeight="12.75"/>
  <cols>
    <col min="1" max="1" width="6.28515625" style="249" customWidth="1"/>
    <col min="2" max="2" width="84.5703125" style="250" customWidth="1"/>
    <col min="3" max="3" width="23" style="251" customWidth="1"/>
    <col min="4" max="4" width="12.7109375" style="249" customWidth="1"/>
    <col min="5" max="5" width="11" style="249" customWidth="1"/>
    <col min="6" max="6" width="10.42578125" style="249" customWidth="1"/>
    <col min="7" max="7" width="11.85546875" style="252" customWidth="1"/>
    <col min="8" max="8" width="11.28515625" style="249" customWidth="1"/>
    <col min="9" max="9" width="11.85546875" style="249" customWidth="1"/>
    <col min="10" max="10" width="8.140625" style="254" customWidth="1"/>
    <col min="11" max="16384" width="9.140625" style="254"/>
  </cols>
  <sheetData>
    <row r="1" spans="1:9" ht="15">
      <c r="I1" s="253" t="s">
        <v>53</v>
      </c>
    </row>
    <row r="2" spans="1:9" ht="18.75">
      <c r="A2" s="255" t="s">
        <v>47</v>
      </c>
      <c r="F2" s="256"/>
      <c r="G2" s="256"/>
      <c r="H2" s="256"/>
      <c r="I2" s="256"/>
    </row>
    <row r="3" spans="1:9" ht="48" customHeight="1">
      <c r="A3" s="356" t="s">
        <v>189</v>
      </c>
      <c r="B3" s="356"/>
      <c r="C3" s="356"/>
      <c r="D3" s="356"/>
      <c r="E3" s="356"/>
      <c r="F3" s="356"/>
      <c r="G3" s="356"/>
      <c r="H3" s="356"/>
      <c r="I3" s="356"/>
    </row>
    <row r="4" spans="1:9" ht="14.25" customHeight="1">
      <c r="A4" s="257"/>
      <c r="B4" s="257"/>
      <c r="C4" s="258"/>
      <c r="D4" s="257"/>
      <c r="E4" s="222">
        <v>166.92</v>
      </c>
      <c r="F4" s="259"/>
      <c r="G4" s="259"/>
      <c r="H4" s="259"/>
      <c r="I4" s="259"/>
    </row>
    <row r="5" spans="1:9" s="260" customFormat="1" ht="55.5" customHeight="1">
      <c r="A5" s="31" t="s">
        <v>24</v>
      </c>
      <c r="B5" s="224" t="s">
        <v>25</v>
      </c>
      <c r="C5" s="224" t="s">
        <v>26</v>
      </c>
      <c r="D5" s="233" t="s">
        <v>27</v>
      </c>
      <c r="E5" s="233" t="s">
        <v>28</v>
      </c>
      <c r="F5" s="224" t="s">
        <v>29</v>
      </c>
      <c r="G5" s="30" t="s">
        <v>188</v>
      </c>
      <c r="H5" s="31" t="s">
        <v>31</v>
      </c>
      <c r="I5" s="224" t="s">
        <v>3</v>
      </c>
    </row>
    <row r="6" spans="1:9" s="262" customFormat="1" ht="18.75" customHeight="1">
      <c r="A6" s="357" t="s">
        <v>32</v>
      </c>
      <c r="B6" s="357"/>
      <c r="C6" s="357"/>
      <c r="D6" s="357"/>
      <c r="E6" s="357"/>
      <c r="F6" s="261">
        <f>SUM(F7:F55)</f>
        <v>569</v>
      </c>
      <c r="G6" s="261">
        <f>SUM(G7:G55)</f>
        <v>5733.2480000000005</v>
      </c>
      <c r="H6" s="261">
        <f>SUM(H7:H55)</f>
        <v>1352.4600000000003</v>
      </c>
      <c r="I6" s="261">
        <f>SUM(I7:I55)</f>
        <v>7085.7079999999987</v>
      </c>
    </row>
    <row r="7" spans="1:9">
      <c r="A7" s="263">
        <v>1</v>
      </c>
      <c r="B7" s="264" t="s">
        <v>106</v>
      </c>
      <c r="C7" s="265" t="s">
        <v>67</v>
      </c>
      <c r="D7" s="263">
        <v>1898</v>
      </c>
      <c r="E7" s="263">
        <f>ROUND(D7/$E$4,3)</f>
        <v>11.371</v>
      </c>
      <c r="F7" s="266">
        <v>4</v>
      </c>
      <c r="G7" s="266">
        <f>E7*F7</f>
        <v>45.484000000000002</v>
      </c>
      <c r="H7" s="263">
        <f t="shared" ref="H7:H55" si="0">ROUND(G7*0.2359,2)</f>
        <v>10.73</v>
      </c>
      <c r="I7" s="266">
        <f>G7+H7</f>
        <v>56.213999999999999</v>
      </c>
    </row>
    <row r="8" spans="1:9">
      <c r="A8" s="263">
        <f>A7+1</f>
        <v>2</v>
      </c>
      <c r="B8" s="264" t="s">
        <v>103</v>
      </c>
      <c r="C8" s="265" t="s">
        <v>65</v>
      </c>
      <c r="D8" s="263">
        <v>1445</v>
      </c>
      <c r="E8" s="263">
        <f t="shared" ref="E8:E55" si="1">ROUND(D8/$E$4,3)</f>
        <v>8.657</v>
      </c>
      <c r="F8" s="266">
        <v>12</v>
      </c>
      <c r="G8" s="266">
        <f t="shared" ref="G8:G55" si="2">E8*F8</f>
        <v>103.884</v>
      </c>
      <c r="H8" s="263">
        <f t="shared" si="0"/>
        <v>24.51</v>
      </c>
      <c r="I8" s="263">
        <f t="shared" ref="I8:I55" si="3">G8+H8</f>
        <v>128.39400000000001</v>
      </c>
    </row>
    <row r="9" spans="1:9">
      <c r="A9" s="263">
        <f t="shared" ref="A9:A55" si="4">A8+1</f>
        <v>3</v>
      </c>
      <c r="B9" s="264" t="s">
        <v>114</v>
      </c>
      <c r="C9" s="265" t="s">
        <v>90</v>
      </c>
      <c r="D9" s="263">
        <v>1475</v>
      </c>
      <c r="E9" s="263">
        <f t="shared" si="1"/>
        <v>8.8369999999999997</v>
      </c>
      <c r="F9" s="266">
        <v>8</v>
      </c>
      <c r="G9" s="266">
        <f t="shared" si="2"/>
        <v>70.695999999999998</v>
      </c>
      <c r="H9" s="263">
        <f t="shared" si="0"/>
        <v>16.68</v>
      </c>
      <c r="I9" s="263">
        <f t="shared" si="3"/>
        <v>87.376000000000005</v>
      </c>
    </row>
    <row r="10" spans="1:9">
      <c r="A10" s="263">
        <f t="shared" si="4"/>
        <v>4</v>
      </c>
      <c r="B10" s="264" t="s">
        <v>122</v>
      </c>
      <c r="C10" s="265" t="s">
        <v>90</v>
      </c>
      <c r="D10" s="263">
        <v>1765</v>
      </c>
      <c r="E10" s="263">
        <f t="shared" si="1"/>
        <v>10.574</v>
      </c>
      <c r="F10" s="266">
        <v>16</v>
      </c>
      <c r="G10" s="266">
        <f t="shared" si="2"/>
        <v>169.184</v>
      </c>
      <c r="H10" s="263">
        <f t="shared" si="0"/>
        <v>39.909999999999997</v>
      </c>
      <c r="I10" s="263">
        <f t="shared" si="3"/>
        <v>209.09399999999999</v>
      </c>
    </row>
    <row r="11" spans="1:9">
      <c r="A11" s="263">
        <f t="shared" si="4"/>
        <v>5</v>
      </c>
      <c r="B11" s="264" t="s">
        <v>107</v>
      </c>
      <c r="C11" s="265" t="s">
        <v>90</v>
      </c>
      <c r="D11" s="263">
        <v>1591</v>
      </c>
      <c r="E11" s="263">
        <f t="shared" si="1"/>
        <v>9.532</v>
      </c>
      <c r="F11" s="266">
        <v>9</v>
      </c>
      <c r="G11" s="266">
        <f t="shared" si="2"/>
        <v>85.787999999999997</v>
      </c>
      <c r="H11" s="263">
        <f t="shared" si="0"/>
        <v>20.239999999999998</v>
      </c>
      <c r="I11" s="263">
        <f t="shared" si="3"/>
        <v>106.02799999999999</v>
      </c>
    </row>
    <row r="12" spans="1:9">
      <c r="A12" s="263">
        <f t="shared" si="4"/>
        <v>6</v>
      </c>
      <c r="B12" s="264" t="s">
        <v>93</v>
      </c>
      <c r="C12" s="265" t="s">
        <v>65</v>
      </c>
      <c r="D12" s="263">
        <v>1472</v>
      </c>
      <c r="E12" s="263">
        <f t="shared" si="1"/>
        <v>8.8190000000000008</v>
      </c>
      <c r="F12" s="266">
        <v>9.5</v>
      </c>
      <c r="G12" s="266">
        <f t="shared" si="2"/>
        <v>83.780500000000004</v>
      </c>
      <c r="H12" s="263">
        <f t="shared" si="0"/>
        <v>19.760000000000002</v>
      </c>
      <c r="I12" s="263">
        <f t="shared" si="3"/>
        <v>103.54050000000001</v>
      </c>
    </row>
    <row r="13" spans="1:9">
      <c r="A13" s="263">
        <f t="shared" si="4"/>
        <v>7</v>
      </c>
      <c r="B13" s="264" t="s">
        <v>144</v>
      </c>
      <c r="C13" s="265" t="s">
        <v>98</v>
      </c>
      <c r="D13" s="263">
        <v>1791</v>
      </c>
      <c r="E13" s="263">
        <f t="shared" si="1"/>
        <v>10.73</v>
      </c>
      <c r="F13" s="266">
        <v>5</v>
      </c>
      <c r="G13" s="266">
        <f t="shared" si="2"/>
        <v>53.650000000000006</v>
      </c>
      <c r="H13" s="263">
        <f t="shared" si="0"/>
        <v>12.66</v>
      </c>
      <c r="I13" s="263">
        <f t="shared" si="3"/>
        <v>66.31</v>
      </c>
    </row>
    <row r="14" spans="1:9">
      <c r="A14" s="263">
        <f t="shared" si="4"/>
        <v>8</v>
      </c>
      <c r="B14" s="264" t="s">
        <v>94</v>
      </c>
      <c r="C14" s="265" t="s">
        <v>98</v>
      </c>
      <c r="D14" s="263">
        <v>1559</v>
      </c>
      <c r="E14" s="263">
        <f t="shared" si="1"/>
        <v>9.34</v>
      </c>
      <c r="F14" s="266">
        <v>13</v>
      </c>
      <c r="G14" s="266">
        <f t="shared" si="2"/>
        <v>121.42</v>
      </c>
      <c r="H14" s="263">
        <f t="shared" si="0"/>
        <v>28.64</v>
      </c>
      <c r="I14" s="263">
        <f t="shared" si="3"/>
        <v>150.06</v>
      </c>
    </row>
    <row r="15" spans="1:9">
      <c r="A15" s="263">
        <f t="shared" si="4"/>
        <v>9</v>
      </c>
      <c r="B15" s="264" t="s">
        <v>86</v>
      </c>
      <c r="C15" s="265" t="s">
        <v>142</v>
      </c>
      <c r="D15" s="263">
        <v>2483</v>
      </c>
      <c r="E15" s="263">
        <f t="shared" si="1"/>
        <v>14.875</v>
      </c>
      <c r="F15" s="266">
        <v>16.5</v>
      </c>
      <c r="G15" s="266">
        <f t="shared" si="2"/>
        <v>245.4375</v>
      </c>
      <c r="H15" s="263">
        <f t="shared" si="0"/>
        <v>57.9</v>
      </c>
      <c r="I15" s="263">
        <f t="shared" si="3"/>
        <v>303.33749999999998</v>
      </c>
    </row>
    <row r="16" spans="1:9">
      <c r="A16" s="263">
        <f t="shared" si="4"/>
        <v>10</v>
      </c>
      <c r="B16" s="264" t="s">
        <v>110</v>
      </c>
      <c r="C16" s="265" t="s">
        <v>90</v>
      </c>
      <c r="D16" s="263">
        <v>1475</v>
      </c>
      <c r="E16" s="263">
        <f t="shared" si="1"/>
        <v>8.8369999999999997</v>
      </c>
      <c r="F16" s="266">
        <v>16.5</v>
      </c>
      <c r="G16" s="266">
        <f t="shared" si="2"/>
        <v>145.81049999999999</v>
      </c>
      <c r="H16" s="263">
        <f t="shared" si="0"/>
        <v>34.4</v>
      </c>
      <c r="I16" s="263">
        <f t="shared" si="3"/>
        <v>180.2105</v>
      </c>
    </row>
    <row r="17" spans="1:9">
      <c r="A17" s="263">
        <f t="shared" si="4"/>
        <v>11</v>
      </c>
      <c r="B17" s="264" t="s">
        <v>104</v>
      </c>
      <c r="C17" s="265" t="s">
        <v>90</v>
      </c>
      <c r="D17" s="263">
        <v>1640</v>
      </c>
      <c r="E17" s="263">
        <f t="shared" si="1"/>
        <v>9.8249999999999993</v>
      </c>
      <c r="F17" s="266">
        <v>14</v>
      </c>
      <c r="G17" s="266">
        <f t="shared" si="2"/>
        <v>137.54999999999998</v>
      </c>
      <c r="H17" s="263">
        <f t="shared" si="0"/>
        <v>32.450000000000003</v>
      </c>
      <c r="I17" s="263">
        <f t="shared" si="3"/>
        <v>170</v>
      </c>
    </row>
    <row r="18" spans="1:9">
      <c r="A18" s="263">
        <f t="shared" si="4"/>
        <v>12</v>
      </c>
      <c r="B18" s="264" t="s">
        <v>89</v>
      </c>
      <c r="C18" s="265" t="s">
        <v>65</v>
      </c>
      <c r="D18" s="263">
        <v>1425</v>
      </c>
      <c r="E18" s="263">
        <f t="shared" si="1"/>
        <v>8.5370000000000008</v>
      </c>
      <c r="F18" s="266">
        <v>5</v>
      </c>
      <c r="G18" s="266">
        <f t="shared" si="2"/>
        <v>42.685000000000002</v>
      </c>
      <c r="H18" s="263">
        <f t="shared" si="0"/>
        <v>10.07</v>
      </c>
      <c r="I18" s="263">
        <f t="shared" si="3"/>
        <v>52.755000000000003</v>
      </c>
    </row>
    <row r="19" spans="1:9">
      <c r="A19" s="263">
        <f t="shared" si="4"/>
        <v>13</v>
      </c>
      <c r="B19" s="264" t="s">
        <v>134</v>
      </c>
      <c r="C19" s="265" t="s">
        <v>135</v>
      </c>
      <c r="D19" s="263">
        <v>2318</v>
      </c>
      <c r="E19" s="263">
        <f t="shared" si="1"/>
        <v>13.887</v>
      </c>
      <c r="F19" s="266">
        <v>6</v>
      </c>
      <c r="G19" s="266">
        <f t="shared" si="2"/>
        <v>83.322000000000003</v>
      </c>
      <c r="H19" s="263">
        <f t="shared" si="0"/>
        <v>19.66</v>
      </c>
      <c r="I19" s="263">
        <f t="shared" si="3"/>
        <v>102.982</v>
      </c>
    </row>
    <row r="20" spans="1:9">
      <c r="A20" s="263">
        <f t="shared" si="4"/>
        <v>14</v>
      </c>
      <c r="B20" s="264" t="s">
        <v>114</v>
      </c>
      <c r="C20" s="265" t="s">
        <v>90</v>
      </c>
      <c r="D20" s="263">
        <v>1475</v>
      </c>
      <c r="E20" s="263">
        <f t="shared" si="1"/>
        <v>8.8369999999999997</v>
      </c>
      <c r="F20" s="266">
        <v>16.5</v>
      </c>
      <c r="G20" s="266">
        <f t="shared" si="2"/>
        <v>145.81049999999999</v>
      </c>
      <c r="H20" s="263">
        <f t="shared" si="0"/>
        <v>34.4</v>
      </c>
      <c r="I20" s="263">
        <f t="shared" si="3"/>
        <v>180.2105</v>
      </c>
    </row>
    <row r="21" spans="1:9">
      <c r="A21" s="263">
        <f t="shared" si="4"/>
        <v>15</v>
      </c>
      <c r="B21" s="264" t="s">
        <v>122</v>
      </c>
      <c r="C21" s="265" t="s">
        <v>65</v>
      </c>
      <c r="D21" s="263">
        <v>1445</v>
      </c>
      <c r="E21" s="263">
        <f t="shared" si="1"/>
        <v>8.657</v>
      </c>
      <c r="F21" s="266">
        <v>16</v>
      </c>
      <c r="G21" s="266">
        <f t="shared" si="2"/>
        <v>138.512</v>
      </c>
      <c r="H21" s="263">
        <f t="shared" si="0"/>
        <v>32.67</v>
      </c>
      <c r="I21" s="263">
        <f t="shared" si="3"/>
        <v>171.18200000000002</v>
      </c>
    </row>
    <row r="22" spans="1:9">
      <c r="A22" s="263">
        <f t="shared" si="4"/>
        <v>16</v>
      </c>
      <c r="B22" s="264" t="s">
        <v>104</v>
      </c>
      <c r="C22" s="265" t="s">
        <v>65</v>
      </c>
      <c r="D22" s="263">
        <v>1831</v>
      </c>
      <c r="E22" s="263">
        <f t="shared" si="1"/>
        <v>10.968999999999999</v>
      </c>
      <c r="F22" s="266">
        <v>14</v>
      </c>
      <c r="G22" s="266">
        <f t="shared" si="2"/>
        <v>153.566</v>
      </c>
      <c r="H22" s="263">
        <f t="shared" si="0"/>
        <v>36.229999999999997</v>
      </c>
      <c r="I22" s="263">
        <f t="shared" si="3"/>
        <v>189.79599999999999</v>
      </c>
    </row>
    <row r="23" spans="1:9">
      <c r="A23" s="263">
        <f t="shared" si="4"/>
        <v>17</v>
      </c>
      <c r="B23" s="264" t="s">
        <v>94</v>
      </c>
      <c r="C23" s="265" t="s">
        <v>65</v>
      </c>
      <c r="D23" s="263">
        <v>1425</v>
      </c>
      <c r="E23" s="263">
        <f t="shared" si="1"/>
        <v>8.5370000000000008</v>
      </c>
      <c r="F23" s="266">
        <v>16</v>
      </c>
      <c r="G23" s="266">
        <f t="shared" si="2"/>
        <v>136.59200000000001</v>
      </c>
      <c r="H23" s="263">
        <f t="shared" si="0"/>
        <v>32.22</v>
      </c>
      <c r="I23" s="263">
        <f t="shared" si="3"/>
        <v>168.81200000000001</v>
      </c>
    </row>
    <row r="24" spans="1:9">
      <c r="A24" s="263">
        <f t="shared" si="4"/>
        <v>18</v>
      </c>
      <c r="B24" s="264" t="s">
        <v>136</v>
      </c>
      <c r="C24" s="265" t="s">
        <v>65</v>
      </c>
      <c r="D24" s="263">
        <v>1425</v>
      </c>
      <c r="E24" s="263">
        <f t="shared" si="1"/>
        <v>8.5370000000000008</v>
      </c>
      <c r="F24" s="266">
        <v>16</v>
      </c>
      <c r="G24" s="266">
        <f t="shared" si="2"/>
        <v>136.59200000000001</v>
      </c>
      <c r="H24" s="263">
        <f t="shared" si="0"/>
        <v>32.22</v>
      </c>
      <c r="I24" s="263">
        <f t="shared" si="3"/>
        <v>168.81200000000001</v>
      </c>
    </row>
    <row r="25" spans="1:9">
      <c r="A25" s="263">
        <f t="shared" si="4"/>
        <v>19</v>
      </c>
      <c r="B25" s="264" t="s">
        <v>133</v>
      </c>
      <c r="C25" s="265" t="s">
        <v>90</v>
      </c>
      <c r="D25" s="263">
        <v>1620</v>
      </c>
      <c r="E25" s="263">
        <f t="shared" si="1"/>
        <v>9.7050000000000001</v>
      </c>
      <c r="F25" s="266">
        <v>16</v>
      </c>
      <c r="G25" s="266">
        <f t="shared" si="2"/>
        <v>155.28</v>
      </c>
      <c r="H25" s="263">
        <f t="shared" si="0"/>
        <v>36.630000000000003</v>
      </c>
      <c r="I25" s="263">
        <f t="shared" si="3"/>
        <v>191.91</v>
      </c>
    </row>
    <row r="26" spans="1:9">
      <c r="A26" s="263">
        <f t="shared" si="4"/>
        <v>20</v>
      </c>
      <c r="B26" s="264" t="s">
        <v>114</v>
      </c>
      <c r="C26" s="265" t="s">
        <v>65</v>
      </c>
      <c r="D26" s="263">
        <v>1405</v>
      </c>
      <c r="E26" s="263">
        <f t="shared" si="1"/>
        <v>8.4169999999999998</v>
      </c>
      <c r="F26" s="266">
        <v>16</v>
      </c>
      <c r="G26" s="266">
        <f t="shared" si="2"/>
        <v>134.672</v>
      </c>
      <c r="H26" s="263">
        <f t="shared" si="0"/>
        <v>31.77</v>
      </c>
      <c r="I26" s="263">
        <f t="shared" si="3"/>
        <v>166.44200000000001</v>
      </c>
    </row>
    <row r="27" spans="1:9">
      <c r="A27" s="263">
        <f t="shared" si="4"/>
        <v>21</v>
      </c>
      <c r="B27" s="264" t="s">
        <v>116</v>
      </c>
      <c r="C27" s="265" t="s">
        <v>90</v>
      </c>
      <c r="D27" s="263">
        <v>1483</v>
      </c>
      <c r="E27" s="263">
        <f t="shared" si="1"/>
        <v>8.8840000000000003</v>
      </c>
      <c r="F27" s="266">
        <v>16</v>
      </c>
      <c r="G27" s="266">
        <f t="shared" si="2"/>
        <v>142.14400000000001</v>
      </c>
      <c r="H27" s="263">
        <f t="shared" si="0"/>
        <v>33.53</v>
      </c>
      <c r="I27" s="263">
        <f t="shared" si="3"/>
        <v>175.67400000000001</v>
      </c>
    </row>
    <row r="28" spans="1:9">
      <c r="A28" s="263">
        <f t="shared" si="4"/>
        <v>22</v>
      </c>
      <c r="B28" s="264" t="s">
        <v>128</v>
      </c>
      <c r="C28" s="265" t="s">
        <v>65</v>
      </c>
      <c r="D28" s="263">
        <v>1385</v>
      </c>
      <c r="E28" s="263">
        <f t="shared" si="1"/>
        <v>8.2970000000000006</v>
      </c>
      <c r="F28" s="266">
        <v>16.5</v>
      </c>
      <c r="G28" s="266">
        <f t="shared" si="2"/>
        <v>136.90050000000002</v>
      </c>
      <c r="H28" s="263">
        <f t="shared" si="0"/>
        <v>32.29</v>
      </c>
      <c r="I28" s="263">
        <f t="shared" si="3"/>
        <v>169.19050000000001</v>
      </c>
    </row>
    <row r="29" spans="1:9">
      <c r="A29" s="263">
        <f t="shared" si="4"/>
        <v>23</v>
      </c>
      <c r="B29" s="264" t="s">
        <v>121</v>
      </c>
      <c r="C29" s="265" t="s">
        <v>65</v>
      </c>
      <c r="D29" s="263">
        <v>1365</v>
      </c>
      <c r="E29" s="263">
        <f t="shared" si="1"/>
        <v>8.1780000000000008</v>
      </c>
      <c r="F29" s="266">
        <v>9</v>
      </c>
      <c r="G29" s="266">
        <f t="shared" si="2"/>
        <v>73.602000000000004</v>
      </c>
      <c r="H29" s="263">
        <f t="shared" si="0"/>
        <v>17.36</v>
      </c>
      <c r="I29" s="263">
        <f t="shared" si="3"/>
        <v>90.962000000000003</v>
      </c>
    </row>
    <row r="30" spans="1:9">
      <c r="A30" s="263">
        <f t="shared" si="4"/>
        <v>24</v>
      </c>
      <c r="B30" s="264" t="s">
        <v>143</v>
      </c>
      <c r="C30" s="265" t="s">
        <v>65</v>
      </c>
      <c r="D30" s="263">
        <v>1501</v>
      </c>
      <c r="E30" s="263">
        <f t="shared" si="1"/>
        <v>8.9920000000000009</v>
      </c>
      <c r="F30" s="266">
        <v>12</v>
      </c>
      <c r="G30" s="266">
        <f t="shared" si="2"/>
        <v>107.90400000000001</v>
      </c>
      <c r="H30" s="263">
        <f t="shared" si="0"/>
        <v>25.45</v>
      </c>
      <c r="I30" s="263">
        <f t="shared" si="3"/>
        <v>133.35400000000001</v>
      </c>
    </row>
    <row r="31" spans="1:9">
      <c r="A31" s="263">
        <f t="shared" si="4"/>
        <v>25</v>
      </c>
      <c r="B31" s="267" t="s">
        <v>168</v>
      </c>
      <c r="C31" s="267" t="s">
        <v>65</v>
      </c>
      <c r="D31" s="268">
        <v>1816</v>
      </c>
      <c r="E31" s="263">
        <f t="shared" si="1"/>
        <v>10.879</v>
      </c>
      <c r="F31" s="266">
        <v>10</v>
      </c>
      <c r="G31" s="266">
        <f t="shared" si="2"/>
        <v>108.78999999999999</v>
      </c>
      <c r="H31" s="263">
        <f t="shared" si="0"/>
        <v>25.66</v>
      </c>
      <c r="I31" s="263">
        <f t="shared" si="3"/>
        <v>134.44999999999999</v>
      </c>
    </row>
    <row r="32" spans="1:9">
      <c r="A32" s="263">
        <f t="shared" si="4"/>
        <v>26</v>
      </c>
      <c r="B32" s="267" t="s">
        <v>168</v>
      </c>
      <c r="C32" s="267" t="s">
        <v>65</v>
      </c>
      <c r="D32" s="268">
        <v>1805</v>
      </c>
      <c r="E32" s="263">
        <f t="shared" si="1"/>
        <v>10.814</v>
      </c>
      <c r="F32" s="266">
        <v>16</v>
      </c>
      <c r="G32" s="266">
        <f t="shared" si="2"/>
        <v>173.024</v>
      </c>
      <c r="H32" s="263">
        <f t="shared" si="0"/>
        <v>40.82</v>
      </c>
      <c r="I32" s="263">
        <f t="shared" si="3"/>
        <v>213.84399999999999</v>
      </c>
    </row>
    <row r="33" spans="1:9">
      <c r="A33" s="263">
        <f t="shared" si="4"/>
        <v>27</v>
      </c>
      <c r="B33" s="267" t="s">
        <v>168</v>
      </c>
      <c r="C33" s="267" t="s">
        <v>65</v>
      </c>
      <c r="D33" s="268">
        <v>1816</v>
      </c>
      <c r="E33" s="263">
        <f t="shared" si="1"/>
        <v>10.879</v>
      </c>
      <c r="F33" s="266">
        <v>13</v>
      </c>
      <c r="G33" s="266">
        <f t="shared" si="2"/>
        <v>141.42699999999999</v>
      </c>
      <c r="H33" s="263">
        <f t="shared" si="0"/>
        <v>33.36</v>
      </c>
      <c r="I33" s="263">
        <f t="shared" si="3"/>
        <v>174.78699999999998</v>
      </c>
    </row>
    <row r="34" spans="1:9">
      <c r="A34" s="263">
        <f t="shared" si="4"/>
        <v>28</v>
      </c>
      <c r="B34" s="267" t="s">
        <v>168</v>
      </c>
      <c r="C34" s="267" t="s">
        <v>65</v>
      </c>
      <c r="D34" s="268">
        <v>1796</v>
      </c>
      <c r="E34" s="263">
        <f t="shared" si="1"/>
        <v>10.76</v>
      </c>
      <c r="F34" s="266">
        <v>9</v>
      </c>
      <c r="G34" s="266">
        <f t="shared" si="2"/>
        <v>96.84</v>
      </c>
      <c r="H34" s="263">
        <f t="shared" si="0"/>
        <v>22.84</v>
      </c>
      <c r="I34" s="263">
        <f t="shared" si="3"/>
        <v>119.68</v>
      </c>
    </row>
    <row r="35" spans="1:9">
      <c r="A35" s="263">
        <f t="shared" si="4"/>
        <v>29</v>
      </c>
      <c r="B35" s="267" t="s">
        <v>168</v>
      </c>
      <c r="C35" s="267" t="s">
        <v>65</v>
      </c>
      <c r="D35" s="268">
        <v>1765</v>
      </c>
      <c r="E35" s="263">
        <f t="shared" si="1"/>
        <v>10.574</v>
      </c>
      <c r="F35" s="266">
        <v>9</v>
      </c>
      <c r="G35" s="266">
        <f t="shared" si="2"/>
        <v>95.165999999999997</v>
      </c>
      <c r="H35" s="263">
        <f t="shared" si="0"/>
        <v>22.45</v>
      </c>
      <c r="I35" s="263">
        <f t="shared" si="3"/>
        <v>117.616</v>
      </c>
    </row>
    <row r="36" spans="1:9">
      <c r="A36" s="263">
        <f t="shared" si="4"/>
        <v>30</v>
      </c>
      <c r="B36" s="267" t="s">
        <v>168</v>
      </c>
      <c r="C36" s="267" t="s">
        <v>65</v>
      </c>
      <c r="D36" s="268">
        <v>1836</v>
      </c>
      <c r="E36" s="263">
        <f t="shared" si="1"/>
        <v>10.999000000000001</v>
      </c>
      <c r="F36" s="266">
        <v>9.5</v>
      </c>
      <c r="G36" s="266">
        <f t="shared" si="2"/>
        <v>104.49050000000001</v>
      </c>
      <c r="H36" s="263">
        <f t="shared" si="0"/>
        <v>24.65</v>
      </c>
      <c r="I36" s="263">
        <f t="shared" si="3"/>
        <v>129.1405</v>
      </c>
    </row>
    <row r="37" spans="1:9">
      <c r="A37" s="263">
        <f t="shared" si="4"/>
        <v>31</v>
      </c>
      <c r="B37" s="267" t="s">
        <v>168</v>
      </c>
      <c r="C37" s="267" t="s">
        <v>65</v>
      </c>
      <c r="D37" s="268">
        <v>1745</v>
      </c>
      <c r="E37" s="263">
        <f t="shared" si="1"/>
        <v>10.454000000000001</v>
      </c>
      <c r="F37" s="266">
        <v>5</v>
      </c>
      <c r="G37" s="266">
        <f t="shared" si="2"/>
        <v>52.27</v>
      </c>
      <c r="H37" s="263">
        <f t="shared" si="0"/>
        <v>12.33</v>
      </c>
      <c r="I37" s="263">
        <f t="shared" si="3"/>
        <v>64.600000000000009</v>
      </c>
    </row>
    <row r="38" spans="1:9">
      <c r="A38" s="263">
        <f t="shared" si="4"/>
        <v>32</v>
      </c>
      <c r="B38" s="267" t="s">
        <v>168</v>
      </c>
      <c r="C38" s="267" t="s">
        <v>65</v>
      </c>
      <c r="D38" s="268">
        <v>1765</v>
      </c>
      <c r="E38" s="263">
        <f t="shared" si="1"/>
        <v>10.574</v>
      </c>
      <c r="F38" s="266">
        <v>13</v>
      </c>
      <c r="G38" s="266">
        <f t="shared" si="2"/>
        <v>137.46199999999999</v>
      </c>
      <c r="H38" s="263">
        <f t="shared" si="0"/>
        <v>32.43</v>
      </c>
      <c r="I38" s="263">
        <f t="shared" si="3"/>
        <v>169.892</v>
      </c>
    </row>
    <row r="39" spans="1:9">
      <c r="A39" s="263">
        <f t="shared" si="4"/>
        <v>33</v>
      </c>
      <c r="B39" s="267" t="s">
        <v>168</v>
      </c>
      <c r="C39" s="267" t="s">
        <v>65</v>
      </c>
      <c r="D39" s="268">
        <v>1776</v>
      </c>
      <c r="E39" s="263">
        <f t="shared" si="1"/>
        <v>10.64</v>
      </c>
      <c r="F39" s="266">
        <v>16.5</v>
      </c>
      <c r="G39" s="266">
        <f t="shared" si="2"/>
        <v>175.56</v>
      </c>
      <c r="H39" s="263">
        <f t="shared" si="0"/>
        <v>41.41</v>
      </c>
      <c r="I39" s="263">
        <f t="shared" si="3"/>
        <v>216.97</v>
      </c>
    </row>
    <row r="40" spans="1:9">
      <c r="A40" s="263">
        <f t="shared" si="4"/>
        <v>34</v>
      </c>
      <c r="B40" s="269" t="s">
        <v>168</v>
      </c>
      <c r="C40" s="269" t="s">
        <v>65</v>
      </c>
      <c r="D40" s="270">
        <v>1745</v>
      </c>
      <c r="E40" s="263">
        <f t="shared" si="1"/>
        <v>10.454000000000001</v>
      </c>
      <c r="F40" s="266">
        <v>16.5</v>
      </c>
      <c r="G40" s="266">
        <f t="shared" si="2"/>
        <v>172.49100000000001</v>
      </c>
      <c r="H40" s="263">
        <f t="shared" si="0"/>
        <v>40.69</v>
      </c>
      <c r="I40" s="263">
        <f t="shared" si="3"/>
        <v>213.18100000000001</v>
      </c>
    </row>
    <row r="41" spans="1:9">
      <c r="A41" s="263">
        <f t="shared" si="4"/>
        <v>35</v>
      </c>
      <c r="B41" s="269" t="s">
        <v>168</v>
      </c>
      <c r="C41" s="269" t="s">
        <v>65</v>
      </c>
      <c r="D41" s="270">
        <v>1805</v>
      </c>
      <c r="E41" s="263">
        <f t="shared" si="1"/>
        <v>10.814</v>
      </c>
      <c r="F41" s="266">
        <v>14</v>
      </c>
      <c r="G41" s="266">
        <f t="shared" si="2"/>
        <v>151.39600000000002</v>
      </c>
      <c r="H41" s="263">
        <f t="shared" si="0"/>
        <v>35.71</v>
      </c>
      <c r="I41" s="263">
        <f t="shared" si="3"/>
        <v>187.10600000000002</v>
      </c>
    </row>
    <row r="42" spans="1:9">
      <c r="A42" s="263">
        <f t="shared" si="4"/>
        <v>36</v>
      </c>
      <c r="B42" s="269" t="s">
        <v>168</v>
      </c>
      <c r="C42" s="269" t="s">
        <v>65</v>
      </c>
      <c r="D42" s="270">
        <v>1745</v>
      </c>
      <c r="E42" s="263">
        <f t="shared" si="1"/>
        <v>10.454000000000001</v>
      </c>
      <c r="F42" s="266">
        <v>16</v>
      </c>
      <c r="G42" s="266">
        <f t="shared" si="2"/>
        <v>167.26400000000001</v>
      </c>
      <c r="H42" s="263">
        <f t="shared" si="0"/>
        <v>39.46</v>
      </c>
      <c r="I42" s="263">
        <f t="shared" si="3"/>
        <v>206.72400000000002</v>
      </c>
    </row>
    <row r="43" spans="1:9">
      <c r="A43" s="263">
        <f t="shared" si="4"/>
        <v>37</v>
      </c>
      <c r="B43" s="269" t="s">
        <v>168</v>
      </c>
      <c r="C43" s="269" t="s">
        <v>65</v>
      </c>
      <c r="D43" s="270">
        <v>1725</v>
      </c>
      <c r="E43" s="263">
        <f t="shared" si="1"/>
        <v>10.334</v>
      </c>
      <c r="F43" s="266">
        <v>10.5</v>
      </c>
      <c r="G43" s="266">
        <f t="shared" si="2"/>
        <v>108.50699999999999</v>
      </c>
      <c r="H43" s="263">
        <f t="shared" si="0"/>
        <v>25.6</v>
      </c>
      <c r="I43" s="263">
        <f t="shared" si="3"/>
        <v>134.107</v>
      </c>
    </row>
    <row r="44" spans="1:9">
      <c r="A44" s="263">
        <f t="shared" si="4"/>
        <v>38</v>
      </c>
      <c r="B44" s="269" t="s">
        <v>166</v>
      </c>
      <c r="C44" s="269" t="s">
        <v>65</v>
      </c>
      <c r="D44" s="270">
        <v>1816</v>
      </c>
      <c r="E44" s="263">
        <f t="shared" si="1"/>
        <v>10.879</v>
      </c>
      <c r="F44" s="266">
        <v>16.5</v>
      </c>
      <c r="G44" s="266">
        <f t="shared" si="2"/>
        <v>179.5035</v>
      </c>
      <c r="H44" s="263">
        <f t="shared" si="0"/>
        <v>42.34</v>
      </c>
      <c r="I44" s="263">
        <f t="shared" si="3"/>
        <v>221.84350000000001</v>
      </c>
    </row>
    <row r="45" spans="1:9">
      <c r="A45" s="263">
        <f t="shared" si="4"/>
        <v>39</v>
      </c>
      <c r="B45" s="269" t="s">
        <v>166</v>
      </c>
      <c r="C45" s="269" t="s">
        <v>65</v>
      </c>
      <c r="D45" s="270">
        <v>1981</v>
      </c>
      <c r="E45" s="263">
        <f t="shared" si="1"/>
        <v>11.868</v>
      </c>
      <c r="F45" s="266">
        <v>10</v>
      </c>
      <c r="G45" s="266">
        <f t="shared" si="2"/>
        <v>118.68</v>
      </c>
      <c r="H45" s="263">
        <f t="shared" si="0"/>
        <v>28</v>
      </c>
      <c r="I45" s="263">
        <f t="shared" si="3"/>
        <v>146.68</v>
      </c>
    </row>
    <row r="46" spans="1:9">
      <c r="A46" s="263">
        <f t="shared" si="4"/>
        <v>40</v>
      </c>
      <c r="B46" s="269" t="s">
        <v>166</v>
      </c>
      <c r="C46" s="269" t="s">
        <v>66</v>
      </c>
      <c r="D46" s="270">
        <v>1675</v>
      </c>
      <c r="E46" s="263">
        <f t="shared" si="1"/>
        <v>10.035</v>
      </c>
      <c r="F46" s="266">
        <v>4.5</v>
      </c>
      <c r="G46" s="266">
        <f t="shared" si="2"/>
        <v>45.157499999999999</v>
      </c>
      <c r="H46" s="263">
        <f t="shared" si="0"/>
        <v>10.65</v>
      </c>
      <c r="I46" s="263">
        <f t="shared" si="3"/>
        <v>55.807499999999997</v>
      </c>
    </row>
    <row r="47" spans="1:9">
      <c r="A47" s="263">
        <f t="shared" si="4"/>
        <v>41</v>
      </c>
      <c r="B47" s="269" t="s">
        <v>166</v>
      </c>
      <c r="C47" s="269" t="s">
        <v>67</v>
      </c>
      <c r="D47" s="270">
        <v>2356</v>
      </c>
      <c r="E47" s="263">
        <f t="shared" si="1"/>
        <v>14.115</v>
      </c>
      <c r="F47" s="266">
        <v>9</v>
      </c>
      <c r="G47" s="266">
        <f t="shared" si="2"/>
        <v>127.035</v>
      </c>
      <c r="H47" s="263">
        <f t="shared" si="0"/>
        <v>29.97</v>
      </c>
      <c r="I47" s="263">
        <f t="shared" si="3"/>
        <v>157.005</v>
      </c>
    </row>
    <row r="48" spans="1:9">
      <c r="A48" s="263">
        <f t="shared" si="4"/>
        <v>42</v>
      </c>
      <c r="B48" s="269" t="s">
        <v>166</v>
      </c>
      <c r="C48" s="269" t="s">
        <v>66</v>
      </c>
      <c r="D48" s="270">
        <v>1695</v>
      </c>
      <c r="E48" s="263">
        <f t="shared" si="1"/>
        <v>10.154999999999999</v>
      </c>
      <c r="F48" s="266">
        <v>13</v>
      </c>
      <c r="G48" s="266">
        <f t="shared" si="2"/>
        <v>132.01499999999999</v>
      </c>
      <c r="H48" s="263">
        <f t="shared" si="0"/>
        <v>31.14</v>
      </c>
      <c r="I48" s="263">
        <f t="shared" si="3"/>
        <v>163.15499999999997</v>
      </c>
    </row>
    <row r="49" spans="1:9">
      <c r="A49" s="263">
        <f t="shared" si="4"/>
        <v>43</v>
      </c>
      <c r="B49" s="269" t="s">
        <v>166</v>
      </c>
      <c r="C49" s="269" t="s">
        <v>66</v>
      </c>
      <c r="D49" s="270">
        <v>1695</v>
      </c>
      <c r="E49" s="263">
        <f t="shared" si="1"/>
        <v>10.154999999999999</v>
      </c>
      <c r="F49" s="266">
        <v>5</v>
      </c>
      <c r="G49" s="266">
        <f t="shared" si="2"/>
        <v>50.774999999999999</v>
      </c>
      <c r="H49" s="263">
        <f t="shared" si="0"/>
        <v>11.98</v>
      </c>
      <c r="I49" s="263">
        <f t="shared" si="3"/>
        <v>62.754999999999995</v>
      </c>
    </row>
    <row r="50" spans="1:9">
      <c r="A50" s="263">
        <f t="shared" si="4"/>
        <v>44</v>
      </c>
      <c r="B50" s="269" t="s">
        <v>166</v>
      </c>
      <c r="C50" s="269" t="s">
        <v>66</v>
      </c>
      <c r="D50" s="270">
        <v>1655</v>
      </c>
      <c r="E50" s="263">
        <f t="shared" si="1"/>
        <v>9.9149999999999991</v>
      </c>
      <c r="F50" s="266">
        <v>10</v>
      </c>
      <c r="G50" s="266">
        <f t="shared" si="2"/>
        <v>99.149999999999991</v>
      </c>
      <c r="H50" s="263">
        <f t="shared" si="0"/>
        <v>23.39</v>
      </c>
      <c r="I50" s="263">
        <f t="shared" si="3"/>
        <v>122.53999999999999</v>
      </c>
    </row>
    <row r="51" spans="1:9">
      <c r="A51" s="263">
        <f t="shared" si="4"/>
        <v>45</v>
      </c>
      <c r="B51" s="269" t="s">
        <v>166</v>
      </c>
      <c r="C51" s="269" t="s">
        <v>66</v>
      </c>
      <c r="D51" s="270">
        <v>1655</v>
      </c>
      <c r="E51" s="263">
        <f t="shared" si="1"/>
        <v>9.9149999999999991</v>
      </c>
      <c r="F51" s="266">
        <v>5</v>
      </c>
      <c r="G51" s="266">
        <f t="shared" si="2"/>
        <v>49.574999999999996</v>
      </c>
      <c r="H51" s="263">
        <f t="shared" si="0"/>
        <v>11.69</v>
      </c>
      <c r="I51" s="263">
        <f t="shared" si="3"/>
        <v>61.264999999999993</v>
      </c>
    </row>
    <row r="52" spans="1:9">
      <c r="A52" s="263">
        <f t="shared" si="4"/>
        <v>46</v>
      </c>
      <c r="B52" s="269" t="s">
        <v>166</v>
      </c>
      <c r="C52" s="269" t="s">
        <v>66</v>
      </c>
      <c r="D52" s="270">
        <v>1655</v>
      </c>
      <c r="E52" s="263">
        <f t="shared" si="1"/>
        <v>9.9149999999999991</v>
      </c>
      <c r="F52" s="266">
        <v>16.5</v>
      </c>
      <c r="G52" s="266">
        <f t="shared" si="2"/>
        <v>163.5975</v>
      </c>
      <c r="H52" s="263">
        <f t="shared" si="0"/>
        <v>38.590000000000003</v>
      </c>
      <c r="I52" s="263">
        <f t="shared" si="3"/>
        <v>202.1875</v>
      </c>
    </row>
    <row r="53" spans="1:9">
      <c r="A53" s="263">
        <f t="shared" si="4"/>
        <v>47</v>
      </c>
      <c r="B53" s="269" t="s">
        <v>166</v>
      </c>
      <c r="C53" s="269" t="s">
        <v>65</v>
      </c>
      <c r="D53" s="270">
        <v>1785</v>
      </c>
      <c r="E53" s="263">
        <f t="shared" si="1"/>
        <v>10.694000000000001</v>
      </c>
      <c r="F53" s="266">
        <v>9.5</v>
      </c>
      <c r="G53" s="266">
        <f t="shared" si="2"/>
        <v>101.593</v>
      </c>
      <c r="H53" s="263">
        <f t="shared" si="0"/>
        <v>23.97</v>
      </c>
      <c r="I53" s="263">
        <f t="shared" si="3"/>
        <v>125.563</v>
      </c>
    </row>
    <row r="54" spans="1:9">
      <c r="A54" s="263">
        <f t="shared" si="4"/>
        <v>48</v>
      </c>
      <c r="B54" s="269" t="s">
        <v>166</v>
      </c>
      <c r="C54" s="269" t="s">
        <v>66</v>
      </c>
      <c r="D54" s="270">
        <v>1635</v>
      </c>
      <c r="E54" s="263">
        <f t="shared" si="1"/>
        <v>9.7949999999999999</v>
      </c>
      <c r="F54" s="266">
        <v>5</v>
      </c>
      <c r="G54" s="266">
        <f t="shared" si="2"/>
        <v>48.975000000000001</v>
      </c>
      <c r="H54" s="263">
        <f t="shared" si="0"/>
        <v>11.55</v>
      </c>
      <c r="I54" s="263">
        <f t="shared" si="3"/>
        <v>60.525000000000006</v>
      </c>
    </row>
    <row r="55" spans="1:9">
      <c r="A55" s="263">
        <f t="shared" si="4"/>
        <v>49</v>
      </c>
      <c r="B55" s="269" t="s">
        <v>166</v>
      </c>
      <c r="C55" s="269" t="s">
        <v>66</v>
      </c>
      <c r="D55" s="270">
        <v>1615</v>
      </c>
      <c r="E55" s="263">
        <f t="shared" si="1"/>
        <v>9.6750000000000007</v>
      </c>
      <c r="F55" s="266">
        <v>8.5</v>
      </c>
      <c r="G55" s="266">
        <f t="shared" si="2"/>
        <v>82.237500000000011</v>
      </c>
      <c r="H55" s="263">
        <f t="shared" si="0"/>
        <v>19.399999999999999</v>
      </c>
      <c r="I55" s="263">
        <f t="shared" si="3"/>
        <v>101.63750000000002</v>
      </c>
    </row>
  </sheetData>
  <mergeCells count="2">
    <mergeCell ref="A3:I3"/>
    <mergeCell ref="A6:E6"/>
  </mergeCells>
  <pageMargins left="0.70866141732283472" right="0.70866141732283472" top="0.74803149606299213" bottom="0.74803149606299213" header="0.31496062992125984" footer="0.31496062992125984"/>
  <pageSetup paperSize="9" scale="56"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243"/>
  <sheetViews>
    <sheetView zoomScale="90" zoomScaleNormal="90" zoomScaleSheetLayoutView="100" workbookViewId="0">
      <pane ySplit="7" topLeftCell="A214" activePane="bottomLeft" state="frozen"/>
      <selection pane="bottomLeft" activeCell="S28" sqref="S28"/>
    </sheetView>
  </sheetViews>
  <sheetFormatPr defaultColWidth="9.140625" defaultRowHeight="15"/>
  <cols>
    <col min="1" max="1" width="7.28515625" style="320" customWidth="1"/>
    <col min="2" max="2" width="76" style="322" customWidth="1"/>
    <col min="3" max="3" width="23.28515625" style="320" customWidth="1"/>
    <col min="4" max="4" width="13.140625" style="320" customWidth="1"/>
    <col min="5" max="5" width="12.140625" style="320" customWidth="1"/>
    <col min="6" max="6" width="12" style="320" customWidth="1"/>
    <col min="7" max="7" width="11.140625" style="320" customWidth="1"/>
    <col min="8" max="8" width="13.140625" style="330" customWidth="1"/>
    <col min="9" max="9" width="12" style="320" customWidth="1"/>
    <col min="10" max="10" width="13.42578125" style="320" customWidth="1"/>
    <col min="11" max="11" width="9.42578125" style="285" customWidth="1"/>
    <col min="12" max="12" width="10.85546875" style="322" customWidth="1"/>
    <col min="13" max="13" width="9.140625" style="322"/>
    <col min="14" max="14" width="9.140625" style="311"/>
    <col min="15" max="16384" width="9.140625" style="322"/>
  </cols>
  <sheetData>
    <row r="1" spans="1:14">
      <c r="H1" s="318"/>
      <c r="I1" s="312"/>
      <c r="J1" s="308" t="s">
        <v>161</v>
      </c>
    </row>
    <row r="2" spans="1:14" s="321" customFormat="1" ht="18.75">
      <c r="A2" s="331" t="s">
        <v>47</v>
      </c>
      <c r="C2" s="312"/>
      <c r="D2" s="312"/>
      <c r="E2" s="312"/>
      <c r="F2" s="312"/>
      <c r="G2" s="312"/>
      <c r="H2" s="317"/>
      <c r="I2" s="317"/>
      <c r="J2" s="317"/>
      <c r="K2" s="323"/>
    </row>
    <row r="3" spans="1:14" s="321" customFormat="1" ht="35.25" customHeight="1">
      <c r="A3" s="358" t="s">
        <v>180</v>
      </c>
      <c r="B3" s="358"/>
      <c r="C3" s="358"/>
      <c r="D3" s="358"/>
      <c r="E3" s="358"/>
      <c r="F3" s="358"/>
      <c r="G3" s="358"/>
      <c r="H3" s="358"/>
      <c r="I3" s="358"/>
      <c r="J3" s="358"/>
      <c r="K3" s="323"/>
    </row>
    <row r="4" spans="1:14" s="321" customFormat="1" ht="15.75">
      <c r="A4" s="313"/>
      <c r="B4" s="336"/>
      <c r="C4" s="313"/>
      <c r="D4" s="313"/>
      <c r="E4" s="313"/>
      <c r="F4" s="307">
        <v>166.92</v>
      </c>
      <c r="G4" s="307"/>
      <c r="H4" s="299"/>
      <c r="I4" s="299"/>
      <c r="J4" s="305"/>
      <c r="K4" s="323"/>
    </row>
    <row r="5" spans="1:14" s="321" customFormat="1" ht="12.75">
      <c r="A5" s="360" t="s">
        <v>24</v>
      </c>
      <c r="B5" s="361" t="s">
        <v>25</v>
      </c>
      <c r="C5" s="361" t="s">
        <v>26</v>
      </c>
      <c r="D5" s="361" t="s">
        <v>27</v>
      </c>
      <c r="E5" s="361" t="s">
        <v>48</v>
      </c>
      <c r="F5" s="361" t="s">
        <v>28</v>
      </c>
      <c r="G5" s="365" t="s">
        <v>29</v>
      </c>
      <c r="H5" s="362" t="s">
        <v>49</v>
      </c>
      <c r="I5" s="363" t="s">
        <v>31</v>
      </c>
      <c r="J5" s="364" t="s">
        <v>3</v>
      </c>
      <c r="K5" s="323"/>
    </row>
    <row r="6" spans="1:14" s="320" customFormat="1" ht="12.75">
      <c r="A6" s="360"/>
      <c r="B6" s="361"/>
      <c r="C6" s="361"/>
      <c r="D6" s="361"/>
      <c r="E6" s="361"/>
      <c r="F6" s="361"/>
      <c r="G6" s="366"/>
      <c r="H6" s="362"/>
      <c r="I6" s="363"/>
      <c r="J6" s="364"/>
      <c r="K6" s="285"/>
    </row>
    <row r="7" spans="1:14" s="301" customFormat="1" ht="12.75">
      <c r="A7" s="359" t="s">
        <v>32</v>
      </c>
      <c r="B7" s="359"/>
      <c r="C7" s="359"/>
      <c r="D7" s="359"/>
      <c r="E7" s="359"/>
      <c r="F7" s="359"/>
      <c r="G7" s="295">
        <f>SUM(G8:G243)</f>
        <v>6879</v>
      </c>
      <c r="H7" s="295">
        <f t="shared" ref="H7:J7" si="0">SUM(H8:H243)</f>
        <v>16922.54</v>
      </c>
      <c r="I7" s="295">
        <f t="shared" si="0"/>
        <v>3992.0399999999995</v>
      </c>
      <c r="J7" s="295">
        <f t="shared" si="0"/>
        <v>20914.580000000002</v>
      </c>
      <c r="K7" s="293"/>
    </row>
    <row r="8" spans="1:14" s="321" customFormat="1" ht="12.75">
      <c r="A8" s="319">
        <v>1</v>
      </c>
      <c r="B8" s="314" t="s">
        <v>116</v>
      </c>
      <c r="C8" s="314" t="s">
        <v>90</v>
      </c>
      <c r="D8" s="309">
        <v>1443</v>
      </c>
      <c r="E8" s="304" t="s">
        <v>150</v>
      </c>
      <c r="F8" s="303">
        <f t="shared" ref="F8:F50" si="1">ROUND(D8/$F$4,3)</f>
        <v>8.6449999999999996</v>
      </c>
      <c r="G8" s="298">
        <v>12</v>
      </c>
      <c r="H8" s="296">
        <f t="shared" ref="H8:H24" si="2">ROUND(F8*G8*E8,2)</f>
        <v>20.75</v>
      </c>
      <c r="I8" s="298">
        <f t="shared" ref="I8:I71" si="3">ROUND(H8*23.59%,2)</f>
        <v>4.8899999999999997</v>
      </c>
      <c r="J8" s="298">
        <f t="shared" ref="J8:J71" si="4">H8+I8</f>
        <v>25.64</v>
      </c>
      <c r="K8" s="292"/>
      <c r="M8" s="316"/>
      <c r="N8" s="290"/>
    </row>
    <row r="9" spans="1:14" s="321" customFormat="1" ht="12.75">
      <c r="A9" s="306">
        <f>A8+1</f>
        <v>2</v>
      </c>
      <c r="B9" s="314" t="s">
        <v>103</v>
      </c>
      <c r="C9" s="314" t="s">
        <v>65</v>
      </c>
      <c r="D9" s="309">
        <v>1365</v>
      </c>
      <c r="E9" s="302" t="s">
        <v>150</v>
      </c>
      <c r="F9" s="303">
        <f t="shared" si="1"/>
        <v>8.1780000000000008</v>
      </c>
      <c r="G9" s="298">
        <v>48</v>
      </c>
      <c r="H9" s="300">
        <f t="shared" si="2"/>
        <v>78.510000000000005</v>
      </c>
      <c r="I9" s="298">
        <f t="shared" si="3"/>
        <v>18.52</v>
      </c>
      <c r="J9" s="298">
        <f t="shared" si="4"/>
        <v>97.03</v>
      </c>
      <c r="K9" s="292"/>
      <c r="M9" s="316"/>
      <c r="N9" s="290"/>
    </row>
    <row r="10" spans="1:14" ht="12.75">
      <c r="A10" s="306">
        <f t="shared" ref="A10:A73" si="5">A9+1</f>
        <v>3</v>
      </c>
      <c r="B10" s="314" t="s">
        <v>92</v>
      </c>
      <c r="C10" s="314" t="s">
        <v>65</v>
      </c>
      <c r="D10" s="309">
        <v>1365</v>
      </c>
      <c r="E10" s="302" t="s">
        <v>150</v>
      </c>
      <c r="F10" s="303">
        <f t="shared" si="1"/>
        <v>8.1780000000000008</v>
      </c>
      <c r="G10" s="298">
        <v>24</v>
      </c>
      <c r="H10" s="300">
        <f t="shared" si="2"/>
        <v>39.25</v>
      </c>
      <c r="I10" s="298">
        <f t="shared" si="3"/>
        <v>9.26</v>
      </c>
      <c r="J10" s="298">
        <f t="shared" si="4"/>
        <v>48.51</v>
      </c>
      <c r="K10" s="292"/>
      <c r="M10" s="316"/>
      <c r="N10" s="290"/>
    </row>
    <row r="11" spans="1:14" ht="12.75">
      <c r="A11" s="306">
        <f t="shared" si="5"/>
        <v>4</v>
      </c>
      <c r="B11" s="314" t="s">
        <v>123</v>
      </c>
      <c r="C11" s="314" t="s">
        <v>65</v>
      </c>
      <c r="D11" s="309">
        <v>1365</v>
      </c>
      <c r="E11" s="302" t="s">
        <v>150</v>
      </c>
      <c r="F11" s="303">
        <f t="shared" si="1"/>
        <v>8.1780000000000008</v>
      </c>
      <c r="G11" s="298">
        <v>28</v>
      </c>
      <c r="H11" s="300">
        <f t="shared" si="2"/>
        <v>45.8</v>
      </c>
      <c r="I11" s="298">
        <f t="shared" si="3"/>
        <v>10.8</v>
      </c>
      <c r="J11" s="298">
        <f t="shared" si="4"/>
        <v>56.599999999999994</v>
      </c>
      <c r="K11" s="292"/>
      <c r="M11" s="316"/>
      <c r="N11" s="290"/>
    </row>
    <row r="12" spans="1:14" ht="12.75">
      <c r="A12" s="306">
        <f t="shared" si="5"/>
        <v>5</v>
      </c>
      <c r="B12" s="314" t="s">
        <v>123</v>
      </c>
      <c r="C12" s="314" t="s">
        <v>65</v>
      </c>
      <c r="D12" s="309">
        <v>1365</v>
      </c>
      <c r="E12" s="302" t="s">
        <v>150</v>
      </c>
      <c r="F12" s="303">
        <f t="shared" si="1"/>
        <v>8.1780000000000008</v>
      </c>
      <c r="G12" s="298">
        <v>24</v>
      </c>
      <c r="H12" s="300">
        <f t="shared" si="2"/>
        <v>39.25</v>
      </c>
      <c r="I12" s="298">
        <f t="shared" si="3"/>
        <v>9.26</v>
      </c>
      <c r="J12" s="298">
        <f t="shared" si="4"/>
        <v>48.51</v>
      </c>
      <c r="K12" s="292"/>
      <c r="M12" s="316"/>
      <c r="N12" s="290"/>
    </row>
    <row r="13" spans="1:14" ht="12.75">
      <c r="A13" s="306">
        <f t="shared" si="5"/>
        <v>6</v>
      </c>
      <c r="B13" s="314" t="s">
        <v>129</v>
      </c>
      <c r="C13" s="314" t="s">
        <v>65</v>
      </c>
      <c r="D13" s="309">
        <v>1365</v>
      </c>
      <c r="E13" s="302" t="s">
        <v>150</v>
      </c>
      <c r="F13" s="303">
        <f t="shared" si="1"/>
        <v>8.1780000000000008</v>
      </c>
      <c r="G13" s="298">
        <v>12</v>
      </c>
      <c r="H13" s="300">
        <f t="shared" si="2"/>
        <v>19.63</v>
      </c>
      <c r="I13" s="298">
        <f t="shared" si="3"/>
        <v>4.63</v>
      </c>
      <c r="J13" s="298">
        <f t="shared" si="4"/>
        <v>24.259999999999998</v>
      </c>
      <c r="K13" s="292"/>
      <c r="M13" s="316"/>
      <c r="N13" s="290"/>
    </row>
    <row r="14" spans="1:14" ht="12.75">
      <c r="A14" s="306">
        <f t="shared" si="5"/>
        <v>7</v>
      </c>
      <c r="B14" s="314" t="s">
        <v>138</v>
      </c>
      <c r="C14" s="314" t="s">
        <v>65</v>
      </c>
      <c r="D14" s="309">
        <v>1501</v>
      </c>
      <c r="E14" s="302" t="s">
        <v>150</v>
      </c>
      <c r="F14" s="303">
        <f t="shared" si="1"/>
        <v>8.9920000000000009</v>
      </c>
      <c r="G14" s="298">
        <v>12</v>
      </c>
      <c r="H14" s="300">
        <f t="shared" si="2"/>
        <v>21.58</v>
      </c>
      <c r="I14" s="298">
        <f t="shared" si="3"/>
        <v>5.09</v>
      </c>
      <c r="J14" s="298">
        <f t="shared" si="4"/>
        <v>26.669999999999998</v>
      </c>
      <c r="K14" s="292"/>
      <c r="M14" s="316"/>
      <c r="N14" s="290"/>
    </row>
    <row r="15" spans="1:14" ht="12.75">
      <c r="A15" s="306">
        <f t="shared" si="5"/>
        <v>8</v>
      </c>
      <c r="B15" s="314" t="s">
        <v>91</v>
      </c>
      <c r="C15" s="314" t="s">
        <v>65</v>
      </c>
      <c r="D15" s="309">
        <v>1385</v>
      </c>
      <c r="E15" s="302" t="s">
        <v>150</v>
      </c>
      <c r="F15" s="303">
        <f t="shared" si="1"/>
        <v>8.2970000000000006</v>
      </c>
      <c r="G15" s="298">
        <v>24</v>
      </c>
      <c r="H15" s="300">
        <f t="shared" si="2"/>
        <v>39.83</v>
      </c>
      <c r="I15" s="298">
        <f t="shared" si="3"/>
        <v>9.4</v>
      </c>
      <c r="J15" s="298">
        <f t="shared" si="4"/>
        <v>49.23</v>
      </c>
      <c r="K15" s="292"/>
      <c r="M15" s="316"/>
      <c r="N15" s="290"/>
    </row>
    <row r="16" spans="1:14" ht="25.5">
      <c r="A16" s="306">
        <f t="shared" si="5"/>
        <v>9</v>
      </c>
      <c r="B16" s="314" t="s">
        <v>166</v>
      </c>
      <c r="C16" s="314" t="s">
        <v>66</v>
      </c>
      <c r="D16" s="309">
        <v>1615</v>
      </c>
      <c r="E16" s="302" t="s">
        <v>150</v>
      </c>
      <c r="F16" s="303">
        <f t="shared" si="1"/>
        <v>9.6750000000000007</v>
      </c>
      <c r="G16" s="298">
        <v>12</v>
      </c>
      <c r="H16" s="300">
        <f t="shared" si="2"/>
        <v>23.22</v>
      </c>
      <c r="I16" s="298">
        <f t="shared" si="3"/>
        <v>5.48</v>
      </c>
      <c r="J16" s="298">
        <f t="shared" si="4"/>
        <v>28.7</v>
      </c>
      <c r="K16" s="292"/>
      <c r="M16" s="316"/>
      <c r="N16" s="290"/>
    </row>
    <row r="17" spans="1:14" ht="25.5">
      <c r="A17" s="306">
        <f t="shared" si="5"/>
        <v>10</v>
      </c>
      <c r="B17" s="314" t="s">
        <v>166</v>
      </c>
      <c r="C17" s="314" t="s">
        <v>66</v>
      </c>
      <c r="D17" s="309">
        <v>1615</v>
      </c>
      <c r="E17" s="302" t="s">
        <v>150</v>
      </c>
      <c r="F17" s="303">
        <f t="shared" si="1"/>
        <v>9.6750000000000007</v>
      </c>
      <c r="G17" s="298">
        <v>12</v>
      </c>
      <c r="H17" s="300">
        <f t="shared" si="2"/>
        <v>23.22</v>
      </c>
      <c r="I17" s="298">
        <f t="shared" si="3"/>
        <v>5.48</v>
      </c>
      <c r="J17" s="298">
        <f t="shared" si="4"/>
        <v>28.7</v>
      </c>
      <c r="K17" s="292"/>
      <c r="M17" s="316"/>
      <c r="N17" s="290"/>
    </row>
    <row r="18" spans="1:14" ht="12.75">
      <c r="A18" s="306">
        <f t="shared" si="5"/>
        <v>11</v>
      </c>
      <c r="B18" s="314" t="s">
        <v>106</v>
      </c>
      <c r="C18" s="314" t="s">
        <v>65</v>
      </c>
      <c r="D18" s="309">
        <v>1310</v>
      </c>
      <c r="E18" s="302" t="s">
        <v>150</v>
      </c>
      <c r="F18" s="303">
        <f t="shared" si="1"/>
        <v>7.8479999999999999</v>
      </c>
      <c r="G18" s="298">
        <v>24</v>
      </c>
      <c r="H18" s="300">
        <f t="shared" si="2"/>
        <v>37.67</v>
      </c>
      <c r="I18" s="298">
        <f t="shared" si="3"/>
        <v>8.89</v>
      </c>
      <c r="J18" s="298">
        <f t="shared" si="4"/>
        <v>46.56</v>
      </c>
      <c r="K18" s="292"/>
      <c r="M18" s="316"/>
      <c r="N18" s="290"/>
    </row>
    <row r="19" spans="1:14" ht="12.75">
      <c r="A19" s="306">
        <f t="shared" si="5"/>
        <v>12</v>
      </c>
      <c r="B19" s="314" t="s">
        <v>100</v>
      </c>
      <c r="C19" s="314" t="s">
        <v>66</v>
      </c>
      <c r="D19" s="309">
        <v>1162</v>
      </c>
      <c r="E19" s="302" t="s">
        <v>150</v>
      </c>
      <c r="F19" s="303">
        <f t="shared" si="1"/>
        <v>6.9610000000000003</v>
      </c>
      <c r="G19" s="298">
        <v>12</v>
      </c>
      <c r="H19" s="300">
        <f t="shared" si="2"/>
        <v>16.71</v>
      </c>
      <c r="I19" s="298">
        <f t="shared" si="3"/>
        <v>3.94</v>
      </c>
      <c r="J19" s="298">
        <f t="shared" si="4"/>
        <v>20.650000000000002</v>
      </c>
      <c r="K19" s="292"/>
      <c r="M19" s="316"/>
      <c r="N19" s="290"/>
    </row>
    <row r="20" spans="1:14" ht="12.75">
      <c r="A20" s="306">
        <f t="shared" si="5"/>
        <v>13</v>
      </c>
      <c r="B20" s="314" t="s">
        <v>121</v>
      </c>
      <c r="C20" s="314" t="s">
        <v>66</v>
      </c>
      <c r="D20" s="309">
        <v>1162</v>
      </c>
      <c r="E20" s="302" t="s">
        <v>150</v>
      </c>
      <c r="F20" s="303">
        <f t="shared" si="1"/>
        <v>6.9610000000000003</v>
      </c>
      <c r="G20" s="298">
        <v>12</v>
      </c>
      <c r="H20" s="300">
        <f t="shared" si="2"/>
        <v>16.71</v>
      </c>
      <c r="I20" s="298">
        <f t="shared" si="3"/>
        <v>3.94</v>
      </c>
      <c r="J20" s="298">
        <f t="shared" si="4"/>
        <v>20.650000000000002</v>
      </c>
      <c r="K20" s="292"/>
      <c r="M20" s="316"/>
      <c r="N20" s="290"/>
    </row>
    <row r="21" spans="1:14" ht="12.75">
      <c r="A21" s="306">
        <f t="shared" si="5"/>
        <v>14</v>
      </c>
      <c r="B21" s="314" t="s">
        <v>108</v>
      </c>
      <c r="C21" s="314" t="s">
        <v>65</v>
      </c>
      <c r="D21" s="309">
        <v>1365</v>
      </c>
      <c r="E21" s="302" t="s">
        <v>150</v>
      </c>
      <c r="F21" s="303">
        <f t="shared" si="1"/>
        <v>8.1780000000000008</v>
      </c>
      <c r="G21" s="298">
        <v>12</v>
      </c>
      <c r="H21" s="300">
        <f t="shared" si="2"/>
        <v>19.63</v>
      </c>
      <c r="I21" s="298">
        <f t="shared" si="3"/>
        <v>4.63</v>
      </c>
      <c r="J21" s="298">
        <f t="shared" si="4"/>
        <v>24.259999999999998</v>
      </c>
      <c r="K21" s="292"/>
      <c r="M21" s="316"/>
      <c r="N21" s="290"/>
    </row>
    <row r="22" spans="1:14" ht="12.75">
      <c r="A22" s="306">
        <f t="shared" si="5"/>
        <v>15</v>
      </c>
      <c r="B22" s="314" t="s">
        <v>108</v>
      </c>
      <c r="C22" s="314" t="s">
        <v>65</v>
      </c>
      <c r="D22" s="309">
        <v>1365</v>
      </c>
      <c r="E22" s="302" t="s">
        <v>150</v>
      </c>
      <c r="F22" s="303">
        <f t="shared" si="1"/>
        <v>8.1780000000000008</v>
      </c>
      <c r="G22" s="298">
        <v>24</v>
      </c>
      <c r="H22" s="300">
        <f t="shared" si="2"/>
        <v>39.25</v>
      </c>
      <c r="I22" s="298">
        <f t="shared" si="3"/>
        <v>9.26</v>
      </c>
      <c r="J22" s="298">
        <f t="shared" si="4"/>
        <v>48.51</v>
      </c>
      <c r="K22" s="292"/>
      <c r="M22" s="316"/>
      <c r="N22" s="290"/>
    </row>
    <row r="23" spans="1:14" ht="12.75">
      <c r="A23" s="306">
        <f t="shared" si="5"/>
        <v>16</v>
      </c>
      <c r="B23" s="314" t="s">
        <v>121</v>
      </c>
      <c r="C23" s="314" t="s">
        <v>65</v>
      </c>
      <c r="D23" s="309">
        <v>1365</v>
      </c>
      <c r="E23" s="302" t="s">
        <v>150</v>
      </c>
      <c r="F23" s="303">
        <f t="shared" si="1"/>
        <v>8.1780000000000008</v>
      </c>
      <c r="G23" s="298">
        <v>24</v>
      </c>
      <c r="H23" s="300">
        <f t="shared" si="2"/>
        <v>39.25</v>
      </c>
      <c r="I23" s="298">
        <f t="shared" si="3"/>
        <v>9.26</v>
      </c>
      <c r="J23" s="298">
        <f t="shared" si="4"/>
        <v>48.51</v>
      </c>
      <c r="K23" s="292"/>
      <c r="M23" s="316"/>
      <c r="N23" s="290"/>
    </row>
    <row r="24" spans="1:14" ht="12.75">
      <c r="A24" s="306">
        <f t="shared" si="5"/>
        <v>17</v>
      </c>
      <c r="B24" s="314" t="s">
        <v>129</v>
      </c>
      <c r="C24" s="314" t="s">
        <v>65</v>
      </c>
      <c r="D24" s="309">
        <v>1365</v>
      </c>
      <c r="E24" s="302" t="s">
        <v>150</v>
      </c>
      <c r="F24" s="303">
        <f t="shared" si="1"/>
        <v>8.1780000000000008</v>
      </c>
      <c r="G24" s="298">
        <v>12</v>
      </c>
      <c r="H24" s="300">
        <f t="shared" si="2"/>
        <v>19.63</v>
      </c>
      <c r="I24" s="298">
        <f t="shared" si="3"/>
        <v>4.63</v>
      </c>
      <c r="J24" s="298">
        <f t="shared" si="4"/>
        <v>24.259999999999998</v>
      </c>
      <c r="K24" s="292"/>
      <c r="M24" s="316"/>
      <c r="N24" s="290"/>
    </row>
    <row r="25" spans="1:14" ht="12.75">
      <c r="A25" s="306">
        <f t="shared" si="5"/>
        <v>18</v>
      </c>
      <c r="B25" s="314" t="s">
        <v>97</v>
      </c>
      <c r="C25" s="314" t="s">
        <v>65</v>
      </c>
      <c r="D25" s="309">
        <v>1395</v>
      </c>
      <c r="E25" s="302" t="s">
        <v>150</v>
      </c>
      <c r="F25" s="303">
        <f t="shared" si="1"/>
        <v>8.3569999999999993</v>
      </c>
      <c r="G25" s="298">
        <v>36</v>
      </c>
      <c r="H25" s="300">
        <f>ROUND(F25*G25*E25,2)</f>
        <v>60.17</v>
      </c>
      <c r="I25" s="298">
        <f t="shared" si="3"/>
        <v>14.19</v>
      </c>
      <c r="J25" s="298">
        <f t="shared" si="4"/>
        <v>74.36</v>
      </c>
      <c r="K25" s="292"/>
      <c r="M25" s="316"/>
      <c r="N25" s="290"/>
    </row>
    <row r="26" spans="1:14" ht="12.75">
      <c r="A26" s="306">
        <f t="shared" si="5"/>
        <v>19</v>
      </c>
      <c r="B26" s="314" t="s">
        <v>97</v>
      </c>
      <c r="C26" s="314" t="s">
        <v>65</v>
      </c>
      <c r="D26" s="309">
        <v>1395</v>
      </c>
      <c r="E26" s="302" t="s">
        <v>150</v>
      </c>
      <c r="F26" s="303">
        <f t="shared" si="1"/>
        <v>8.3569999999999993</v>
      </c>
      <c r="G26" s="298">
        <v>24</v>
      </c>
      <c r="H26" s="300">
        <f t="shared" ref="H26:H89" si="6">ROUND(F26*G26*E26,2)</f>
        <v>40.11</v>
      </c>
      <c r="I26" s="298">
        <f t="shared" si="3"/>
        <v>9.4600000000000009</v>
      </c>
      <c r="J26" s="298">
        <f t="shared" si="4"/>
        <v>49.57</v>
      </c>
      <c r="K26" s="292"/>
      <c r="M26" s="316"/>
      <c r="N26" s="290"/>
    </row>
    <row r="27" spans="1:14" ht="12.75">
      <c r="A27" s="306">
        <f t="shared" si="5"/>
        <v>20</v>
      </c>
      <c r="B27" s="314" t="s">
        <v>148</v>
      </c>
      <c r="C27" s="314" t="s">
        <v>65</v>
      </c>
      <c r="D27" s="309">
        <v>1395</v>
      </c>
      <c r="E27" s="302" t="s">
        <v>150</v>
      </c>
      <c r="F27" s="303">
        <f t="shared" si="1"/>
        <v>8.3569999999999993</v>
      </c>
      <c r="G27" s="298">
        <v>36</v>
      </c>
      <c r="H27" s="300">
        <f t="shared" si="6"/>
        <v>60.17</v>
      </c>
      <c r="I27" s="298">
        <f t="shared" si="3"/>
        <v>14.19</v>
      </c>
      <c r="J27" s="298">
        <f t="shared" si="4"/>
        <v>74.36</v>
      </c>
      <c r="K27" s="292"/>
      <c r="M27" s="316"/>
      <c r="N27" s="290"/>
    </row>
    <row r="28" spans="1:14" ht="12.75">
      <c r="A28" s="306">
        <f t="shared" si="5"/>
        <v>21</v>
      </c>
      <c r="B28" s="314" t="s">
        <v>148</v>
      </c>
      <c r="C28" s="314" t="s">
        <v>65</v>
      </c>
      <c r="D28" s="309">
        <v>1395</v>
      </c>
      <c r="E28" s="302" t="s">
        <v>150</v>
      </c>
      <c r="F28" s="303">
        <f t="shared" si="1"/>
        <v>8.3569999999999993</v>
      </c>
      <c r="G28" s="298">
        <v>24</v>
      </c>
      <c r="H28" s="300">
        <f t="shared" si="6"/>
        <v>40.11</v>
      </c>
      <c r="I28" s="298">
        <f t="shared" si="3"/>
        <v>9.4600000000000009</v>
      </c>
      <c r="J28" s="298">
        <f t="shared" si="4"/>
        <v>49.57</v>
      </c>
      <c r="K28" s="292"/>
      <c r="M28" s="316"/>
      <c r="N28" s="290"/>
    </row>
    <row r="29" spans="1:14" ht="12.75">
      <c r="A29" s="306">
        <f t="shared" si="5"/>
        <v>22</v>
      </c>
      <c r="B29" s="314" t="s">
        <v>129</v>
      </c>
      <c r="C29" s="314" t="s">
        <v>65</v>
      </c>
      <c r="D29" s="309">
        <v>1372</v>
      </c>
      <c r="E29" s="302" t="s">
        <v>150</v>
      </c>
      <c r="F29" s="303">
        <f t="shared" si="1"/>
        <v>8.2200000000000006</v>
      </c>
      <c r="G29" s="298">
        <v>24</v>
      </c>
      <c r="H29" s="300">
        <f t="shared" si="6"/>
        <v>39.46</v>
      </c>
      <c r="I29" s="298">
        <f t="shared" si="3"/>
        <v>9.31</v>
      </c>
      <c r="J29" s="298">
        <f t="shared" si="4"/>
        <v>48.77</v>
      </c>
      <c r="K29" s="292"/>
      <c r="M29" s="316"/>
      <c r="N29" s="290"/>
    </row>
    <row r="30" spans="1:14" ht="12.75">
      <c r="A30" s="306">
        <f t="shared" si="5"/>
        <v>23</v>
      </c>
      <c r="B30" s="314" t="s">
        <v>148</v>
      </c>
      <c r="C30" s="314" t="s">
        <v>65</v>
      </c>
      <c r="D30" s="309">
        <v>1395</v>
      </c>
      <c r="E30" s="302" t="s">
        <v>150</v>
      </c>
      <c r="F30" s="303">
        <f t="shared" si="1"/>
        <v>8.3569999999999993</v>
      </c>
      <c r="G30" s="298">
        <v>36</v>
      </c>
      <c r="H30" s="300">
        <f t="shared" si="6"/>
        <v>60.17</v>
      </c>
      <c r="I30" s="298">
        <f t="shared" si="3"/>
        <v>14.19</v>
      </c>
      <c r="J30" s="298">
        <f t="shared" si="4"/>
        <v>74.36</v>
      </c>
      <c r="K30" s="292"/>
      <c r="M30" s="316"/>
      <c r="N30" s="290"/>
    </row>
    <row r="31" spans="1:14" ht="12.75">
      <c r="A31" s="306">
        <f t="shared" si="5"/>
        <v>24</v>
      </c>
      <c r="B31" s="314" t="s">
        <v>121</v>
      </c>
      <c r="C31" s="314" t="s">
        <v>65</v>
      </c>
      <c r="D31" s="309">
        <v>1395</v>
      </c>
      <c r="E31" s="302" t="s">
        <v>150</v>
      </c>
      <c r="F31" s="303">
        <f t="shared" si="1"/>
        <v>8.3569999999999993</v>
      </c>
      <c r="G31" s="298">
        <v>12</v>
      </c>
      <c r="H31" s="300">
        <f t="shared" si="6"/>
        <v>20.059999999999999</v>
      </c>
      <c r="I31" s="298">
        <f t="shared" si="3"/>
        <v>4.7300000000000004</v>
      </c>
      <c r="J31" s="298">
        <f t="shared" si="4"/>
        <v>24.79</v>
      </c>
      <c r="K31" s="292"/>
      <c r="M31" s="316"/>
      <c r="N31" s="290"/>
    </row>
    <row r="32" spans="1:14" ht="12.75">
      <c r="A32" s="306">
        <f t="shared" si="5"/>
        <v>25</v>
      </c>
      <c r="B32" s="314" t="s">
        <v>93</v>
      </c>
      <c r="C32" s="314" t="s">
        <v>65</v>
      </c>
      <c r="D32" s="309">
        <v>1395</v>
      </c>
      <c r="E32" s="302" t="s">
        <v>150</v>
      </c>
      <c r="F32" s="303">
        <f t="shared" si="1"/>
        <v>8.3569999999999993</v>
      </c>
      <c r="G32" s="298">
        <v>12</v>
      </c>
      <c r="H32" s="300">
        <f t="shared" si="6"/>
        <v>20.059999999999999</v>
      </c>
      <c r="I32" s="298">
        <f t="shared" si="3"/>
        <v>4.7300000000000004</v>
      </c>
      <c r="J32" s="298">
        <f t="shared" si="4"/>
        <v>24.79</v>
      </c>
      <c r="K32" s="292"/>
      <c r="M32" s="316"/>
      <c r="N32" s="290"/>
    </row>
    <row r="33" spans="1:14" ht="12.75">
      <c r="A33" s="306">
        <f t="shared" si="5"/>
        <v>26</v>
      </c>
      <c r="B33" s="314" t="s">
        <v>93</v>
      </c>
      <c r="C33" s="314" t="s">
        <v>65</v>
      </c>
      <c r="D33" s="309">
        <v>1395</v>
      </c>
      <c r="E33" s="302" t="s">
        <v>150</v>
      </c>
      <c r="F33" s="303">
        <f t="shared" si="1"/>
        <v>8.3569999999999993</v>
      </c>
      <c r="G33" s="298">
        <v>36</v>
      </c>
      <c r="H33" s="300">
        <f t="shared" si="6"/>
        <v>60.17</v>
      </c>
      <c r="I33" s="298">
        <f t="shared" si="3"/>
        <v>14.19</v>
      </c>
      <c r="J33" s="298">
        <f t="shared" si="4"/>
        <v>74.36</v>
      </c>
      <c r="K33" s="292"/>
      <c r="M33" s="316"/>
      <c r="N33" s="290"/>
    </row>
    <row r="34" spans="1:14" ht="12.75">
      <c r="A34" s="306">
        <f t="shared" si="5"/>
        <v>27</v>
      </c>
      <c r="B34" s="314" t="s">
        <v>110</v>
      </c>
      <c r="C34" s="314" t="s">
        <v>65</v>
      </c>
      <c r="D34" s="309">
        <v>1365</v>
      </c>
      <c r="E34" s="302" t="s">
        <v>150</v>
      </c>
      <c r="F34" s="303">
        <f t="shared" si="1"/>
        <v>8.1780000000000008</v>
      </c>
      <c r="G34" s="298">
        <v>12</v>
      </c>
      <c r="H34" s="300">
        <f t="shared" si="6"/>
        <v>19.63</v>
      </c>
      <c r="I34" s="298">
        <f t="shared" si="3"/>
        <v>4.63</v>
      </c>
      <c r="J34" s="298">
        <f t="shared" si="4"/>
        <v>24.259999999999998</v>
      </c>
      <c r="K34" s="292"/>
      <c r="M34" s="316"/>
      <c r="N34" s="290"/>
    </row>
    <row r="35" spans="1:14" ht="12.75">
      <c r="A35" s="306">
        <f t="shared" si="5"/>
        <v>28</v>
      </c>
      <c r="B35" s="314" t="s">
        <v>110</v>
      </c>
      <c r="C35" s="314" t="s">
        <v>65</v>
      </c>
      <c r="D35" s="309">
        <v>1365</v>
      </c>
      <c r="E35" s="302" t="s">
        <v>150</v>
      </c>
      <c r="F35" s="303">
        <f t="shared" si="1"/>
        <v>8.1780000000000008</v>
      </c>
      <c r="G35" s="298">
        <v>12</v>
      </c>
      <c r="H35" s="300">
        <f t="shared" si="6"/>
        <v>19.63</v>
      </c>
      <c r="I35" s="298">
        <f t="shared" si="3"/>
        <v>4.63</v>
      </c>
      <c r="J35" s="298">
        <f t="shared" si="4"/>
        <v>24.259999999999998</v>
      </c>
      <c r="K35" s="292"/>
      <c r="M35" s="316"/>
      <c r="N35" s="290"/>
    </row>
    <row r="36" spans="1:14" ht="12.75">
      <c r="A36" s="306">
        <f t="shared" si="5"/>
        <v>29</v>
      </c>
      <c r="B36" s="314" t="s">
        <v>112</v>
      </c>
      <c r="C36" s="314" t="s">
        <v>65</v>
      </c>
      <c r="D36" s="309">
        <v>1392</v>
      </c>
      <c r="E36" s="302" t="s">
        <v>150</v>
      </c>
      <c r="F36" s="303">
        <f t="shared" si="1"/>
        <v>8.3390000000000004</v>
      </c>
      <c r="G36" s="298">
        <v>48</v>
      </c>
      <c r="H36" s="300">
        <f t="shared" si="6"/>
        <v>80.05</v>
      </c>
      <c r="I36" s="298">
        <f t="shared" si="3"/>
        <v>18.88</v>
      </c>
      <c r="J36" s="298">
        <f t="shared" si="4"/>
        <v>98.929999999999993</v>
      </c>
      <c r="K36" s="292"/>
      <c r="M36" s="316"/>
      <c r="N36" s="290"/>
    </row>
    <row r="37" spans="1:14" ht="12.75">
      <c r="A37" s="306">
        <f t="shared" si="5"/>
        <v>30</v>
      </c>
      <c r="B37" s="314" t="s">
        <v>136</v>
      </c>
      <c r="C37" s="314" t="s">
        <v>65</v>
      </c>
      <c r="D37" s="309">
        <v>1392</v>
      </c>
      <c r="E37" s="302" t="s">
        <v>150</v>
      </c>
      <c r="F37" s="303">
        <f t="shared" si="1"/>
        <v>8.3390000000000004</v>
      </c>
      <c r="G37" s="298">
        <v>24</v>
      </c>
      <c r="H37" s="300">
        <f t="shared" si="6"/>
        <v>40.03</v>
      </c>
      <c r="I37" s="298">
        <f t="shared" si="3"/>
        <v>9.44</v>
      </c>
      <c r="J37" s="298">
        <f t="shared" si="4"/>
        <v>49.47</v>
      </c>
      <c r="K37" s="292"/>
      <c r="M37" s="316"/>
      <c r="N37" s="290"/>
    </row>
    <row r="38" spans="1:14" ht="12.75">
      <c r="A38" s="306">
        <f t="shared" si="5"/>
        <v>31</v>
      </c>
      <c r="B38" s="314" t="s">
        <v>143</v>
      </c>
      <c r="C38" s="314" t="s">
        <v>65</v>
      </c>
      <c r="D38" s="309">
        <v>1501</v>
      </c>
      <c r="E38" s="302" t="s">
        <v>150</v>
      </c>
      <c r="F38" s="303">
        <f t="shared" si="1"/>
        <v>8.9920000000000009</v>
      </c>
      <c r="G38" s="298">
        <v>12</v>
      </c>
      <c r="H38" s="300">
        <f t="shared" si="6"/>
        <v>21.58</v>
      </c>
      <c r="I38" s="298">
        <f t="shared" si="3"/>
        <v>5.09</v>
      </c>
      <c r="J38" s="298">
        <f t="shared" si="4"/>
        <v>26.669999999999998</v>
      </c>
      <c r="K38" s="292"/>
      <c r="M38" s="316"/>
      <c r="N38" s="290"/>
    </row>
    <row r="39" spans="1:14" ht="12.75">
      <c r="A39" s="306">
        <f t="shared" si="5"/>
        <v>32</v>
      </c>
      <c r="B39" s="314" t="s">
        <v>100</v>
      </c>
      <c r="C39" s="314" t="s">
        <v>66</v>
      </c>
      <c r="D39" s="309">
        <v>1162</v>
      </c>
      <c r="E39" s="302" t="s">
        <v>151</v>
      </c>
      <c r="F39" s="303">
        <f t="shared" si="1"/>
        <v>6.9610000000000003</v>
      </c>
      <c r="G39" s="298">
        <v>24</v>
      </c>
      <c r="H39" s="300">
        <f t="shared" si="6"/>
        <v>83.53</v>
      </c>
      <c r="I39" s="298">
        <f t="shared" si="3"/>
        <v>19.7</v>
      </c>
      <c r="J39" s="298">
        <f t="shared" si="4"/>
        <v>103.23</v>
      </c>
      <c r="K39" s="292"/>
      <c r="M39" s="316"/>
      <c r="N39" s="290"/>
    </row>
    <row r="40" spans="1:14" ht="12.75">
      <c r="A40" s="306">
        <f t="shared" si="5"/>
        <v>33</v>
      </c>
      <c r="B40" s="314" t="s">
        <v>103</v>
      </c>
      <c r="C40" s="314" t="s">
        <v>65</v>
      </c>
      <c r="D40" s="309">
        <v>1365</v>
      </c>
      <c r="E40" s="302" t="s">
        <v>150</v>
      </c>
      <c r="F40" s="303">
        <f t="shared" si="1"/>
        <v>8.1780000000000008</v>
      </c>
      <c r="G40" s="298">
        <v>24</v>
      </c>
      <c r="H40" s="300">
        <f t="shared" si="6"/>
        <v>39.25</v>
      </c>
      <c r="I40" s="298">
        <f t="shared" si="3"/>
        <v>9.26</v>
      </c>
      <c r="J40" s="298">
        <f t="shared" si="4"/>
        <v>48.51</v>
      </c>
      <c r="K40" s="292"/>
      <c r="M40" s="316"/>
      <c r="N40" s="290"/>
    </row>
    <row r="41" spans="1:14" ht="12.75">
      <c r="A41" s="306">
        <f t="shared" si="5"/>
        <v>34</v>
      </c>
      <c r="B41" s="314" t="s">
        <v>148</v>
      </c>
      <c r="C41" s="314" t="s">
        <v>65</v>
      </c>
      <c r="D41" s="309">
        <v>1372</v>
      </c>
      <c r="E41" s="302" t="s">
        <v>150</v>
      </c>
      <c r="F41" s="303">
        <f t="shared" si="1"/>
        <v>8.2200000000000006</v>
      </c>
      <c r="G41" s="298">
        <v>24</v>
      </c>
      <c r="H41" s="300">
        <f t="shared" si="6"/>
        <v>39.46</v>
      </c>
      <c r="I41" s="298">
        <f t="shared" si="3"/>
        <v>9.31</v>
      </c>
      <c r="J41" s="298">
        <f t="shared" si="4"/>
        <v>48.77</v>
      </c>
      <c r="K41" s="292"/>
      <c r="M41" s="316"/>
      <c r="N41" s="290"/>
    </row>
    <row r="42" spans="1:14" ht="12.75">
      <c r="A42" s="306">
        <f t="shared" si="5"/>
        <v>35</v>
      </c>
      <c r="B42" s="314" t="s">
        <v>148</v>
      </c>
      <c r="C42" s="314" t="s">
        <v>65</v>
      </c>
      <c r="D42" s="309">
        <v>1372</v>
      </c>
      <c r="E42" s="302" t="s">
        <v>150</v>
      </c>
      <c r="F42" s="303">
        <f t="shared" si="1"/>
        <v>8.2200000000000006</v>
      </c>
      <c r="G42" s="298">
        <v>12</v>
      </c>
      <c r="H42" s="300">
        <f t="shared" si="6"/>
        <v>19.73</v>
      </c>
      <c r="I42" s="298">
        <f t="shared" si="3"/>
        <v>4.6500000000000004</v>
      </c>
      <c r="J42" s="298">
        <f t="shared" si="4"/>
        <v>24.380000000000003</v>
      </c>
      <c r="K42" s="292"/>
      <c r="M42" s="316"/>
      <c r="N42" s="290"/>
    </row>
    <row r="43" spans="1:14" ht="12.75">
      <c r="A43" s="306">
        <f t="shared" si="5"/>
        <v>36</v>
      </c>
      <c r="B43" s="314" t="s">
        <v>100</v>
      </c>
      <c r="C43" s="314" t="s">
        <v>66</v>
      </c>
      <c r="D43" s="309">
        <v>1162</v>
      </c>
      <c r="E43" s="302" t="s">
        <v>150</v>
      </c>
      <c r="F43" s="303">
        <f t="shared" si="1"/>
        <v>6.9610000000000003</v>
      </c>
      <c r="G43" s="298">
        <v>12</v>
      </c>
      <c r="H43" s="300">
        <f t="shared" si="6"/>
        <v>16.71</v>
      </c>
      <c r="I43" s="298">
        <f t="shared" si="3"/>
        <v>3.94</v>
      </c>
      <c r="J43" s="298">
        <f t="shared" si="4"/>
        <v>20.650000000000002</v>
      </c>
      <c r="K43" s="292"/>
      <c r="M43" s="316"/>
      <c r="N43" s="290"/>
    </row>
    <row r="44" spans="1:14" ht="25.5">
      <c r="A44" s="306">
        <f t="shared" si="5"/>
        <v>37</v>
      </c>
      <c r="B44" s="314" t="s">
        <v>86</v>
      </c>
      <c r="C44" s="314" t="s">
        <v>169</v>
      </c>
      <c r="D44" s="309">
        <v>2305</v>
      </c>
      <c r="E44" s="297">
        <v>0.2</v>
      </c>
      <c r="F44" s="303">
        <f t="shared" si="1"/>
        <v>13.808999999999999</v>
      </c>
      <c r="G44" s="298">
        <v>24</v>
      </c>
      <c r="H44" s="300">
        <f t="shared" si="6"/>
        <v>66.28</v>
      </c>
      <c r="I44" s="298">
        <f t="shared" si="3"/>
        <v>15.64</v>
      </c>
      <c r="J44" s="298">
        <f t="shared" si="4"/>
        <v>81.92</v>
      </c>
      <c r="K44" s="292"/>
      <c r="M44" s="316"/>
      <c r="N44" s="290"/>
    </row>
    <row r="45" spans="1:14" ht="12.75">
      <c r="A45" s="306">
        <f t="shared" si="5"/>
        <v>38</v>
      </c>
      <c r="B45" s="314" t="s">
        <v>88</v>
      </c>
      <c r="C45" s="314" t="s">
        <v>65</v>
      </c>
      <c r="D45" s="309">
        <v>1553</v>
      </c>
      <c r="E45" s="297">
        <v>0.2</v>
      </c>
      <c r="F45" s="303">
        <f t="shared" si="1"/>
        <v>9.3040000000000003</v>
      </c>
      <c r="G45" s="298">
        <v>12</v>
      </c>
      <c r="H45" s="300">
        <f t="shared" si="6"/>
        <v>22.33</v>
      </c>
      <c r="I45" s="298">
        <f t="shared" si="3"/>
        <v>5.27</v>
      </c>
      <c r="J45" s="298">
        <f t="shared" si="4"/>
        <v>27.599999999999998</v>
      </c>
      <c r="K45" s="292"/>
      <c r="M45" s="316"/>
      <c r="N45" s="290"/>
    </row>
    <row r="46" spans="1:14" ht="12.75">
      <c r="A46" s="306">
        <f t="shared" si="5"/>
        <v>39</v>
      </c>
      <c r="B46" s="314" t="s">
        <v>89</v>
      </c>
      <c r="C46" s="314" t="s">
        <v>90</v>
      </c>
      <c r="D46" s="309">
        <v>1495</v>
      </c>
      <c r="E46" s="297">
        <v>0.2</v>
      </c>
      <c r="F46" s="303">
        <f t="shared" si="1"/>
        <v>8.9559999999999995</v>
      </c>
      <c r="G46" s="298">
        <v>24</v>
      </c>
      <c r="H46" s="300">
        <f t="shared" si="6"/>
        <v>42.99</v>
      </c>
      <c r="I46" s="298">
        <f t="shared" si="3"/>
        <v>10.14</v>
      </c>
      <c r="J46" s="298">
        <f t="shared" si="4"/>
        <v>53.13</v>
      </c>
      <c r="K46" s="292"/>
      <c r="M46" s="316"/>
      <c r="N46" s="290"/>
    </row>
    <row r="47" spans="1:14" ht="12.75">
      <c r="A47" s="306">
        <f t="shared" si="5"/>
        <v>40</v>
      </c>
      <c r="B47" s="314" t="s">
        <v>91</v>
      </c>
      <c r="C47" s="314" t="s">
        <v>65</v>
      </c>
      <c r="D47" s="309">
        <v>1425</v>
      </c>
      <c r="E47" s="297">
        <v>0.2</v>
      </c>
      <c r="F47" s="303">
        <f t="shared" si="1"/>
        <v>8.5370000000000008</v>
      </c>
      <c r="G47" s="298">
        <v>12</v>
      </c>
      <c r="H47" s="300">
        <f t="shared" si="6"/>
        <v>20.49</v>
      </c>
      <c r="I47" s="298">
        <f t="shared" si="3"/>
        <v>4.83</v>
      </c>
      <c r="J47" s="298">
        <f t="shared" si="4"/>
        <v>25.32</v>
      </c>
      <c r="K47" s="292"/>
      <c r="M47" s="316"/>
      <c r="N47" s="290"/>
    </row>
    <row r="48" spans="1:14" ht="12.75">
      <c r="A48" s="306">
        <f t="shared" si="5"/>
        <v>41</v>
      </c>
      <c r="B48" s="314" t="s">
        <v>91</v>
      </c>
      <c r="C48" s="314" t="s">
        <v>66</v>
      </c>
      <c r="D48" s="309">
        <v>1242</v>
      </c>
      <c r="E48" s="297">
        <v>0.2</v>
      </c>
      <c r="F48" s="303">
        <f t="shared" si="1"/>
        <v>7.4409999999999998</v>
      </c>
      <c r="G48" s="298">
        <v>24</v>
      </c>
      <c r="H48" s="300">
        <f t="shared" si="6"/>
        <v>35.72</v>
      </c>
      <c r="I48" s="298">
        <f t="shared" si="3"/>
        <v>8.43</v>
      </c>
      <c r="J48" s="298">
        <f t="shared" si="4"/>
        <v>44.15</v>
      </c>
      <c r="K48" s="292"/>
      <c r="M48" s="316"/>
      <c r="N48" s="290"/>
    </row>
    <row r="49" spans="1:14" ht="12.75">
      <c r="A49" s="306">
        <f t="shared" si="5"/>
        <v>42</v>
      </c>
      <c r="B49" s="314" t="s">
        <v>92</v>
      </c>
      <c r="C49" s="314" t="s">
        <v>65</v>
      </c>
      <c r="D49" s="309">
        <v>1425</v>
      </c>
      <c r="E49" s="297">
        <v>0.2</v>
      </c>
      <c r="F49" s="303">
        <f t="shared" si="1"/>
        <v>8.5370000000000008</v>
      </c>
      <c r="G49" s="298">
        <v>24</v>
      </c>
      <c r="H49" s="300">
        <f t="shared" si="6"/>
        <v>40.98</v>
      </c>
      <c r="I49" s="298">
        <f t="shared" si="3"/>
        <v>9.67</v>
      </c>
      <c r="J49" s="298">
        <f t="shared" si="4"/>
        <v>50.65</v>
      </c>
      <c r="K49" s="292"/>
      <c r="M49" s="316"/>
      <c r="N49" s="290"/>
    </row>
    <row r="50" spans="1:14" ht="12.75">
      <c r="A50" s="306">
        <f t="shared" si="5"/>
        <v>43</v>
      </c>
      <c r="B50" s="314" t="s">
        <v>93</v>
      </c>
      <c r="C50" s="314" t="s">
        <v>90</v>
      </c>
      <c r="D50" s="309">
        <v>1523</v>
      </c>
      <c r="E50" s="297">
        <v>0.2</v>
      </c>
      <c r="F50" s="303">
        <f t="shared" si="1"/>
        <v>9.1240000000000006</v>
      </c>
      <c r="G50" s="298">
        <v>24</v>
      </c>
      <c r="H50" s="300">
        <f t="shared" si="6"/>
        <v>43.8</v>
      </c>
      <c r="I50" s="298">
        <f t="shared" si="3"/>
        <v>10.33</v>
      </c>
      <c r="J50" s="298">
        <f t="shared" si="4"/>
        <v>54.129999999999995</v>
      </c>
      <c r="K50" s="292"/>
      <c r="M50" s="316"/>
      <c r="N50" s="290"/>
    </row>
    <row r="51" spans="1:14" ht="12.75">
      <c r="A51" s="306">
        <f t="shared" si="5"/>
        <v>44</v>
      </c>
      <c r="B51" s="314" t="s">
        <v>132</v>
      </c>
      <c r="C51" s="314" t="s">
        <v>65</v>
      </c>
      <c r="D51" s="309">
        <v>1425</v>
      </c>
      <c r="E51" s="297">
        <v>0.2</v>
      </c>
      <c r="F51" s="303">
        <f t="shared" ref="F51:F114" si="7">ROUND(D51/$F$4,3)</f>
        <v>8.5370000000000008</v>
      </c>
      <c r="G51" s="298">
        <v>24</v>
      </c>
      <c r="H51" s="300">
        <f t="shared" si="6"/>
        <v>40.98</v>
      </c>
      <c r="I51" s="298">
        <f t="shared" si="3"/>
        <v>9.67</v>
      </c>
      <c r="J51" s="298">
        <f t="shared" si="4"/>
        <v>50.65</v>
      </c>
      <c r="K51" s="292"/>
      <c r="M51" s="316"/>
      <c r="N51" s="290"/>
    </row>
    <row r="52" spans="1:14" ht="12.75">
      <c r="A52" s="306">
        <f t="shared" si="5"/>
        <v>45</v>
      </c>
      <c r="B52" s="314" t="s">
        <v>94</v>
      </c>
      <c r="C52" s="314" t="s">
        <v>65</v>
      </c>
      <c r="D52" s="309">
        <v>1340</v>
      </c>
      <c r="E52" s="297">
        <v>0.2</v>
      </c>
      <c r="F52" s="303">
        <f t="shared" si="7"/>
        <v>8.0280000000000005</v>
      </c>
      <c r="G52" s="298">
        <v>24</v>
      </c>
      <c r="H52" s="300">
        <f t="shared" si="6"/>
        <v>38.53</v>
      </c>
      <c r="I52" s="298">
        <f t="shared" si="3"/>
        <v>9.09</v>
      </c>
      <c r="J52" s="298">
        <f t="shared" si="4"/>
        <v>47.620000000000005</v>
      </c>
      <c r="K52" s="292"/>
      <c r="M52" s="316"/>
      <c r="N52" s="290"/>
    </row>
    <row r="53" spans="1:14" ht="25.5">
      <c r="A53" s="306">
        <f t="shared" si="5"/>
        <v>46</v>
      </c>
      <c r="B53" s="314" t="s">
        <v>95</v>
      </c>
      <c r="C53" s="314" t="s">
        <v>90</v>
      </c>
      <c r="D53" s="309">
        <v>1672</v>
      </c>
      <c r="E53" s="297">
        <v>0.2</v>
      </c>
      <c r="F53" s="303">
        <f t="shared" si="7"/>
        <v>10.016999999999999</v>
      </c>
      <c r="G53" s="298">
        <v>24</v>
      </c>
      <c r="H53" s="300">
        <f t="shared" si="6"/>
        <v>48.08</v>
      </c>
      <c r="I53" s="298">
        <f t="shared" si="3"/>
        <v>11.34</v>
      </c>
      <c r="J53" s="298">
        <f t="shared" si="4"/>
        <v>59.42</v>
      </c>
      <c r="K53" s="292"/>
      <c r="M53" s="316"/>
      <c r="N53" s="290"/>
    </row>
    <row r="54" spans="1:14" ht="12.75">
      <c r="A54" s="306">
        <f t="shared" si="5"/>
        <v>47</v>
      </c>
      <c r="B54" s="314" t="s">
        <v>96</v>
      </c>
      <c r="C54" s="314" t="s">
        <v>90</v>
      </c>
      <c r="D54" s="309">
        <v>1495</v>
      </c>
      <c r="E54" s="297">
        <v>0.2</v>
      </c>
      <c r="F54" s="303">
        <f t="shared" si="7"/>
        <v>8.9559999999999995</v>
      </c>
      <c r="G54" s="298">
        <v>12</v>
      </c>
      <c r="H54" s="300">
        <f t="shared" si="6"/>
        <v>21.49</v>
      </c>
      <c r="I54" s="298">
        <f t="shared" si="3"/>
        <v>5.07</v>
      </c>
      <c r="J54" s="298">
        <f t="shared" si="4"/>
        <v>26.56</v>
      </c>
      <c r="K54" s="292"/>
      <c r="M54" s="316"/>
      <c r="N54" s="290"/>
    </row>
    <row r="55" spans="1:14" ht="12.75">
      <c r="A55" s="306">
        <f t="shared" si="5"/>
        <v>48</v>
      </c>
      <c r="B55" s="314" t="s">
        <v>97</v>
      </c>
      <c r="C55" s="314" t="s">
        <v>98</v>
      </c>
      <c r="D55" s="309">
        <v>1680</v>
      </c>
      <c r="E55" s="297">
        <v>0.2</v>
      </c>
      <c r="F55" s="303">
        <f t="shared" si="7"/>
        <v>10.065</v>
      </c>
      <c r="G55" s="298">
        <v>12</v>
      </c>
      <c r="H55" s="300">
        <f t="shared" si="6"/>
        <v>24.16</v>
      </c>
      <c r="I55" s="298">
        <f t="shared" si="3"/>
        <v>5.7</v>
      </c>
      <c r="J55" s="298">
        <f t="shared" si="4"/>
        <v>29.86</v>
      </c>
      <c r="K55" s="292"/>
      <c r="M55" s="316"/>
      <c r="N55" s="290"/>
    </row>
    <row r="56" spans="1:14" ht="12.75">
      <c r="A56" s="306">
        <f t="shared" si="5"/>
        <v>49</v>
      </c>
      <c r="B56" s="314" t="s">
        <v>97</v>
      </c>
      <c r="C56" s="314" t="s">
        <v>98</v>
      </c>
      <c r="D56" s="309">
        <v>1680</v>
      </c>
      <c r="E56" s="297">
        <v>0.2</v>
      </c>
      <c r="F56" s="303">
        <f t="shared" si="7"/>
        <v>10.065</v>
      </c>
      <c r="G56" s="298">
        <v>24</v>
      </c>
      <c r="H56" s="300">
        <f t="shared" si="6"/>
        <v>48.31</v>
      </c>
      <c r="I56" s="298">
        <f t="shared" si="3"/>
        <v>11.4</v>
      </c>
      <c r="J56" s="298">
        <f t="shared" si="4"/>
        <v>59.71</v>
      </c>
      <c r="K56" s="292"/>
      <c r="M56" s="316"/>
      <c r="N56" s="290"/>
    </row>
    <row r="57" spans="1:14" ht="12.75">
      <c r="A57" s="306">
        <f t="shared" si="5"/>
        <v>50</v>
      </c>
      <c r="B57" s="314" t="s">
        <v>99</v>
      </c>
      <c r="C57" s="314" t="s">
        <v>90</v>
      </c>
      <c r="D57" s="309">
        <v>1495</v>
      </c>
      <c r="E57" s="297">
        <v>0.2</v>
      </c>
      <c r="F57" s="303">
        <f t="shared" si="7"/>
        <v>8.9559999999999995</v>
      </c>
      <c r="G57" s="298">
        <v>12</v>
      </c>
      <c r="H57" s="300">
        <f t="shared" si="6"/>
        <v>21.49</v>
      </c>
      <c r="I57" s="298">
        <f t="shared" si="3"/>
        <v>5.07</v>
      </c>
      <c r="J57" s="298">
        <f t="shared" si="4"/>
        <v>26.56</v>
      </c>
      <c r="K57" s="292"/>
      <c r="M57" s="316"/>
      <c r="N57" s="290"/>
    </row>
    <row r="58" spans="1:14" ht="12.75">
      <c r="A58" s="306">
        <f t="shared" si="5"/>
        <v>51</v>
      </c>
      <c r="B58" s="314" t="s">
        <v>100</v>
      </c>
      <c r="C58" s="314" t="s">
        <v>66</v>
      </c>
      <c r="D58" s="309">
        <v>1429</v>
      </c>
      <c r="E58" s="297">
        <v>0.2</v>
      </c>
      <c r="F58" s="303">
        <f t="shared" si="7"/>
        <v>8.5609999999999999</v>
      </c>
      <c r="G58" s="298">
        <v>12</v>
      </c>
      <c r="H58" s="300">
        <f t="shared" si="6"/>
        <v>20.55</v>
      </c>
      <c r="I58" s="298">
        <f t="shared" si="3"/>
        <v>4.8499999999999996</v>
      </c>
      <c r="J58" s="298">
        <f t="shared" si="4"/>
        <v>25.4</v>
      </c>
      <c r="K58" s="292"/>
      <c r="M58" s="316"/>
      <c r="N58" s="290"/>
    </row>
    <row r="59" spans="1:14" ht="12.75">
      <c r="A59" s="306">
        <f t="shared" si="5"/>
        <v>52</v>
      </c>
      <c r="B59" s="314" t="s">
        <v>88</v>
      </c>
      <c r="C59" s="314" t="s">
        <v>98</v>
      </c>
      <c r="D59" s="309">
        <v>2040</v>
      </c>
      <c r="E59" s="297">
        <v>0.2</v>
      </c>
      <c r="F59" s="303">
        <f t="shared" si="7"/>
        <v>12.221</v>
      </c>
      <c r="G59" s="298">
        <v>24</v>
      </c>
      <c r="H59" s="300">
        <f t="shared" si="6"/>
        <v>58.66</v>
      </c>
      <c r="I59" s="298">
        <f t="shared" si="3"/>
        <v>13.84</v>
      </c>
      <c r="J59" s="298">
        <f t="shared" si="4"/>
        <v>72.5</v>
      </c>
      <c r="K59" s="292"/>
      <c r="M59" s="316"/>
      <c r="N59" s="290"/>
    </row>
    <row r="60" spans="1:14" s="321" customFormat="1" ht="12.75">
      <c r="A60" s="306">
        <f t="shared" si="5"/>
        <v>53</v>
      </c>
      <c r="B60" s="314" t="s">
        <v>133</v>
      </c>
      <c r="C60" s="314" t="s">
        <v>98</v>
      </c>
      <c r="D60" s="309">
        <v>1821</v>
      </c>
      <c r="E60" s="294">
        <v>0.2</v>
      </c>
      <c r="F60" s="303">
        <f t="shared" si="7"/>
        <v>10.909000000000001</v>
      </c>
      <c r="G60" s="298">
        <v>36</v>
      </c>
      <c r="H60" s="291">
        <f t="shared" si="6"/>
        <v>78.540000000000006</v>
      </c>
      <c r="I60" s="298">
        <f t="shared" si="3"/>
        <v>18.53</v>
      </c>
      <c r="J60" s="298">
        <f t="shared" si="4"/>
        <v>97.070000000000007</v>
      </c>
      <c r="K60" s="292"/>
      <c r="M60" s="316"/>
      <c r="N60" s="290"/>
    </row>
    <row r="61" spans="1:14" ht="12.75">
      <c r="A61" s="306">
        <f t="shared" si="5"/>
        <v>54</v>
      </c>
      <c r="B61" s="314" t="s">
        <v>101</v>
      </c>
      <c r="C61" s="314" t="s">
        <v>102</v>
      </c>
      <c r="D61" s="309">
        <v>1523</v>
      </c>
      <c r="E61" s="297">
        <v>0.2</v>
      </c>
      <c r="F61" s="303">
        <f t="shared" si="7"/>
        <v>9.1240000000000006</v>
      </c>
      <c r="G61" s="298">
        <v>36</v>
      </c>
      <c r="H61" s="300">
        <f t="shared" si="6"/>
        <v>65.69</v>
      </c>
      <c r="I61" s="298">
        <f t="shared" si="3"/>
        <v>15.5</v>
      </c>
      <c r="J61" s="298">
        <f t="shared" si="4"/>
        <v>81.19</v>
      </c>
      <c r="K61" s="292"/>
      <c r="M61" s="316"/>
      <c r="N61" s="290"/>
    </row>
    <row r="62" spans="1:14" ht="12.75">
      <c r="A62" s="306">
        <f t="shared" si="5"/>
        <v>55</v>
      </c>
      <c r="B62" s="314" t="s">
        <v>125</v>
      </c>
      <c r="C62" s="314" t="s">
        <v>98</v>
      </c>
      <c r="D62" s="309">
        <v>1875</v>
      </c>
      <c r="E62" s="297">
        <v>0.2</v>
      </c>
      <c r="F62" s="303">
        <f t="shared" si="7"/>
        <v>11.233000000000001</v>
      </c>
      <c r="G62" s="298">
        <v>8</v>
      </c>
      <c r="H62" s="300">
        <f t="shared" si="6"/>
        <v>17.97</v>
      </c>
      <c r="I62" s="298">
        <f t="shared" si="3"/>
        <v>4.24</v>
      </c>
      <c r="J62" s="298">
        <f t="shared" si="4"/>
        <v>22.21</v>
      </c>
      <c r="K62" s="292"/>
      <c r="M62" s="316"/>
      <c r="N62" s="290"/>
    </row>
    <row r="63" spans="1:14" ht="12.75">
      <c r="A63" s="306">
        <f t="shared" si="5"/>
        <v>56</v>
      </c>
      <c r="B63" s="314" t="s">
        <v>103</v>
      </c>
      <c r="C63" s="314" t="s">
        <v>98</v>
      </c>
      <c r="D63" s="309">
        <v>1950</v>
      </c>
      <c r="E63" s="297">
        <v>0.2</v>
      </c>
      <c r="F63" s="303">
        <f t="shared" si="7"/>
        <v>11.682</v>
      </c>
      <c r="G63" s="298">
        <v>12</v>
      </c>
      <c r="H63" s="300">
        <f t="shared" si="6"/>
        <v>28.04</v>
      </c>
      <c r="I63" s="298">
        <f t="shared" si="3"/>
        <v>6.61</v>
      </c>
      <c r="J63" s="298">
        <f t="shared" si="4"/>
        <v>34.65</v>
      </c>
      <c r="K63" s="292"/>
      <c r="M63" s="316"/>
      <c r="N63" s="290"/>
    </row>
    <row r="64" spans="1:14" ht="12.75">
      <c r="A64" s="306">
        <f t="shared" si="5"/>
        <v>57</v>
      </c>
      <c r="B64" s="314" t="s">
        <v>126</v>
      </c>
      <c r="C64" s="314" t="s">
        <v>65</v>
      </c>
      <c r="D64" s="309">
        <v>1851</v>
      </c>
      <c r="E64" s="297">
        <v>0.2</v>
      </c>
      <c r="F64" s="303">
        <f t="shared" si="7"/>
        <v>11.089</v>
      </c>
      <c r="G64" s="298">
        <v>12</v>
      </c>
      <c r="H64" s="300">
        <f t="shared" si="6"/>
        <v>26.61</v>
      </c>
      <c r="I64" s="298">
        <f t="shared" si="3"/>
        <v>6.28</v>
      </c>
      <c r="J64" s="298">
        <f t="shared" si="4"/>
        <v>32.89</v>
      </c>
      <c r="K64" s="292"/>
      <c r="M64" s="316"/>
      <c r="N64" s="290"/>
    </row>
    <row r="65" spans="1:14" ht="12.75">
      <c r="A65" s="306">
        <f t="shared" si="5"/>
        <v>58</v>
      </c>
      <c r="B65" s="314" t="s">
        <v>145</v>
      </c>
      <c r="C65" s="314" t="s">
        <v>65</v>
      </c>
      <c r="D65" s="309">
        <v>1560</v>
      </c>
      <c r="E65" s="297">
        <v>0.2</v>
      </c>
      <c r="F65" s="303">
        <f t="shared" si="7"/>
        <v>9.3460000000000001</v>
      </c>
      <c r="G65" s="298">
        <v>12</v>
      </c>
      <c r="H65" s="300">
        <f t="shared" si="6"/>
        <v>22.43</v>
      </c>
      <c r="I65" s="298">
        <f t="shared" si="3"/>
        <v>5.29</v>
      </c>
      <c r="J65" s="298">
        <f t="shared" si="4"/>
        <v>27.72</v>
      </c>
      <c r="K65" s="292"/>
      <c r="M65" s="316"/>
      <c r="N65" s="290"/>
    </row>
    <row r="66" spans="1:14" ht="12.75">
      <c r="A66" s="306">
        <f t="shared" si="5"/>
        <v>59</v>
      </c>
      <c r="B66" s="314" t="s">
        <v>94</v>
      </c>
      <c r="C66" s="314" t="s">
        <v>90</v>
      </c>
      <c r="D66" s="309">
        <v>1425</v>
      </c>
      <c r="E66" s="297">
        <v>0.2</v>
      </c>
      <c r="F66" s="303">
        <f t="shared" si="7"/>
        <v>8.5370000000000008</v>
      </c>
      <c r="G66" s="298">
        <v>24</v>
      </c>
      <c r="H66" s="300">
        <f t="shared" si="6"/>
        <v>40.98</v>
      </c>
      <c r="I66" s="298">
        <f t="shared" si="3"/>
        <v>9.67</v>
      </c>
      <c r="J66" s="298">
        <f t="shared" si="4"/>
        <v>50.65</v>
      </c>
      <c r="K66" s="292"/>
      <c r="M66" s="316"/>
      <c r="N66" s="290"/>
    </row>
    <row r="67" spans="1:14" ht="12.75">
      <c r="A67" s="306">
        <f t="shared" si="5"/>
        <v>60</v>
      </c>
      <c r="B67" s="314" t="s">
        <v>92</v>
      </c>
      <c r="C67" s="314" t="s">
        <v>65</v>
      </c>
      <c r="D67" s="309">
        <v>1472</v>
      </c>
      <c r="E67" s="297">
        <v>0.2</v>
      </c>
      <c r="F67" s="303">
        <f t="shared" si="7"/>
        <v>8.8190000000000008</v>
      </c>
      <c r="G67" s="298">
        <v>12</v>
      </c>
      <c r="H67" s="300">
        <f t="shared" si="6"/>
        <v>21.17</v>
      </c>
      <c r="I67" s="298">
        <f t="shared" si="3"/>
        <v>4.99</v>
      </c>
      <c r="J67" s="298">
        <f t="shared" si="4"/>
        <v>26.160000000000004</v>
      </c>
      <c r="K67" s="292"/>
      <c r="M67" s="316"/>
      <c r="N67" s="290"/>
    </row>
    <row r="68" spans="1:14" ht="12.75">
      <c r="A68" s="306">
        <f t="shared" si="5"/>
        <v>61</v>
      </c>
      <c r="B68" s="314" t="s">
        <v>104</v>
      </c>
      <c r="C68" s="314" t="s">
        <v>65</v>
      </c>
      <c r="D68" s="309">
        <v>1581</v>
      </c>
      <c r="E68" s="297">
        <v>0.2</v>
      </c>
      <c r="F68" s="303">
        <f t="shared" si="7"/>
        <v>9.4719999999999995</v>
      </c>
      <c r="G68" s="298">
        <v>24</v>
      </c>
      <c r="H68" s="300">
        <f t="shared" si="6"/>
        <v>45.47</v>
      </c>
      <c r="I68" s="298">
        <f t="shared" si="3"/>
        <v>10.73</v>
      </c>
      <c r="J68" s="298">
        <f t="shared" si="4"/>
        <v>56.2</v>
      </c>
      <c r="K68" s="292"/>
      <c r="M68" s="316"/>
      <c r="N68" s="290"/>
    </row>
    <row r="69" spans="1:14" ht="12.75">
      <c r="A69" s="306">
        <f t="shared" si="5"/>
        <v>62</v>
      </c>
      <c r="B69" s="314" t="s">
        <v>105</v>
      </c>
      <c r="C69" s="314" t="s">
        <v>98</v>
      </c>
      <c r="D69" s="309">
        <v>1692</v>
      </c>
      <c r="E69" s="297">
        <v>0.2</v>
      </c>
      <c r="F69" s="303">
        <f t="shared" si="7"/>
        <v>10.137</v>
      </c>
      <c r="G69" s="298">
        <v>12</v>
      </c>
      <c r="H69" s="300">
        <f t="shared" si="6"/>
        <v>24.33</v>
      </c>
      <c r="I69" s="298">
        <f t="shared" si="3"/>
        <v>5.74</v>
      </c>
      <c r="J69" s="298">
        <f t="shared" si="4"/>
        <v>30.07</v>
      </c>
      <c r="K69" s="292"/>
      <c r="M69" s="316"/>
      <c r="N69" s="290"/>
    </row>
    <row r="70" spans="1:14" ht="12.75">
      <c r="A70" s="306">
        <f t="shared" si="5"/>
        <v>63</v>
      </c>
      <c r="B70" s="314" t="s">
        <v>106</v>
      </c>
      <c r="C70" s="314" t="s">
        <v>67</v>
      </c>
      <c r="D70" s="309">
        <v>2002</v>
      </c>
      <c r="E70" s="297">
        <v>0.2</v>
      </c>
      <c r="F70" s="303">
        <f t="shared" si="7"/>
        <v>11.994</v>
      </c>
      <c r="G70" s="298">
        <v>12</v>
      </c>
      <c r="H70" s="300">
        <f t="shared" si="6"/>
        <v>28.79</v>
      </c>
      <c r="I70" s="298">
        <f t="shared" si="3"/>
        <v>6.79</v>
      </c>
      <c r="J70" s="298">
        <f t="shared" si="4"/>
        <v>35.58</v>
      </c>
      <c r="K70" s="292"/>
      <c r="M70" s="316"/>
      <c r="N70" s="290"/>
    </row>
    <row r="71" spans="1:14" ht="12.75">
      <c r="A71" s="306">
        <f t="shared" si="5"/>
        <v>64</v>
      </c>
      <c r="B71" s="314" t="s">
        <v>144</v>
      </c>
      <c r="C71" s="314" t="s">
        <v>98</v>
      </c>
      <c r="D71" s="309">
        <v>1779</v>
      </c>
      <c r="E71" s="297">
        <v>0.5</v>
      </c>
      <c r="F71" s="303">
        <f t="shared" si="7"/>
        <v>10.657999999999999</v>
      </c>
      <c r="G71" s="298">
        <v>24</v>
      </c>
      <c r="H71" s="300">
        <f t="shared" si="6"/>
        <v>127.9</v>
      </c>
      <c r="I71" s="298">
        <f t="shared" si="3"/>
        <v>30.17</v>
      </c>
      <c r="J71" s="298">
        <f t="shared" si="4"/>
        <v>158.07</v>
      </c>
      <c r="K71" s="292"/>
      <c r="M71" s="316"/>
      <c r="N71" s="290"/>
    </row>
    <row r="72" spans="1:14" ht="12.75">
      <c r="A72" s="306">
        <f t="shared" si="5"/>
        <v>65</v>
      </c>
      <c r="B72" s="314" t="s">
        <v>94</v>
      </c>
      <c r="C72" s="314" t="s">
        <v>65</v>
      </c>
      <c r="D72" s="309">
        <v>1320</v>
      </c>
      <c r="E72" s="297">
        <v>0.2</v>
      </c>
      <c r="F72" s="303">
        <f t="shared" si="7"/>
        <v>7.9080000000000004</v>
      </c>
      <c r="G72" s="298">
        <v>80</v>
      </c>
      <c r="H72" s="300">
        <f t="shared" si="6"/>
        <v>126.53</v>
      </c>
      <c r="I72" s="298">
        <f t="shared" ref="I72:I107" si="8">ROUND(H72*23.59%,2)</f>
        <v>29.85</v>
      </c>
      <c r="J72" s="298">
        <f t="shared" ref="J72:J107" si="9">H72+I72</f>
        <v>156.38</v>
      </c>
      <c r="K72" s="292"/>
      <c r="M72" s="316"/>
      <c r="N72" s="290"/>
    </row>
    <row r="73" spans="1:14" ht="12.75">
      <c r="A73" s="306">
        <f t="shared" si="5"/>
        <v>66</v>
      </c>
      <c r="B73" s="314" t="s">
        <v>107</v>
      </c>
      <c r="C73" s="314" t="s">
        <v>90</v>
      </c>
      <c r="D73" s="309">
        <v>1640</v>
      </c>
      <c r="E73" s="297">
        <v>0.2</v>
      </c>
      <c r="F73" s="303">
        <f t="shared" si="7"/>
        <v>9.8249999999999993</v>
      </c>
      <c r="G73" s="298">
        <v>37</v>
      </c>
      <c r="H73" s="300">
        <f t="shared" si="6"/>
        <v>72.709999999999994</v>
      </c>
      <c r="I73" s="298">
        <f t="shared" si="8"/>
        <v>17.149999999999999</v>
      </c>
      <c r="J73" s="298">
        <f t="shared" si="9"/>
        <v>89.859999999999985</v>
      </c>
      <c r="K73" s="292"/>
      <c r="M73" s="316"/>
      <c r="N73" s="290"/>
    </row>
    <row r="74" spans="1:14" ht="12.75">
      <c r="A74" s="306">
        <f t="shared" ref="A74:A107" si="10">A73+1</f>
        <v>67</v>
      </c>
      <c r="B74" s="314" t="s">
        <v>132</v>
      </c>
      <c r="C74" s="314" t="s">
        <v>65</v>
      </c>
      <c r="D74" s="309">
        <v>1445</v>
      </c>
      <c r="E74" s="297">
        <v>0.2</v>
      </c>
      <c r="F74" s="303">
        <f t="shared" si="7"/>
        <v>8.657</v>
      </c>
      <c r="G74" s="298">
        <v>24</v>
      </c>
      <c r="H74" s="300">
        <f t="shared" si="6"/>
        <v>41.55</v>
      </c>
      <c r="I74" s="298">
        <f t="shared" si="8"/>
        <v>9.8000000000000007</v>
      </c>
      <c r="J74" s="298">
        <f t="shared" si="9"/>
        <v>51.349999999999994</v>
      </c>
      <c r="K74" s="292"/>
      <c r="M74" s="316"/>
      <c r="N74" s="290"/>
    </row>
    <row r="75" spans="1:14" s="321" customFormat="1" ht="12.75">
      <c r="A75" s="306">
        <f t="shared" si="10"/>
        <v>68</v>
      </c>
      <c r="B75" s="314" t="s">
        <v>132</v>
      </c>
      <c r="C75" s="314" t="s">
        <v>65</v>
      </c>
      <c r="D75" s="309">
        <v>1445</v>
      </c>
      <c r="E75" s="294">
        <v>0.5</v>
      </c>
      <c r="F75" s="303">
        <f t="shared" si="7"/>
        <v>8.657</v>
      </c>
      <c r="G75" s="298">
        <v>12</v>
      </c>
      <c r="H75" s="291">
        <f t="shared" si="6"/>
        <v>51.94</v>
      </c>
      <c r="I75" s="298">
        <f t="shared" si="8"/>
        <v>12.25</v>
      </c>
      <c r="J75" s="298">
        <f t="shared" si="9"/>
        <v>64.19</v>
      </c>
      <c r="K75" s="292"/>
      <c r="M75" s="316"/>
      <c r="N75" s="290"/>
    </row>
    <row r="76" spans="1:14" ht="12.75">
      <c r="A76" s="306">
        <f t="shared" si="10"/>
        <v>69</v>
      </c>
      <c r="B76" s="314" t="s">
        <v>149</v>
      </c>
      <c r="C76" s="314" t="s">
        <v>90</v>
      </c>
      <c r="D76" s="309">
        <v>1672</v>
      </c>
      <c r="E76" s="297">
        <v>0.5</v>
      </c>
      <c r="F76" s="303">
        <f t="shared" si="7"/>
        <v>10.016999999999999</v>
      </c>
      <c r="G76" s="298">
        <v>12</v>
      </c>
      <c r="H76" s="300">
        <f t="shared" si="6"/>
        <v>60.1</v>
      </c>
      <c r="I76" s="298">
        <f t="shared" si="8"/>
        <v>14.18</v>
      </c>
      <c r="J76" s="298">
        <f t="shared" si="9"/>
        <v>74.28</v>
      </c>
      <c r="K76" s="292"/>
      <c r="M76" s="316"/>
      <c r="N76" s="290"/>
    </row>
    <row r="77" spans="1:14" ht="12.75">
      <c r="A77" s="306">
        <f t="shared" si="10"/>
        <v>70</v>
      </c>
      <c r="B77" s="314" t="s">
        <v>108</v>
      </c>
      <c r="C77" s="314" t="s">
        <v>90</v>
      </c>
      <c r="D77" s="309">
        <v>1579</v>
      </c>
      <c r="E77" s="297">
        <v>0.5</v>
      </c>
      <c r="F77" s="303">
        <f t="shared" si="7"/>
        <v>9.4600000000000009</v>
      </c>
      <c r="G77" s="298">
        <v>48</v>
      </c>
      <c r="H77" s="300">
        <f t="shared" si="6"/>
        <v>227.04</v>
      </c>
      <c r="I77" s="298">
        <f t="shared" si="8"/>
        <v>53.56</v>
      </c>
      <c r="J77" s="298">
        <f t="shared" si="9"/>
        <v>280.60000000000002</v>
      </c>
      <c r="K77" s="292"/>
      <c r="M77" s="316"/>
      <c r="N77" s="290"/>
    </row>
    <row r="78" spans="1:14" ht="12.75">
      <c r="A78" s="306">
        <f t="shared" si="10"/>
        <v>71</v>
      </c>
      <c r="B78" s="314" t="s">
        <v>118</v>
      </c>
      <c r="C78" s="314" t="s">
        <v>65</v>
      </c>
      <c r="D78" s="309">
        <v>1445</v>
      </c>
      <c r="E78" s="297">
        <v>0.5</v>
      </c>
      <c r="F78" s="303">
        <f t="shared" si="7"/>
        <v>8.657</v>
      </c>
      <c r="G78" s="298">
        <v>12</v>
      </c>
      <c r="H78" s="300">
        <f t="shared" si="6"/>
        <v>51.94</v>
      </c>
      <c r="I78" s="298">
        <f t="shared" si="8"/>
        <v>12.25</v>
      </c>
      <c r="J78" s="298">
        <f t="shared" si="9"/>
        <v>64.19</v>
      </c>
      <c r="K78" s="292"/>
      <c r="M78" s="316"/>
      <c r="N78" s="290"/>
    </row>
    <row r="79" spans="1:14" ht="12.75">
      <c r="A79" s="306">
        <f t="shared" si="10"/>
        <v>72</v>
      </c>
      <c r="B79" s="314" t="s">
        <v>118</v>
      </c>
      <c r="C79" s="314" t="s">
        <v>65</v>
      </c>
      <c r="D79" s="309">
        <v>1445</v>
      </c>
      <c r="E79" s="297">
        <v>0.5</v>
      </c>
      <c r="F79" s="303">
        <f t="shared" si="7"/>
        <v>8.657</v>
      </c>
      <c r="G79" s="298">
        <v>12</v>
      </c>
      <c r="H79" s="300">
        <f t="shared" si="6"/>
        <v>51.94</v>
      </c>
      <c r="I79" s="298">
        <f t="shared" si="8"/>
        <v>12.25</v>
      </c>
      <c r="J79" s="298">
        <f t="shared" si="9"/>
        <v>64.19</v>
      </c>
      <c r="K79" s="292"/>
      <c r="M79" s="316"/>
      <c r="N79" s="290"/>
    </row>
    <row r="80" spans="1:14" ht="12.75">
      <c r="A80" s="306">
        <f t="shared" si="10"/>
        <v>73</v>
      </c>
      <c r="B80" s="314" t="s">
        <v>108</v>
      </c>
      <c r="C80" s="314" t="s">
        <v>98</v>
      </c>
      <c r="D80" s="309">
        <v>1744</v>
      </c>
      <c r="E80" s="297">
        <v>0.2</v>
      </c>
      <c r="F80" s="303">
        <f t="shared" si="7"/>
        <v>10.448</v>
      </c>
      <c r="G80" s="298">
        <v>36</v>
      </c>
      <c r="H80" s="300">
        <f t="shared" si="6"/>
        <v>75.23</v>
      </c>
      <c r="I80" s="298">
        <f t="shared" si="8"/>
        <v>17.75</v>
      </c>
      <c r="J80" s="298">
        <f t="shared" si="9"/>
        <v>92.98</v>
      </c>
      <c r="K80" s="292"/>
      <c r="M80" s="316"/>
      <c r="N80" s="290"/>
    </row>
    <row r="81" spans="1:14" ht="12.75">
      <c r="A81" s="306">
        <f t="shared" si="10"/>
        <v>74</v>
      </c>
      <c r="B81" s="314" t="s">
        <v>103</v>
      </c>
      <c r="C81" s="314" t="s">
        <v>90</v>
      </c>
      <c r="D81" s="309">
        <v>1495</v>
      </c>
      <c r="E81" s="297">
        <v>0.2</v>
      </c>
      <c r="F81" s="303">
        <f t="shared" si="7"/>
        <v>8.9559999999999995</v>
      </c>
      <c r="G81" s="298">
        <v>12</v>
      </c>
      <c r="H81" s="300">
        <f t="shared" si="6"/>
        <v>21.49</v>
      </c>
      <c r="I81" s="298">
        <f t="shared" si="8"/>
        <v>5.07</v>
      </c>
      <c r="J81" s="298">
        <f t="shared" si="9"/>
        <v>26.56</v>
      </c>
      <c r="K81" s="292"/>
      <c r="M81" s="316"/>
      <c r="N81" s="290"/>
    </row>
    <row r="82" spans="1:14" ht="12.75">
      <c r="A82" s="306">
        <f t="shared" si="10"/>
        <v>75</v>
      </c>
      <c r="B82" s="314" t="s">
        <v>111</v>
      </c>
      <c r="C82" s="314" t="s">
        <v>65</v>
      </c>
      <c r="D82" s="309">
        <v>1581</v>
      </c>
      <c r="E82" s="297">
        <v>0.2</v>
      </c>
      <c r="F82" s="303">
        <f t="shared" si="7"/>
        <v>9.4719999999999995</v>
      </c>
      <c r="G82" s="298">
        <v>12</v>
      </c>
      <c r="H82" s="300">
        <f t="shared" si="6"/>
        <v>22.73</v>
      </c>
      <c r="I82" s="298">
        <f t="shared" si="8"/>
        <v>5.36</v>
      </c>
      <c r="J82" s="298">
        <f t="shared" si="9"/>
        <v>28.09</v>
      </c>
      <c r="K82" s="292"/>
      <c r="M82" s="316"/>
      <c r="N82" s="290"/>
    </row>
    <row r="83" spans="1:14" ht="12.75">
      <c r="A83" s="306">
        <f t="shared" si="10"/>
        <v>76</v>
      </c>
      <c r="B83" s="314" t="s">
        <v>144</v>
      </c>
      <c r="C83" s="314" t="s">
        <v>90</v>
      </c>
      <c r="D83" s="309">
        <v>1652</v>
      </c>
      <c r="E83" s="297">
        <v>0.2</v>
      </c>
      <c r="F83" s="303">
        <f t="shared" si="7"/>
        <v>9.8970000000000002</v>
      </c>
      <c r="G83" s="298">
        <v>12</v>
      </c>
      <c r="H83" s="300">
        <f t="shared" si="6"/>
        <v>23.75</v>
      </c>
      <c r="I83" s="298">
        <f t="shared" si="8"/>
        <v>5.6</v>
      </c>
      <c r="J83" s="298">
        <f t="shared" si="9"/>
        <v>29.35</v>
      </c>
      <c r="K83" s="292"/>
      <c r="M83" s="316"/>
      <c r="N83" s="290"/>
    </row>
    <row r="84" spans="1:14" ht="12.75">
      <c r="A84" s="306">
        <f t="shared" si="10"/>
        <v>77</v>
      </c>
      <c r="B84" s="314" t="s">
        <v>112</v>
      </c>
      <c r="C84" s="314" t="s">
        <v>90</v>
      </c>
      <c r="D84" s="309">
        <v>1523</v>
      </c>
      <c r="E84" s="297">
        <v>0.2</v>
      </c>
      <c r="F84" s="303">
        <f t="shared" si="7"/>
        <v>9.1240000000000006</v>
      </c>
      <c r="G84" s="298">
        <v>24</v>
      </c>
      <c r="H84" s="300">
        <f t="shared" si="6"/>
        <v>43.8</v>
      </c>
      <c r="I84" s="298">
        <f t="shared" si="8"/>
        <v>10.33</v>
      </c>
      <c r="J84" s="298">
        <f t="shared" si="9"/>
        <v>54.129999999999995</v>
      </c>
      <c r="K84" s="292"/>
      <c r="M84" s="316"/>
      <c r="N84" s="290"/>
    </row>
    <row r="85" spans="1:14" ht="25.5">
      <c r="A85" s="306">
        <f t="shared" si="10"/>
        <v>78</v>
      </c>
      <c r="B85" s="314" t="s">
        <v>106</v>
      </c>
      <c r="C85" s="314" t="s">
        <v>109</v>
      </c>
      <c r="D85" s="309">
        <v>1898</v>
      </c>
      <c r="E85" s="297">
        <v>0.2</v>
      </c>
      <c r="F85" s="303">
        <f t="shared" si="7"/>
        <v>11.371</v>
      </c>
      <c r="G85" s="298">
        <v>16</v>
      </c>
      <c r="H85" s="300">
        <f t="shared" si="6"/>
        <v>36.39</v>
      </c>
      <c r="I85" s="298">
        <f t="shared" si="8"/>
        <v>8.58</v>
      </c>
      <c r="J85" s="298">
        <f t="shared" si="9"/>
        <v>44.97</v>
      </c>
      <c r="K85" s="292"/>
      <c r="M85" s="316"/>
      <c r="N85" s="290"/>
    </row>
    <row r="86" spans="1:14" ht="12.75">
      <c r="A86" s="306">
        <f t="shared" si="10"/>
        <v>79</v>
      </c>
      <c r="B86" s="314" t="s">
        <v>113</v>
      </c>
      <c r="C86" s="314" t="s">
        <v>98</v>
      </c>
      <c r="D86" s="309">
        <v>2077</v>
      </c>
      <c r="E86" s="297">
        <v>0.2</v>
      </c>
      <c r="F86" s="303">
        <f t="shared" si="7"/>
        <v>12.443</v>
      </c>
      <c r="G86" s="298">
        <v>12</v>
      </c>
      <c r="H86" s="300">
        <f t="shared" si="6"/>
        <v>29.86</v>
      </c>
      <c r="I86" s="298">
        <f t="shared" si="8"/>
        <v>7.04</v>
      </c>
      <c r="J86" s="298">
        <f t="shared" si="9"/>
        <v>36.9</v>
      </c>
      <c r="K86" s="292"/>
      <c r="M86" s="316"/>
      <c r="N86" s="290"/>
    </row>
    <row r="87" spans="1:14" ht="12.75">
      <c r="A87" s="306">
        <f t="shared" si="10"/>
        <v>80</v>
      </c>
      <c r="B87" s="314" t="s">
        <v>114</v>
      </c>
      <c r="C87" s="314" t="s">
        <v>90</v>
      </c>
      <c r="D87" s="309">
        <v>1495</v>
      </c>
      <c r="E87" s="297">
        <v>0.5</v>
      </c>
      <c r="F87" s="303">
        <f t="shared" si="7"/>
        <v>8.9559999999999995</v>
      </c>
      <c r="G87" s="298">
        <v>24</v>
      </c>
      <c r="H87" s="300">
        <f t="shared" si="6"/>
        <v>107.47</v>
      </c>
      <c r="I87" s="298">
        <f t="shared" si="8"/>
        <v>25.35</v>
      </c>
      <c r="J87" s="298">
        <f t="shared" si="9"/>
        <v>132.82</v>
      </c>
      <c r="K87" s="292"/>
      <c r="M87" s="316"/>
      <c r="N87" s="290"/>
    </row>
    <row r="88" spans="1:14" ht="12.75">
      <c r="A88" s="306">
        <f t="shared" si="10"/>
        <v>81</v>
      </c>
      <c r="B88" s="314" t="s">
        <v>116</v>
      </c>
      <c r="C88" s="314" t="s">
        <v>90</v>
      </c>
      <c r="D88" s="309">
        <v>1475</v>
      </c>
      <c r="E88" s="297">
        <v>0.5</v>
      </c>
      <c r="F88" s="303">
        <f t="shared" si="7"/>
        <v>8.8369999999999997</v>
      </c>
      <c r="G88" s="298">
        <v>8</v>
      </c>
      <c r="H88" s="300">
        <f t="shared" si="6"/>
        <v>35.35</v>
      </c>
      <c r="I88" s="298">
        <f t="shared" si="8"/>
        <v>8.34</v>
      </c>
      <c r="J88" s="298">
        <f t="shared" si="9"/>
        <v>43.69</v>
      </c>
      <c r="K88" s="292"/>
      <c r="M88" s="316"/>
      <c r="N88" s="290"/>
    </row>
    <row r="89" spans="1:14" ht="12.75">
      <c r="A89" s="306">
        <f t="shared" si="10"/>
        <v>82</v>
      </c>
      <c r="B89" s="314" t="s">
        <v>117</v>
      </c>
      <c r="C89" s="314" t="s">
        <v>90</v>
      </c>
      <c r="D89" s="309">
        <v>1495</v>
      </c>
      <c r="E89" s="297">
        <v>0.5</v>
      </c>
      <c r="F89" s="303">
        <f t="shared" si="7"/>
        <v>8.9559999999999995</v>
      </c>
      <c r="G89" s="298">
        <v>12</v>
      </c>
      <c r="H89" s="300">
        <f t="shared" si="6"/>
        <v>53.74</v>
      </c>
      <c r="I89" s="298">
        <f t="shared" si="8"/>
        <v>12.68</v>
      </c>
      <c r="J89" s="298">
        <f t="shared" si="9"/>
        <v>66.42</v>
      </c>
      <c r="K89" s="292"/>
      <c r="M89" s="316"/>
      <c r="N89" s="290"/>
    </row>
    <row r="90" spans="1:14" ht="12.75">
      <c r="A90" s="306">
        <f t="shared" si="10"/>
        <v>83</v>
      </c>
      <c r="B90" s="314" t="s">
        <v>149</v>
      </c>
      <c r="C90" s="314" t="s">
        <v>90</v>
      </c>
      <c r="D90" s="309">
        <v>1692</v>
      </c>
      <c r="E90" s="297">
        <v>0.5</v>
      </c>
      <c r="F90" s="303">
        <f t="shared" si="7"/>
        <v>10.137</v>
      </c>
      <c r="G90" s="298">
        <v>24</v>
      </c>
      <c r="H90" s="300">
        <f t="shared" ref="H90:H107" si="11">ROUND(F90*G90*E90,2)</f>
        <v>121.64</v>
      </c>
      <c r="I90" s="298">
        <f t="shared" si="8"/>
        <v>28.69</v>
      </c>
      <c r="J90" s="298">
        <f t="shared" si="9"/>
        <v>150.33000000000001</v>
      </c>
      <c r="K90" s="292"/>
      <c r="M90" s="316"/>
      <c r="N90" s="290"/>
    </row>
    <row r="91" spans="1:14" ht="25.5">
      <c r="A91" s="306">
        <f t="shared" si="10"/>
        <v>84</v>
      </c>
      <c r="B91" s="314" t="s">
        <v>86</v>
      </c>
      <c r="C91" s="314" t="s">
        <v>169</v>
      </c>
      <c r="D91" s="309">
        <v>2264</v>
      </c>
      <c r="E91" s="297">
        <v>0.5</v>
      </c>
      <c r="F91" s="303">
        <f t="shared" si="7"/>
        <v>13.563000000000001</v>
      </c>
      <c r="G91" s="298">
        <v>24</v>
      </c>
      <c r="H91" s="300">
        <f t="shared" si="11"/>
        <v>162.76</v>
      </c>
      <c r="I91" s="298">
        <f t="shared" si="8"/>
        <v>38.4</v>
      </c>
      <c r="J91" s="298">
        <f t="shared" si="9"/>
        <v>201.16</v>
      </c>
      <c r="K91" s="292"/>
      <c r="M91" s="316"/>
      <c r="N91" s="290"/>
    </row>
    <row r="92" spans="1:14" ht="12.75">
      <c r="A92" s="306">
        <f t="shared" si="10"/>
        <v>85</v>
      </c>
      <c r="B92" s="314" t="s">
        <v>117</v>
      </c>
      <c r="C92" s="314" t="s">
        <v>98</v>
      </c>
      <c r="D92" s="309">
        <v>1744</v>
      </c>
      <c r="E92" s="297">
        <v>0.5</v>
      </c>
      <c r="F92" s="303">
        <f t="shared" si="7"/>
        <v>10.448</v>
      </c>
      <c r="G92" s="298">
        <v>60</v>
      </c>
      <c r="H92" s="300">
        <f t="shared" si="11"/>
        <v>313.44</v>
      </c>
      <c r="I92" s="298">
        <f t="shared" si="8"/>
        <v>73.94</v>
      </c>
      <c r="J92" s="298">
        <f t="shared" si="9"/>
        <v>387.38</v>
      </c>
      <c r="K92" s="292"/>
      <c r="M92" s="316"/>
      <c r="N92" s="290"/>
    </row>
    <row r="93" spans="1:14" ht="12.75">
      <c r="A93" s="306">
        <f t="shared" si="10"/>
        <v>86</v>
      </c>
      <c r="B93" s="314" t="s">
        <v>92</v>
      </c>
      <c r="C93" s="314" t="s">
        <v>90</v>
      </c>
      <c r="D93" s="309">
        <v>1495</v>
      </c>
      <c r="E93" s="297">
        <v>0.5</v>
      </c>
      <c r="F93" s="303">
        <f t="shared" si="7"/>
        <v>8.9559999999999995</v>
      </c>
      <c r="G93" s="298">
        <v>24</v>
      </c>
      <c r="H93" s="300">
        <f t="shared" si="11"/>
        <v>107.47</v>
      </c>
      <c r="I93" s="298">
        <f t="shared" si="8"/>
        <v>25.35</v>
      </c>
      <c r="J93" s="298">
        <f t="shared" si="9"/>
        <v>132.82</v>
      </c>
      <c r="K93" s="292"/>
      <c r="M93" s="316"/>
      <c r="N93" s="290"/>
    </row>
    <row r="94" spans="1:14" ht="12.75">
      <c r="A94" s="306">
        <f t="shared" si="10"/>
        <v>87</v>
      </c>
      <c r="B94" s="314" t="s">
        <v>118</v>
      </c>
      <c r="C94" s="314" t="s">
        <v>90</v>
      </c>
      <c r="D94" s="309">
        <v>1523</v>
      </c>
      <c r="E94" s="297">
        <v>0.5</v>
      </c>
      <c r="F94" s="303">
        <f t="shared" si="7"/>
        <v>9.1240000000000006</v>
      </c>
      <c r="G94" s="298">
        <v>12</v>
      </c>
      <c r="H94" s="300">
        <f t="shared" si="11"/>
        <v>54.74</v>
      </c>
      <c r="I94" s="298">
        <f t="shared" si="8"/>
        <v>12.91</v>
      </c>
      <c r="J94" s="298">
        <f t="shared" si="9"/>
        <v>67.650000000000006</v>
      </c>
      <c r="K94" s="292"/>
      <c r="M94" s="316"/>
      <c r="N94" s="290"/>
    </row>
    <row r="95" spans="1:14" ht="12.75">
      <c r="A95" s="306">
        <f t="shared" si="10"/>
        <v>88</v>
      </c>
      <c r="B95" s="314" t="s">
        <v>118</v>
      </c>
      <c r="C95" s="314" t="s">
        <v>90</v>
      </c>
      <c r="D95" s="309">
        <v>1523</v>
      </c>
      <c r="E95" s="297">
        <v>0.5</v>
      </c>
      <c r="F95" s="303">
        <f t="shared" si="7"/>
        <v>9.1240000000000006</v>
      </c>
      <c r="G95" s="298">
        <v>12</v>
      </c>
      <c r="H95" s="300">
        <f t="shared" si="11"/>
        <v>54.74</v>
      </c>
      <c r="I95" s="298">
        <f t="shared" si="8"/>
        <v>12.91</v>
      </c>
      <c r="J95" s="298">
        <f t="shared" si="9"/>
        <v>67.650000000000006</v>
      </c>
      <c r="K95" s="292"/>
      <c r="M95" s="316"/>
      <c r="N95" s="290"/>
    </row>
    <row r="96" spans="1:14" ht="12.75">
      <c r="A96" s="306">
        <f t="shared" si="10"/>
        <v>89</v>
      </c>
      <c r="B96" s="314" t="s">
        <v>117</v>
      </c>
      <c r="C96" s="314" t="s">
        <v>90</v>
      </c>
      <c r="D96" s="309">
        <v>1495</v>
      </c>
      <c r="E96" s="297">
        <v>0.5</v>
      </c>
      <c r="F96" s="303">
        <f t="shared" si="7"/>
        <v>8.9559999999999995</v>
      </c>
      <c r="G96" s="298">
        <v>12</v>
      </c>
      <c r="H96" s="300">
        <f t="shared" si="11"/>
        <v>53.74</v>
      </c>
      <c r="I96" s="298">
        <f t="shared" si="8"/>
        <v>12.68</v>
      </c>
      <c r="J96" s="298">
        <f t="shared" si="9"/>
        <v>66.42</v>
      </c>
      <c r="K96" s="292"/>
      <c r="M96" s="316"/>
      <c r="N96" s="290"/>
    </row>
    <row r="97" spans="1:14" s="321" customFormat="1" ht="12.75">
      <c r="A97" s="306">
        <f t="shared" si="10"/>
        <v>90</v>
      </c>
      <c r="B97" s="314" t="s">
        <v>140</v>
      </c>
      <c r="C97" s="314" t="s">
        <v>98</v>
      </c>
      <c r="D97" s="309">
        <v>1680</v>
      </c>
      <c r="E97" s="294">
        <v>0.5</v>
      </c>
      <c r="F97" s="303">
        <f t="shared" si="7"/>
        <v>10.065</v>
      </c>
      <c r="G97" s="298">
        <v>12</v>
      </c>
      <c r="H97" s="291">
        <f t="shared" si="11"/>
        <v>60.39</v>
      </c>
      <c r="I97" s="298">
        <f t="shared" si="8"/>
        <v>14.25</v>
      </c>
      <c r="J97" s="298">
        <f t="shared" si="9"/>
        <v>74.64</v>
      </c>
      <c r="K97" s="292"/>
      <c r="M97" s="316"/>
      <c r="N97" s="290"/>
    </row>
    <row r="98" spans="1:14" ht="12.75">
      <c r="A98" s="306">
        <f t="shared" si="10"/>
        <v>91</v>
      </c>
      <c r="B98" s="314" t="s">
        <v>119</v>
      </c>
      <c r="C98" s="314" t="s">
        <v>90</v>
      </c>
      <c r="D98" s="309">
        <v>1692</v>
      </c>
      <c r="E98" s="297">
        <v>0.2</v>
      </c>
      <c r="F98" s="303">
        <f t="shared" si="7"/>
        <v>10.137</v>
      </c>
      <c r="G98" s="298">
        <v>24</v>
      </c>
      <c r="H98" s="300">
        <f t="shared" si="11"/>
        <v>48.66</v>
      </c>
      <c r="I98" s="298">
        <f t="shared" si="8"/>
        <v>11.48</v>
      </c>
      <c r="J98" s="298">
        <f t="shared" si="9"/>
        <v>60.14</v>
      </c>
      <c r="K98" s="292"/>
      <c r="M98" s="316"/>
      <c r="N98" s="290"/>
    </row>
    <row r="99" spans="1:14" ht="12.75">
      <c r="A99" s="306">
        <f t="shared" si="10"/>
        <v>92</v>
      </c>
      <c r="B99" s="314" t="s">
        <v>108</v>
      </c>
      <c r="C99" s="314" t="s">
        <v>90</v>
      </c>
      <c r="D99" s="309">
        <v>1523</v>
      </c>
      <c r="E99" s="297">
        <v>0.2</v>
      </c>
      <c r="F99" s="303">
        <f t="shared" si="7"/>
        <v>9.1240000000000006</v>
      </c>
      <c r="G99" s="298">
        <v>12</v>
      </c>
      <c r="H99" s="300">
        <f t="shared" si="11"/>
        <v>21.9</v>
      </c>
      <c r="I99" s="298">
        <f t="shared" si="8"/>
        <v>5.17</v>
      </c>
      <c r="J99" s="298">
        <f t="shared" si="9"/>
        <v>27.07</v>
      </c>
      <c r="K99" s="292"/>
      <c r="M99" s="316"/>
      <c r="N99" s="290"/>
    </row>
    <row r="100" spans="1:14" ht="12.75">
      <c r="A100" s="306">
        <f t="shared" si="10"/>
        <v>93</v>
      </c>
      <c r="B100" s="314" t="s">
        <v>108</v>
      </c>
      <c r="C100" s="314" t="s">
        <v>90</v>
      </c>
      <c r="D100" s="309">
        <v>1523</v>
      </c>
      <c r="E100" s="297">
        <v>0.2</v>
      </c>
      <c r="F100" s="303">
        <f t="shared" si="7"/>
        <v>9.1240000000000006</v>
      </c>
      <c r="G100" s="298">
        <v>24</v>
      </c>
      <c r="H100" s="300">
        <f t="shared" si="11"/>
        <v>43.8</v>
      </c>
      <c r="I100" s="298">
        <f t="shared" si="8"/>
        <v>10.33</v>
      </c>
      <c r="J100" s="298">
        <f t="shared" si="9"/>
        <v>54.129999999999995</v>
      </c>
      <c r="K100" s="292"/>
      <c r="M100" s="316"/>
      <c r="N100" s="290"/>
    </row>
    <row r="101" spans="1:14" ht="12.75">
      <c r="A101" s="306">
        <f t="shared" si="10"/>
        <v>94</v>
      </c>
      <c r="B101" s="314" t="s">
        <v>114</v>
      </c>
      <c r="C101" s="314" t="s">
        <v>65</v>
      </c>
      <c r="D101" s="309">
        <v>1425</v>
      </c>
      <c r="E101" s="297">
        <v>0.2</v>
      </c>
      <c r="F101" s="303">
        <f t="shared" si="7"/>
        <v>8.5370000000000008</v>
      </c>
      <c r="G101" s="298">
        <v>12</v>
      </c>
      <c r="H101" s="300">
        <f t="shared" si="11"/>
        <v>20.49</v>
      </c>
      <c r="I101" s="298">
        <f t="shared" si="8"/>
        <v>4.83</v>
      </c>
      <c r="J101" s="298">
        <f t="shared" si="9"/>
        <v>25.32</v>
      </c>
      <c r="K101" s="292"/>
      <c r="M101" s="316"/>
      <c r="N101" s="290"/>
    </row>
    <row r="102" spans="1:14" ht="12.75">
      <c r="A102" s="306">
        <f t="shared" si="10"/>
        <v>95</v>
      </c>
      <c r="B102" s="314" t="s">
        <v>120</v>
      </c>
      <c r="C102" s="314" t="s">
        <v>65</v>
      </c>
      <c r="D102" s="309">
        <v>1823</v>
      </c>
      <c r="E102" s="297">
        <v>0.2</v>
      </c>
      <c r="F102" s="303">
        <f t="shared" si="7"/>
        <v>10.920999999999999</v>
      </c>
      <c r="G102" s="298">
        <v>12</v>
      </c>
      <c r="H102" s="300">
        <f t="shared" si="11"/>
        <v>26.21</v>
      </c>
      <c r="I102" s="298">
        <f t="shared" si="8"/>
        <v>6.18</v>
      </c>
      <c r="J102" s="298">
        <f t="shared" si="9"/>
        <v>32.39</v>
      </c>
      <c r="K102" s="292"/>
      <c r="M102" s="316"/>
      <c r="N102" s="290"/>
    </row>
    <row r="103" spans="1:14" ht="12.75">
      <c r="A103" s="306">
        <f t="shared" si="10"/>
        <v>96</v>
      </c>
      <c r="B103" s="314" t="s">
        <v>120</v>
      </c>
      <c r="C103" s="314" t="s">
        <v>65</v>
      </c>
      <c r="D103" s="309">
        <v>1581</v>
      </c>
      <c r="E103" s="297">
        <v>0.2</v>
      </c>
      <c r="F103" s="303">
        <f t="shared" si="7"/>
        <v>9.4719999999999995</v>
      </c>
      <c r="G103" s="298">
        <v>24</v>
      </c>
      <c r="H103" s="300">
        <f t="shared" si="11"/>
        <v>45.47</v>
      </c>
      <c r="I103" s="298">
        <f t="shared" si="8"/>
        <v>10.73</v>
      </c>
      <c r="J103" s="298">
        <f t="shared" si="9"/>
        <v>56.2</v>
      </c>
      <c r="K103" s="292"/>
      <c r="M103" s="316"/>
      <c r="N103" s="290"/>
    </row>
    <row r="104" spans="1:14" ht="12.75">
      <c r="A104" s="306">
        <f t="shared" si="10"/>
        <v>97</v>
      </c>
      <c r="B104" s="314" t="s">
        <v>123</v>
      </c>
      <c r="C104" s="314" t="s">
        <v>90</v>
      </c>
      <c r="D104" s="309">
        <v>1495</v>
      </c>
      <c r="E104" s="297">
        <v>0.5</v>
      </c>
      <c r="F104" s="303">
        <f t="shared" si="7"/>
        <v>8.9559999999999995</v>
      </c>
      <c r="G104" s="298">
        <v>12</v>
      </c>
      <c r="H104" s="300">
        <f t="shared" si="11"/>
        <v>53.74</v>
      </c>
      <c r="I104" s="298">
        <f t="shared" si="8"/>
        <v>12.68</v>
      </c>
      <c r="J104" s="298">
        <f t="shared" si="9"/>
        <v>66.42</v>
      </c>
      <c r="K104" s="292"/>
      <c r="M104" s="316"/>
      <c r="N104" s="290"/>
    </row>
    <row r="105" spans="1:14" ht="12.75">
      <c r="A105" s="306">
        <f t="shared" si="10"/>
        <v>98</v>
      </c>
      <c r="B105" s="314" t="s">
        <v>99</v>
      </c>
      <c r="C105" s="314" t="s">
        <v>90</v>
      </c>
      <c r="D105" s="309">
        <v>1495</v>
      </c>
      <c r="E105" s="297">
        <v>0.5</v>
      </c>
      <c r="F105" s="303">
        <f t="shared" si="7"/>
        <v>8.9559999999999995</v>
      </c>
      <c r="G105" s="298">
        <v>12</v>
      </c>
      <c r="H105" s="300">
        <f t="shared" si="11"/>
        <v>53.74</v>
      </c>
      <c r="I105" s="298">
        <f t="shared" si="8"/>
        <v>12.68</v>
      </c>
      <c r="J105" s="298">
        <f t="shared" si="9"/>
        <v>66.42</v>
      </c>
      <c r="K105" s="292"/>
      <c r="M105" s="316"/>
      <c r="N105" s="290"/>
    </row>
    <row r="106" spans="1:14" ht="12.75">
      <c r="A106" s="306">
        <f t="shared" si="10"/>
        <v>99</v>
      </c>
      <c r="B106" s="314" t="s">
        <v>99</v>
      </c>
      <c r="C106" s="314" t="s">
        <v>90</v>
      </c>
      <c r="D106" s="309">
        <v>1495</v>
      </c>
      <c r="E106" s="297">
        <v>0.5</v>
      </c>
      <c r="F106" s="303">
        <f t="shared" si="7"/>
        <v>8.9559999999999995</v>
      </c>
      <c r="G106" s="298">
        <v>12</v>
      </c>
      <c r="H106" s="300">
        <f t="shared" si="11"/>
        <v>53.74</v>
      </c>
      <c r="I106" s="298">
        <f t="shared" si="8"/>
        <v>12.68</v>
      </c>
      <c r="J106" s="298">
        <f t="shared" si="9"/>
        <v>66.42</v>
      </c>
      <c r="K106" s="292"/>
      <c r="M106" s="316"/>
      <c r="N106" s="290"/>
    </row>
    <row r="107" spans="1:14" ht="12.75">
      <c r="A107" s="306">
        <f t="shared" si="10"/>
        <v>100</v>
      </c>
      <c r="B107" s="314" t="s">
        <v>116</v>
      </c>
      <c r="C107" s="314" t="s">
        <v>90</v>
      </c>
      <c r="D107" s="309">
        <v>1495</v>
      </c>
      <c r="E107" s="297">
        <v>0.2</v>
      </c>
      <c r="F107" s="303">
        <f t="shared" si="7"/>
        <v>8.9559999999999995</v>
      </c>
      <c r="G107" s="298">
        <v>12</v>
      </c>
      <c r="H107" s="300">
        <f t="shared" si="11"/>
        <v>21.49</v>
      </c>
      <c r="I107" s="298">
        <f t="shared" si="8"/>
        <v>5.07</v>
      </c>
      <c r="J107" s="298">
        <f t="shared" si="9"/>
        <v>26.56</v>
      </c>
      <c r="K107" s="292"/>
      <c r="M107" s="316"/>
      <c r="N107" s="290"/>
    </row>
    <row r="108" spans="1:14" ht="12.75">
      <c r="A108" s="306">
        <f>A107+1</f>
        <v>101</v>
      </c>
      <c r="B108" s="314" t="s">
        <v>118</v>
      </c>
      <c r="C108" s="314" t="s">
        <v>65</v>
      </c>
      <c r="D108" s="309">
        <v>1385</v>
      </c>
      <c r="E108" s="297">
        <v>0.2</v>
      </c>
      <c r="F108" s="303">
        <f t="shared" si="7"/>
        <v>8.2970000000000006</v>
      </c>
      <c r="G108" s="298">
        <v>12</v>
      </c>
      <c r="H108" s="300">
        <f t="shared" ref="H108:H171" si="12">ROUND(F108*G108*E108,2)</f>
        <v>19.91</v>
      </c>
      <c r="I108" s="298">
        <f t="shared" ref="I108:I171" si="13">ROUND(H108*23.59%,2)</f>
        <v>4.7</v>
      </c>
      <c r="J108" s="298">
        <f t="shared" ref="J108:J171" si="14">H108+I108</f>
        <v>24.61</v>
      </c>
      <c r="K108" s="292"/>
      <c r="M108" s="316"/>
      <c r="N108" s="290"/>
    </row>
    <row r="109" spans="1:14" ht="12.75">
      <c r="A109" s="306">
        <f t="shared" ref="A109:A172" si="15">A108+1</f>
        <v>102</v>
      </c>
      <c r="B109" s="314" t="s">
        <v>120</v>
      </c>
      <c r="C109" s="314" t="s">
        <v>65</v>
      </c>
      <c r="D109" s="309">
        <v>1493</v>
      </c>
      <c r="E109" s="297">
        <v>0.2</v>
      </c>
      <c r="F109" s="303">
        <f t="shared" si="7"/>
        <v>8.9440000000000008</v>
      </c>
      <c r="G109" s="298">
        <v>27</v>
      </c>
      <c r="H109" s="300">
        <f t="shared" si="12"/>
        <v>48.3</v>
      </c>
      <c r="I109" s="298">
        <f t="shared" si="13"/>
        <v>11.39</v>
      </c>
      <c r="J109" s="298">
        <f t="shared" si="14"/>
        <v>59.69</v>
      </c>
      <c r="M109" s="316"/>
      <c r="N109" s="322"/>
    </row>
    <row r="110" spans="1:14" ht="12.75">
      <c r="A110" s="306">
        <f t="shared" si="15"/>
        <v>103</v>
      </c>
      <c r="B110" s="314" t="s">
        <v>148</v>
      </c>
      <c r="C110" s="314" t="s">
        <v>90</v>
      </c>
      <c r="D110" s="309">
        <v>1435</v>
      </c>
      <c r="E110" s="297">
        <v>0.2</v>
      </c>
      <c r="F110" s="303">
        <f t="shared" si="7"/>
        <v>8.5969999999999995</v>
      </c>
      <c r="G110" s="298">
        <v>12</v>
      </c>
      <c r="H110" s="300">
        <f t="shared" si="12"/>
        <v>20.63</v>
      </c>
      <c r="I110" s="298">
        <f t="shared" si="13"/>
        <v>4.87</v>
      </c>
      <c r="J110" s="298">
        <f t="shared" si="14"/>
        <v>25.5</v>
      </c>
      <c r="M110" s="316"/>
      <c r="N110" s="322"/>
    </row>
    <row r="111" spans="1:14" ht="12.75">
      <c r="A111" s="306">
        <f t="shared" si="15"/>
        <v>104</v>
      </c>
      <c r="B111" s="314" t="s">
        <v>145</v>
      </c>
      <c r="C111" s="314" t="s">
        <v>90</v>
      </c>
      <c r="D111" s="309">
        <v>1435</v>
      </c>
      <c r="E111" s="297">
        <v>0.2</v>
      </c>
      <c r="F111" s="303">
        <f t="shared" si="7"/>
        <v>8.5969999999999995</v>
      </c>
      <c r="G111" s="298">
        <v>24</v>
      </c>
      <c r="H111" s="300">
        <f t="shared" si="12"/>
        <v>41.27</v>
      </c>
      <c r="I111" s="298">
        <f t="shared" si="13"/>
        <v>9.74</v>
      </c>
      <c r="J111" s="298">
        <f t="shared" si="14"/>
        <v>51.010000000000005</v>
      </c>
      <c r="M111" s="316"/>
      <c r="N111" s="322"/>
    </row>
    <row r="112" spans="1:14" ht="25.5">
      <c r="A112" s="306">
        <f t="shared" si="15"/>
        <v>105</v>
      </c>
      <c r="B112" s="314" t="s">
        <v>70</v>
      </c>
      <c r="C112" s="314" t="s">
        <v>65</v>
      </c>
      <c r="D112" s="309">
        <v>1855</v>
      </c>
      <c r="E112" s="297">
        <v>0.2</v>
      </c>
      <c r="F112" s="303">
        <f t="shared" si="7"/>
        <v>11.113</v>
      </c>
      <c r="G112" s="298">
        <v>82.5</v>
      </c>
      <c r="H112" s="300">
        <f t="shared" si="12"/>
        <v>183.36</v>
      </c>
      <c r="I112" s="298">
        <f t="shared" si="13"/>
        <v>43.25</v>
      </c>
      <c r="J112" s="298">
        <f t="shared" si="14"/>
        <v>226.61</v>
      </c>
      <c r="M112" s="316"/>
      <c r="N112" s="322"/>
    </row>
    <row r="113" spans="1:14" ht="25.5">
      <c r="A113" s="306">
        <f t="shared" si="15"/>
        <v>106</v>
      </c>
      <c r="B113" s="314" t="s">
        <v>70</v>
      </c>
      <c r="C113" s="314" t="s">
        <v>65</v>
      </c>
      <c r="D113" s="309">
        <v>1855</v>
      </c>
      <c r="E113" s="297">
        <v>0.2</v>
      </c>
      <c r="F113" s="303">
        <f t="shared" si="7"/>
        <v>11.113</v>
      </c>
      <c r="G113" s="298">
        <v>2.5</v>
      </c>
      <c r="H113" s="300">
        <f t="shared" si="12"/>
        <v>5.56</v>
      </c>
      <c r="I113" s="298">
        <f t="shared" si="13"/>
        <v>1.31</v>
      </c>
      <c r="J113" s="298">
        <f t="shared" si="14"/>
        <v>6.8699999999999992</v>
      </c>
      <c r="M113" s="316"/>
      <c r="N113" s="322"/>
    </row>
    <row r="114" spans="1:14" ht="12.75">
      <c r="A114" s="306">
        <f t="shared" si="15"/>
        <v>107</v>
      </c>
      <c r="B114" s="314" t="s">
        <v>145</v>
      </c>
      <c r="C114" s="314" t="s">
        <v>90</v>
      </c>
      <c r="D114" s="309">
        <v>1435</v>
      </c>
      <c r="E114" s="297">
        <v>0.5</v>
      </c>
      <c r="F114" s="303">
        <f t="shared" si="7"/>
        <v>8.5969999999999995</v>
      </c>
      <c r="G114" s="298">
        <v>36</v>
      </c>
      <c r="H114" s="300">
        <f t="shared" si="12"/>
        <v>154.75</v>
      </c>
      <c r="I114" s="298">
        <f t="shared" si="13"/>
        <v>36.51</v>
      </c>
      <c r="J114" s="298">
        <f t="shared" si="14"/>
        <v>191.26</v>
      </c>
      <c r="M114" s="316"/>
      <c r="N114" s="322"/>
    </row>
    <row r="115" spans="1:14" ht="12.75">
      <c r="A115" s="306">
        <f t="shared" si="15"/>
        <v>108</v>
      </c>
      <c r="B115" s="314" t="s">
        <v>121</v>
      </c>
      <c r="C115" s="314" t="s">
        <v>65</v>
      </c>
      <c r="D115" s="309">
        <v>1452</v>
      </c>
      <c r="E115" s="297">
        <v>0.5</v>
      </c>
      <c r="F115" s="303">
        <f t="shared" ref="F115:F178" si="16">ROUND(D115/$F$4,3)</f>
        <v>8.6989999999999998</v>
      </c>
      <c r="G115" s="298">
        <v>35.5</v>
      </c>
      <c r="H115" s="300">
        <f t="shared" si="12"/>
        <v>154.41</v>
      </c>
      <c r="I115" s="298">
        <f t="shared" si="13"/>
        <v>36.43</v>
      </c>
      <c r="J115" s="298">
        <f t="shared" si="14"/>
        <v>190.84</v>
      </c>
      <c r="M115" s="316"/>
      <c r="N115" s="322"/>
    </row>
    <row r="116" spans="1:14" ht="12.75">
      <c r="A116" s="306">
        <f t="shared" si="15"/>
        <v>109</v>
      </c>
      <c r="B116" s="314" t="s">
        <v>121</v>
      </c>
      <c r="C116" s="314" t="s">
        <v>65</v>
      </c>
      <c r="D116" s="309">
        <v>1452</v>
      </c>
      <c r="E116" s="297">
        <v>0.5</v>
      </c>
      <c r="F116" s="303">
        <f t="shared" si="16"/>
        <v>8.6989999999999998</v>
      </c>
      <c r="G116" s="298">
        <v>0.5</v>
      </c>
      <c r="H116" s="300">
        <f t="shared" si="12"/>
        <v>2.17</v>
      </c>
      <c r="I116" s="298">
        <f t="shared" si="13"/>
        <v>0.51</v>
      </c>
      <c r="J116" s="298">
        <f t="shared" si="14"/>
        <v>2.6799999999999997</v>
      </c>
      <c r="M116" s="316"/>
      <c r="N116" s="322"/>
    </row>
    <row r="117" spans="1:14" ht="12.75">
      <c r="A117" s="306">
        <f t="shared" si="15"/>
        <v>110</v>
      </c>
      <c r="B117" s="314" t="s">
        <v>89</v>
      </c>
      <c r="C117" s="314" t="s">
        <v>98</v>
      </c>
      <c r="D117" s="309">
        <v>1620</v>
      </c>
      <c r="E117" s="297">
        <v>0.5</v>
      </c>
      <c r="F117" s="303">
        <f t="shared" si="16"/>
        <v>9.7050000000000001</v>
      </c>
      <c r="G117" s="298">
        <v>24</v>
      </c>
      <c r="H117" s="300">
        <f t="shared" si="12"/>
        <v>116.46</v>
      </c>
      <c r="I117" s="298">
        <f t="shared" si="13"/>
        <v>27.47</v>
      </c>
      <c r="J117" s="298">
        <f t="shared" si="14"/>
        <v>143.93</v>
      </c>
      <c r="M117" s="316"/>
      <c r="N117" s="322"/>
    </row>
    <row r="118" spans="1:14" ht="12.75">
      <c r="A118" s="306">
        <f t="shared" si="15"/>
        <v>111</v>
      </c>
      <c r="B118" s="314" t="s">
        <v>97</v>
      </c>
      <c r="C118" s="314" t="s">
        <v>65</v>
      </c>
      <c r="D118" s="309">
        <v>1405</v>
      </c>
      <c r="E118" s="297">
        <v>0.2</v>
      </c>
      <c r="F118" s="303">
        <f t="shared" si="16"/>
        <v>8.4169999999999998</v>
      </c>
      <c r="G118" s="298">
        <v>24</v>
      </c>
      <c r="H118" s="300">
        <f t="shared" si="12"/>
        <v>40.4</v>
      </c>
      <c r="I118" s="298">
        <f t="shared" si="13"/>
        <v>9.5299999999999994</v>
      </c>
      <c r="J118" s="298">
        <f t="shared" si="14"/>
        <v>49.93</v>
      </c>
      <c r="M118" s="316"/>
      <c r="N118" s="322"/>
    </row>
    <row r="119" spans="1:14" ht="12.75">
      <c r="A119" s="306">
        <f t="shared" si="15"/>
        <v>112</v>
      </c>
      <c r="B119" s="314" t="s">
        <v>99</v>
      </c>
      <c r="C119" s="314" t="s">
        <v>90</v>
      </c>
      <c r="D119" s="309">
        <v>1463</v>
      </c>
      <c r="E119" s="297">
        <v>0.2</v>
      </c>
      <c r="F119" s="303">
        <f t="shared" si="16"/>
        <v>8.7650000000000006</v>
      </c>
      <c r="G119" s="298">
        <v>24</v>
      </c>
      <c r="H119" s="300">
        <f t="shared" si="12"/>
        <v>42.07</v>
      </c>
      <c r="I119" s="298">
        <f t="shared" si="13"/>
        <v>9.92</v>
      </c>
      <c r="J119" s="298">
        <f t="shared" si="14"/>
        <v>51.99</v>
      </c>
      <c r="M119" s="316"/>
      <c r="N119" s="322"/>
    </row>
    <row r="120" spans="1:14" ht="25.5">
      <c r="A120" s="306">
        <f t="shared" si="15"/>
        <v>113</v>
      </c>
      <c r="B120" s="314" t="s">
        <v>70</v>
      </c>
      <c r="C120" s="314" t="s">
        <v>66</v>
      </c>
      <c r="D120" s="309">
        <v>1635</v>
      </c>
      <c r="E120" s="297">
        <v>0.2</v>
      </c>
      <c r="F120" s="303">
        <f t="shared" si="16"/>
        <v>9.7949999999999999</v>
      </c>
      <c r="G120" s="298">
        <v>143</v>
      </c>
      <c r="H120" s="300">
        <f t="shared" si="12"/>
        <v>280.14</v>
      </c>
      <c r="I120" s="298">
        <f t="shared" si="13"/>
        <v>66.09</v>
      </c>
      <c r="J120" s="298">
        <f t="shared" si="14"/>
        <v>346.23</v>
      </c>
      <c r="M120" s="316"/>
      <c r="N120" s="322"/>
    </row>
    <row r="121" spans="1:14" ht="25.5">
      <c r="A121" s="306">
        <f t="shared" si="15"/>
        <v>114</v>
      </c>
      <c r="B121" s="314" t="s">
        <v>70</v>
      </c>
      <c r="C121" s="314" t="s">
        <v>66</v>
      </c>
      <c r="D121" s="309">
        <v>1635</v>
      </c>
      <c r="E121" s="297">
        <v>0.2</v>
      </c>
      <c r="F121" s="303">
        <f t="shared" si="16"/>
        <v>9.7949999999999999</v>
      </c>
      <c r="G121" s="298">
        <v>12</v>
      </c>
      <c r="H121" s="300">
        <f t="shared" si="12"/>
        <v>23.51</v>
      </c>
      <c r="I121" s="298">
        <f t="shared" si="13"/>
        <v>5.55</v>
      </c>
      <c r="J121" s="298">
        <f t="shared" si="14"/>
        <v>29.060000000000002</v>
      </c>
      <c r="M121" s="316"/>
      <c r="N121" s="322"/>
    </row>
    <row r="122" spans="1:14" ht="12.75">
      <c r="A122" s="306">
        <f t="shared" si="15"/>
        <v>115</v>
      </c>
      <c r="B122" s="314" t="s">
        <v>112</v>
      </c>
      <c r="C122" s="314" t="s">
        <v>65</v>
      </c>
      <c r="D122" s="309">
        <v>1385</v>
      </c>
      <c r="E122" s="297">
        <v>0.2</v>
      </c>
      <c r="F122" s="303">
        <f t="shared" si="16"/>
        <v>8.2970000000000006</v>
      </c>
      <c r="G122" s="298">
        <v>12</v>
      </c>
      <c r="H122" s="300">
        <f t="shared" si="12"/>
        <v>19.91</v>
      </c>
      <c r="I122" s="298">
        <f t="shared" si="13"/>
        <v>4.7</v>
      </c>
      <c r="J122" s="298">
        <f t="shared" si="14"/>
        <v>24.61</v>
      </c>
      <c r="M122" s="316"/>
      <c r="N122" s="322"/>
    </row>
    <row r="123" spans="1:14" ht="12.75">
      <c r="A123" s="306">
        <f t="shared" si="15"/>
        <v>116</v>
      </c>
      <c r="B123" s="314" t="s">
        <v>115</v>
      </c>
      <c r="C123" s="314" t="s">
        <v>65</v>
      </c>
      <c r="D123" s="309">
        <v>1412</v>
      </c>
      <c r="E123" s="297">
        <v>0.2</v>
      </c>
      <c r="F123" s="303">
        <f t="shared" si="16"/>
        <v>8.4589999999999996</v>
      </c>
      <c r="G123" s="298">
        <v>12</v>
      </c>
      <c r="H123" s="300">
        <f t="shared" si="12"/>
        <v>20.3</v>
      </c>
      <c r="I123" s="298">
        <f t="shared" si="13"/>
        <v>4.79</v>
      </c>
      <c r="J123" s="298">
        <f t="shared" si="14"/>
        <v>25.09</v>
      </c>
      <c r="M123" s="316"/>
      <c r="N123" s="322"/>
    </row>
    <row r="124" spans="1:14" ht="12.75">
      <c r="A124" s="306">
        <f t="shared" si="15"/>
        <v>117</v>
      </c>
      <c r="B124" s="314" t="s">
        <v>127</v>
      </c>
      <c r="C124" s="314" t="s">
        <v>90</v>
      </c>
      <c r="D124" s="309">
        <v>1551</v>
      </c>
      <c r="E124" s="297">
        <v>0.5</v>
      </c>
      <c r="F124" s="303">
        <f t="shared" si="16"/>
        <v>9.2919999999999998</v>
      </c>
      <c r="G124" s="298">
        <v>24</v>
      </c>
      <c r="H124" s="300">
        <f t="shared" si="12"/>
        <v>111.5</v>
      </c>
      <c r="I124" s="298">
        <f t="shared" si="13"/>
        <v>26.3</v>
      </c>
      <c r="J124" s="298">
        <f t="shared" si="14"/>
        <v>137.80000000000001</v>
      </c>
      <c r="M124" s="316"/>
      <c r="N124" s="322"/>
    </row>
    <row r="125" spans="1:14" ht="12.75">
      <c r="A125" s="306">
        <f t="shared" si="15"/>
        <v>118</v>
      </c>
      <c r="B125" s="314" t="s">
        <v>130</v>
      </c>
      <c r="C125" s="314" t="s">
        <v>65</v>
      </c>
      <c r="D125" s="309">
        <v>1524</v>
      </c>
      <c r="E125" s="297">
        <v>0.5</v>
      </c>
      <c r="F125" s="303">
        <f t="shared" si="16"/>
        <v>9.1300000000000008</v>
      </c>
      <c r="G125" s="298">
        <v>24</v>
      </c>
      <c r="H125" s="300">
        <f t="shared" si="12"/>
        <v>109.56</v>
      </c>
      <c r="I125" s="298">
        <f t="shared" si="13"/>
        <v>25.85</v>
      </c>
      <c r="J125" s="298">
        <f t="shared" si="14"/>
        <v>135.41</v>
      </c>
      <c r="M125" s="316"/>
      <c r="N125" s="322"/>
    </row>
    <row r="126" spans="1:14" ht="12.75">
      <c r="A126" s="306">
        <f t="shared" si="15"/>
        <v>119</v>
      </c>
      <c r="B126" s="314" t="s">
        <v>130</v>
      </c>
      <c r="C126" s="314" t="s">
        <v>65</v>
      </c>
      <c r="D126" s="309">
        <v>1432</v>
      </c>
      <c r="E126" s="297">
        <v>0.2</v>
      </c>
      <c r="F126" s="303">
        <f t="shared" si="16"/>
        <v>8.5790000000000006</v>
      </c>
      <c r="G126" s="298">
        <v>12</v>
      </c>
      <c r="H126" s="300">
        <f t="shared" si="12"/>
        <v>20.59</v>
      </c>
      <c r="I126" s="298">
        <f t="shared" si="13"/>
        <v>4.8600000000000003</v>
      </c>
      <c r="J126" s="298">
        <f t="shared" si="14"/>
        <v>25.45</v>
      </c>
      <c r="M126" s="316"/>
      <c r="N126" s="322"/>
    </row>
    <row r="127" spans="1:14" ht="12.75">
      <c r="A127" s="306">
        <f t="shared" si="15"/>
        <v>120</v>
      </c>
      <c r="B127" s="314" t="s">
        <v>116</v>
      </c>
      <c r="C127" s="314" t="s">
        <v>65</v>
      </c>
      <c r="D127" s="309">
        <v>1412</v>
      </c>
      <c r="E127" s="297">
        <v>0.2</v>
      </c>
      <c r="F127" s="303">
        <f t="shared" si="16"/>
        <v>8.4589999999999996</v>
      </c>
      <c r="G127" s="298">
        <v>12</v>
      </c>
      <c r="H127" s="300">
        <f t="shared" si="12"/>
        <v>20.3</v>
      </c>
      <c r="I127" s="298">
        <f t="shared" si="13"/>
        <v>4.79</v>
      </c>
      <c r="J127" s="298">
        <f t="shared" si="14"/>
        <v>25.09</v>
      </c>
      <c r="M127" s="316"/>
      <c r="N127" s="322"/>
    </row>
    <row r="128" spans="1:14" ht="12.75">
      <c r="A128" s="306">
        <f t="shared" si="15"/>
        <v>121</v>
      </c>
      <c r="B128" s="314" t="s">
        <v>116</v>
      </c>
      <c r="C128" s="314" t="s">
        <v>65</v>
      </c>
      <c r="D128" s="309">
        <v>1385</v>
      </c>
      <c r="E128" s="297">
        <v>0.2</v>
      </c>
      <c r="F128" s="303">
        <f t="shared" si="16"/>
        <v>8.2970000000000006</v>
      </c>
      <c r="G128" s="298">
        <v>24</v>
      </c>
      <c r="H128" s="300">
        <f t="shared" si="12"/>
        <v>39.83</v>
      </c>
      <c r="I128" s="298">
        <f t="shared" si="13"/>
        <v>9.4</v>
      </c>
      <c r="J128" s="298">
        <f t="shared" si="14"/>
        <v>49.23</v>
      </c>
      <c r="M128" s="316"/>
      <c r="N128" s="322"/>
    </row>
    <row r="129" spans="1:14" ht="12.75">
      <c r="A129" s="306">
        <f t="shared" si="15"/>
        <v>122</v>
      </c>
      <c r="B129" s="314" t="s">
        <v>110</v>
      </c>
      <c r="C129" s="314" t="s">
        <v>65</v>
      </c>
      <c r="D129" s="309">
        <v>1385</v>
      </c>
      <c r="E129" s="297">
        <v>0.2</v>
      </c>
      <c r="F129" s="303">
        <f t="shared" si="16"/>
        <v>8.2970000000000006</v>
      </c>
      <c r="G129" s="298">
        <v>24</v>
      </c>
      <c r="H129" s="300">
        <f t="shared" si="12"/>
        <v>39.83</v>
      </c>
      <c r="I129" s="298">
        <f t="shared" si="13"/>
        <v>9.4</v>
      </c>
      <c r="J129" s="298">
        <f t="shared" si="14"/>
        <v>49.23</v>
      </c>
      <c r="M129" s="316"/>
      <c r="N129" s="322"/>
    </row>
    <row r="130" spans="1:14" ht="25.5">
      <c r="A130" s="306">
        <f t="shared" si="15"/>
        <v>123</v>
      </c>
      <c r="B130" s="314" t="s">
        <v>70</v>
      </c>
      <c r="C130" s="314" t="s">
        <v>66</v>
      </c>
      <c r="D130" s="309">
        <v>1655</v>
      </c>
      <c r="E130" s="297">
        <v>0.2</v>
      </c>
      <c r="F130" s="303">
        <f t="shared" si="16"/>
        <v>9.9149999999999991</v>
      </c>
      <c r="G130" s="298">
        <v>2.5</v>
      </c>
      <c r="H130" s="300">
        <f t="shared" si="12"/>
        <v>4.96</v>
      </c>
      <c r="I130" s="298">
        <f t="shared" si="13"/>
        <v>1.17</v>
      </c>
      <c r="J130" s="298">
        <f t="shared" si="14"/>
        <v>6.13</v>
      </c>
      <c r="M130" s="316"/>
      <c r="N130" s="322"/>
    </row>
    <row r="131" spans="1:14" ht="25.5">
      <c r="A131" s="306">
        <f t="shared" si="15"/>
        <v>124</v>
      </c>
      <c r="B131" s="314" t="s">
        <v>70</v>
      </c>
      <c r="C131" s="314" t="s">
        <v>66</v>
      </c>
      <c r="D131" s="309">
        <v>1655</v>
      </c>
      <c r="E131" s="297">
        <v>0.5</v>
      </c>
      <c r="F131" s="303">
        <f t="shared" si="16"/>
        <v>9.9149999999999991</v>
      </c>
      <c r="G131" s="298">
        <v>70.5</v>
      </c>
      <c r="H131" s="300">
        <f t="shared" si="12"/>
        <v>349.5</v>
      </c>
      <c r="I131" s="298">
        <f t="shared" si="13"/>
        <v>82.45</v>
      </c>
      <c r="J131" s="298">
        <f t="shared" si="14"/>
        <v>431.95</v>
      </c>
      <c r="M131" s="316"/>
      <c r="N131" s="322"/>
    </row>
    <row r="132" spans="1:14" ht="12.75">
      <c r="A132" s="306">
        <f t="shared" si="15"/>
        <v>125</v>
      </c>
      <c r="B132" s="314" t="s">
        <v>149</v>
      </c>
      <c r="C132" s="314" t="s">
        <v>90</v>
      </c>
      <c r="D132" s="309">
        <v>1632</v>
      </c>
      <c r="E132" s="297">
        <v>0.2</v>
      </c>
      <c r="F132" s="303">
        <f t="shared" si="16"/>
        <v>9.7769999999999992</v>
      </c>
      <c r="G132" s="298">
        <v>12</v>
      </c>
      <c r="H132" s="300">
        <f t="shared" si="12"/>
        <v>23.46</v>
      </c>
      <c r="I132" s="298">
        <f t="shared" si="13"/>
        <v>5.53</v>
      </c>
      <c r="J132" s="298">
        <f t="shared" si="14"/>
        <v>28.990000000000002</v>
      </c>
      <c r="M132" s="316"/>
      <c r="N132" s="322"/>
    </row>
    <row r="133" spans="1:14" ht="12.75">
      <c r="A133" s="306">
        <f t="shared" si="15"/>
        <v>126</v>
      </c>
      <c r="B133" s="314" t="s">
        <v>104</v>
      </c>
      <c r="C133" s="314" t="s">
        <v>65</v>
      </c>
      <c r="D133" s="309">
        <v>1521</v>
      </c>
      <c r="E133" s="297">
        <v>0.2</v>
      </c>
      <c r="F133" s="303">
        <f t="shared" si="16"/>
        <v>9.1120000000000001</v>
      </c>
      <c r="G133" s="298">
        <v>24</v>
      </c>
      <c r="H133" s="300">
        <f t="shared" si="12"/>
        <v>43.74</v>
      </c>
      <c r="I133" s="298">
        <f t="shared" si="13"/>
        <v>10.32</v>
      </c>
      <c r="J133" s="298">
        <f t="shared" si="14"/>
        <v>54.06</v>
      </c>
      <c r="M133" s="316"/>
      <c r="N133" s="322"/>
    </row>
    <row r="134" spans="1:14" ht="12.75">
      <c r="A134" s="306">
        <f t="shared" si="15"/>
        <v>127</v>
      </c>
      <c r="B134" s="314" t="s">
        <v>110</v>
      </c>
      <c r="C134" s="314" t="s">
        <v>65</v>
      </c>
      <c r="D134" s="309">
        <v>1385</v>
      </c>
      <c r="E134" s="297">
        <v>0.5</v>
      </c>
      <c r="F134" s="303">
        <f t="shared" si="16"/>
        <v>8.2970000000000006</v>
      </c>
      <c r="G134" s="298">
        <v>48</v>
      </c>
      <c r="H134" s="300">
        <f t="shared" si="12"/>
        <v>199.13</v>
      </c>
      <c r="I134" s="298">
        <f t="shared" si="13"/>
        <v>46.97</v>
      </c>
      <c r="J134" s="298">
        <f t="shared" si="14"/>
        <v>246.1</v>
      </c>
      <c r="M134" s="316"/>
      <c r="N134" s="322"/>
    </row>
    <row r="135" spans="1:14" ht="25.5">
      <c r="A135" s="306">
        <f t="shared" si="15"/>
        <v>128</v>
      </c>
      <c r="B135" s="314" t="s">
        <v>70</v>
      </c>
      <c r="C135" s="314" t="s">
        <v>66</v>
      </c>
      <c r="D135" s="309">
        <v>1635</v>
      </c>
      <c r="E135" s="297">
        <v>0.2</v>
      </c>
      <c r="F135" s="303">
        <f t="shared" si="16"/>
        <v>9.7949999999999999</v>
      </c>
      <c r="G135" s="298">
        <v>5.5</v>
      </c>
      <c r="H135" s="300">
        <f t="shared" si="12"/>
        <v>10.77</v>
      </c>
      <c r="I135" s="298">
        <f t="shared" si="13"/>
        <v>2.54</v>
      </c>
      <c r="J135" s="298">
        <f t="shared" si="14"/>
        <v>13.309999999999999</v>
      </c>
      <c r="M135" s="316"/>
      <c r="N135" s="322"/>
    </row>
    <row r="136" spans="1:14" ht="25.5">
      <c r="A136" s="306">
        <f t="shared" si="15"/>
        <v>129</v>
      </c>
      <c r="B136" s="314" t="s">
        <v>70</v>
      </c>
      <c r="C136" s="314" t="s">
        <v>66</v>
      </c>
      <c r="D136" s="309">
        <v>1635</v>
      </c>
      <c r="E136" s="297">
        <v>0.2</v>
      </c>
      <c r="F136" s="303">
        <f t="shared" si="16"/>
        <v>9.7949999999999999</v>
      </c>
      <c r="G136" s="298">
        <v>90.5</v>
      </c>
      <c r="H136" s="300">
        <f t="shared" si="12"/>
        <v>177.29</v>
      </c>
      <c r="I136" s="298">
        <f t="shared" si="13"/>
        <v>41.82</v>
      </c>
      <c r="J136" s="298">
        <f t="shared" si="14"/>
        <v>219.10999999999999</v>
      </c>
      <c r="M136" s="316"/>
      <c r="N136" s="322"/>
    </row>
    <row r="137" spans="1:14" ht="12.75">
      <c r="A137" s="306">
        <f t="shared" si="15"/>
        <v>130</v>
      </c>
      <c r="B137" s="314" t="s">
        <v>104</v>
      </c>
      <c r="C137" s="314" t="s">
        <v>65</v>
      </c>
      <c r="D137" s="309">
        <v>1521</v>
      </c>
      <c r="E137" s="297">
        <v>0.5</v>
      </c>
      <c r="F137" s="303">
        <f t="shared" si="16"/>
        <v>9.1120000000000001</v>
      </c>
      <c r="G137" s="298">
        <v>12</v>
      </c>
      <c r="H137" s="300">
        <f t="shared" si="12"/>
        <v>54.67</v>
      </c>
      <c r="I137" s="298">
        <f t="shared" si="13"/>
        <v>12.9</v>
      </c>
      <c r="J137" s="298">
        <f t="shared" si="14"/>
        <v>67.570000000000007</v>
      </c>
      <c r="M137" s="316"/>
      <c r="N137" s="322"/>
    </row>
    <row r="138" spans="1:14" ht="12.75">
      <c r="A138" s="306">
        <f t="shared" si="15"/>
        <v>131</v>
      </c>
      <c r="B138" s="314" t="s">
        <v>148</v>
      </c>
      <c r="C138" s="314" t="s">
        <v>65</v>
      </c>
      <c r="D138" s="309">
        <v>1385</v>
      </c>
      <c r="E138" s="297">
        <v>0.2</v>
      </c>
      <c r="F138" s="303">
        <f t="shared" si="16"/>
        <v>8.2970000000000006</v>
      </c>
      <c r="G138" s="298">
        <v>24</v>
      </c>
      <c r="H138" s="300">
        <f t="shared" si="12"/>
        <v>39.83</v>
      </c>
      <c r="I138" s="298">
        <f t="shared" si="13"/>
        <v>9.4</v>
      </c>
      <c r="J138" s="298">
        <f t="shared" si="14"/>
        <v>49.23</v>
      </c>
      <c r="M138" s="316"/>
      <c r="N138" s="322"/>
    </row>
    <row r="139" spans="1:14" ht="12.75">
      <c r="A139" s="306">
        <f t="shared" si="15"/>
        <v>132</v>
      </c>
      <c r="B139" s="314" t="s">
        <v>128</v>
      </c>
      <c r="C139" s="314" t="s">
        <v>65</v>
      </c>
      <c r="D139" s="309">
        <v>1385</v>
      </c>
      <c r="E139" s="297">
        <v>0.5</v>
      </c>
      <c r="F139" s="303">
        <f t="shared" si="16"/>
        <v>8.2970000000000006</v>
      </c>
      <c r="G139" s="298">
        <v>24</v>
      </c>
      <c r="H139" s="300">
        <f t="shared" si="12"/>
        <v>99.56</v>
      </c>
      <c r="I139" s="298">
        <f t="shared" si="13"/>
        <v>23.49</v>
      </c>
      <c r="J139" s="298">
        <f t="shared" si="14"/>
        <v>123.05</v>
      </c>
      <c r="M139" s="316"/>
      <c r="N139" s="322"/>
    </row>
    <row r="140" spans="1:14" ht="12.75">
      <c r="A140" s="306">
        <f t="shared" si="15"/>
        <v>133</v>
      </c>
      <c r="B140" s="314" t="s">
        <v>101</v>
      </c>
      <c r="C140" s="314" t="s">
        <v>65</v>
      </c>
      <c r="D140" s="309">
        <v>1385</v>
      </c>
      <c r="E140" s="297">
        <v>0.2</v>
      </c>
      <c r="F140" s="303">
        <f t="shared" si="16"/>
        <v>8.2970000000000006</v>
      </c>
      <c r="G140" s="298">
        <v>8</v>
      </c>
      <c r="H140" s="300">
        <f t="shared" si="12"/>
        <v>13.28</v>
      </c>
      <c r="I140" s="298">
        <f t="shared" si="13"/>
        <v>3.13</v>
      </c>
      <c r="J140" s="298">
        <f t="shared" si="14"/>
        <v>16.41</v>
      </c>
      <c r="M140" s="316"/>
      <c r="N140" s="322"/>
    </row>
    <row r="141" spans="1:14" ht="12.75">
      <c r="A141" s="306">
        <f t="shared" si="15"/>
        <v>134</v>
      </c>
      <c r="B141" s="314" t="s">
        <v>89</v>
      </c>
      <c r="C141" s="314" t="s">
        <v>65</v>
      </c>
      <c r="D141" s="309">
        <v>1412</v>
      </c>
      <c r="E141" s="297">
        <v>0.2</v>
      </c>
      <c r="F141" s="303">
        <f t="shared" si="16"/>
        <v>8.4589999999999996</v>
      </c>
      <c r="G141" s="298">
        <v>12</v>
      </c>
      <c r="H141" s="300">
        <f t="shared" si="12"/>
        <v>20.3</v>
      </c>
      <c r="I141" s="298">
        <f t="shared" si="13"/>
        <v>4.79</v>
      </c>
      <c r="J141" s="298">
        <f t="shared" si="14"/>
        <v>25.09</v>
      </c>
      <c r="M141" s="316"/>
      <c r="N141" s="322"/>
    </row>
    <row r="142" spans="1:14" ht="12.75">
      <c r="A142" s="306">
        <f t="shared" si="15"/>
        <v>135</v>
      </c>
      <c r="B142" s="314" t="s">
        <v>120</v>
      </c>
      <c r="C142" s="314" t="s">
        <v>65</v>
      </c>
      <c r="D142" s="309">
        <v>1493</v>
      </c>
      <c r="E142" s="297">
        <v>0.2</v>
      </c>
      <c r="F142" s="303">
        <f t="shared" si="16"/>
        <v>8.9440000000000008</v>
      </c>
      <c r="G142" s="298">
        <v>24</v>
      </c>
      <c r="H142" s="300">
        <f t="shared" si="12"/>
        <v>42.93</v>
      </c>
      <c r="I142" s="298">
        <f t="shared" si="13"/>
        <v>10.130000000000001</v>
      </c>
      <c r="J142" s="298">
        <f t="shared" si="14"/>
        <v>53.06</v>
      </c>
      <c r="M142" s="316"/>
      <c r="N142" s="322"/>
    </row>
    <row r="143" spans="1:14" ht="12.75">
      <c r="A143" s="306">
        <f t="shared" si="15"/>
        <v>136</v>
      </c>
      <c r="B143" s="314" t="s">
        <v>145</v>
      </c>
      <c r="C143" s="314" t="s">
        <v>65</v>
      </c>
      <c r="D143" s="309">
        <v>1385</v>
      </c>
      <c r="E143" s="297">
        <v>0.2</v>
      </c>
      <c r="F143" s="303">
        <f t="shared" si="16"/>
        <v>8.2970000000000006</v>
      </c>
      <c r="G143" s="298">
        <v>36</v>
      </c>
      <c r="H143" s="300">
        <f t="shared" si="12"/>
        <v>59.74</v>
      </c>
      <c r="I143" s="298">
        <f t="shared" si="13"/>
        <v>14.09</v>
      </c>
      <c r="J143" s="298">
        <f t="shared" si="14"/>
        <v>73.83</v>
      </c>
      <c r="M143" s="316"/>
      <c r="N143" s="322"/>
    </row>
    <row r="144" spans="1:14" ht="12.75">
      <c r="A144" s="306">
        <f t="shared" si="15"/>
        <v>137</v>
      </c>
      <c r="B144" s="314" t="s">
        <v>103</v>
      </c>
      <c r="C144" s="314" t="s">
        <v>65</v>
      </c>
      <c r="D144" s="309">
        <v>1385</v>
      </c>
      <c r="E144" s="297">
        <v>0.2</v>
      </c>
      <c r="F144" s="303">
        <f t="shared" si="16"/>
        <v>8.2970000000000006</v>
      </c>
      <c r="G144" s="298">
        <v>24</v>
      </c>
      <c r="H144" s="300">
        <f t="shared" si="12"/>
        <v>39.83</v>
      </c>
      <c r="I144" s="298">
        <f t="shared" si="13"/>
        <v>9.4</v>
      </c>
      <c r="J144" s="298">
        <f t="shared" si="14"/>
        <v>49.23</v>
      </c>
      <c r="M144" s="316"/>
      <c r="N144" s="322"/>
    </row>
    <row r="145" spans="1:14" ht="12.75">
      <c r="A145" s="306">
        <f t="shared" si="15"/>
        <v>138</v>
      </c>
      <c r="B145" s="314" t="s">
        <v>126</v>
      </c>
      <c r="C145" s="314" t="s">
        <v>65</v>
      </c>
      <c r="D145" s="309">
        <v>1493</v>
      </c>
      <c r="E145" s="297">
        <v>0.2</v>
      </c>
      <c r="F145" s="303">
        <f t="shared" si="16"/>
        <v>8.9440000000000008</v>
      </c>
      <c r="G145" s="298">
        <v>12</v>
      </c>
      <c r="H145" s="300">
        <f t="shared" si="12"/>
        <v>21.47</v>
      </c>
      <c r="I145" s="298">
        <f t="shared" si="13"/>
        <v>5.0599999999999996</v>
      </c>
      <c r="J145" s="298">
        <f t="shared" si="14"/>
        <v>26.529999999999998</v>
      </c>
      <c r="M145" s="316"/>
      <c r="N145" s="322"/>
    </row>
    <row r="146" spans="1:14" ht="12.75">
      <c r="A146" s="306">
        <f t="shared" si="15"/>
        <v>139</v>
      </c>
      <c r="B146" s="314" t="s">
        <v>96</v>
      </c>
      <c r="C146" s="314" t="s">
        <v>65</v>
      </c>
      <c r="D146" s="309">
        <v>1385</v>
      </c>
      <c r="E146" s="297">
        <v>0.2</v>
      </c>
      <c r="F146" s="303">
        <f t="shared" si="16"/>
        <v>8.2970000000000006</v>
      </c>
      <c r="G146" s="298">
        <v>12</v>
      </c>
      <c r="H146" s="300">
        <f t="shared" si="12"/>
        <v>19.91</v>
      </c>
      <c r="I146" s="298">
        <f t="shared" si="13"/>
        <v>4.7</v>
      </c>
      <c r="J146" s="298">
        <f t="shared" si="14"/>
        <v>24.61</v>
      </c>
      <c r="M146" s="316"/>
      <c r="N146" s="322"/>
    </row>
    <row r="147" spans="1:14" ht="12.75">
      <c r="A147" s="306">
        <f t="shared" si="15"/>
        <v>140</v>
      </c>
      <c r="B147" s="314" t="s">
        <v>89</v>
      </c>
      <c r="C147" s="314" t="s">
        <v>65</v>
      </c>
      <c r="D147" s="309">
        <v>1405</v>
      </c>
      <c r="E147" s="297">
        <v>0.2</v>
      </c>
      <c r="F147" s="303">
        <f t="shared" si="16"/>
        <v>8.4169999999999998</v>
      </c>
      <c r="G147" s="298">
        <v>36</v>
      </c>
      <c r="H147" s="300">
        <f t="shared" si="12"/>
        <v>60.6</v>
      </c>
      <c r="I147" s="298">
        <f t="shared" si="13"/>
        <v>14.3</v>
      </c>
      <c r="J147" s="298">
        <f t="shared" si="14"/>
        <v>74.900000000000006</v>
      </c>
      <c r="M147" s="316"/>
      <c r="N147" s="322"/>
    </row>
    <row r="148" spans="1:14" ht="12.75">
      <c r="A148" s="306">
        <f t="shared" si="15"/>
        <v>141</v>
      </c>
      <c r="B148" s="314" t="s">
        <v>127</v>
      </c>
      <c r="C148" s="314" t="s">
        <v>65</v>
      </c>
      <c r="D148" s="309">
        <v>1521</v>
      </c>
      <c r="E148" s="297">
        <v>0.2</v>
      </c>
      <c r="F148" s="303">
        <f t="shared" si="16"/>
        <v>9.1120000000000001</v>
      </c>
      <c r="G148" s="298">
        <v>12</v>
      </c>
      <c r="H148" s="300">
        <f t="shared" si="12"/>
        <v>21.87</v>
      </c>
      <c r="I148" s="298">
        <f t="shared" si="13"/>
        <v>5.16</v>
      </c>
      <c r="J148" s="298">
        <f t="shared" si="14"/>
        <v>27.03</v>
      </c>
      <c r="M148" s="316"/>
      <c r="N148" s="322"/>
    </row>
    <row r="149" spans="1:14" ht="12.75">
      <c r="A149" s="306">
        <f t="shared" si="15"/>
        <v>142</v>
      </c>
      <c r="B149" s="314" t="s">
        <v>111</v>
      </c>
      <c r="C149" s="314" t="s">
        <v>65</v>
      </c>
      <c r="D149" s="309">
        <v>1493</v>
      </c>
      <c r="E149" s="297">
        <v>0.2</v>
      </c>
      <c r="F149" s="303">
        <f t="shared" si="16"/>
        <v>8.9440000000000008</v>
      </c>
      <c r="G149" s="298">
        <v>25</v>
      </c>
      <c r="H149" s="300">
        <f t="shared" si="12"/>
        <v>44.72</v>
      </c>
      <c r="I149" s="298">
        <f t="shared" si="13"/>
        <v>10.55</v>
      </c>
      <c r="J149" s="298">
        <f t="shared" si="14"/>
        <v>55.269999999999996</v>
      </c>
      <c r="M149" s="316"/>
      <c r="N149" s="322"/>
    </row>
    <row r="150" spans="1:14" ht="12.75">
      <c r="A150" s="306">
        <f t="shared" si="15"/>
        <v>143</v>
      </c>
      <c r="B150" s="314" t="s">
        <v>106</v>
      </c>
      <c r="C150" s="314" t="s">
        <v>65</v>
      </c>
      <c r="D150" s="309">
        <v>1330</v>
      </c>
      <c r="E150" s="297">
        <v>0.2</v>
      </c>
      <c r="F150" s="303">
        <f t="shared" si="16"/>
        <v>7.968</v>
      </c>
      <c r="G150" s="298">
        <v>36</v>
      </c>
      <c r="H150" s="300">
        <f t="shared" si="12"/>
        <v>57.37</v>
      </c>
      <c r="I150" s="298">
        <f t="shared" si="13"/>
        <v>13.53</v>
      </c>
      <c r="J150" s="298">
        <f t="shared" si="14"/>
        <v>70.899999999999991</v>
      </c>
      <c r="M150" s="316"/>
      <c r="N150" s="322"/>
    </row>
    <row r="151" spans="1:14" ht="12.75">
      <c r="A151" s="306">
        <f t="shared" si="15"/>
        <v>144</v>
      </c>
      <c r="B151" s="314" t="s">
        <v>103</v>
      </c>
      <c r="C151" s="314" t="s">
        <v>65</v>
      </c>
      <c r="D151" s="309">
        <v>1385</v>
      </c>
      <c r="E151" s="297">
        <v>0.2</v>
      </c>
      <c r="F151" s="303">
        <f t="shared" si="16"/>
        <v>8.2970000000000006</v>
      </c>
      <c r="G151" s="298">
        <v>24</v>
      </c>
      <c r="H151" s="300">
        <f t="shared" si="12"/>
        <v>39.83</v>
      </c>
      <c r="I151" s="298">
        <f t="shared" si="13"/>
        <v>9.4</v>
      </c>
      <c r="J151" s="298">
        <f t="shared" si="14"/>
        <v>49.23</v>
      </c>
      <c r="M151" s="316"/>
      <c r="N151" s="322"/>
    </row>
    <row r="152" spans="1:14" ht="12.75">
      <c r="A152" s="306">
        <f t="shared" si="15"/>
        <v>145</v>
      </c>
      <c r="B152" s="314" t="s">
        <v>116</v>
      </c>
      <c r="C152" s="314" t="s">
        <v>65</v>
      </c>
      <c r="D152" s="309">
        <v>1385</v>
      </c>
      <c r="E152" s="297">
        <v>0.2</v>
      </c>
      <c r="F152" s="303">
        <f t="shared" si="16"/>
        <v>8.2970000000000006</v>
      </c>
      <c r="G152" s="298">
        <v>12</v>
      </c>
      <c r="H152" s="300">
        <f t="shared" si="12"/>
        <v>19.91</v>
      </c>
      <c r="I152" s="298">
        <f t="shared" si="13"/>
        <v>4.7</v>
      </c>
      <c r="J152" s="298">
        <f t="shared" si="14"/>
        <v>24.61</v>
      </c>
      <c r="M152" s="316"/>
      <c r="N152" s="322"/>
    </row>
    <row r="153" spans="1:14" ht="12.75">
      <c r="A153" s="306">
        <f t="shared" si="15"/>
        <v>146</v>
      </c>
      <c r="B153" s="314" t="s">
        <v>93</v>
      </c>
      <c r="C153" s="314" t="s">
        <v>65</v>
      </c>
      <c r="D153" s="309">
        <v>1385</v>
      </c>
      <c r="E153" s="297">
        <v>0.2</v>
      </c>
      <c r="F153" s="303">
        <f t="shared" si="16"/>
        <v>8.2970000000000006</v>
      </c>
      <c r="G153" s="298">
        <v>12</v>
      </c>
      <c r="H153" s="300">
        <f t="shared" si="12"/>
        <v>19.91</v>
      </c>
      <c r="I153" s="298">
        <f t="shared" si="13"/>
        <v>4.7</v>
      </c>
      <c r="J153" s="298">
        <f t="shared" si="14"/>
        <v>24.61</v>
      </c>
      <c r="M153" s="316"/>
      <c r="N153" s="322"/>
    </row>
    <row r="154" spans="1:14" ht="12.75">
      <c r="A154" s="306">
        <f t="shared" si="15"/>
        <v>147</v>
      </c>
      <c r="B154" s="314" t="s">
        <v>117</v>
      </c>
      <c r="C154" s="314" t="s">
        <v>65</v>
      </c>
      <c r="D154" s="309">
        <v>1385</v>
      </c>
      <c r="E154" s="297">
        <v>0.2</v>
      </c>
      <c r="F154" s="303">
        <f t="shared" si="16"/>
        <v>8.2970000000000006</v>
      </c>
      <c r="G154" s="298">
        <v>12</v>
      </c>
      <c r="H154" s="300">
        <f t="shared" si="12"/>
        <v>19.91</v>
      </c>
      <c r="I154" s="298">
        <f t="shared" si="13"/>
        <v>4.7</v>
      </c>
      <c r="J154" s="298">
        <f t="shared" si="14"/>
        <v>24.61</v>
      </c>
      <c r="M154" s="316"/>
      <c r="N154" s="322"/>
    </row>
    <row r="155" spans="1:14" ht="25.5">
      <c r="A155" s="306">
        <f t="shared" si="15"/>
        <v>148</v>
      </c>
      <c r="B155" s="314" t="s">
        <v>69</v>
      </c>
      <c r="C155" s="314" t="s">
        <v>66</v>
      </c>
      <c r="D155" s="309">
        <v>1615</v>
      </c>
      <c r="E155" s="297">
        <v>0.2</v>
      </c>
      <c r="F155" s="303">
        <f t="shared" si="16"/>
        <v>9.6750000000000007</v>
      </c>
      <c r="G155" s="298">
        <v>157.5</v>
      </c>
      <c r="H155" s="300">
        <f t="shared" si="12"/>
        <v>304.76</v>
      </c>
      <c r="I155" s="298">
        <f t="shared" si="13"/>
        <v>71.89</v>
      </c>
      <c r="J155" s="298">
        <f t="shared" si="14"/>
        <v>376.65</v>
      </c>
      <c r="M155" s="316"/>
      <c r="N155" s="322"/>
    </row>
    <row r="156" spans="1:14" ht="25.5">
      <c r="A156" s="306">
        <f t="shared" si="15"/>
        <v>149</v>
      </c>
      <c r="B156" s="314" t="s">
        <v>69</v>
      </c>
      <c r="C156" s="314" t="s">
        <v>66</v>
      </c>
      <c r="D156" s="309">
        <v>1615</v>
      </c>
      <c r="E156" s="297">
        <v>0.2</v>
      </c>
      <c r="F156" s="303">
        <f t="shared" si="16"/>
        <v>9.6750000000000007</v>
      </c>
      <c r="G156" s="298">
        <v>10.5</v>
      </c>
      <c r="H156" s="300">
        <f t="shared" si="12"/>
        <v>20.32</v>
      </c>
      <c r="I156" s="298">
        <f t="shared" si="13"/>
        <v>4.79</v>
      </c>
      <c r="J156" s="298">
        <f t="shared" si="14"/>
        <v>25.11</v>
      </c>
      <c r="M156" s="316"/>
      <c r="N156" s="322"/>
    </row>
    <row r="157" spans="1:14" ht="12.75">
      <c r="A157" s="306">
        <f t="shared" si="15"/>
        <v>150</v>
      </c>
      <c r="B157" s="314" t="s">
        <v>106</v>
      </c>
      <c r="C157" s="314" t="s">
        <v>65</v>
      </c>
      <c r="D157" s="309">
        <v>1330</v>
      </c>
      <c r="E157" s="297">
        <v>0.2</v>
      </c>
      <c r="F157" s="303">
        <f t="shared" si="16"/>
        <v>7.968</v>
      </c>
      <c r="G157" s="298">
        <v>24</v>
      </c>
      <c r="H157" s="300">
        <f t="shared" si="12"/>
        <v>38.25</v>
      </c>
      <c r="I157" s="298">
        <f t="shared" si="13"/>
        <v>9.02</v>
      </c>
      <c r="J157" s="298">
        <f t="shared" si="14"/>
        <v>47.269999999999996</v>
      </c>
      <c r="M157" s="316"/>
      <c r="N157" s="322"/>
    </row>
    <row r="158" spans="1:14" ht="12.75">
      <c r="A158" s="306">
        <f t="shared" si="15"/>
        <v>151</v>
      </c>
      <c r="B158" s="314" t="s">
        <v>96</v>
      </c>
      <c r="C158" s="314" t="s">
        <v>65</v>
      </c>
      <c r="D158" s="309">
        <v>1385</v>
      </c>
      <c r="E158" s="297">
        <v>0.2</v>
      </c>
      <c r="F158" s="303">
        <f t="shared" si="16"/>
        <v>8.2970000000000006</v>
      </c>
      <c r="G158" s="298">
        <v>12</v>
      </c>
      <c r="H158" s="300">
        <f t="shared" si="12"/>
        <v>19.91</v>
      </c>
      <c r="I158" s="298">
        <f t="shared" si="13"/>
        <v>4.7</v>
      </c>
      <c r="J158" s="298">
        <f t="shared" si="14"/>
        <v>24.61</v>
      </c>
      <c r="M158" s="316"/>
      <c r="N158" s="322"/>
    </row>
    <row r="159" spans="1:14" ht="12.75">
      <c r="A159" s="306">
        <f t="shared" si="15"/>
        <v>152</v>
      </c>
      <c r="B159" s="314" t="s">
        <v>104</v>
      </c>
      <c r="C159" s="314" t="s">
        <v>65</v>
      </c>
      <c r="D159" s="309">
        <v>1493</v>
      </c>
      <c r="E159" s="297">
        <v>0.2</v>
      </c>
      <c r="F159" s="303">
        <f t="shared" si="16"/>
        <v>8.9440000000000008</v>
      </c>
      <c r="G159" s="298">
        <v>24</v>
      </c>
      <c r="H159" s="300">
        <f t="shared" si="12"/>
        <v>42.93</v>
      </c>
      <c r="I159" s="298">
        <f t="shared" si="13"/>
        <v>10.130000000000001</v>
      </c>
      <c r="J159" s="298">
        <f t="shared" si="14"/>
        <v>53.06</v>
      </c>
      <c r="M159" s="316"/>
      <c r="N159" s="322"/>
    </row>
    <row r="160" spans="1:14" ht="25.5">
      <c r="A160" s="306">
        <f t="shared" si="15"/>
        <v>153</v>
      </c>
      <c r="B160" s="314" t="s">
        <v>70</v>
      </c>
      <c r="C160" s="314" t="s">
        <v>65</v>
      </c>
      <c r="D160" s="309">
        <v>1745</v>
      </c>
      <c r="E160" s="297">
        <v>0.2</v>
      </c>
      <c r="F160" s="303">
        <f t="shared" si="16"/>
        <v>10.454000000000001</v>
      </c>
      <c r="G160" s="298">
        <v>143</v>
      </c>
      <c r="H160" s="300">
        <f t="shared" si="12"/>
        <v>298.98</v>
      </c>
      <c r="I160" s="298">
        <f t="shared" si="13"/>
        <v>70.53</v>
      </c>
      <c r="J160" s="298">
        <f t="shared" si="14"/>
        <v>369.51</v>
      </c>
      <c r="M160" s="316"/>
      <c r="N160" s="322"/>
    </row>
    <row r="161" spans="1:14" ht="25.5">
      <c r="A161" s="306">
        <f t="shared" si="15"/>
        <v>154</v>
      </c>
      <c r="B161" s="314" t="s">
        <v>70</v>
      </c>
      <c r="C161" s="314" t="s">
        <v>65</v>
      </c>
      <c r="D161" s="309">
        <v>1745</v>
      </c>
      <c r="E161" s="297">
        <v>0.5</v>
      </c>
      <c r="F161" s="303">
        <f t="shared" si="16"/>
        <v>10.454000000000001</v>
      </c>
      <c r="G161" s="298">
        <v>12</v>
      </c>
      <c r="H161" s="300">
        <f t="shared" si="12"/>
        <v>62.72</v>
      </c>
      <c r="I161" s="298">
        <f t="shared" si="13"/>
        <v>14.8</v>
      </c>
      <c r="J161" s="298">
        <f t="shared" si="14"/>
        <v>77.52</v>
      </c>
      <c r="M161" s="316"/>
      <c r="N161" s="322"/>
    </row>
    <row r="162" spans="1:14" ht="12.75">
      <c r="A162" s="306">
        <f t="shared" si="15"/>
        <v>155</v>
      </c>
      <c r="B162" s="314" t="s">
        <v>118</v>
      </c>
      <c r="C162" s="314" t="s">
        <v>65</v>
      </c>
      <c r="D162" s="309">
        <v>1385</v>
      </c>
      <c r="E162" s="297">
        <v>0.5</v>
      </c>
      <c r="F162" s="303">
        <f t="shared" si="16"/>
        <v>8.2970000000000006</v>
      </c>
      <c r="G162" s="298">
        <v>12</v>
      </c>
      <c r="H162" s="300">
        <f t="shared" si="12"/>
        <v>49.78</v>
      </c>
      <c r="I162" s="298">
        <f t="shared" si="13"/>
        <v>11.74</v>
      </c>
      <c r="J162" s="298">
        <f t="shared" si="14"/>
        <v>61.52</v>
      </c>
      <c r="M162" s="316"/>
      <c r="N162" s="322"/>
    </row>
    <row r="163" spans="1:14" ht="12.75">
      <c r="A163" s="306">
        <f t="shared" si="15"/>
        <v>156</v>
      </c>
      <c r="B163" s="314" t="s">
        <v>115</v>
      </c>
      <c r="C163" s="314" t="s">
        <v>65</v>
      </c>
      <c r="D163" s="309">
        <v>1385</v>
      </c>
      <c r="E163" s="297">
        <v>0.5</v>
      </c>
      <c r="F163" s="303">
        <f t="shared" si="16"/>
        <v>8.2970000000000006</v>
      </c>
      <c r="G163" s="298">
        <v>12</v>
      </c>
      <c r="H163" s="300">
        <f t="shared" si="12"/>
        <v>49.78</v>
      </c>
      <c r="I163" s="298">
        <f t="shared" si="13"/>
        <v>11.74</v>
      </c>
      <c r="J163" s="298">
        <f t="shared" si="14"/>
        <v>61.52</v>
      </c>
      <c r="M163" s="316"/>
      <c r="N163" s="322"/>
    </row>
    <row r="164" spans="1:14" ht="12.75">
      <c r="A164" s="306">
        <f t="shared" si="15"/>
        <v>157</v>
      </c>
      <c r="B164" s="314" t="s">
        <v>138</v>
      </c>
      <c r="C164" s="314" t="s">
        <v>65</v>
      </c>
      <c r="D164" s="309">
        <v>1521</v>
      </c>
      <c r="E164" s="297">
        <v>0.5</v>
      </c>
      <c r="F164" s="303">
        <f t="shared" si="16"/>
        <v>9.1120000000000001</v>
      </c>
      <c r="G164" s="298">
        <v>24</v>
      </c>
      <c r="H164" s="300">
        <f t="shared" si="12"/>
        <v>109.34</v>
      </c>
      <c r="I164" s="298">
        <f t="shared" si="13"/>
        <v>25.79</v>
      </c>
      <c r="J164" s="298">
        <f t="shared" si="14"/>
        <v>135.13</v>
      </c>
      <c r="M164" s="316"/>
      <c r="N164" s="322"/>
    </row>
    <row r="165" spans="1:14" ht="12.75">
      <c r="A165" s="306">
        <f t="shared" si="15"/>
        <v>158</v>
      </c>
      <c r="B165" s="314" t="s">
        <v>125</v>
      </c>
      <c r="C165" s="314" t="s">
        <v>65</v>
      </c>
      <c r="D165" s="309">
        <v>1501</v>
      </c>
      <c r="E165" s="297">
        <v>0.2</v>
      </c>
      <c r="F165" s="303">
        <f t="shared" si="16"/>
        <v>8.9920000000000009</v>
      </c>
      <c r="G165" s="298">
        <v>12</v>
      </c>
      <c r="H165" s="300">
        <f t="shared" si="12"/>
        <v>21.58</v>
      </c>
      <c r="I165" s="298">
        <f t="shared" si="13"/>
        <v>5.09</v>
      </c>
      <c r="J165" s="298">
        <f t="shared" si="14"/>
        <v>26.669999999999998</v>
      </c>
      <c r="M165" s="316"/>
      <c r="N165" s="322"/>
    </row>
    <row r="166" spans="1:14" ht="12.75">
      <c r="A166" s="306">
        <f t="shared" si="15"/>
        <v>159</v>
      </c>
      <c r="B166" s="314" t="s">
        <v>108</v>
      </c>
      <c r="C166" s="314" t="s">
        <v>66</v>
      </c>
      <c r="D166" s="309">
        <v>1208</v>
      </c>
      <c r="E166" s="297">
        <v>0.2</v>
      </c>
      <c r="F166" s="303">
        <f t="shared" si="16"/>
        <v>7.2370000000000001</v>
      </c>
      <c r="G166" s="298">
        <v>12</v>
      </c>
      <c r="H166" s="300">
        <f t="shared" si="12"/>
        <v>17.37</v>
      </c>
      <c r="I166" s="298">
        <f t="shared" si="13"/>
        <v>4.0999999999999996</v>
      </c>
      <c r="J166" s="298">
        <f t="shared" si="14"/>
        <v>21.47</v>
      </c>
      <c r="M166" s="316"/>
      <c r="N166" s="322"/>
    </row>
    <row r="167" spans="1:14" ht="25.5">
      <c r="A167" s="306">
        <f t="shared" si="15"/>
        <v>160</v>
      </c>
      <c r="B167" s="314" t="s">
        <v>70</v>
      </c>
      <c r="C167" s="314" t="s">
        <v>66</v>
      </c>
      <c r="D167" s="309">
        <v>1635</v>
      </c>
      <c r="E167" s="297">
        <v>0.2</v>
      </c>
      <c r="F167" s="303">
        <f t="shared" si="16"/>
        <v>9.7949999999999999</v>
      </c>
      <c r="G167" s="298">
        <v>82.5</v>
      </c>
      <c r="H167" s="300">
        <f t="shared" si="12"/>
        <v>161.62</v>
      </c>
      <c r="I167" s="298">
        <f t="shared" si="13"/>
        <v>38.130000000000003</v>
      </c>
      <c r="J167" s="298">
        <f t="shared" si="14"/>
        <v>199.75</v>
      </c>
      <c r="M167" s="316"/>
      <c r="N167" s="322"/>
    </row>
    <row r="168" spans="1:14" ht="25.5">
      <c r="A168" s="306">
        <f t="shared" si="15"/>
        <v>161</v>
      </c>
      <c r="B168" s="314" t="s">
        <v>70</v>
      </c>
      <c r="C168" s="314" t="s">
        <v>66</v>
      </c>
      <c r="D168" s="309">
        <v>1635</v>
      </c>
      <c r="E168" s="297">
        <v>0.2</v>
      </c>
      <c r="F168" s="303">
        <f t="shared" si="16"/>
        <v>9.7949999999999999</v>
      </c>
      <c r="G168" s="298">
        <v>2.5</v>
      </c>
      <c r="H168" s="300">
        <f t="shared" si="12"/>
        <v>4.9000000000000004</v>
      </c>
      <c r="I168" s="298">
        <f t="shared" si="13"/>
        <v>1.1599999999999999</v>
      </c>
      <c r="J168" s="298">
        <f t="shared" si="14"/>
        <v>6.0600000000000005</v>
      </c>
      <c r="M168" s="316"/>
      <c r="N168" s="322"/>
    </row>
    <row r="169" spans="1:14">
      <c r="A169" s="306">
        <f t="shared" si="15"/>
        <v>162</v>
      </c>
      <c r="B169" s="314" t="s">
        <v>103</v>
      </c>
      <c r="C169" s="314" t="s">
        <v>65</v>
      </c>
      <c r="D169" s="309">
        <v>1365</v>
      </c>
      <c r="E169" s="297">
        <v>0.5</v>
      </c>
      <c r="F169" s="303">
        <f t="shared" si="16"/>
        <v>8.1780000000000008</v>
      </c>
      <c r="G169" s="298">
        <v>24</v>
      </c>
      <c r="H169" s="300">
        <f t="shared" si="12"/>
        <v>98.14</v>
      </c>
      <c r="I169" s="298">
        <f t="shared" si="13"/>
        <v>23.15</v>
      </c>
      <c r="J169" s="298">
        <f t="shared" si="14"/>
        <v>121.28999999999999</v>
      </c>
      <c r="M169" s="316"/>
    </row>
    <row r="170" spans="1:14">
      <c r="A170" s="306">
        <f t="shared" si="15"/>
        <v>163</v>
      </c>
      <c r="B170" s="314" t="s">
        <v>92</v>
      </c>
      <c r="C170" s="314" t="s">
        <v>65</v>
      </c>
      <c r="D170" s="309">
        <v>1365</v>
      </c>
      <c r="E170" s="297">
        <v>0.5</v>
      </c>
      <c r="F170" s="303">
        <f t="shared" si="16"/>
        <v>8.1780000000000008</v>
      </c>
      <c r="G170" s="298">
        <v>12</v>
      </c>
      <c r="H170" s="300">
        <f t="shared" si="12"/>
        <v>49.07</v>
      </c>
      <c r="I170" s="298">
        <f t="shared" si="13"/>
        <v>11.58</v>
      </c>
      <c r="J170" s="298">
        <f t="shared" si="14"/>
        <v>60.65</v>
      </c>
      <c r="M170" s="316"/>
    </row>
    <row r="171" spans="1:14">
      <c r="A171" s="306">
        <f t="shared" si="15"/>
        <v>164</v>
      </c>
      <c r="B171" s="314" t="s">
        <v>123</v>
      </c>
      <c r="C171" s="314" t="s">
        <v>65</v>
      </c>
      <c r="D171" s="309">
        <v>1365</v>
      </c>
      <c r="E171" s="297">
        <v>0.5</v>
      </c>
      <c r="F171" s="303">
        <f t="shared" si="16"/>
        <v>8.1780000000000008</v>
      </c>
      <c r="G171" s="298">
        <v>36</v>
      </c>
      <c r="H171" s="300">
        <f t="shared" si="12"/>
        <v>147.19999999999999</v>
      </c>
      <c r="I171" s="298">
        <f t="shared" si="13"/>
        <v>34.72</v>
      </c>
      <c r="J171" s="298">
        <f t="shared" si="14"/>
        <v>181.92</v>
      </c>
      <c r="M171" s="316"/>
    </row>
    <row r="172" spans="1:14">
      <c r="A172" s="306">
        <f t="shared" si="15"/>
        <v>165</v>
      </c>
      <c r="B172" s="314" t="s">
        <v>129</v>
      </c>
      <c r="C172" s="314" t="s">
        <v>65</v>
      </c>
      <c r="D172" s="309">
        <v>1365</v>
      </c>
      <c r="E172" s="297">
        <v>0.5</v>
      </c>
      <c r="F172" s="303">
        <f t="shared" si="16"/>
        <v>8.1780000000000008</v>
      </c>
      <c r="G172" s="298">
        <v>12</v>
      </c>
      <c r="H172" s="300">
        <f t="shared" ref="H172:H203" si="17">ROUND(F172*G172*E172,2)</f>
        <v>49.07</v>
      </c>
      <c r="I172" s="298">
        <f t="shared" ref="I172:I203" si="18">ROUND(H172*23.59%,2)</f>
        <v>11.58</v>
      </c>
      <c r="J172" s="298">
        <f t="shared" ref="J172:J203" si="19">H172+I172</f>
        <v>60.65</v>
      </c>
      <c r="M172" s="316"/>
    </row>
    <row r="173" spans="1:14">
      <c r="A173" s="306">
        <f t="shared" ref="A173:A203" si="20">A172+1</f>
        <v>166</v>
      </c>
      <c r="B173" s="314" t="s">
        <v>129</v>
      </c>
      <c r="C173" s="314" t="s">
        <v>65</v>
      </c>
      <c r="D173" s="309">
        <v>1365</v>
      </c>
      <c r="E173" s="297">
        <v>0.2</v>
      </c>
      <c r="F173" s="303">
        <f t="shared" si="16"/>
        <v>8.1780000000000008</v>
      </c>
      <c r="G173" s="298">
        <v>24</v>
      </c>
      <c r="H173" s="300">
        <f t="shared" si="17"/>
        <v>39.25</v>
      </c>
      <c r="I173" s="298">
        <f t="shared" si="18"/>
        <v>9.26</v>
      </c>
      <c r="J173" s="298">
        <f t="shared" si="19"/>
        <v>48.51</v>
      </c>
      <c r="M173" s="316"/>
    </row>
    <row r="174" spans="1:14">
      <c r="A174" s="306">
        <f t="shared" si="20"/>
        <v>167</v>
      </c>
      <c r="B174" s="314" t="s">
        <v>138</v>
      </c>
      <c r="C174" s="314" t="s">
        <v>65</v>
      </c>
      <c r="D174" s="309">
        <v>1501</v>
      </c>
      <c r="E174" s="297">
        <v>0.5</v>
      </c>
      <c r="F174" s="303">
        <f t="shared" si="16"/>
        <v>8.9920000000000009</v>
      </c>
      <c r="G174" s="298">
        <v>12</v>
      </c>
      <c r="H174" s="300">
        <f t="shared" si="17"/>
        <v>53.95</v>
      </c>
      <c r="I174" s="298">
        <f t="shared" si="18"/>
        <v>12.73</v>
      </c>
      <c r="J174" s="298">
        <f t="shared" si="19"/>
        <v>66.680000000000007</v>
      </c>
      <c r="M174" s="316"/>
    </row>
    <row r="175" spans="1:14">
      <c r="A175" s="306">
        <f t="shared" si="20"/>
        <v>168</v>
      </c>
      <c r="B175" s="314" t="s">
        <v>96</v>
      </c>
      <c r="C175" s="314" t="s">
        <v>65</v>
      </c>
      <c r="D175" s="309">
        <v>1385</v>
      </c>
      <c r="E175" s="297">
        <v>0.2</v>
      </c>
      <c r="F175" s="303">
        <f t="shared" si="16"/>
        <v>8.2970000000000006</v>
      </c>
      <c r="G175" s="298">
        <v>12</v>
      </c>
      <c r="H175" s="300">
        <f t="shared" si="17"/>
        <v>19.91</v>
      </c>
      <c r="I175" s="298">
        <f t="shared" si="18"/>
        <v>4.7</v>
      </c>
      <c r="J175" s="298">
        <f t="shared" si="19"/>
        <v>24.61</v>
      </c>
      <c r="M175" s="316"/>
    </row>
    <row r="176" spans="1:14">
      <c r="A176" s="306">
        <f t="shared" si="20"/>
        <v>169</v>
      </c>
      <c r="B176" s="314" t="s">
        <v>106</v>
      </c>
      <c r="C176" s="314" t="s">
        <v>65</v>
      </c>
      <c r="D176" s="309">
        <v>1310</v>
      </c>
      <c r="E176" s="297">
        <v>0.2</v>
      </c>
      <c r="F176" s="303">
        <f t="shared" si="16"/>
        <v>7.8479999999999999</v>
      </c>
      <c r="G176" s="298">
        <v>24</v>
      </c>
      <c r="H176" s="300">
        <f t="shared" si="17"/>
        <v>37.67</v>
      </c>
      <c r="I176" s="298">
        <f t="shared" si="18"/>
        <v>8.89</v>
      </c>
      <c r="J176" s="298">
        <f t="shared" si="19"/>
        <v>46.56</v>
      </c>
      <c r="M176" s="316"/>
    </row>
    <row r="177" spans="1:13">
      <c r="A177" s="306">
        <f t="shared" si="20"/>
        <v>170</v>
      </c>
      <c r="B177" s="314" t="s">
        <v>100</v>
      </c>
      <c r="C177" s="314" t="s">
        <v>66</v>
      </c>
      <c r="D177" s="309">
        <v>1162</v>
      </c>
      <c r="E177" s="297">
        <v>0.2</v>
      </c>
      <c r="F177" s="303">
        <f t="shared" si="16"/>
        <v>6.9610000000000003</v>
      </c>
      <c r="G177" s="298">
        <v>12</v>
      </c>
      <c r="H177" s="300">
        <f t="shared" si="17"/>
        <v>16.71</v>
      </c>
      <c r="I177" s="298">
        <f t="shared" si="18"/>
        <v>3.94</v>
      </c>
      <c r="J177" s="298">
        <f t="shared" si="19"/>
        <v>20.650000000000002</v>
      </c>
      <c r="M177" s="316"/>
    </row>
    <row r="178" spans="1:13">
      <c r="A178" s="306">
        <f t="shared" si="20"/>
        <v>171</v>
      </c>
      <c r="B178" s="314" t="s">
        <v>121</v>
      </c>
      <c r="C178" s="314" t="s">
        <v>66</v>
      </c>
      <c r="D178" s="309">
        <v>1162</v>
      </c>
      <c r="E178" s="297">
        <v>0.5</v>
      </c>
      <c r="F178" s="303">
        <f t="shared" si="16"/>
        <v>6.9610000000000003</v>
      </c>
      <c r="G178" s="298">
        <v>24</v>
      </c>
      <c r="H178" s="300">
        <f t="shared" si="17"/>
        <v>83.53</v>
      </c>
      <c r="I178" s="298">
        <f t="shared" si="18"/>
        <v>19.7</v>
      </c>
      <c r="J178" s="298">
        <f t="shared" si="19"/>
        <v>103.23</v>
      </c>
      <c r="M178" s="316"/>
    </row>
    <row r="179" spans="1:13">
      <c r="A179" s="306">
        <f t="shared" si="20"/>
        <v>172</v>
      </c>
      <c r="B179" s="314" t="s">
        <v>108</v>
      </c>
      <c r="C179" s="314" t="s">
        <v>65</v>
      </c>
      <c r="D179" s="309">
        <v>1365</v>
      </c>
      <c r="E179" s="297">
        <v>0.5</v>
      </c>
      <c r="F179" s="303">
        <f t="shared" ref="F179:F203" si="21">ROUND(D179/$F$4,3)</f>
        <v>8.1780000000000008</v>
      </c>
      <c r="G179" s="298">
        <v>36</v>
      </c>
      <c r="H179" s="300">
        <f t="shared" si="17"/>
        <v>147.19999999999999</v>
      </c>
      <c r="I179" s="298">
        <f t="shared" si="18"/>
        <v>34.72</v>
      </c>
      <c r="J179" s="298">
        <f t="shared" si="19"/>
        <v>181.92</v>
      </c>
      <c r="M179" s="316"/>
    </row>
    <row r="180" spans="1:13">
      <c r="A180" s="306">
        <f t="shared" si="20"/>
        <v>173</v>
      </c>
      <c r="B180" s="314" t="s">
        <v>121</v>
      </c>
      <c r="C180" s="314" t="s">
        <v>65</v>
      </c>
      <c r="D180" s="309">
        <v>1365</v>
      </c>
      <c r="E180" s="297">
        <v>0.5</v>
      </c>
      <c r="F180" s="303">
        <f t="shared" si="21"/>
        <v>8.1780000000000008</v>
      </c>
      <c r="G180" s="298">
        <v>36</v>
      </c>
      <c r="H180" s="300">
        <f t="shared" si="17"/>
        <v>147.19999999999999</v>
      </c>
      <c r="I180" s="298">
        <f t="shared" si="18"/>
        <v>34.72</v>
      </c>
      <c r="J180" s="298">
        <f t="shared" si="19"/>
        <v>181.92</v>
      </c>
      <c r="M180" s="316"/>
    </row>
    <row r="181" spans="1:13">
      <c r="A181" s="306">
        <f t="shared" si="20"/>
        <v>174</v>
      </c>
      <c r="B181" s="314" t="s">
        <v>129</v>
      </c>
      <c r="C181" s="314" t="s">
        <v>65</v>
      </c>
      <c r="D181" s="309">
        <v>1365</v>
      </c>
      <c r="E181" s="297">
        <v>0.5</v>
      </c>
      <c r="F181" s="303">
        <f t="shared" si="21"/>
        <v>8.1780000000000008</v>
      </c>
      <c r="G181" s="298">
        <v>12</v>
      </c>
      <c r="H181" s="300">
        <f t="shared" si="17"/>
        <v>49.07</v>
      </c>
      <c r="I181" s="298">
        <f t="shared" si="18"/>
        <v>11.58</v>
      </c>
      <c r="J181" s="298">
        <f t="shared" si="19"/>
        <v>60.65</v>
      </c>
      <c r="M181" s="316"/>
    </row>
    <row r="182" spans="1:13" ht="25.5">
      <c r="A182" s="306">
        <f t="shared" si="20"/>
        <v>175</v>
      </c>
      <c r="B182" s="314" t="s">
        <v>70</v>
      </c>
      <c r="C182" s="314" t="s">
        <v>65</v>
      </c>
      <c r="D182" s="309">
        <v>1725</v>
      </c>
      <c r="E182" s="297">
        <v>0.5</v>
      </c>
      <c r="F182" s="303">
        <f t="shared" si="21"/>
        <v>10.334</v>
      </c>
      <c r="G182" s="298">
        <v>5.5</v>
      </c>
      <c r="H182" s="300">
        <f t="shared" si="17"/>
        <v>28.42</v>
      </c>
      <c r="I182" s="298">
        <f t="shared" si="18"/>
        <v>6.7</v>
      </c>
      <c r="J182" s="298">
        <f t="shared" si="19"/>
        <v>35.120000000000005</v>
      </c>
      <c r="M182" s="316"/>
    </row>
    <row r="183" spans="1:13" ht="25.5">
      <c r="A183" s="306">
        <f t="shared" si="20"/>
        <v>176</v>
      </c>
      <c r="B183" s="314" t="s">
        <v>70</v>
      </c>
      <c r="C183" s="314" t="s">
        <v>65</v>
      </c>
      <c r="D183" s="309">
        <v>1725</v>
      </c>
      <c r="E183" s="297">
        <v>0.5</v>
      </c>
      <c r="F183" s="303">
        <f t="shared" si="21"/>
        <v>10.334</v>
      </c>
      <c r="G183" s="298">
        <v>90.5</v>
      </c>
      <c r="H183" s="300">
        <f t="shared" si="17"/>
        <v>467.61</v>
      </c>
      <c r="I183" s="298">
        <f t="shared" si="18"/>
        <v>110.31</v>
      </c>
      <c r="J183" s="298">
        <f t="shared" si="19"/>
        <v>577.92000000000007</v>
      </c>
      <c r="M183" s="316"/>
    </row>
    <row r="184" spans="1:13">
      <c r="A184" s="306">
        <f t="shared" si="20"/>
        <v>177</v>
      </c>
      <c r="B184" s="314" t="s">
        <v>132</v>
      </c>
      <c r="C184" s="314" t="s">
        <v>65</v>
      </c>
      <c r="D184" s="309">
        <v>1365</v>
      </c>
      <c r="E184" s="297">
        <v>0.2</v>
      </c>
      <c r="F184" s="303">
        <f t="shared" si="21"/>
        <v>8.1780000000000008</v>
      </c>
      <c r="G184" s="298">
        <v>12</v>
      </c>
      <c r="H184" s="300">
        <f t="shared" si="17"/>
        <v>19.63</v>
      </c>
      <c r="I184" s="298">
        <f t="shared" si="18"/>
        <v>4.63</v>
      </c>
      <c r="J184" s="298">
        <f t="shared" si="19"/>
        <v>24.259999999999998</v>
      </c>
      <c r="M184" s="316"/>
    </row>
    <row r="185" spans="1:13">
      <c r="A185" s="306">
        <f t="shared" si="20"/>
        <v>178</v>
      </c>
      <c r="B185" s="314" t="s">
        <v>97</v>
      </c>
      <c r="C185" s="314" t="s">
        <v>65</v>
      </c>
      <c r="D185" s="309">
        <v>1365</v>
      </c>
      <c r="E185" s="297">
        <v>0.2</v>
      </c>
      <c r="F185" s="303">
        <f t="shared" si="21"/>
        <v>8.1780000000000008</v>
      </c>
      <c r="G185" s="298">
        <v>12</v>
      </c>
      <c r="H185" s="300">
        <f t="shared" si="17"/>
        <v>19.63</v>
      </c>
      <c r="I185" s="298">
        <f t="shared" si="18"/>
        <v>4.63</v>
      </c>
      <c r="J185" s="298">
        <f t="shared" si="19"/>
        <v>24.259999999999998</v>
      </c>
      <c r="M185" s="316"/>
    </row>
    <row r="186" spans="1:13">
      <c r="A186" s="306">
        <f t="shared" si="20"/>
        <v>179</v>
      </c>
      <c r="B186" s="314" t="s">
        <v>148</v>
      </c>
      <c r="C186" s="314" t="s">
        <v>65</v>
      </c>
      <c r="D186" s="309">
        <v>1365</v>
      </c>
      <c r="E186" s="297">
        <v>0.2</v>
      </c>
      <c r="F186" s="289">
        <f t="shared" si="21"/>
        <v>8.1780000000000008</v>
      </c>
      <c r="G186" s="288">
        <v>24</v>
      </c>
      <c r="H186" s="300">
        <f t="shared" si="17"/>
        <v>39.25</v>
      </c>
      <c r="I186" s="288">
        <f t="shared" si="18"/>
        <v>9.26</v>
      </c>
      <c r="J186" s="288">
        <f t="shared" si="19"/>
        <v>48.51</v>
      </c>
      <c r="M186" s="316"/>
    </row>
    <row r="187" spans="1:13">
      <c r="A187" s="306">
        <f t="shared" si="20"/>
        <v>180</v>
      </c>
      <c r="B187" s="314" t="s">
        <v>148</v>
      </c>
      <c r="C187" s="314" t="s">
        <v>65</v>
      </c>
      <c r="D187" s="309">
        <v>1365</v>
      </c>
      <c r="E187" s="297">
        <v>0.2</v>
      </c>
      <c r="F187" s="289">
        <f t="shared" si="21"/>
        <v>8.1780000000000008</v>
      </c>
      <c r="G187" s="288">
        <v>12</v>
      </c>
      <c r="H187" s="300">
        <f t="shared" si="17"/>
        <v>19.63</v>
      </c>
      <c r="I187" s="288">
        <f t="shared" si="18"/>
        <v>4.63</v>
      </c>
      <c r="J187" s="288">
        <f t="shared" si="19"/>
        <v>24.259999999999998</v>
      </c>
      <c r="M187" s="316"/>
    </row>
    <row r="188" spans="1:13">
      <c r="A188" s="306">
        <f t="shared" si="20"/>
        <v>181</v>
      </c>
      <c r="B188" s="314" t="s">
        <v>129</v>
      </c>
      <c r="C188" s="314" t="s">
        <v>65</v>
      </c>
      <c r="D188" s="309">
        <v>1365</v>
      </c>
      <c r="E188" s="297">
        <v>0.2</v>
      </c>
      <c r="F188" s="289">
        <f t="shared" si="21"/>
        <v>8.1780000000000008</v>
      </c>
      <c r="G188" s="288">
        <v>24</v>
      </c>
      <c r="H188" s="300">
        <f t="shared" si="17"/>
        <v>39.25</v>
      </c>
      <c r="I188" s="288">
        <f t="shared" si="18"/>
        <v>9.26</v>
      </c>
      <c r="J188" s="288">
        <f t="shared" si="19"/>
        <v>48.51</v>
      </c>
      <c r="M188" s="316"/>
    </row>
    <row r="189" spans="1:13">
      <c r="A189" s="306">
        <f t="shared" si="20"/>
        <v>182</v>
      </c>
      <c r="B189" s="315" t="s">
        <v>148</v>
      </c>
      <c r="C189" s="310" t="s">
        <v>65</v>
      </c>
      <c r="D189" s="287">
        <v>1365</v>
      </c>
      <c r="E189" s="297">
        <v>0.2</v>
      </c>
      <c r="F189" s="287">
        <f t="shared" si="21"/>
        <v>8.1780000000000008</v>
      </c>
      <c r="G189" s="286">
        <v>12</v>
      </c>
      <c r="H189" s="284">
        <f t="shared" si="17"/>
        <v>19.63</v>
      </c>
      <c r="I189" s="287">
        <f t="shared" si="18"/>
        <v>4.63</v>
      </c>
      <c r="J189" s="287">
        <f t="shared" si="19"/>
        <v>24.259999999999998</v>
      </c>
      <c r="M189" s="316"/>
    </row>
    <row r="190" spans="1:13">
      <c r="A190" s="306">
        <f t="shared" si="20"/>
        <v>183</v>
      </c>
      <c r="B190" s="315" t="s">
        <v>121</v>
      </c>
      <c r="C190" s="310" t="s">
        <v>65</v>
      </c>
      <c r="D190" s="287">
        <v>1365</v>
      </c>
      <c r="E190" s="297">
        <v>0.2</v>
      </c>
      <c r="F190" s="287">
        <f t="shared" si="21"/>
        <v>8.1780000000000008</v>
      </c>
      <c r="G190" s="286">
        <v>23.5</v>
      </c>
      <c r="H190" s="284">
        <f t="shared" si="17"/>
        <v>38.44</v>
      </c>
      <c r="I190" s="287">
        <f t="shared" si="18"/>
        <v>9.07</v>
      </c>
      <c r="J190" s="287">
        <f t="shared" si="19"/>
        <v>47.51</v>
      </c>
      <c r="M190" s="316"/>
    </row>
    <row r="191" spans="1:13">
      <c r="A191" s="306">
        <f t="shared" si="20"/>
        <v>184</v>
      </c>
      <c r="B191" s="315" t="s">
        <v>121</v>
      </c>
      <c r="C191" s="310" t="s">
        <v>65</v>
      </c>
      <c r="D191" s="287">
        <v>1365</v>
      </c>
      <c r="E191" s="297">
        <v>0.2</v>
      </c>
      <c r="F191" s="287">
        <f t="shared" si="21"/>
        <v>8.1780000000000008</v>
      </c>
      <c r="G191" s="286">
        <v>0.5</v>
      </c>
      <c r="H191" s="284">
        <f t="shared" si="17"/>
        <v>0.82</v>
      </c>
      <c r="I191" s="287">
        <f t="shared" si="18"/>
        <v>0.19</v>
      </c>
      <c r="J191" s="287">
        <f t="shared" si="19"/>
        <v>1.01</v>
      </c>
      <c r="M191" s="316"/>
    </row>
    <row r="192" spans="1:13">
      <c r="A192" s="306">
        <f t="shared" si="20"/>
        <v>185</v>
      </c>
      <c r="B192" s="315" t="s">
        <v>93</v>
      </c>
      <c r="C192" s="310" t="s">
        <v>65</v>
      </c>
      <c r="D192" s="287">
        <v>1392</v>
      </c>
      <c r="E192" s="297">
        <v>0.2</v>
      </c>
      <c r="F192" s="287">
        <f t="shared" si="21"/>
        <v>8.3390000000000004</v>
      </c>
      <c r="G192" s="286">
        <v>12</v>
      </c>
      <c r="H192" s="284">
        <f t="shared" si="17"/>
        <v>20.010000000000002</v>
      </c>
      <c r="I192" s="287">
        <f t="shared" si="18"/>
        <v>4.72</v>
      </c>
      <c r="J192" s="287">
        <f t="shared" si="19"/>
        <v>24.73</v>
      </c>
      <c r="M192" s="316"/>
    </row>
    <row r="193" spans="1:13">
      <c r="A193" s="306">
        <f t="shared" si="20"/>
        <v>186</v>
      </c>
      <c r="B193" s="315" t="s">
        <v>110</v>
      </c>
      <c r="C193" s="310" t="s">
        <v>65</v>
      </c>
      <c r="D193" s="287">
        <v>1365</v>
      </c>
      <c r="E193" s="297">
        <v>0.2</v>
      </c>
      <c r="F193" s="287">
        <f t="shared" si="21"/>
        <v>8.1780000000000008</v>
      </c>
      <c r="G193" s="286">
        <v>24</v>
      </c>
      <c r="H193" s="284">
        <f t="shared" si="17"/>
        <v>39.25</v>
      </c>
      <c r="I193" s="287">
        <f t="shared" si="18"/>
        <v>9.26</v>
      </c>
      <c r="J193" s="287">
        <f t="shared" si="19"/>
        <v>48.51</v>
      </c>
      <c r="M193" s="316"/>
    </row>
    <row r="194" spans="1:13">
      <c r="A194" s="306">
        <f t="shared" si="20"/>
        <v>187</v>
      </c>
      <c r="B194" s="315" t="s">
        <v>112</v>
      </c>
      <c r="C194" s="310" t="s">
        <v>65</v>
      </c>
      <c r="D194" s="287">
        <v>1392</v>
      </c>
      <c r="E194" s="297">
        <v>0.2</v>
      </c>
      <c r="F194" s="287">
        <f t="shared" si="21"/>
        <v>8.3390000000000004</v>
      </c>
      <c r="G194" s="286">
        <v>24</v>
      </c>
      <c r="H194" s="284">
        <f t="shared" si="17"/>
        <v>40.03</v>
      </c>
      <c r="I194" s="287">
        <f t="shared" si="18"/>
        <v>9.44</v>
      </c>
      <c r="J194" s="287">
        <f t="shared" si="19"/>
        <v>49.47</v>
      </c>
      <c r="M194" s="316"/>
    </row>
    <row r="195" spans="1:13">
      <c r="A195" s="306">
        <f t="shared" si="20"/>
        <v>188</v>
      </c>
      <c r="B195" s="315" t="s">
        <v>136</v>
      </c>
      <c r="C195" s="310" t="s">
        <v>65</v>
      </c>
      <c r="D195" s="287">
        <v>1392</v>
      </c>
      <c r="E195" s="297">
        <v>0.2</v>
      </c>
      <c r="F195" s="287">
        <f t="shared" si="21"/>
        <v>8.3390000000000004</v>
      </c>
      <c r="G195" s="286">
        <v>24</v>
      </c>
      <c r="H195" s="284">
        <f t="shared" si="17"/>
        <v>40.03</v>
      </c>
      <c r="I195" s="287">
        <f t="shared" si="18"/>
        <v>9.44</v>
      </c>
      <c r="J195" s="287">
        <f t="shared" si="19"/>
        <v>49.47</v>
      </c>
      <c r="M195" s="316"/>
    </row>
    <row r="196" spans="1:13">
      <c r="A196" s="306">
        <f t="shared" si="20"/>
        <v>189</v>
      </c>
      <c r="B196" s="315" t="s">
        <v>143</v>
      </c>
      <c r="C196" s="310" t="s">
        <v>65</v>
      </c>
      <c r="D196" s="287">
        <v>1501</v>
      </c>
      <c r="E196" s="297">
        <v>0.2</v>
      </c>
      <c r="F196" s="287">
        <f t="shared" si="21"/>
        <v>8.9920000000000009</v>
      </c>
      <c r="G196" s="286">
        <v>36</v>
      </c>
      <c r="H196" s="284">
        <f t="shared" si="17"/>
        <v>64.739999999999995</v>
      </c>
      <c r="I196" s="287">
        <f t="shared" si="18"/>
        <v>15.27</v>
      </c>
      <c r="J196" s="287">
        <f t="shared" si="19"/>
        <v>80.009999999999991</v>
      </c>
      <c r="M196" s="316"/>
    </row>
    <row r="197" spans="1:13">
      <c r="A197" s="306">
        <f t="shared" si="20"/>
        <v>190</v>
      </c>
      <c r="B197" s="315" t="s">
        <v>100</v>
      </c>
      <c r="C197" s="310" t="s">
        <v>66</v>
      </c>
      <c r="D197" s="287">
        <v>1162</v>
      </c>
      <c r="E197" s="297">
        <v>0.2</v>
      </c>
      <c r="F197" s="287">
        <f t="shared" si="21"/>
        <v>6.9610000000000003</v>
      </c>
      <c r="G197" s="286">
        <v>36</v>
      </c>
      <c r="H197" s="284">
        <f t="shared" si="17"/>
        <v>50.12</v>
      </c>
      <c r="I197" s="287">
        <f t="shared" si="18"/>
        <v>11.82</v>
      </c>
      <c r="J197" s="287">
        <f t="shared" si="19"/>
        <v>61.94</v>
      </c>
      <c r="M197" s="316"/>
    </row>
    <row r="198" spans="1:13" ht="25.5">
      <c r="A198" s="306">
        <f t="shared" si="20"/>
        <v>191</v>
      </c>
      <c r="B198" s="315" t="s">
        <v>70</v>
      </c>
      <c r="C198" s="310" t="s">
        <v>66</v>
      </c>
      <c r="D198" s="287">
        <v>1615</v>
      </c>
      <c r="E198" s="297">
        <v>0.2</v>
      </c>
      <c r="F198" s="287">
        <f t="shared" si="21"/>
        <v>9.6750000000000007</v>
      </c>
      <c r="G198" s="286">
        <v>70.5</v>
      </c>
      <c r="H198" s="284">
        <f t="shared" si="17"/>
        <v>136.41999999999999</v>
      </c>
      <c r="I198" s="287">
        <f t="shared" si="18"/>
        <v>32.18</v>
      </c>
      <c r="J198" s="287">
        <f t="shared" si="19"/>
        <v>168.6</v>
      </c>
      <c r="M198" s="316"/>
    </row>
    <row r="199" spans="1:13" ht="25.5">
      <c r="A199" s="306">
        <f t="shared" si="20"/>
        <v>192</v>
      </c>
      <c r="B199" s="315" t="s">
        <v>70</v>
      </c>
      <c r="C199" s="310" t="s">
        <v>66</v>
      </c>
      <c r="D199" s="287">
        <v>1615</v>
      </c>
      <c r="E199" s="297">
        <v>0.2</v>
      </c>
      <c r="F199" s="287">
        <f t="shared" si="21"/>
        <v>9.6750000000000007</v>
      </c>
      <c r="G199" s="286">
        <v>2.5</v>
      </c>
      <c r="H199" s="284">
        <f t="shared" si="17"/>
        <v>4.84</v>
      </c>
      <c r="I199" s="287">
        <f t="shared" si="18"/>
        <v>1.1399999999999999</v>
      </c>
      <c r="J199" s="287">
        <f t="shared" si="19"/>
        <v>5.9799999999999995</v>
      </c>
      <c r="M199" s="316"/>
    </row>
    <row r="200" spans="1:13">
      <c r="A200" s="306">
        <f t="shared" si="20"/>
        <v>193</v>
      </c>
      <c r="B200" s="315" t="s">
        <v>103</v>
      </c>
      <c r="C200" s="310" t="s">
        <v>65</v>
      </c>
      <c r="D200" s="287">
        <v>1365</v>
      </c>
      <c r="E200" s="297">
        <v>0.2</v>
      </c>
      <c r="F200" s="287">
        <f t="shared" si="21"/>
        <v>8.1780000000000008</v>
      </c>
      <c r="G200" s="286">
        <v>24</v>
      </c>
      <c r="H200" s="284">
        <f t="shared" si="17"/>
        <v>39.25</v>
      </c>
      <c r="I200" s="287">
        <f t="shared" si="18"/>
        <v>9.26</v>
      </c>
      <c r="J200" s="287">
        <f t="shared" si="19"/>
        <v>48.51</v>
      </c>
      <c r="M200" s="316"/>
    </row>
    <row r="201" spans="1:13">
      <c r="A201" s="306">
        <f t="shared" si="20"/>
        <v>194</v>
      </c>
      <c r="B201" s="315" t="s">
        <v>127</v>
      </c>
      <c r="C201" s="310" t="s">
        <v>65</v>
      </c>
      <c r="D201" s="287">
        <v>1501</v>
      </c>
      <c r="E201" s="297">
        <v>0.2</v>
      </c>
      <c r="F201" s="287">
        <f t="shared" si="21"/>
        <v>8.9920000000000009</v>
      </c>
      <c r="G201" s="286">
        <v>24</v>
      </c>
      <c r="H201" s="284">
        <f t="shared" si="17"/>
        <v>43.16</v>
      </c>
      <c r="I201" s="287">
        <f t="shared" si="18"/>
        <v>10.18</v>
      </c>
      <c r="J201" s="287">
        <f t="shared" si="19"/>
        <v>53.339999999999996</v>
      </c>
      <c r="M201" s="316"/>
    </row>
    <row r="202" spans="1:13">
      <c r="A202" s="306">
        <f t="shared" si="20"/>
        <v>195</v>
      </c>
      <c r="B202" s="315" t="s">
        <v>148</v>
      </c>
      <c r="C202" s="310" t="s">
        <v>65</v>
      </c>
      <c r="D202" s="287">
        <v>1372</v>
      </c>
      <c r="E202" s="297">
        <v>0.2</v>
      </c>
      <c r="F202" s="287">
        <f t="shared" si="21"/>
        <v>8.2200000000000006</v>
      </c>
      <c r="G202" s="286">
        <v>12</v>
      </c>
      <c r="H202" s="284">
        <f t="shared" si="17"/>
        <v>19.73</v>
      </c>
      <c r="I202" s="287">
        <f t="shared" si="18"/>
        <v>4.6500000000000004</v>
      </c>
      <c r="J202" s="287">
        <f t="shared" si="19"/>
        <v>24.380000000000003</v>
      </c>
      <c r="M202" s="316"/>
    </row>
    <row r="203" spans="1:13">
      <c r="A203" s="306">
        <f t="shared" si="20"/>
        <v>196</v>
      </c>
      <c r="B203" s="315" t="s">
        <v>138</v>
      </c>
      <c r="C203" s="310" t="s">
        <v>65</v>
      </c>
      <c r="D203" s="287">
        <v>1521</v>
      </c>
      <c r="E203" s="297">
        <v>0.2</v>
      </c>
      <c r="F203" s="287">
        <f t="shared" si="21"/>
        <v>9.1120000000000001</v>
      </c>
      <c r="G203" s="286">
        <v>36</v>
      </c>
      <c r="H203" s="284">
        <f t="shared" si="17"/>
        <v>65.61</v>
      </c>
      <c r="I203" s="287">
        <f t="shared" si="18"/>
        <v>15.48</v>
      </c>
      <c r="J203" s="287">
        <f t="shared" si="19"/>
        <v>81.09</v>
      </c>
      <c r="M203" s="316"/>
    </row>
    <row r="204" spans="1:13">
      <c r="A204" s="306">
        <f t="shared" ref="A204:A243" si="22">A203+1</f>
        <v>197</v>
      </c>
      <c r="B204" s="315" t="s">
        <v>125</v>
      </c>
      <c r="C204" s="310" t="s">
        <v>65</v>
      </c>
      <c r="D204" s="287">
        <v>1501</v>
      </c>
      <c r="E204" s="297">
        <v>0.5</v>
      </c>
      <c r="F204" s="287">
        <f t="shared" ref="F204:F243" si="23">ROUND(D204/$F$4,3)</f>
        <v>8.9920000000000009</v>
      </c>
      <c r="G204" s="286">
        <v>37</v>
      </c>
      <c r="H204" s="284">
        <f t="shared" ref="H204:H243" si="24">ROUND(F204*G204*E204,2)</f>
        <v>166.35</v>
      </c>
      <c r="I204" s="287">
        <f t="shared" ref="I204:I243" si="25">ROUND(H204*23.59%,2)</f>
        <v>39.24</v>
      </c>
      <c r="J204" s="287">
        <f t="shared" ref="J204:J243" si="26">H204+I204</f>
        <v>205.59</v>
      </c>
      <c r="M204" s="316"/>
    </row>
    <row r="205" spans="1:13">
      <c r="A205" s="306">
        <f t="shared" si="22"/>
        <v>198</v>
      </c>
      <c r="B205" s="315" t="s">
        <v>108</v>
      </c>
      <c r="C205" s="310" t="s">
        <v>66</v>
      </c>
      <c r="D205" s="287">
        <v>1208</v>
      </c>
      <c r="E205" s="297">
        <v>0.5</v>
      </c>
      <c r="F205" s="287">
        <f t="shared" si="23"/>
        <v>7.2370000000000001</v>
      </c>
      <c r="G205" s="286">
        <v>38</v>
      </c>
      <c r="H205" s="284">
        <f t="shared" si="24"/>
        <v>137.5</v>
      </c>
      <c r="I205" s="287">
        <f t="shared" si="25"/>
        <v>32.44</v>
      </c>
      <c r="J205" s="287">
        <f t="shared" si="26"/>
        <v>169.94</v>
      </c>
      <c r="M205" s="316"/>
    </row>
    <row r="206" spans="1:13" ht="25.5">
      <c r="A206" s="306">
        <f t="shared" si="22"/>
        <v>199</v>
      </c>
      <c r="B206" s="315" t="s">
        <v>70</v>
      </c>
      <c r="C206" s="310" t="s">
        <v>66</v>
      </c>
      <c r="D206" s="287">
        <v>1635</v>
      </c>
      <c r="E206" s="297">
        <v>0.5</v>
      </c>
      <c r="F206" s="287">
        <f t="shared" si="23"/>
        <v>9.7949999999999999</v>
      </c>
      <c r="G206" s="286">
        <v>39</v>
      </c>
      <c r="H206" s="284">
        <f t="shared" si="24"/>
        <v>191</v>
      </c>
      <c r="I206" s="287">
        <f t="shared" si="25"/>
        <v>45.06</v>
      </c>
      <c r="J206" s="287">
        <f t="shared" si="26"/>
        <v>236.06</v>
      </c>
      <c r="M206" s="316"/>
    </row>
    <row r="207" spans="1:13" ht="25.5">
      <c r="A207" s="306">
        <f t="shared" si="22"/>
        <v>200</v>
      </c>
      <c r="B207" s="315" t="s">
        <v>70</v>
      </c>
      <c r="C207" s="310" t="s">
        <v>66</v>
      </c>
      <c r="D207" s="287">
        <v>1635</v>
      </c>
      <c r="E207" s="297">
        <v>0.5</v>
      </c>
      <c r="F207" s="287">
        <f t="shared" si="23"/>
        <v>9.7949999999999999</v>
      </c>
      <c r="G207" s="286">
        <v>40</v>
      </c>
      <c r="H207" s="284">
        <f t="shared" si="24"/>
        <v>195.9</v>
      </c>
      <c r="I207" s="287">
        <f t="shared" si="25"/>
        <v>46.21</v>
      </c>
      <c r="J207" s="287">
        <f t="shared" si="26"/>
        <v>242.11</v>
      </c>
      <c r="M207" s="316"/>
    </row>
    <row r="208" spans="1:13">
      <c r="A208" s="306">
        <f t="shared" si="22"/>
        <v>201</v>
      </c>
      <c r="B208" s="315" t="s">
        <v>103</v>
      </c>
      <c r="C208" s="310" t="s">
        <v>65</v>
      </c>
      <c r="D208" s="287">
        <v>1365</v>
      </c>
      <c r="E208" s="297">
        <v>0.5</v>
      </c>
      <c r="F208" s="287">
        <f t="shared" si="23"/>
        <v>8.1780000000000008</v>
      </c>
      <c r="G208" s="286">
        <v>41</v>
      </c>
      <c r="H208" s="284">
        <f t="shared" si="24"/>
        <v>167.65</v>
      </c>
      <c r="I208" s="287">
        <f t="shared" si="25"/>
        <v>39.549999999999997</v>
      </c>
      <c r="J208" s="287">
        <f t="shared" si="26"/>
        <v>207.2</v>
      </c>
      <c r="M208" s="316"/>
    </row>
    <row r="209" spans="1:13">
      <c r="A209" s="306">
        <f t="shared" si="22"/>
        <v>202</v>
      </c>
      <c r="B209" s="315" t="s">
        <v>92</v>
      </c>
      <c r="C209" s="310" t="s">
        <v>65</v>
      </c>
      <c r="D209" s="287">
        <v>1365</v>
      </c>
      <c r="E209" s="297">
        <v>0.5</v>
      </c>
      <c r="F209" s="287">
        <f>ROUND(D209/$F$4,3)</f>
        <v>8.1780000000000008</v>
      </c>
      <c r="G209" s="286">
        <v>42</v>
      </c>
      <c r="H209" s="284">
        <f t="shared" si="24"/>
        <v>171.74</v>
      </c>
      <c r="I209" s="287">
        <f t="shared" si="25"/>
        <v>40.51</v>
      </c>
      <c r="J209" s="287">
        <f t="shared" si="26"/>
        <v>212.25</v>
      </c>
      <c r="M209" s="316"/>
    </row>
    <row r="210" spans="1:13">
      <c r="A210" s="306">
        <f t="shared" si="22"/>
        <v>203</v>
      </c>
      <c r="B210" s="315" t="s">
        <v>123</v>
      </c>
      <c r="C210" s="310" t="s">
        <v>65</v>
      </c>
      <c r="D210" s="287">
        <v>1365</v>
      </c>
      <c r="E210" s="297">
        <v>0.2</v>
      </c>
      <c r="F210" s="287">
        <f t="shared" si="23"/>
        <v>8.1780000000000008</v>
      </c>
      <c r="G210" s="286">
        <v>43</v>
      </c>
      <c r="H210" s="284">
        <f t="shared" si="24"/>
        <v>70.33</v>
      </c>
      <c r="I210" s="287">
        <f t="shared" si="25"/>
        <v>16.59</v>
      </c>
      <c r="J210" s="287">
        <f t="shared" si="26"/>
        <v>86.92</v>
      </c>
      <c r="M210" s="316"/>
    </row>
    <row r="211" spans="1:13">
      <c r="A211" s="306">
        <f t="shared" si="22"/>
        <v>204</v>
      </c>
      <c r="B211" s="315" t="s">
        <v>129</v>
      </c>
      <c r="C211" s="310" t="s">
        <v>65</v>
      </c>
      <c r="D211" s="287">
        <v>1365</v>
      </c>
      <c r="E211" s="297">
        <v>0.2</v>
      </c>
      <c r="F211" s="287">
        <f t="shared" si="23"/>
        <v>8.1780000000000008</v>
      </c>
      <c r="G211" s="286">
        <v>44</v>
      </c>
      <c r="H211" s="284">
        <f t="shared" si="24"/>
        <v>71.97</v>
      </c>
      <c r="I211" s="287">
        <f t="shared" si="25"/>
        <v>16.98</v>
      </c>
      <c r="J211" s="287">
        <f t="shared" si="26"/>
        <v>88.95</v>
      </c>
      <c r="M211" s="316"/>
    </row>
    <row r="212" spans="1:13">
      <c r="A212" s="306">
        <f t="shared" si="22"/>
        <v>205</v>
      </c>
      <c r="B212" s="315" t="s">
        <v>129</v>
      </c>
      <c r="C212" s="310" t="s">
        <v>65</v>
      </c>
      <c r="D212" s="287">
        <v>1365</v>
      </c>
      <c r="E212" s="297">
        <v>0.2</v>
      </c>
      <c r="F212" s="287">
        <f t="shared" si="23"/>
        <v>8.1780000000000008</v>
      </c>
      <c r="G212" s="286">
        <v>45</v>
      </c>
      <c r="H212" s="284">
        <f t="shared" si="24"/>
        <v>73.599999999999994</v>
      </c>
      <c r="I212" s="287">
        <f t="shared" si="25"/>
        <v>17.36</v>
      </c>
      <c r="J212" s="287">
        <f t="shared" si="26"/>
        <v>90.96</v>
      </c>
      <c r="M212" s="316"/>
    </row>
    <row r="213" spans="1:13">
      <c r="A213" s="306">
        <f t="shared" si="22"/>
        <v>206</v>
      </c>
      <c r="B213" s="315" t="s">
        <v>138</v>
      </c>
      <c r="C213" s="310" t="s">
        <v>65</v>
      </c>
      <c r="D213" s="287">
        <v>1501</v>
      </c>
      <c r="E213" s="297">
        <v>0.2</v>
      </c>
      <c r="F213" s="287">
        <f t="shared" si="23"/>
        <v>8.9920000000000009</v>
      </c>
      <c r="G213" s="286">
        <v>46</v>
      </c>
      <c r="H213" s="284">
        <f t="shared" si="24"/>
        <v>82.73</v>
      </c>
      <c r="I213" s="287">
        <f t="shared" si="25"/>
        <v>19.52</v>
      </c>
      <c r="J213" s="287">
        <f t="shared" si="26"/>
        <v>102.25</v>
      </c>
      <c r="M213" s="316"/>
    </row>
    <row r="214" spans="1:13">
      <c r="A214" s="306">
        <f t="shared" si="22"/>
        <v>207</v>
      </c>
      <c r="B214" s="315" t="s">
        <v>96</v>
      </c>
      <c r="C214" s="310" t="s">
        <v>65</v>
      </c>
      <c r="D214" s="287">
        <v>1385</v>
      </c>
      <c r="E214" s="297">
        <v>0.2</v>
      </c>
      <c r="F214" s="287">
        <f t="shared" si="23"/>
        <v>8.2970000000000006</v>
      </c>
      <c r="G214" s="286">
        <v>47</v>
      </c>
      <c r="H214" s="284">
        <f t="shared" si="24"/>
        <v>77.989999999999995</v>
      </c>
      <c r="I214" s="287">
        <f t="shared" si="25"/>
        <v>18.399999999999999</v>
      </c>
      <c r="J214" s="287">
        <f t="shared" si="26"/>
        <v>96.389999999999986</v>
      </c>
      <c r="M214" s="316"/>
    </row>
    <row r="215" spans="1:13">
      <c r="A215" s="306">
        <f t="shared" si="22"/>
        <v>208</v>
      </c>
      <c r="B215" s="315" t="s">
        <v>106</v>
      </c>
      <c r="C215" s="310" t="s">
        <v>65</v>
      </c>
      <c r="D215" s="287">
        <v>1310</v>
      </c>
      <c r="E215" s="297">
        <v>0.2</v>
      </c>
      <c r="F215" s="287">
        <f t="shared" si="23"/>
        <v>7.8479999999999999</v>
      </c>
      <c r="G215" s="286">
        <v>48</v>
      </c>
      <c r="H215" s="284">
        <f t="shared" si="24"/>
        <v>75.34</v>
      </c>
      <c r="I215" s="287">
        <f t="shared" si="25"/>
        <v>17.77</v>
      </c>
      <c r="J215" s="287">
        <f t="shared" si="26"/>
        <v>93.11</v>
      </c>
      <c r="M215" s="316"/>
    </row>
    <row r="216" spans="1:13">
      <c r="A216" s="306">
        <f t="shared" si="22"/>
        <v>209</v>
      </c>
      <c r="B216" s="315" t="s">
        <v>100</v>
      </c>
      <c r="C216" s="310" t="s">
        <v>66</v>
      </c>
      <c r="D216" s="287">
        <v>1162</v>
      </c>
      <c r="E216" s="297">
        <v>0.2</v>
      </c>
      <c r="F216" s="287">
        <f t="shared" si="23"/>
        <v>6.9610000000000003</v>
      </c>
      <c r="G216" s="286">
        <v>49</v>
      </c>
      <c r="H216" s="284">
        <f t="shared" si="24"/>
        <v>68.22</v>
      </c>
      <c r="I216" s="287">
        <f t="shared" si="25"/>
        <v>16.09</v>
      </c>
      <c r="J216" s="287">
        <f t="shared" si="26"/>
        <v>84.31</v>
      </c>
      <c r="M216" s="316"/>
    </row>
    <row r="217" spans="1:13">
      <c r="A217" s="306">
        <f t="shared" si="22"/>
        <v>210</v>
      </c>
      <c r="B217" s="315" t="s">
        <v>121</v>
      </c>
      <c r="C217" s="310" t="s">
        <v>66</v>
      </c>
      <c r="D217" s="287">
        <v>1162</v>
      </c>
      <c r="E217" s="297">
        <v>0.2</v>
      </c>
      <c r="F217" s="287">
        <f t="shared" si="23"/>
        <v>6.9610000000000003</v>
      </c>
      <c r="G217" s="286">
        <v>50</v>
      </c>
      <c r="H217" s="284">
        <f t="shared" si="24"/>
        <v>69.61</v>
      </c>
      <c r="I217" s="287">
        <f t="shared" si="25"/>
        <v>16.420000000000002</v>
      </c>
      <c r="J217" s="287">
        <f t="shared" si="26"/>
        <v>86.03</v>
      </c>
      <c r="M217" s="316"/>
    </row>
    <row r="218" spans="1:13">
      <c r="A218" s="306">
        <f t="shared" si="22"/>
        <v>211</v>
      </c>
      <c r="B218" s="315" t="s">
        <v>108</v>
      </c>
      <c r="C218" s="310" t="s">
        <v>65</v>
      </c>
      <c r="D218" s="287">
        <v>1365</v>
      </c>
      <c r="E218" s="297">
        <v>0.2</v>
      </c>
      <c r="F218" s="287">
        <f t="shared" si="23"/>
        <v>8.1780000000000008</v>
      </c>
      <c r="G218" s="286">
        <v>51</v>
      </c>
      <c r="H218" s="284">
        <f t="shared" si="24"/>
        <v>83.42</v>
      </c>
      <c r="I218" s="287">
        <f t="shared" si="25"/>
        <v>19.68</v>
      </c>
      <c r="J218" s="287">
        <f t="shared" si="26"/>
        <v>103.1</v>
      </c>
      <c r="M218" s="316"/>
    </row>
    <row r="219" spans="1:13">
      <c r="A219" s="306">
        <f t="shared" si="22"/>
        <v>212</v>
      </c>
      <c r="B219" s="315" t="s">
        <v>121</v>
      </c>
      <c r="C219" s="310" t="s">
        <v>65</v>
      </c>
      <c r="D219" s="287">
        <v>1365</v>
      </c>
      <c r="E219" s="297">
        <v>0.2</v>
      </c>
      <c r="F219" s="287">
        <f t="shared" si="23"/>
        <v>8.1780000000000008</v>
      </c>
      <c r="G219" s="286">
        <v>52</v>
      </c>
      <c r="H219" s="284">
        <f t="shared" si="24"/>
        <v>85.05</v>
      </c>
      <c r="I219" s="287">
        <f t="shared" si="25"/>
        <v>20.059999999999999</v>
      </c>
      <c r="J219" s="287">
        <f t="shared" si="26"/>
        <v>105.11</v>
      </c>
      <c r="M219" s="316"/>
    </row>
    <row r="220" spans="1:13">
      <c r="A220" s="306">
        <f t="shared" si="22"/>
        <v>213</v>
      </c>
      <c r="B220" s="315" t="s">
        <v>129</v>
      </c>
      <c r="C220" s="310" t="s">
        <v>65</v>
      </c>
      <c r="D220" s="287">
        <v>1365</v>
      </c>
      <c r="E220" s="297">
        <v>0.2</v>
      </c>
      <c r="F220" s="287">
        <f t="shared" si="23"/>
        <v>8.1780000000000008</v>
      </c>
      <c r="G220" s="286">
        <v>53</v>
      </c>
      <c r="H220" s="284">
        <f t="shared" si="24"/>
        <v>86.69</v>
      </c>
      <c r="I220" s="287">
        <f t="shared" si="25"/>
        <v>20.45</v>
      </c>
      <c r="J220" s="287">
        <f t="shared" si="26"/>
        <v>107.14</v>
      </c>
      <c r="M220" s="316"/>
    </row>
    <row r="221" spans="1:13" ht="25.5">
      <c r="A221" s="306">
        <f t="shared" si="22"/>
        <v>214</v>
      </c>
      <c r="B221" s="315" t="s">
        <v>70</v>
      </c>
      <c r="C221" s="310" t="s">
        <v>65</v>
      </c>
      <c r="D221" s="287">
        <v>1725</v>
      </c>
      <c r="E221" s="297">
        <v>0.2</v>
      </c>
      <c r="F221" s="287">
        <f t="shared" si="23"/>
        <v>10.334</v>
      </c>
      <c r="G221" s="286">
        <v>54</v>
      </c>
      <c r="H221" s="284">
        <f t="shared" si="24"/>
        <v>111.61</v>
      </c>
      <c r="I221" s="287">
        <f t="shared" si="25"/>
        <v>26.33</v>
      </c>
      <c r="J221" s="287">
        <f t="shared" si="26"/>
        <v>137.94</v>
      </c>
      <c r="M221" s="316"/>
    </row>
    <row r="222" spans="1:13" ht="25.5">
      <c r="A222" s="306">
        <f t="shared" si="22"/>
        <v>215</v>
      </c>
      <c r="B222" s="315" t="s">
        <v>70</v>
      </c>
      <c r="C222" s="310" t="s">
        <v>65</v>
      </c>
      <c r="D222" s="287">
        <v>1725</v>
      </c>
      <c r="E222" s="297">
        <v>0.2</v>
      </c>
      <c r="F222" s="287">
        <f t="shared" si="23"/>
        <v>10.334</v>
      </c>
      <c r="G222" s="286">
        <v>55</v>
      </c>
      <c r="H222" s="284">
        <f t="shared" si="24"/>
        <v>113.67</v>
      </c>
      <c r="I222" s="287">
        <f t="shared" si="25"/>
        <v>26.81</v>
      </c>
      <c r="J222" s="287">
        <f t="shared" si="26"/>
        <v>140.47999999999999</v>
      </c>
      <c r="M222" s="316"/>
    </row>
    <row r="223" spans="1:13">
      <c r="A223" s="306">
        <f t="shared" si="22"/>
        <v>216</v>
      </c>
      <c r="B223" s="315" t="s">
        <v>132</v>
      </c>
      <c r="C223" s="310" t="s">
        <v>65</v>
      </c>
      <c r="D223" s="287">
        <v>1365</v>
      </c>
      <c r="E223" s="297">
        <v>0.5</v>
      </c>
      <c r="F223" s="287">
        <f t="shared" si="23"/>
        <v>8.1780000000000008</v>
      </c>
      <c r="G223" s="286">
        <v>56</v>
      </c>
      <c r="H223" s="284">
        <f t="shared" si="24"/>
        <v>228.98</v>
      </c>
      <c r="I223" s="287">
        <f t="shared" si="25"/>
        <v>54.02</v>
      </c>
      <c r="J223" s="287">
        <f t="shared" si="26"/>
        <v>283</v>
      </c>
      <c r="M223" s="316"/>
    </row>
    <row r="224" spans="1:13">
      <c r="A224" s="306">
        <f t="shared" si="22"/>
        <v>217</v>
      </c>
      <c r="B224" s="315" t="s">
        <v>97</v>
      </c>
      <c r="C224" s="310" t="s">
        <v>65</v>
      </c>
      <c r="D224" s="287">
        <v>1365</v>
      </c>
      <c r="E224" s="297">
        <v>0.5</v>
      </c>
      <c r="F224" s="287">
        <f t="shared" si="23"/>
        <v>8.1780000000000008</v>
      </c>
      <c r="G224" s="286">
        <v>57</v>
      </c>
      <c r="H224" s="284">
        <f t="shared" si="24"/>
        <v>233.07</v>
      </c>
      <c r="I224" s="287">
        <f t="shared" si="25"/>
        <v>54.98</v>
      </c>
      <c r="J224" s="287">
        <f t="shared" si="26"/>
        <v>288.05</v>
      </c>
      <c r="M224" s="316"/>
    </row>
    <row r="225" spans="1:13">
      <c r="A225" s="306">
        <f t="shared" si="22"/>
        <v>218</v>
      </c>
      <c r="B225" s="315" t="s">
        <v>148</v>
      </c>
      <c r="C225" s="310" t="s">
        <v>65</v>
      </c>
      <c r="D225" s="287">
        <v>1365</v>
      </c>
      <c r="E225" s="297">
        <v>0.5</v>
      </c>
      <c r="F225" s="287">
        <f t="shared" si="23"/>
        <v>8.1780000000000008</v>
      </c>
      <c r="G225" s="286">
        <v>58</v>
      </c>
      <c r="H225" s="284">
        <f t="shared" si="24"/>
        <v>237.16</v>
      </c>
      <c r="I225" s="287">
        <f t="shared" si="25"/>
        <v>55.95</v>
      </c>
      <c r="J225" s="287">
        <f t="shared" si="26"/>
        <v>293.11</v>
      </c>
      <c r="M225" s="316"/>
    </row>
    <row r="226" spans="1:13">
      <c r="A226" s="306">
        <f t="shared" si="22"/>
        <v>219</v>
      </c>
      <c r="B226" s="315" t="s">
        <v>148</v>
      </c>
      <c r="C226" s="310" t="s">
        <v>65</v>
      </c>
      <c r="D226" s="287">
        <v>1365</v>
      </c>
      <c r="E226" s="297">
        <v>0.5</v>
      </c>
      <c r="F226" s="287">
        <f t="shared" si="23"/>
        <v>8.1780000000000008</v>
      </c>
      <c r="G226" s="286">
        <v>59</v>
      </c>
      <c r="H226" s="284">
        <f t="shared" si="24"/>
        <v>241.25</v>
      </c>
      <c r="I226" s="287">
        <f t="shared" si="25"/>
        <v>56.91</v>
      </c>
      <c r="J226" s="287">
        <f t="shared" si="26"/>
        <v>298.15999999999997</v>
      </c>
      <c r="M226" s="316"/>
    </row>
    <row r="227" spans="1:13">
      <c r="A227" s="306">
        <f t="shared" si="22"/>
        <v>220</v>
      </c>
      <c r="B227" s="315" t="s">
        <v>129</v>
      </c>
      <c r="C227" s="310" t="s">
        <v>65</v>
      </c>
      <c r="D227" s="287">
        <v>1365</v>
      </c>
      <c r="E227" s="297">
        <v>0.5</v>
      </c>
      <c r="F227" s="287">
        <f t="shared" si="23"/>
        <v>8.1780000000000008</v>
      </c>
      <c r="G227" s="286">
        <v>60</v>
      </c>
      <c r="H227" s="284">
        <f t="shared" si="24"/>
        <v>245.34</v>
      </c>
      <c r="I227" s="287">
        <f t="shared" si="25"/>
        <v>57.88</v>
      </c>
      <c r="J227" s="287">
        <f t="shared" si="26"/>
        <v>303.22000000000003</v>
      </c>
      <c r="M227" s="316"/>
    </row>
    <row r="228" spans="1:13">
      <c r="A228" s="306">
        <f t="shared" si="22"/>
        <v>221</v>
      </c>
      <c r="B228" s="315" t="s">
        <v>148</v>
      </c>
      <c r="C228" s="310" t="s">
        <v>65</v>
      </c>
      <c r="D228" s="287">
        <v>1365</v>
      </c>
      <c r="E228" s="297">
        <v>0.5</v>
      </c>
      <c r="F228" s="287">
        <f t="shared" si="23"/>
        <v>8.1780000000000008</v>
      </c>
      <c r="G228" s="286">
        <v>61</v>
      </c>
      <c r="H228" s="284">
        <f t="shared" si="24"/>
        <v>249.43</v>
      </c>
      <c r="I228" s="287">
        <f t="shared" si="25"/>
        <v>58.84</v>
      </c>
      <c r="J228" s="287">
        <f t="shared" si="26"/>
        <v>308.27</v>
      </c>
      <c r="M228" s="316"/>
    </row>
    <row r="229" spans="1:13">
      <c r="A229" s="306">
        <f t="shared" si="22"/>
        <v>222</v>
      </c>
      <c r="B229" s="315" t="s">
        <v>121</v>
      </c>
      <c r="C229" s="310" t="s">
        <v>65</v>
      </c>
      <c r="D229" s="287">
        <v>1365</v>
      </c>
      <c r="E229" s="297">
        <v>0.2</v>
      </c>
      <c r="F229" s="287">
        <f t="shared" si="23"/>
        <v>8.1780000000000008</v>
      </c>
      <c r="G229" s="286">
        <v>62</v>
      </c>
      <c r="H229" s="284">
        <f t="shared" si="24"/>
        <v>101.41</v>
      </c>
      <c r="I229" s="287">
        <f t="shared" si="25"/>
        <v>23.92</v>
      </c>
      <c r="J229" s="287">
        <f t="shared" si="26"/>
        <v>125.33</v>
      </c>
      <c r="M229" s="316"/>
    </row>
    <row r="230" spans="1:13">
      <c r="A230" s="306">
        <f t="shared" si="22"/>
        <v>223</v>
      </c>
      <c r="B230" s="315" t="s">
        <v>121</v>
      </c>
      <c r="C230" s="310" t="s">
        <v>65</v>
      </c>
      <c r="D230" s="287">
        <v>1365</v>
      </c>
      <c r="E230" s="297">
        <v>0.2</v>
      </c>
      <c r="F230" s="287">
        <f t="shared" si="23"/>
        <v>8.1780000000000008</v>
      </c>
      <c r="G230" s="286">
        <v>63</v>
      </c>
      <c r="H230" s="284">
        <f t="shared" si="24"/>
        <v>103.04</v>
      </c>
      <c r="I230" s="287">
        <f t="shared" si="25"/>
        <v>24.31</v>
      </c>
      <c r="J230" s="287">
        <f t="shared" si="26"/>
        <v>127.35000000000001</v>
      </c>
      <c r="M230" s="316"/>
    </row>
    <row r="231" spans="1:13">
      <c r="A231" s="306">
        <f t="shared" si="22"/>
        <v>224</v>
      </c>
      <c r="B231" s="315" t="s">
        <v>93</v>
      </c>
      <c r="C231" s="310" t="s">
        <v>65</v>
      </c>
      <c r="D231" s="287">
        <v>1392</v>
      </c>
      <c r="E231" s="297">
        <v>0.2</v>
      </c>
      <c r="F231" s="287">
        <f t="shared" si="23"/>
        <v>8.3390000000000004</v>
      </c>
      <c r="G231" s="286">
        <v>64</v>
      </c>
      <c r="H231" s="284">
        <f t="shared" si="24"/>
        <v>106.74</v>
      </c>
      <c r="I231" s="287">
        <f t="shared" si="25"/>
        <v>25.18</v>
      </c>
      <c r="J231" s="287">
        <f t="shared" si="26"/>
        <v>131.91999999999999</v>
      </c>
      <c r="M231" s="316"/>
    </row>
    <row r="232" spans="1:13">
      <c r="A232" s="306">
        <f t="shared" si="22"/>
        <v>225</v>
      </c>
      <c r="B232" s="315" t="s">
        <v>110</v>
      </c>
      <c r="C232" s="310" t="s">
        <v>65</v>
      </c>
      <c r="D232" s="287">
        <v>1365</v>
      </c>
      <c r="E232" s="297">
        <v>0.2</v>
      </c>
      <c r="F232" s="287">
        <f t="shared" si="23"/>
        <v>8.1780000000000008</v>
      </c>
      <c r="G232" s="286">
        <v>65</v>
      </c>
      <c r="H232" s="284">
        <f t="shared" si="24"/>
        <v>106.31</v>
      </c>
      <c r="I232" s="287">
        <f t="shared" si="25"/>
        <v>25.08</v>
      </c>
      <c r="J232" s="287">
        <f t="shared" si="26"/>
        <v>131.38999999999999</v>
      </c>
      <c r="M232" s="316"/>
    </row>
    <row r="233" spans="1:13">
      <c r="A233" s="306">
        <f t="shared" si="22"/>
        <v>226</v>
      </c>
      <c r="B233" s="315" t="s">
        <v>112</v>
      </c>
      <c r="C233" s="310" t="s">
        <v>65</v>
      </c>
      <c r="D233" s="287">
        <v>1392</v>
      </c>
      <c r="E233" s="297">
        <v>0.2</v>
      </c>
      <c r="F233" s="287">
        <f t="shared" si="23"/>
        <v>8.3390000000000004</v>
      </c>
      <c r="G233" s="286">
        <v>66</v>
      </c>
      <c r="H233" s="284">
        <f t="shared" si="24"/>
        <v>110.07</v>
      </c>
      <c r="I233" s="287">
        <f t="shared" si="25"/>
        <v>25.97</v>
      </c>
      <c r="J233" s="287">
        <f t="shared" si="26"/>
        <v>136.04</v>
      </c>
      <c r="M233" s="316"/>
    </row>
    <row r="234" spans="1:13">
      <c r="A234" s="306">
        <f t="shared" si="22"/>
        <v>227</v>
      </c>
      <c r="B234" s="315" t="s">
        <v>136</v>
      </c>
      <c r="C234" s="310" t="s">
        <v>65</v>
      </c>
      <c r="D234" s="287">
        <v>1392</v>
      </c>
      <c r="E234" s="297">
        <v>0.2</v>
      </c>
      <c r="F234" s="287">
        <f t="shared" si="23"/>
        <v>8.3390000000000004</v>
      </c>
      <c r="G234" s="286">
        <v>67</v>
      </c>
      <c r="H234" s="284">
        <f t="shared" si="24"/>
        <v>111.74</v>
      </c>
      <c r="I234" s="287">
        <f t="shared" si="25"/>
        <v>26.36</v>
      </c>
      <c r="J234" s="287">
        <f t="shared" si="26"/>
        <v>138.1</v>
      </c>
      <c r="M234" s="316"/>
    </row>
    <row r="235" spans="1:13">
      <c r="A235" s="306">
        <f t="shared" si="22"/>
        <v>228</v>
      </c>
      <c r="B235" s="315" t="s">
        <v>143</v>
      </c>
      <c r="C235" s="310" t="s">
        <v>65</v>
      </c>
      <c r="D235" s="287">
        <v>1501</v>
      </c>
      <c r="E235" s="297">
        <v>0.2</v>
      </c>
      <c r="F235" s="287">
        <f t="shared" si="23"/>
        <v>8.9920000000000009</v>
      </c>
      <c r="G235" s="286">
        <v>68</v>
      </c>
      <c r="H235" s="284">
        <f t="shared" si="24"/>
        <v>122.29</v>
      </c>
      <c r="I235" s="287">
        <f t="shared" si="25"/>
        <v>28.85</v>
      </c>
      <c r="J235" s="287">
        <f t="shared" si="26"/>
        <v>151.14000000000001</v>
      </c>
      <c r="M235" s="316"/>
    </row>
    <row r="236" spans="1:13">
      <c r="A236" s="306">
        <f t="shared" si="22"/>
        <v>229</v>
      </c>
      <c r="B236" s="315" t="s">
        <v>100</v>
      </c>
      <c r="C236" s="310" t="s">
        <v>66</v>
      </c>
      <c r="D236" s="287">
        <v>1162</v>
      </c>
      <c r="E236" s="297">
        <v>0.2</v>
      </c>
      <c r="F236" s="287">
        <f t="shared" si="23"/>
        <v>6.9610000000000003</v>
      </c>
      <c r="G236" s="286">
        <v>69</v>
      </c>
      <c r="H236" s="284">
        <f t="shared" si="24"/>
        <v>96.06</v>
      </c>
      <c r="I236" s="287">
        <f t="shared" si="25"/>
        <v>22.66</v>
      </c>
      <c r="J236" s="287">
        <f t="shared" si="26"/>
        <v>118.72</v>
      </c>
      <c r="M236" s="316"/>
    </row>
    <row r="237" spans="1:13" ht="25.5">
      <c r="A237" s="306">
        <f t="shared" si="22"/>
        <v>230</v>
      </c>
      <c r="B237" s="315" t="s">
        <v>70</v>
      </c>
      <c r="C237" s="310" t="s">
        <v>66</v>
      </c>
      <c r="D237" s="287">
        <v>1615</v>
      </c>
      <c r="E237" s="297">
        <v>0.2</v>
      </c>
      <c r="F237" s="287">
        <f t="shared" si="23"/>
        <v>9.6750000000000007</v>
      </c>
      <c r="G237" s="286">
        <v>70</v>
      </c>
      <c r="H237" s="284">
        <f t="shared" si="24"/>
        <v>135.44999999999999</v>
      </c>
      <c r="I237" s="287">
        <f t="shared" si="25"/>
        <v>31.95</v>
      </c>
      <c r="J237" s="287">
        <f t="shared" si="26"/>
        <v>167.39999999999998</v>
      </c>
      <c r="M237" s="316"/>
    </row>
    <row r="238" spans="1:13" ht="25.5">
      <c r="A238" s="306">
        <f t="shared" si="22"/>
        <v>231</v>
      </c>
      <c r="B238" s="315" t="s">
        <v>70</v>
      </c>
      <c r="C238" s="310" t="s">
        <v>66</v>
      </c>
      <c r="D238" s="287">
        <v>1615</v>
      </c>
      <c r="E238" s="297">
        <v>0.2</v>
      </c>
      <c r="F238" s="287">
        <f t="shared" si="23"/>
        <v>9.6750000000000007</v>
      </c>
      <c r="G238" s="286">
        <v>71</v>
      </c>
      <c r="H238" s="284">
        <f t="shared" si="24"/>
        <v>137.38999999999999</v>
      </c>
      <c r="I238" s="287">
        <f t="shared" si="25"/>
        <v>32.409999999999997</v>
      </c>
      <c r="J238" s="287">
        <f t="shared" si="26"/>
        <v>169.79999999999998</v>
      </c>
      <c r="M238" s="316"/>
    </row>
    <row r="239" spans="1:13">
      <c r="A239" s="306">
        <f t="shared" si="22"/>
        <v>232</v>
      </c>
      <c r="B239" s="315" t="s">
        <v>103</v>
      </c>
      <c r="C239" s="310" t="s">
        <v>65</v>
      </c>
      <c r="D239" s="287">
        <v>1365</v>
      </c>
      <c r="E239" s="297">
        <v>0.2</v>
      </c>
      <c r="F239" s="287">
        <f t="shared" si="23"/>
        <v>8.1780000000000008</v>
      </c>
      <c r="G239" s="286">
        <v>72</v>
      </c>
      <c r="H239" s="284">
        <f t="shared" si="24"/>
        <v>117.76</v>
      </c>
      <c r="I239" s="287">
        <f t="shared" si="25"/>
        <v>27.78</v>
      </c>
      <c r="J239" s="287">
        <f t="shared" si="26"/>
        <v>145.54000000000002</v>
      </c>
      <c r="M239" s="316"/>
    </row>
    <row r="240" spans="1:13">
      <c r="A240" s="306">
        <f t="shared" si="22"/>
        <v>233</v>
      </c>
      <c r="B240" s="315" t="s">
        <v>127</v>
      </c>
      <c r="C240" s="310" t="s">
        <v>65</v>
      </c>
      <c r="D240" s="287">
        <v>1501</v>
      </c>
      <c r="E240" s="297">
        <v>0.2</v>
      </c>
      <c r="F240" s="287">
        <f t="shared" si="23"/>
        <v>8.9920000000000009</v>
      </c>
      <c r="G240" s="286">
        <v>73</v>
      </c>
      <c r="H240" s="284">
        <f t="shared" si="24"/>
        <v>131.28</v>
      </c>
      <c r="I240" s="287">
        <f t="shared" si="25"/>
        <v>30.97</v>
      </c>
      <c r="J240" s="287">
        <f t="shared" si="26"/>
        <v>162.25</v>
      </c>
      <c r="M240" s="316"/>
    </row>
    <row r="241" spans="1:13">
      <c r="A241" s="306">
        <f t="shared" si="22"/>
        <v>234</v>
      </c>
      <c r="B241" s="315" t="s">
        <v>148</v>
      </c>
      <c r="C241" s="310" t="s">
        <v>65</v>
      </c>
      <c r="D241" s="287">
        <v>1372</v>
      </c>
      <c r="E241" s="297">
        <v>0.2</v>
      </c>
      <c r="F241" s="287">
        <f t="shared" si="23"/>
        <v>8.2200000000000006</v>
      </c>
      <c r="G241" s="286">
        <v>74</v>
      </c>
      <c r="H241" s="284">
        <f t="shared" si="24"/>
        <v>121.66</v>
      </c>
      <c r="I241" s="287">
        <f t="shared" si="25"/>
        <v>28.7</v>
      </c>
      <c r="J241" s="287">
        <f t="shared" si="26"/>
        <v>150.35999999999999</v>
      </c>
      <c r="M241" s="316"/>
    </row>
    <row r="242" spans="1:13">
      <c r="A242" s="306">
        <f t="shared" si="22"/>
        <v>235</v>
      </c>
      <c r="B242" s="315" t="s">
        <v>100</v>
      </c>
      <c r="C242" s="310" t="s">
        <v>66</v>
      </c>
      <c r="D242" s="287">
        <v>1162</v>
      </c>
      <c r="E242" s="297">
        <v>0.5</v>
      </c>
      <c r="F242" s="287">
        <f t="shared" si="23"/>
        <v>6.9610000000000003</v>
      </c>
      <c r="G242" s="286">
        <v>75</v>
      </c>
      <c r="H242" s="284">
        <f t="shared" si="24"/>
        <v>261.04000000000002</v>
      </c>
      <c r="I242" s="287">
        <f t="shared" si="25"/>
        <v>61.58</v>
      </c>
      <c r="J242" s="287">
        <f t="shared" si="26"/>
        <v>322.62</v>
      </c>
      <c r="M242" s="316"/>
    </row>
    <row r="243" spans="1:13">
      <c r="A243" s="306">
        <f t="shared" si="22"/>
        <v>236</v>
      </c>
      <c r="B243" s="315" t="s">
        <v>115</v>
      </c>
      <c r="C243" s="310" t="s">
        <v>65</v>
      </c>
      <c r="D243" s="287">
        <v>1385</v>
      </c>
      <c r="E243" s="297">
        <v>0.5</v>
      </c>
      <c r="F243" s="287">
        <f t="shared" si="23"/>
        <v>8.2970000000000006</v>
      </c>
      <c r="G243" s="286">
        <v>76</v>
      </c>
      <c r="H243" s="284">
        <f t="shared" si="24"/>
        <v>315.29000000000002</v>
      </c>
      <c r="I243" s="287">
        <f t="shared" si="25"/>
        <v>74.38</v>
      </c>
      <c r="J243" s="287">
        <f t="shared" si="26"/>
        <v>389.67</v>
      </c>
      <c r="M243" s="316"/>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4B74C-4C63-4DD5-AA0C-6725DD5C2158}">
  <sheetPr>
    <pageSetUpPr fitToPage="1"/>
  </sheetPr>
  <dimension ref="A1:I84"/>
  <sheetViews>
    <sheetView zoomScale="80" zoomScaleNormal="80" zoomScaleSheetLayoutView="85" workbookViewId="0">
      <selection activeCell="M41" sqref="M41"/>
    </sheetView>
  </sheetViews>
  <sheetFormatPr defaultColWidth="9.140625" defaultRowHeight="12.75"/>
  <cols>
    <col min="1" max="1" width="5.85546875" style="41" customWidth="1"/>
    <col min="2" max="2" width="57.5703125" style="42" customWidth="1"/>
    <col min="3" max="3" width="16.85546875" style="41" customWidth="1"/>
    <col min="4" max="4" width="11.85546875" style="41" customWidth="1"/>
    <col min="5" max="5" width="9.7109375" style="43" customWidth="1"/>
    <col min="6" max="6" width="11.5703125" style="41" customWidth="1"/>
    <col min="7" max="7" width="11.85546875" style="41" customWidth="1"/>
    <col min="8" max="16384" width="9.140625" style="102"/>
  </cols>
  <sheetData>
    <row r="1" spans="1:9" ht="15">
      <c r="G1" s="101" t="s">
        <v>162</v>
      </c>
    </row>
    <row r="2" spans="1:9" ht="18.75">
      <c r="A2" s="103" t="s">
        <v>47</v>
      </c>
    </row>
    <row r="3" spans="1:9" ht="48" customHeight="1">
      <c r="A3" s="353" t="s">
        <v>182</v>
      </c>
      <c r="B3" s="353"/>
      <c r="C3" s="353"/>
      <c r="D3" s="353"/>
      <c r="E3" s="353"/>
      <c r="F3" s="353"/>
      <c r="G3" s="353"/>
    </row>
    <row r="4" spans="1:9" ht="15.75">
      <c r="A4" s="181"/>
      <c r="B4" s="181"/>
      <c r="C4" s="181"/>
      <c r="D4" s="175"/>
      <c r="E4" s="181"/>
      <c r="F4" s="181"/>
      <c r="G4" s="181"/>
    </row>
    <row r="5" spans="1:9" s="104" customFormat="1" ht="46.5" customHeight="1">
      <c r="A5" s="180" t="s">
        <v>24</v>
      </c>
      <c r="B5" s="177" t="s">
        <v>25</v>
      </c>
      <c r="C5" s="177" t="s">
        <v>26</v>
      </c>
      <c r="D5" s="179" t="s">
        <v>61</v>
      </c>
      <c r="E5" s="179" t="s">
        <v>60</v>
      </c>
      <c r="F5" s="178" t="s">
        <v>59</v>
      </c>
      <c r="G5" s="177" t="s">
        <v>58</v>
      </c>
    </row>
    <row r="6" spans="1:9" s="105" customFormat="1" ht="21.75" customHeight="1">
      <c r="A6" s="388" t="s">
        <v>57</v>
      </c>
      <c r="B6" s="389"/>
      <c r="C6" s="389"/>
      <c r="D6" s="389"/>
      <c r="E6" s="389"/>
      <c r="F6" s="390"/>
      <c r="G6" s="176">
        <f>SUM(G7:G84)</f>
        <v>2313.6000000000004</v>
      </c>
      <c r="I6" s="199"/>
    </row>
    <row r="7" spans="1:9" s="96" customFormat="1" ht="12.95" customHeight="1">
      <c r="A7" s="370">
        <v>1</v>
      </c>
      <c r="B7" s="372" t="s">
        <v>70</v>
      </c>
      <c r="C7" s="374" t="s">
        <v>66</v>
      </c>
      <c r="D7" s="376" t="s">
        <v>154</v>
      </c>
      <c r="E7" s="200">
        <v>2</v>
      </c>
      <c r="F7" s="201">
        <v>8</v>
      </c>
      <c r="G7" s="201">
        <f t="shared" ref="G7:G60" si="0">ROUND(E7*F7,2)</f>
        <v>16</v>
      </c>
    </row>
    <row r="8" spans="1:9" s="96" customFormat="1" ht="12.95" customHeight="1">
      <c r="A8" s="371"/>
      <c r="B8" s="373"/>
      <c r="C8" s="375"/>
      <c r="D8" s="377"/>
      <c r="E8" s="200">
        <v>20</v>
      </c>
      <c r="F8" s="201">
        <v>2.4</v>
      </c>
      <c r="G8" s="201">
        <f t="shared" si="0"/>
        <v>48</v>
      </c>
    </row>
    <row r="9" spans="1:9" s="96" customFormat="1" ht="12.95" customHeight="1">
      <c r="A9" s="370">
        <f>A7+1</f>
        <v>2</v>
      </c>
      <c r="B9" s="372" t="s">
        <v>70</v>
      </c>
      <c r="C9" s="374" t="s">
        <v>66</v>
      </c>
      <c r="D9" s="376" t="s">
        <v>154</v>
      </c>
      <c r="E9" s="200">
        <v>2</v>
      </c>
      <c r="F9" s="201">
        <v>8</v>
      </c>
      <c r="G9" s="201">
        <f t="shared" si="0"/>
        <v>16</v>
      </c>
    </row>
    <row r="10" spans="1:9" s="96" customFormat="1" ht="14.25" customHeight="1">
      <c r="A10" s="371"/>
      <c r="B10" s="373"/>
      <c r="C10" s="375"/>
      <c r="D10" s="377"/>
      <c r="E10" s="200">
        <v>20</v>
      </c>
      <c r="F10" s="201">
        <v>2.4</v>
      </c>
      <c r="G10" s="201">
        <f t="shared" si="0"/>
        <v>48</v>
      </c>
    </row>
    <row r="11" spans="1:9" s="96" customFormat="1" ht="12.75" customHeight="1">
      <c r="A11" s="370">
        <v>3</v>
      </c>
      <c r="B11" s="372" t="s">
        <v>70</v>
      </c>
      <c r="C11" s="374" t="s">
        <v>66</v>
      </c>
      <c r="D11" s="376" t="s">
        <v>154</v>
      </c>
      <c r="E11" s="200">
        <v>2</v>
      </c>
      <c r="F11" s="201">
        <v>8</v>
      </c>
      <c r="G11" s="201">
        <f t="shared" si="0"/>
        <v>16</v>
      </c>
    </row>
    <row r="12" spans="1:9" s="96" customFormat="1">
      <c r="A12" s="371"/>
      <c r="B12" s="373"/>
      <c r="C12" s="375"/>
      <c r="D12" s="377"/>
      <c r="E12" s="200">
        <v>20</v>
      </c>
      <c r="F12" s="201">
        <v>2.4</v>
      </c>
      <c r="G12" s="201">
        <f t="shared" si="0"/>
        <v>48</v>
      </c>
    </row>
    <row r="13" spans="1:9" s="96" customFormat="1" ht="12.95" customHeight="1">
      <c r="A13" s="370">
        <v>4</v>
      </c>
      <c r="B13" s="372" t="s">
        <v>70</v>
      </c>
      <c r="C13" s="374" t="s">
        <v>157</v>
      </c>
      <c r="D13" s="376" t="s">
        <v>154</v>
      </c>
      <c r="E13" s="200">
        <v>2</v>
      </c>
      <c r="F13" s="201">
        <v>8</v>
      </c>
      <c r="G13" s="201">
        <f t="shared" si="0"/>
        <v>16</v>
      </c>
    </row>
    <row r="14" spans="1:9" s="96" customFormat="1" ht="12.95" customHeight="1">
      <c r="A14" s="371"/>
      <c r="B14" s="373"/>
      <c r="C14" s="375"/>
      <c r="D14" s="377"/>
      <c r="E14" s="200">
        <v>20</v>
      </c>
      <c r="F14" s="201">
        <v>2.4</v>
      </c>
      <c r="G14" s="201">
        <f t="shared" si="0"/>
        <v>48</v>
      </c>
    </row>
    <row r="15" spans="1:9" s="96" customFormat="1" ht="12.75" customHeight="1">
      <c r="A15" s="370">
        <v>5</v>
      </c>
      <c r="B15" s="372" t="s">
        <v>70</v>
      </c>
      <c r="C15" s="374" t="s">
        <v>66</v>
      </c>
      <c r="D15" s="376" t="s">
        <v>154</v>
      </c>
      <c r="E15" s="200">
        <v>2</v>
      </c>
      <c r="F15" s="201">
        <v>8</v>
      </c>
      <c r="G15" s="201">
        <f t="shared" si="0"/>
        <v>16</v>
      </c>
    </row>
    <row r="16" spans="1:9" s="96" customFormat="1">
      <c r="A16" s="371"/>
      <c r="B16" s="373"/>
      <c r="C16" s="375"/>
      <c r="D16" s="377"/>
      <c r="E16" s="200">
        <v>20</v>
      </c>
      <c r="F16" s="201">
        <v>2.4</v>
      </c>
      <c r="G16" s="201">
        <f t="shared" si="0"/>
        <v>48</v>
      </c>
    </row>
    <row r="17" spans="1:9" s="96" customFormat="1" ht="12.75" customHeight="1">
      <c r="A17" s="370">
        <v>6</v>
      </c>
      <c r="B17" s="372" t="s">
        <v>70</v>
      </c>
      <c r="C17" s="374" t="s">
        <v>158</v>
      </c>
      <c r="D17" s="376" t="s">
        <v>154</v>
      </c>
      <c r="E17" s="200">
        <v>2</v>
      </c>
      <c r="F17" s="201">
        <v>8</v>
      </c>
      <c r="G17" s="201">
        <f t="shared" si="0"/>
        <v>16</v>
      </c>
    </row>
    <row r="18" spans="1:9" s="96" customFormat="1" ht="14.25" customHeight="1">
      <c r="A18" s="371"/>
      <c r="B18" s="373"/>
      <c r="C18" s="375"/>
      <c r="D18" s="377"/>
      <c r="E18" s="200">
        <v>20</v>
      </c>
      <c r="F18" s="201">
        <v>2.4</v>
      </c>
      <c r="G18" s="201">
        <f t="shared" si="0"/>
        <v>48</v>
      </c>
    </row>
    <row r="19" spans="1:9" s="96" customFormat="1" ht="12.75" customHeight="1">
      <c r="A19" s="370">
        <v>7</v>
      </c>
      <c r="B19" s="372" t="s">
        <v>70</v>
      </c>
      <c r="C19" s="374" t="s">
        <v>65</v>
      </c>
      <c r="D19" s="376" t="s">
        <v>154</v>
      </c>
      <c r="E19" s="200">
        <v>2</v>
      </c>
      <c r="F19" s="201">
        <v>8</v>
      </c>
      <c r="G19" s="201">
        <f t="shared" si="0"/>
        <v>16</v>
      </c>
    </row>
    <row r="20" spans="1:9" s="96" customFormat="1">
      <c r="A20" s="371"/>
      <c r="B20" s="373"/>
      <c r="C20" s="375"/>
      <c r="D20" s="377"/>
      <c r="E20" s="200">
        <v>20</v>
      </c>
      <c r="F20" s="201">
        <v>2.4</v>
      </c>
      <c r="G20" s="201">
        <f t="shared" si="0"/>
        <v>48</v>
      </c>
    </row>
    <row r="21" spans="1:9" s="96" customFormat="1" ht="12.75" customHeight="1">
      <c r="A21" s="370">
        <v>8</v>
      </c>
      <c r="B21" s="372" t="s">
        <v>70</v>
      </c>
      <c r="C21" s="374" t="s">
        <v>66</v>
      </c>
      <c r="D21" s="376" t="s">
        <v>154</v>
      </c>
      <c r="E21" s="200">
        <v>2</v>
      </c>
      <c r="F21" s="201">
        <v>8</v>
      </c>
      <c r="G21" s="201">
        <f t="shared" si="0"/>
        <v>16</v>
      </c>
    </row>
    <row r="22" spans="1:9" s="96" customFormat="1" ht="15" customHeight="1">
      <c r="A22" s="371"/>
      <c r="B22" s="373"/>
      <c r="C22" s="375"/>
      <c r="D22" s="377"/>
      <c r="E22" s="200">
        <v>20</v>
      </c>
      <c r="F22" s="201">
        <v>2.4</v>
      </c>
      <c r="G22" s="201">
        <f t="shared" si="0"/>
        <v>48</v>
      </c>
    </row>
    <row r="23" spans="1:9" s="96" customFormat="1" ht="12.75" customHeight="1">
      <c r="A23" s="370">
        <v>9</v>
      </c>
      <c r="B23" s="372" t="s">
        <v>70</v>
      </c>
      <c r="C23" s="374" t="s">
        <v>66</v>
      </c>
      <c r="D23" s="376" t="s">
        <v>154</v>
      </c>
      <c r="E23" s="200">
        <v>2</v>
      </c>
      <c r="F23" s="201">
        <v>8</v>
      </c>
      <c r="G23" s="201">
        <f t="shared" si="0"/>
        <v>16</v>
      </c>
    </row>
    <row r="24" spans="1:9" s="96" customFormat="1">
      <c r="A24" s="371"/>
      <c r="B24" s="373"/>
      <c r="C24" s="375"/>
      <c r="D24" s="377"/>
      <c r="E24" s="200">
        <v>20</v>
      </c>
      <c r="F24" s="201">
        <v>2.4</v>
      </c>
      <c r="G24" s="201">
        <f t="shared" si="0"/>
        <v>48</v>
      </c>
    </row>
    <row r="25" spans="1:9" s="96" customFormat="1" ht="12.75" customHeight="1">
      <c r="A25" s="370">
        <v>10</v>
      </c>
      <c r="B25" s="372" t="s">
        <v>70</v>
      </c>
      <c r="C25" s="374" t="s">
        <v>66</v>
      </c>
      <c r="D25" s="376" t="s">
        <v>154</v>
      </c>
      <c r="E25" s="200">
        <v>2</v>
      </c>
      <c r="F25" s="201">
        <v>8</v>
      </c>
      <c r="G25" s="201">
        <f t="shared" si="0"/>
        <v>16</v>
      </c>
    </row>
    <row r="26" spans="1:9" s="96" customFormat="1">
      <c r="A26" s="371"/>
      <c r="B26" s="373"/>
      <c r="C26" s="375"/>
      <c r="D26" s="377"/>
      <c r="E26" s="200">
        <v>20</v>
      </c>
      <c r="F26" s="201">
        <v>2.4</v>
      </c>
      <c r="G26" s="201">
        <f t="shared" si="0"/>
        <v>48</v>
      </c>
    </row>
    <row r="27" spans="1:9" s="96" customFormat="1" ht="12.75" customHeight="1">
      <c r="A27" s="370">
        <v>11</v>
      </c>
      <c r="B27" s="372" t="s">
        <v>70</v>
      </c>
      <c r="C27" s="374" t="s">
        <v>66</v>
      </c>
      <c r="D27" s="376" t="s">
        <v>154</v>
      </c>
      <c r="E27" s="200">
        <v>2</v>
      </c>
      <c r="F27" s="201">
        <v>8</v>
      </c>
      <c r="G27" s="201">
        <f t="shared" si="0"/>
        <v>16</v>
      </c>
    </row>
    <row r="28" spans="1:9" s="96" customFormat="1">
      <c r="A28" s="371"/>
      <c r="B28" s="373"/>
      <c r="C28" s="375"/>
      <c r="D28" s="377"/>
      <c r="E28" s="200">
        <v>20</v>
      </c>
      <c r="F28" s="201">
        <v>2.4</v>
      </c>
      <c r="G28" s="201">
        <f t="shared" si="0"/>
        <v>48</v>
      </c>
    </row>
    <row r="29" spans="1:9" ht="11.25" customHeight="1">
      <c r="A29" s="370">
        <v>12</v>
      </c>
      <c r="B29" s="372" t="s">
        <v>70</v>
      </c>
      <c r="C29" s="374" t="s">
        <v>66</v>
      </c>
      <c r="D29" s="376" t="s">
        <v>154</v>
      </c>
      <c r="E29" s="200">
        <v>2</v>
      </c>
      <c r="F29" s="201">
        <v>8</v>
      </c>
      <c r="G29" s="201">
        <f t="shared" si="0"/>
        <v>16</v>
      </c>
      <c r="I29" s="96"/>
    </row>
    <row r="30" spans="1:9">
      <c r="A30" s="391"/>
      <c r="B30" s="392"/>
      <c r="C30" s="375"/>
      <c r="D30" s="377"/>
      <c r="E30" s="200">
        <v>20</v>
      </c>
      <c r="F30" s="201">
        <v>2.4</v>
      </c>
      <c r="G30" s="201">
        <f t="shared" si="0"/>
        <v>48</v>
      </c>
      <c r="I30" s="96"/>
    </row>
    <row r="31" spans="1:9" ht="12.95" customHeight="1">
      <c r="A31" s="380">
        <v>13</v>
      </c>
      <c r="B31" s="382" t="s">
        <v>70</v>
      </c>
      <c r="C31" s="385" t="s">
        <v>67</v>
      </c>
      <c r="D31" s="376" t="s">
        <v>155</v>
      </c>
      <c r="E31" s="200">
        <v>2</v>
      </c>
      <c r="F31" s="201">
        <v>8</v>
      </c>
      <c r="G31" s="201">
        <f t="shared" si="0"/>
        <v>16</v>
      </c>
      <c r="I31" s="96"/>
    </row>
    <row r="32" spans="1:9" ht="11.25" customHeight="1">
      <c r="A32" s="381"/>
      <c r="B32" s="383"/>
      <c r="C32" s="386"/>
      <c r="D32" s="377"/>
      <c r="E32" s="200">
        <v>0</v>
      </c>
      <c r="F32" s="201">
        <v>2.4</v>
      </c>
      <c r="G32" s="201">
        <f t="shared" si="0"/>
        <v>0</v>
      </c>
      <c r="I32" s="273"/>
    </row>
    <row r="33" spans="1:9" ht="13.5" customHeight="1">
      <c r="A33" s="381"/>
      <c r="B33" s="383"/>
      <c r="C33" s="386"/>
      <c r="D33" s="376" t="s">
        <v>156</v>
      </c>
      <c r="E33" s="200">
        <v>2</v>
      </c>
      <c r="F33" s="201">
        <v>8</v>
      </c>
      <c r="G33" s="201">
        <f t="shared" si="0"/>
        <v>16</v>
      </c>
      <c r="I33" s="275"/>
    </row>
    <row r="34" spans="1:9" ht="12.75" customHeight="1">
      <c r="A34" s="379"/>
      <c r="B34" s="384"/>
      <c r="C34" s="387"/>
      <c r="D34" s="377"/>
      <c r="E34" s="200">
        <v>16</v>
      </c>
      <c r="F34" s="201">
        <v>2.4</v>
      </c>
      <c r="G34" s="201">
        <f t="shared" si="0"/>
        <v>38.4</v>
      </c>
    </row>
    <row r="35" spans="1:9" s="276" customFormat="1" ht="12.75" customHeight="1">
      <c r="A35" s="378">
        <f>A31+1</f>
        <v>14</v>
      </c>
      <c r="B35" s="394" t="s">
        <v>168</v>
      </c>
      <c r="C35" s="378" t="s">
        <v>67</v>
      </c>
      <c r="D35" s="376" t="s">
        <v>175</v>
      </c>
      <c r="E35" s="200">
        <v>2</v>
      </c>
      <c r="F35" s="201">
        <v>8</v>
      </c>
      <c r="G35" s="201">
        <f t="shared" si="0"/>
        <v>16</v>
      </c>
      <c r="I35" s="277"/>
    </row>
    <row r="36" spans="1:9" s="276" customFormat="1">
      <c r="A36" s="379"/>
      <c r="B36" s="384"/>
      <c r="C36" s="379"/>
      <c r="D36" s="377"/>
      <c r="E36" s="200">
        <v>18</v>
      </c>
      <c r="F36" s="201">
        <v>2.4</v>
      </c>
      <c r="G36" s="201">
        <f t="shared" si="0"/>
        <v>43.2</v>
      </c>
    </row>
    <row r="37" spans="1:9" s="276" customFormat="1" ht="12.75" customHeight="1">
      <c r="A37" s="378">
        <f>A35+1</f>
        <v>15</v>
      </c>
      <c r="B37" s="394" t="s">
        <v>168</v>
      </c>
      <c r="C37" s="385" t="s">
        <v>98</v>
      </c>
      <c r="D37" s="376" t="s">
        <v>175</v>
      </c>
      <c r="E37" s="200">
        <v>2</v>
      </c>
      <c r="F37" s="201">
        <v>8</v>
      </c>
      <c r="G37" s="201">
        <f t="shared" si="0"/>
        <v>16</v>
      </c>
    </row>
    <row r="38" spans="1:9" s="276" customFormat="1">
      <c r="A38" s="379"/>
      <c r="B38" s="384"/>
      <c r="C38" s="387"/>
      <c r="D38" s="377"/>
      <c r="E38" s="200">
        <v>18</v>
      </c>
      <c r="F38" s="201">
        <v>2.4</v>
      </c>
      <c r="G38" s="201">
        <f t="shared" si="0"/>
        <v>43.2</v>
      </c>
    </row>
    <row r="39" spans="1:9" s="276" customFormat="1" ht="12.75" customHeight="1">
      <c r="A39" s="378">
        <f t="shared" ref="A39" si="1">A37+1</f>
        <v>16</v>
      </c>
      <c r="B39" s="394" t="s">
        <v>168</v>
      </c>
      <c r="C39" s="385" t="s">
        <v>65</v>
      </c>
      <c r="D39" s="376" t="s">
        <v>175</v>
      </c>
      <c r="E39" s="200">
        <v>2</v>
      </c>
      <c r="F39" s="201">
        <v>8</v>
      </c>
      <c r="G39" s="201">
        <f t="shared" si="0"/>
        <v>16</v>
      </c>
    </row>
    <row r="40" spans="1:9" s="276" customFormat="1">
      <c r="A40" s="381"/>
      <c r="B40" s="383"/>
      <c r="C40" s="386"/>
      <c r="D40" s="395"/>
      <c r="E40" s="278">
        <v>18</v>
      </c>
      <c r="F40" s="279">
        <v>2.4</v>
      </c>
      <c r="G40" s="279">
        <f t="shared" si="0"/>
        <v>43.2</v>
      </c>
    </row>
    <row r="41" spans="1:9" s="276" customFormat="1" ht="12.75" customHeight="1">
      <c r="A41" s="367">
        <f t="shared" ref="A41" si="2">A39+1</f>
        <v>17</v>
      </c>
      <c r="B41" s="368" t="s">
        <v>168</v>
      </c>
      <c r="C41" s="369" t="s">
        <v>65</v>
      </c>
      <c r="D41" s="393" t="s">
        <v>175</v>
      </c>
      <c r="E41" s="280">
        <v>2</v>
      </c>
      <c r="F41" s="281">
        <v>8</v>
      </c>
      <c r="G41" s="281">
        <f t="shared" si="0"/>
        <v>16</v>
      </c>
    </row>
    <row r="42" spans="1:9" s="276" customFormat="1">
      <c r="A42" s="367"/>
      <c r="B42" s="368"/>
      <c r="C42" s="369"/>
      <c r="D42" s="393"/>
      <c r="E42" s="280">
        <v>18</v>
      </c>
      <c r="F42" s="281">
        <v>2.4</v>
      </c>
      <c r="G42" s="281">
        <f t="shared" si="0"/>
        <v>43.2</v>
      </c>
    </row>
    <row r="43" spans="1:9" s="276" customFormat="1" ht="12.75" customHeight="1">
      <c r="A43" s="367">
        <f t="shared" ref="A43" si="3">A41+1</f>
        <v>18</v>
      </c>
      <c r="B43" s="368" t="s">
        <v>168</v>
      </c>
      <c r="C43" s="369" t="s">
        <v>65</v>
      </c>
      <c r="D43" s="393" t="s">
        <v>175</v>
      </c>
      <c r="E43" s="280">
        <v>2</v>
      </c>
      <c r="F43" s="281">
        <v>8</v>
      </c>
      <c r="G43" s="281">
        <f t="shared" si="0"/>
        <v>16</v>
      </c>
    </row>
    <row r="44" spans="1:9" s="276" customFormat="1">
      <c r="A44" s="367"/>
      <c r="B44" s="368"/>
      <c r="C44" s="369"/>
      <c r="D44" s="393"/>
      <c r="E44" s="280">
        <v>18</v>
      </c>
      <c r="F44" s="281">
        <v>2.4</v>
      </c>
      <c r="G44" s="281">
        <f t="shared" si="0"/>
        <v>43.2</v>
      </c>
    </row>
    <row r="45" spans="1:9" s="276" customFormat="1" ht="12.75" customHeight="1">
      <c r="A45" s="367">
        <f t="shared" ref="A45" si="4">A43+1</f>
        <v>19</v>
      </c>
      <c r="B45" s="368" t="s">
        <v>168</v>
      </c>
      <c r="C45" s="369" t="s">
        <v>65</v>
      </c>
      <c r="D45" s="393" t="s">
        <v>175</v>
      </c>
      <c r="E45" s="280">
        <v>2</v>
      </c>
      <c r="F45" s="281">
        <v>8</v>
      </c>
      <c r="G45" s="281">
        <f t="shared" si="0"/>
        <v>16</v>
      </c>
    </row>
    <row r="46" spans="1:9" s="276" customFormat="1">
      <c r="A46" s="367"/>
      <c r="B46" s="368"/>
      <c r="C46" s="369"/>
      <c r="D46" s="393"/>
      <c r="E46" s="280">
        <v>18</v>
      </c>
      <c r="F46" s="281">
        <v>2.4</v>
      </c>
      <c r="G46" s="281">
        <f t="shared" si="0"/>
        <v>43.2</v>
      </c>
    </row>
    <row r="47" spans="1:9" s="276" customFormat="1" ht="12.75" customHeight="1">
      <c r="A47" s="367">
        <f t="shared" ref="A47" si="5">A45+1</f>
        <v>20</v>
      </c>
      <c r="B47" s="368" t="s">
        <v>168</v>
      </c>
      <c r="C47" s="369" t="s">
        <v>65</v>
      </c>
      <c r="D47" s="393" t="s">
        <v>175</v>
      </c>
      <c r="E47" s="280">
        <v>2</v>
      </c>
      <c r="F47" s="281">
        <v>8</v>
      </c>
      <c r="G47" s="281">
        <f t="shared" si="0"/>
        <v>16</v>
      </c>
    </row>
    <row r="48" spans="1:9" s="276" customFormat="1">
      <c r="A48" s="367"/>
      <c r="B48" s="368"/>
      <c r="C48" s="369"/>
      <c r="D48" s="393"/>
      <c r="E48" s="280">
        <v>18</v>
      </c>
      <c r="F48" s="281">
        <v>2.4</v>
      </c>
      <c r="G48" s="281">
        <f t="shared" si="0"/>
        <v>43.2</v>
      </c>
    </row>
    <row r="49" spans="1:7" s="276" customFormat="1">
      <c r="A49" s="367">
        <f t="shared" ref="A49" si="6">A47+1</f>
        <v>21</v>
      </c>
      <c r="B49" s="368" t="s">
        <v>168</v>
      </c>
      <c r="C49" s="369" t="s">
        <v>65</v>
      </c>
      <c r="D49" s="393" t="s">
        <v>175</v>
      </c>
      <c r="E49" s="280">
        <v>2</v>
      </c>
      <c r="F49" s="281">
        <v>8</v>
      </c>
      <c r="G49" s="281">
        <f t="shared" si="0"/>
        <v>16</v>
      </c>
    </row>
    <row r="50" spans="1:7" s="276" customFormat="1">
      <c r="A50" s="367"/>
      <c r="B50" s="368"/>
      <c r="C50" s="369"/>
      <c r="D50" s="393"/>
      <c r="E50" s="280">
        <v>18</v>
      </c>
      <c r="F50" s="281">
        <v>2.4</v>
      </c>
      <c r="G50" s="281">
        <f t="shared" si="0"/>
        <v>43.2</v>
      </c>
    </row>
    <row r="51" spans="1:7" s="276" customFormat="1">
      <c r="A51" s="367">
        <f t="shared" ref="A51" si="7">A49+1</f>
        <v>22</v>
      </c>
      <c r="B51" s="368" t="s">
        <v>168</v>
      </c>
      <c r="C51" s="369" t="s">
        <v>66</v>
      </c>
      <c r="D51" s="393" t="s">
        <v>175</v>
      </c>
      <c r="E51" s="280">
        <v>2</v>
      </c>
      <c r="F51" s="281">
        <v>8</v>
      </c>
      <c r="G51" s="281">
        <f t="shared" si="0"/>
        <v>16</v>
      </c>
    </row>
    <row r="52" spans="1:7" s="276" customFormat="1">
      <c r="A52" s="367"/>
      <c r="B52" s="368"/>
      <c r="C52" s="369"/>
      <c r="D52" s="393"/>
      <c r="E52" s="280">
        <v>18</v>
      </c>
      <c r="F52" s="281">
        <v>2.4</v>
      </c>
      <c r="G52" s="281">
        <f t="shared" si="0"/>
        <v>43.2</v>
      </c>
    </row>
    <row r="53" spans="1:7" s="276" customFormat="1">
      <c r="A53" s="367">
        <f>A51+1</f>
        <v>23</v>
      </c>
      <c r="B53" s="368" t="s">
        <v>168</v>
      </c>
      <c r="C53" s="369" t="s">
        <v>66</v>
      </c>
      <c r="D53" s="369" t="s">
        <v>175</v>
      </c>
      <c r="E53" s="282">
        <v>2</v>
      </c>
      <c r="F53" s="283">
        <v>8</v>
      </c>
      <c r="G53" s="283">
        <f t="shared" si="0"/>
        <v>16</v>
      </c>
    </row>
    <row r="54" spans="1:7" s="276" customFormat="1">
      <c r="A54" s="367"/>
      <c r="B54" s="368"/>
      <c r="C54" s="369"/>
      <c r="D54" s="369"/>
      <c r="E54" s="282">
        <v>18</v>
      </c>
      <c r="F54" s="283">
        <v>2.4</v>
      </c>
      <c r="G54" s="283">
        <f t="shared" si="0"/>
        <v>43.2</v>
      </c>
    </row>
    <row r="55" spans="1:7" s="276" customFormat="1">
      <c r="A55" s="367">
        <f t="shared" ref="A55" si="8">A53+1</f>
        <v>24</v>
      </c>
      <c r="B55" s="368" t="s">
        <v>168</v>
      </c>
      <c r="C55" s="369" t="s">
        <v>66</v>
      </c>
      <c r="D55" s="369" t="s">
        <v>175</v>
      </c>
      <c r="E55" s="282">
        <v>2</v>
      </c>
      <c r="F55" s="283">
        <v>8</v>
      </c>
      <c r="G55" s="283">
        <f t="shared" si="0"/>
        <v>16</v>
      </c>
    </row>
    <row r="56" spans="1:7" s="276" customFormat="1">
      <c r="A56" s="367"/>
      <c r="B56" s="368"/>
      <c r="C56" s="369"/>
      <c r="D56" s="369"/>
      <c r="E56" s="282">
        <v>18</v>
      </c>
      <c r="F56" s="283">
        <v>2.4</v>
      </c>
      <c r="G56" s="283">
        <f t="shared" si="0"/>
        <v>43.2</v>
      </c>
    </row>
    <row r="57" spans="1:7" s="276" customFormat="1">
      <c r="A57" s="367">
        <v>25</v>
      </c>
      <c r="B57" s="368" t="s">
        <v>168</v>
      </c>
      <c r="C57" s="369" t="s">
        <v>66</v>
      </c>
      <c r="D57" s="369" t="s">
        <v>175</v>
      </c>
      <c r="E57" s="282">
        <v>2</v>
      </c>
      <c r="F57" s="283">
        <v>8</v>
      </c>
      <c r="G57" s="283">
        <f t="shared" ref="G57:G58" si="9">ROUND(E57*F57,2)</f>
        <v>16</v>
      </c>
    </row>
    <row r="58" spans="1:7" s="276" customFormat="1">
      <c r="A58" s="367"/>
      <c r="B58" s="368"/>
      <c r="C58" s="369"/>
      <c r="D58" s="369"/>
      <c r="E58" s="282">
        <v>18</v>
      </c>
      <c r="F58" s="283">
        <v>2.4</v>
      </c>
      <c r="G58" s="283">
        <f t="shared" si="9"/>
        <v>43.2</v>
      </c>
    </row>
    <row r="59" spans="1:7" s="276" customFormat="1">
      <c r="A59" s="367">
        <v>26</v>
      </c>
      <c r="B59" s="368" t="s">
        <v>168</v>
      </c>
      <c r="C59" s="369" t="s">
        <v>66</v>
      </c>
      <c r="D59" s="369" t="s">
        <v>175</v>
      </c>
      <c r="E59" s="282">
        <v>2</v>
      </c>
      <c r="F59" s="283">
        <v>8</v>
      </c>
      <c r="G59" s="283">
        <f t="shared" si="0"/>
        <v>16</v>
      </c>
    </row>
    <row r="60" spans="1:7" s="276" customFormat="1">
      <c r="A60" s="367"/>
      <c r="B60" s="368"/>
      <c r="C60" s="369"/>
      <c r="D60" s="369"/>
      <c r="E60" s="282">
        <v>18</v>
      </c>
      <c r="F60" s="283">
        <v>2.4</v>
      </c>
      <c r="G60" s="283">
        <f t="shared" si="0"/>
        <v>43.2</v>
      </c>
    </row>
    <row r="61" spans="1:7" s="276" customFormat="1">
      <c r="A61" s="367">
        <f>A59+1</f>
        <v>27</v>
      </c>
      <c r="B61" s="368" t="s">
        <v>176</v>
      </c>
      <c r="C61" s="369" t="s">
        <v>66</v>
      </c>
      <c r="D61" s="369" t="s">
        <v>175</v>
      </c>
      <c r="E61" s="282">
        <v>2</v>
      </c>
      <c r="F61" s="283">
        <v>8</v>
      </c>
      <c r="G61" s="283">
        <f t="shared" ref="G61:G84" si="10">ROUND(E61*F61,2)</f>
        <v>16</v>
      </c>
    </row>
    <row r="62" spans="1:7" s="276" customFormat="1">
      <c r="A62" s="367"/>
      <c r="B62" s="368"/>
      <c r="C62" s="369"/>
      <c r="D62" s="369"/>
      <c r="E62" s="282">
        <v>18</v>
      </c>
      <c r="F62" s="283">
        <v>2.4</v>
      </c>
      <c r="G62" s="283">
        <f t="shared" si="10"/>
        <v>43.2</v>
      </c>
    </row>
    <row r="63" spans="1:7" s="276" customFormat="1">
      <c r="A63" s="367">
        <f t="shared" ref="A63" si="11">A61+1</f>
        <v>28</v>
      </c>
      <c r="B63" s="368" t="s">
        <v>176</v>
      </c>
      <c r="C63" s="369" t="s">
        <v>66</v>
      </c>
      <c r="D63" s="369" t="s">
        <v>175</v>
      </c>
      <c r="E63" s="282">
        <v>2</v>
      </c>
      <c r="F63" s="283">
        <v>8</v>
      </c>
      <c r="G63" s="283">
        <f t="shared" si="10"/>
        <v>16</v>
      </c>
    </row>
    <row r="64" spans="1:7" s="276" customFormat="1">
      <c r="A64" s="367"/>
      <c r="B64" s="368"/>
      <c r="C64" s="369"/>
      <c r="D64" s="369"/>
      <c r="E64" s="282">
        <v>18</v>
      </c>
      <c r="F64" s="283">
        <v>2.4</v>
      </c>
      <c r="G64" s="283">
        <f t="shared" si="10"/>
        <v>43.2</v>
      </c>
    </row>
    <row r="65" spans="1:7" s="276" customFormat="1">
      <c r="A65" s="367">
        <f t="shared" ref="A65" si="12">A63+1</f>
        <v>29</v>
      </c>
      <c r="B65" s="368" t="s">
        <v>176</v>
      </c>
      <c r="C65" s="369" t="s">
        <v>66</v>
      </c>
      <c r="D65" s="369" t="s">
        <v>175</v>
      </c>
      <c r="E65" s="282">
        <v>2</v>
      </c>
      <c r="F65" s="283">
        <v>8</v>
      </c>
      <c r="G65" s="283">
        <f t="shared" si="10"/>
        <v>16</v>
      </c>
    </row>
    <row r="66" spans="1:7" s="276" customFormat="1">
      <c r="A66" s="367"/>
      <c r="B66" s="368"/>
      <c r="C66" s="369"/>
      <c r="D66" s="369"/>
      <c r="E66" s="282">
        <v>18</v>
      </c>
      <c r="F66" s="283">
        <v>2.4</v>
      </c>
      <c r="G66" s="283">
        <f t="shared" si="10"/>
        <v>43.2</v>
      </c>
    </row>
    <row r="67" spans="1:7" s="276" customFormat="1">
      <c r="A67" s="367">
        <f t="shared" ref="A67" si="13">A65+1</f>
        <v>30</v>
      </c>
      <c r="B67" s="368" t="s">
        <v>176</v>
      </c>
      <c r="C67" s="369" t="s">
        <v>66</v>
      </c>
      <c r="D67" s="369" t="s">
        <v>175</v>
      </c>
      <c r="E67" s="282">
        <v>2</v>
      </c>
      <c r="F67" s="283">
        <v>8</v>
      </c>
      <c r="G67" s="283">
        <f t="shared" si="10"/>
        <v>16</v>
      </c>
    </row>
    <row r="68" spans="1:7" s="276" customFormat="1">
      <c r="A68" s="367"/>
      <c r="B68" s="368"/>
      <c r="C68" s="369"/>
      <c r="D68" s="369"/>
      <c r="E68" s="282">
        <v>18</v>
      </c>
      <c r="F68" s="283">
        <v>2.4</v>
      </c>
      <c r="G68" s="283">
        <f t="shared" si="10"/>
        <v>43.2</v>
      </c>
    </row>
    <row r="69" spans="1:7" s="276" customFormat="1">
      <c r="A69" s="367">
        <f t="shared" ref="A69" si="14">A67+1</f>
        <v>31</v>
      </c>
      <c r="B69" s="368" t="s">
        <v>176</v>
      </c>
      <c r="C69" s="369" t="s">
        <v>65</v>
      </c>
      <c r="D69" s="369" t="s">
        <v>175</v>
      </c>
      <c r="E69" s="282">
        <v>2</v>
      </c>
      <c r="F69" s="283">
        <v>8</v>
      </c>
      <c r="G69" s="283">
        <f t="shared" si="10"/>
        <v>16</v>
      </c>
    </row>
    <row r="70" spans="1:7" s="276" customFormat="1">
      <c r="A70" s="367"/>
      <c r="B70" s="368"/>
      <c r="C70" s="369"/>
      <c r="D70" s="369"/>
      <c r="E70" s="282">
        <v>18</v>
      </c>
      <c r="F70" s="283">
        <v>2.4</v>
      </c>
      <c r="G70" s="283">
        <f t="shared" si="10"/>
        <v>43.2</v>
      </c>
    </row>
    <row r="71" spans="1:7" s="276" customFormat="1">
      <c r="A71" s="367">
        <f t="shared" ref="A71" si="15">A69+1</f>
        <v>32</v>
      </c>
      <c r="B71" s="368" t="s">
        <v>176</v>
      </c>
      <c r="C71" s="369" t="s">
        <v>65</v>
      </c>
      <c r="D71" s="369" t="s">
        <v>175</v>
      </c>
      <c r="E71" s="282">
        <v>2</v>
      </c>
      <c r="F71" s="283">
        <v>8</v>
      </c>
      <c r="G71" s="283">
        <f t="shared" si="10"/>
        <v>16</v>
      </c>
    </row>
    <row r="72" spans="1:7" s="276" customFormat="1">
      <c r="A72" s="367"/>
      <c r="B72" s="368"/>
      <c r="C72" s="369"/>
      <c r="D72" s="369"/>
      <c r="E72" s="282">
        <v>18</v>
      </c>
      <c r="F72" s="283">
        <v>2.4</v>
      </c>
      <c r="G72" s="283">
        <f t="shared" si="10"/>
        <v>43.2</v>
      </c>
    </row>
    <row r="73" spans="1:7" s="276" customFormat="1">
      <c r="A73" s="367">
        <f t="shared" ref="A73" si="16">A71+1</f>
        <v>33</v>
      </c>
      <c r="B73" s="368" t="s">
        <v>176</v>
      </c>
      <c r="C73" s="369" t="s">
        <v>65</v>
      </c>
      <c r="D73" s="369" t="s">
        <v>175</v>
      </c>
      <c r="E73" s="282">
        <v>2</v>
      </c>
      <c r="F73" s="283">
        <v>8</v>
      </c>
      <c r="G73" s="283">
        <f t="shared" si="10"/>
        <v>16</v>
      </c>
    </row>
    <row r="74" spans="1:7" s="276" customFormat="1">
      <c r="A74" s="367"/>
      <c r="B74" s="368"/>
      <c r="C74" s="369"/>
      <c r="D74" s="369"/>
      <c r="E74" s="282">
        <v>18</v>
      </c>
      <c r="F74" s="283">
        <v>2.4</v>
      </c>
      <c r="G74" s="283">
        <f t="shared" si="10"/>
        <v>43.2</v>
      </c>
    </row>
    <row r="75" spans="1:7" s="276" customFormat="1">
      <c r="A75" s="367">
        <f t="shared" ref="A75" si="17">A73+1</f>
        <v>34</v>
      </c>
      <c r="B75" s="368" t="s">
        <v>176</v>
      </c>
      <c r="C75" s="369" t="s">
        <v>65</v>
      </c>
      <c r="D75" s="369" t="s">
        <v>175</v>
      </c>
      <c r="E75" s="282">
        <v>2</v>
      </c>
      <c r="F75" s="283">
        <v>8</v>
      </c>
      <c r="G75" s="283">
        <f t="shared" si="10"/>
        <v>16</v>
      </c>
    </row>
    <row r="76" spans="1:7" s="276" customFormat="1">
      <c r="A76" s="367"/>
      <c r="B76" s="368"/>
      <c r="C76" s="369"/>
      <c r="D76" s="369"/>
      <c r="E76" s="282">
        <v>18</v>
      </c>
      <c r="F76" s="283">
        <v>2.4</v>
      </c>
      <c r="G76" s="283">
        <f t="shared" si="10"/>
        <v>43.2</v>
      </c>
    </row>
    <row r="77" spans="1:7" s="276" customFormat="1">
      <c r="A77" s="367">
        <f t="shared" ref="A77" si="18">A75+1</f>
        <v>35</v>
      </c>
      <c r="B77" s="368" t="s">
        <v>176</v>
      </c>
      <c r="C77" s="369" t="s">
        <v>65</v>
      </c>
      <c r="D77" s="369" t="s">
        <v>175</v>
      </c>
      <c r="E77" s="282">
        <v>2</v>
      </c>
      <c r="F77" s="283">
        <v>8</v>
      </c>
      <c r="G77" s="283">
        <f t="shared" si="10"/>
        <v>16</v>
      </c>
    </row>
    <row r="78" spans="1:7" s="276" customFormat="1">
      <c r="A78" s="367"/>
      <c r="B78" s="368"/>
      <c r="C78" s="369"/>
      <c r="D78" s="369"/>
      <c r="E78" s="282">
        <v>18</v>
      </c>
      <c r="F78" s="283">
        <v>2.4</v>
      </c>
      <c r="G78" s="283">
        <f t="shared" si="10"/>
        <v>43.2</v>
      </c>
    </row>
    <row r="79" spans="1:7" s="276" customFormat="1">
      <c r="A79" s="367">
        <v>36</v>
      </c>
      <c r="B79" s="368" t="s">
        <v>176</v>
      </c>
      <c r="C79" s="369" t="s">
        <v>65</v>
      </c>
      <c r="D79" s="369" t="s">
        <v>175</v>
      </c>
      <c r="E79" s="282">
        <v>2</v>
      </c>
      <c r="F79" s="283">
        <v>8</v>
      </c>
      <c r="G79" s="283">
        <f t="shared" ref="G79:G80" si="19">ROUND(E79*F79,2)</f>
        <v>16</v>
      </c>
    </row>
    <row r="80" spans="1:7" s="276" customFormat="1">
      <c r="A80" s="367"/>
      <c r="B80" s="368"/>
      <c r="C80" s="369"/>
      <c r="D80" s="369"/>
      <c r="E80" s="282">
        <v>18</v>
      </c>
      <c r="F80" s="283">
        <v>2.4</v>
      </c>
      <c r="G80" s="283">
        <f t="shared" si="19"/>
        <v>43.2</v>
      </c>
    </row>
    <row r="81" spans="1:7" s="276" customFormat="1">
      <c r="A81" s="367">
        <v>37</v>
      </c>
      <c r="B81" s="368" t="s">
        <v>176</v>
      </c>
      <c r="C81" s="369" t="s">
        <v>65</v>
      </c>
      <c r="D81" s="369" t="s">
        <v>175</v>
      </c>
      <c r="E81" s="282">
        <v>2</v>
      </c>
      <c r="F81" s="283">
        <v>8</v>
      </c>
      <c r="G81" s="283">
        <f t="shared" si="10"/>
        <v>16</v>
      </c>
    </row>
    <row r="82" spans="1:7" s="276" customFormat="1">
      <c r="A82" s="367"/>
      <c r="B82" s="368"/>
      <c r="C82" s="369"/>
      <c r="D82" s="369"/>
      <c r="E82" s="282">
        <v>18</v>
      </c>
      <c r="F82" s="283">
        <v>2.4</v>
      </c>
      <c r="G82" s="283">
        <f t="shared" si="10"/>
        <v>43.2</v>
      </c>
    </row>
    <row r="83" spans="1:7" s="276" customFormat="1">
      <c r="A83" s="367">
        <v>38</v>
      </c>
      <c r="B83" s="368" t="s">
        <v>176</v>
      </c>
      <c r="C83" s="385" t="s">
        <v>67</v>
      </c>
      <c r="D83" s="369" t="s">
        <v>177</v>
      </c>
      <c r="E83" s="282">
        <v>2</v>
      </c>
      <c r="F83" s="283">
        <v>8</v>
      </c>
      <c r="G83" s="283">
        <f t="shared" si="10"/>
        <v>16</v>
      </c>
    </row>
    <row r="84" spans="1:7" s="276" customFormat="1">
      <c r="A84" s="367"/>
      <c r="B84" s="368"/>
      <c r="C84" s="387"/>
      <c r="D84" s="369"/>
      <c r="E84" s="282">
        <v>16</v>
      </c>
      <c r="F84" s="283">
        <v>2.4</v>
      </c>
      <c r="G84" s="283">
        <f t="shared" si="10"/>
        <v>38.4</v>
      </c>
    </row>
  </sheetData>
  <mergeCells count="155">
    <mergeCell ref="D53:D54"/>
    <mergeCell ref="D55:D56"/>
    <mergeCell ref="D59:D60"/>
    <mergeCell ref="C59:C60"/>
    <mergeCell ref="C55:C56"/>
    <mergeCell ref="C53:C54"/>
    <mergeCell ref="A53:A54"/>
    <mergeCell ref="A55:A56"/>
    <mergeCell ref="A59:A60"/>
    <mergeCell ref="B53:B54"/>
    <mergeCell ref="B55:B56"/>
    <mergeCell ref="B59:B60"/>
    <mergeCell ref="A51:A52"/>
    <mergeCell ref="B51:B52"/>
    <mergeCell ref="C51:C52"/>
    <mergeCell ref="D51:D52"/>
    <mergeCell ref="A47:A48"/>
    <mergeCell ref="B47:B48"/>
    <mergeCell ref="C47:C48"/>
    <mergeCell ref="D47:D48"/>
    <mergeCell ref="A49:A50"/>
    <mergeCell ref="B49:B50"/>
    <mergeCell ref="C49:C50"/>
    <mergeCell ref="D49:D50"/>
    <mergeCell ref="A45:A46"/>
    <mergeCell ref="B45:B46"/>
    <mergeCell ref="C45:C46"/>
    <mergeCell ref="D45:D46"/>
    <mergeCell ref="A35:A36"/>
    <mergeCell ref="B35:B36"/>
    <mergeCell ref="C83:C84"/>
    <mergeCell ref="D35:D36"/>
    <mergeCell ref="A37:A38"/>
    <mergeCell ref="B37:B38"/>
    <mergeCell ref="C37:C38"/>
    <mergeCell ref="D37:D38"/>
    <mergeCell ref="A39:A40"/>
    <mergeCell ref="B39:B40"/>
    <mergeCell ref="C39:C40"/>
    <mergeCell ref="D39:D40"/>
    <mergeCell ref="A41:A42"/>
    <mergeCell ref="B41:B42"/>
    <mergeCell ref="C41:C42"/>
    <mergeCell ref="D41:D42"/>
    <mergeCell ref="A43:A44"/>
    <mergeCell ref="B43:B44"/>
    <mergeCell ref="C43:C44"/>
    <mergeCell ref="D43:D44"/>
    <mergeCell ref="A25:A26"/>
    <mergeCell ref="B25:B26"/>
    <mergeCell ref="C25:C26"/>
    <mergeCell ref="D25:D26"/>
    <mergeCell ref="A27:A28"/>
    <mergeCell ref="B27:B28"/>
    <mergeCell ref="C27:C28"/>
    <mergeCell ref="D27:D28"/>
    <mergeCell ref="A29:A30"/>
    <mergeCell ref="B29:B30"/>
    <mergeCell ref="C29:C30"/>
    <mergeCell ref="D29:D30"/>
    <mergeCell ref="C19:C20"/>
    <mergeCell ref="D19:D20"/>
    <mergeCell ref="A21:A22"/>
    <mergeCell ref="B21:B22"/>
    <mergeCell ref="C21:C22"/>
    <mergeCell ref="D21:D22"/>
    <mergeCell ref="A23:A24"/>
    <mergeCell ref="B23:B24"/>
    <mergeCell ref="C23:C24"/>
    <mergeCell ref="D23:D24"/>
    <mergeCell ref="B9:B10"/>
    <mergeCell ref="C9:C10"/>
    <mergeCell ref="D9:D10"/>
    <mergeCell ref="A11:A12"/>
    <mergeCell ref="B11:B12"/>
    <mergeCell ref="C11:C12"/>
    <mergeCell ref="D11:D12"/>
    <mergeCell ref="A9:A10"/>
    <mergeCell ref="A3:G3"/>
    <mergeCell ref="A6:F6"/>
    <mergeCell ref="A7:A8"/>
    <mergeCell ref="B7:B8"/>
    <mergeCell ref="C7:C8"/>
    <mergeCell ref="D7:D8"/>
    <mergeCell ref="A13:A14"/>
    <mergeCell ref="B13:B14"/>
    <mergeCell ref="C13:C14"/>
    <mergeCell ref="D13:D14"/>
    <mergeCell ref="A15:A16"/>
    <mergeCell ref="B15:B16"/>
    <mergeCell ref="C15:C16"/>
    <mergeCell ref="D15:D16"/>
    <mergeCell ref="A61:A62"/>
    <mergeCell ref="B61:B62"/>
    <mergeCell ref="C61:C62"/>
    <mergeCell ref="D61:D62"/>
    <mergeCell ref="C35:C36"/>
    <mergeCell ref="D31:D32"/>
    <mergeCell ref="A31:A34"/>
    <mergeCell ref="B31:B34"/>
    <mergeCell ref="C31:C34"/>
    <mergeCell ref="D33:D34"/>
    <mergeCell ref="A17:A18"/>
    <mergeCell ref="B17:B18"/>
    <mergeCell ref="C17:C18"/>
    <mergeCell ref="D17:D18"/>
    <mergeCell ref="A19:A20"/>
    <mergeCell ref="B19:B20"/>
    <mergeCell ref="A63:A64"/>
    <mergeCell ref="B63:B64"/>
    <mergeCell ref="C63:C64"/>
    <mergeCell ref="D63:D64"/>
    <mergeCell ref="A65:A66"/>
    <mergeCell ref="B65:B66"/>
    <mergeCell ref="C65:C66"/>
    <mergeCell ref="D65:D66"/>
    <mergeCell ref="A67:A68"/>
    <mergeCell ref="B67:B68"/>
    <mergeCell ref="C67:C68"/>
    <mergeCell ref="D67:D68"/>
    <mergeCell ref="B69:B70"/>
    <mergeCell ref="C69:C70"/>
    <mergeCell ref="D69:D70"/>
    <mergeCell ref="A71:A72"/>
    <mergeCell ref="B71:B72"/>
    <mergeCell ref="C71:C72"/>
    <mergeCell ref="D71:D72"/>
    <mergeCell ref="A73:A74"/>
    <mergeCell ref="B73:B74"/>
    <mergeCell ref="C73:C74"/>
    <mergeCell ref="D73:D74"/>
    <mergeCell ref="A83:A84"/>
    <mergeCell ref="B83:B84"/>
    <mergeCell ref="C81:C82"/>
    <mergeCell ref="D83:D84"/>
    <mergeCell ref="A57:A58"/>
    <mergeCell ref="B57:B58"/>
    <mergeCell ref="C57:C58"/>
    <mergeCell ref="D57:D58"/>
    <mergeCell ref="A79:A80"/>
    <mergeCell ref="B79:B80"/>
    <mergeCell ref="C79:C80"/>
    <mergeCell ref="D79:D80"/>
    <mergeCell ref="A75:A76"/>
    <mergeCell ref="B75:B76"/>
    <mergeCell ref="C75:C76"/>
    <mergeCell ref="D75:D76"/>
    <mergeCell ref="A77:A78"/>
    <mergeCell ref="B77:B78"/>
    <mergeCell ref="C77:C78"/>
    <mergeCell ref="D77:D78"/>
    <mergeCell ref="A81:A82"/>
    <mergeCell ref="B81:B82"/>
    <mergeCell ref="D81:D82"/>
    <mergeCell ref="A69:A70"/>
  </mergeCells>
  <pageMargins left="0.70866141732283472" right="0.70866141732283472" top="0.74803149606299213" bottom="0.74803149606299213" header="0.31496062992125984" footer="0.31496062992125984"/>
  <pageSetup paperSize="9" scale="70" fitToHeight="0" orientation="portrait"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AAE10-C7EE-41FA-9BD9-0F850FA428F7}">
  <sheetPr>
    <pageSetUpPr fitToPage="1"/>
  </sheetPr>
  <dimension ref="A1:M69"/>
  <sheetViews>
    <sheetView zoomScale="90" zoomScaleNormal="90" workbookViewId="0">
      <selection activeCell="I62" sqref="I62"/>
    </sheetView>
  </sheetViews>
  <sheetFormatPr defaultColWidth="12.5703125" defaultRowHeight="15"/>
  <cols>
    <col min="1" max="1" width="13.28515625" style="44" customWidth="1"/>
    <col min="2" max="2" width="25.5703125" style="45" customWidth="1"/>
    <col min="3" max="3" width="18.85546875" style="44" customWidth="1"/>
    <col min="4" max="4" width="17.5703125" style="44" customWidth="1"/>
    <col min="5" max="5" width="18.140625" style="45" customWidth="1"/>
    <col min="6" max="6" width="19.140625" style="45" customWidth="1"/>
    <col min="7" max="7" width="14.28515625" style="45" customWidth="1"/>
    <col min="8" max="8" width="11" style="242" customWidth="1"/>
    <col min="9" max="9" width="11" style="45" customWidth="1"/>
    <col min="10" max="10" width="11.28515625" style="45" customWidth="1"/>
    <col min="11" max="16384" width="12.5703125" style="45"/>
  </cols>
  <sheetData>
    <row r="1" spans="1:13" ht="19.5" customHeight="1">
      <c r="F1" s="77" t="s">
        <v>163</v>
      </c>
    </row>
    <row r="2" spans="1:13" ht="21" customHeight="1">
      <c r="A2" s="78" t="s">
        <v>47</v>
      </c>
      <c r="F2" s="77"/>
    </row>
    <row r="3" spans="1:13" ht="45.75" customHeight="1">
      <c r="A3" s="396" t="s">
        <v>181</v>
      </c>
      <c r="B3" s="396"/>
      <c r="C3" s="396"/>
      <c r="D3" s="396"/>
      <c r="E3" s="396"/>
      <c r="F3" s="396"/>
    </row>
    <row r="4" spans="1:13" ht="15.75" customHeight="1"/>
    <row r="5" spans="1:13" s="44" customFormat="1" ht="39.75" customHeight="1">
      <c r="A5" s="46" t="s">
        <v>33</v>
      </c>
      <c r="B5" s="46" t="s">
        <v>34</v>
      </c>
      <c r="C5" s="47" t="s">
        <v>35</v>
      </c>
      <c r="D5" s="47" t="s">
        <v>36</v>
      </c>
      <c r="E5" s="48" t="s">
        <v>37</v>
      </c>
      <c r="F5" s="47" t="s">
        <v>38</v>
      </c>
      <c r="H5" s="242"/>
    </row>
    <row r="6" spans="1:13" s="44" customFormat="1" ht="17.25" customHeight="1">
      <c r="A6" s="397" t="s">
        <v>39</v>
      </c>
      <c r="B6" s="398"/>
      <c r="C6" s="74">
        <f>ROUNDUP(SUM(C8:C54),2)</f>
        <v>68</v>
      </c>
      <c r="D6" s="75">
        <f>ROUNDUP(SUM(D8:D54),2)</f>
        <v>78200</v>
      </c>
      <c r="E6" s="76">
        <f>ROUNDUP(SUM(E8:E54),2)</f>
        <v>5974.48</v>
      </c>
      <c r="F6" s="76">
        <f>ROUNDUP(SUM(F8:F54),2)</f>
        <v>8089.45</v>
      </c>
      <c r="H6" s="242"/>
      <c r="I6" s="242"/>
      <c r="J6" s="242"/>
      <c r="K6" s="242"/>
      <c r="L6" s="242"/>
      <c r="M6" s="242"/>
    </row>
    <row r="7" spans="1:13" s="44" customFormat="1" ht="18" hidden="1" customHeight="1">
      <c r="A7" s="119" t="s">
        <v>73</v>
      </c>
      <c r="B7" s="118"/>
      <c r="C7" s="118"/>
      <c r="D7" s="49"/>
      <c r="E7" s="49"/>
      <c r="F7" s="50"/>
      <c r="H7" s="242"/>
    </row>
    <row r="8" spans="1:13" s="54" customFormat="1" hidden="1">
      <c r="A8" s="51"/>
      <c r="B8" s="52"/>
      <c r="C8" s="53"/>
      <c r="D8" s="88"/>
      <c r="E8" s="107"/>
      <c r="F8" s="108"/>
      <c r="H8" s="243"/>
    </row>
    <row r="9" spans="1:13" s="54" customFormat="1" hidden="1">
      <c r="A9" s="55"/>
      <c r="B9" s="52"/>
      <c r="C9" s="56"/>
      <c r="D9" s="89"/>
      <c r="E9" s="109"/>
      <c r="F9" s="110"/>
      <c r="H9" s="243"/>
    </row>
    <row r="10" spans="1:13" s="54" customFormat="1" hidden="1">
      <c r="A10" s="55"/>
      <c r="B10" s="52"/>
      <c r="C10" s="56"/>
      <c r="D10" s="89"/>
      <c r="E10" s="109"/>
      <c r="F10" s="110"/>
      <c r="H10" s="243"/>
    </row>
    <row r="11" spans="1:13" s="54" customFormat="1" hidden="1">
      <c r="A11" s="55"/>
      <c r="B11" s="52"/>
      <c r="C11" s="56"/>
      <c r="D11" s="89"/>
      <c r="E11" s="109"/>
      <c r="F11" s="110"/>
      <c r="H11" s="243"/>
    </row>
    <row r="12" spans="1:13" s="54" customFormat="1" hidden="1">
      <c r="A12" s="55"/>
      <c r="B12" s="52"/>
      <c r="C12" s="56"/>
      <c r="D12" s="89"/>
      <c r="E12" s="109"/>
      <c r="F12" s="110"/>
      <c r="H12" s="243"/>
    </row>
    <row r="13" spans="1:13" s="54" customFormat="1" hidden="1">
      <c r="A13" s="55"/>
      <c r="B13" s="52"/>
      <c r="C13" s="56"/>
      <c r="D13" s="89"/>
      <c r="E13" s="109"/>
      <c r="F13" s="110"/>
      <c r="H13" s="243"/>
    </row>
    <row r="14" spans="1:13" s="54" customFormat="1" hidden="1">
      <c r="A14" s="55"/>
      <c r="B14" s="52"/>
      <c r="C14" s="56"/>
      <c r="D14" s="89"/>
      <c r="E14" s="109"/>
      <c r="F14" s="110"/>
      <c r="H14" s="243"/>
    </row>
    <row r="15" spans="1:13">
      <c r="A15" s="119" t="s">
        <v>40</v>
      </c>
      <c r="B15" s="118"/>
      <c r="C15" s="118"/>
      <c r="D15" s="49"/>
      <c r="E15" s="49"/>
      <c r="F15" s="50"/>
    </row>
    <row r="16" spans="1:13">
      <c r="A16" s="57">
        <v>1</v>
      </c>
      <c r="B16" s="58" t="s">
        <v>75</v>
      </c>
      <c r="C16" s="59">
        <v>1</v>
      </c>
      <c r="D16" s="90">
        <v>1933</v>
      </c>
      <c r="E16" s="91">
        <v>148.52000000000001</v>
      </c>
      <c r="F16" s="92">
        <f>199.72+0.24</f>
        <v>199.96</v>
      </c>
      <c r="G16" s="240"/>
      <c r="H16" s="244"/>
      <c r="I16" s="246"/>
      <c r="J16" s="240"/>
      <c r="L16" s="241"/>
    </row>
    <row r="17" spans="1:12">
      <c r="A17" s="57">
        <f>A16+1</f>
        <v>2</v>
      </c>
      <c r="B17" s="60" t="s">
        <v>76</v>
      </c>
      <c r="C17" s="59">
        <v>1</v>
      </c>
      <c r="D17" s="90">
        <v>331</v>
      </c>
      <c r="E17" s="91">
        <v>25.5</v>
      </c>
      <c r="F17" s="92">
        <v>34.29</v>
      </c>
      <c r="G17" s="240"/>
      <c r="H17" s="244"/>
      <c r="I17" s="246"/>
      <c r="J17" s="240"/>
      <c r="L17" s="241"/>
    </row>
    <row r="18" spans="1:12">
      <c r="A18" s="57">
        <f t="shared" ref="A18:A28" si="0">A17+1</f>
        <v>3</v>
      </c>
      <c r="B18" s="60" t="s">
        <v>77</v>
      </c>
      <c r="C18" s="59">
        <v>1</v>
      </c>
      <c r="D18" s="90">
        <v>37</v>
      </c>
      <c r="E18" s="91">
        <v>2.73</v>
      </c>
      <c r="F18" s="92">
        <v>3.84</v>
      </c>
      <c r="G18" s="240"/>
      <c r="H18" s="244"/>
      <c r="I18" s="246"/>
      <c r="J18" s="240"/>
      <c r="L18" s="241"/>
    </row>
    <row r="19" spans="1:12">
      <c r="A19" s="57">
        <f t="shared" si="0"/>
        <v>4</v>
      </c>
      <c r="B19" s="60" t="s">
        <v>78</v>
      </c>
      <c r="C19" s="59">
        <v>4</v>
      </c>
      <c r="D19" s="90">
        <v>1159</v>
      </c>
      <c r="E19" s="91">
        <v>87.12</v>
      </c>
      <c r="F19" s="92">
        <v>119.93</v>
      </c>
      <c r="G19" s="240"/>
      <c r="H19" s="244"/>
      <c r="I19" s="246"/>
      <c r="J19" s="240"/>
      <c r="L19" s="241"/>
    </row>
    <row r="20" spans="1:12">
      <c r="A20" s="57">
        <f t="shared" si="0"/>
        <v>5</v>
      </c>
      <c r="B20" s="60" t="s">
        <v>79</v>
      </c>
      <c r="C20" s="59">
        <v>42</v>
      </c>
      <c r="D20" s="90">
        <v>43814</v>
      </c>
      <c r="E20" s="91">
        <v>3274.29</v>
      </c>
      <c r="F20" s="92">
        <v>4444.38</v>
      </c>
      <c r="G20" s="240"/>
      <c r="H20" s="244"/>
      <c r="I20" s="246"/>
      <c r="J20" s="240"/>
      <c r="L20" s="241"/>
    </row>
    <row r="21" spans="1:12">
      <c r="A21" s="57">
        <f t="shared" si="0"/>
        <v>6</v>
      </c>
      <c r="B21" s="60" t="s">
        <v>80</v>
      </c>
      <c r="C21" s="59">
        <v>1</v>
      </c>
      <c r="D21" s="90">
        <v>59</v>
      </c>
      <c r="E21" s="91">
        <v>4.3600000000000003</v>
      </c>
      <c r="F21" s="92">
        <v>6.12</v>
      </c>
      <c r="G21" s="240"/>
      <c r="H21" s="244"/>
      <c r="I21" s="246"/>
      <c r="J21" s="240"/>
      <c r="L21" s="241"/>
    </row>
    <row r="22" spans="1:12" ht="16.5" customHeight="1">
      <c r="A22" s="57">
        <f t="shared" si="0"/>
        <v>7</v>
      </c>
      <c r="B22" s="60" t="s">
        <v>81</v>
      </c>
      <c r="C22" s="59">
        <v>6</v>
      </c>
      <c r="D22" s="90">
        <v>12243</v>
      </c>
      <c r="E22" s="91">
        <v>933.75</v>
      </c>
      <c r="F22" s="92">
        <v>1266.5</v>
      </c>
      <c r="G22" s="240"/>
      <c r="H22" s="244"/>
      <c r="I22" s="246"/>
      <c r="J22" s="240"/>
      <c r="L22" s="241"/>
    </row>
    <row r="23" spans="1:12" ht="16.5" customHeight="1">
      <c r="A23" s="57">
        <f t="shared" si="0"/>
        <v>8</v>
      </c>
      <c r="B23" s="60" t="s">
        <v>82</v>
      </c>
      <c r="C23" s="59">
        <v>1</v>
      </c>
      <c r="D23" s="90">
        <v>1074</v>
      </c>
      <c r="E23" s="91">
        <v>82.61</v>
      </c>
      <c r="F23" s="92">
        <v>111.06</v>
      </c>
      <c r="G23" s="240"/>
      <c r="H23" s="244"/>
      <c r="I23" s="246"/>
      <c r="J23" s="240"/>
      <c r="L23" s="241"/>
    </row>
    <row r="24" spans="1:12">
      <c r="A24" s="57">
        <f t="shared" si="0"/>
        <v>9</v>
      </c>
      <c r="B24" s="124" t="s">
        <v>71</v>
      </c>
      <c r="C24" s="59">
        <v>2</v>
      </c>
      <c r="D24" s="90">
        <v>5863</v>
      </c>
      <c r="E24" s="91">
        <v>449.62</v>
      </c>
      <c r="F24" s="92">
        <v>606.51</v>
      </c>
      <c r="G24" s="240"/>
      <c r="H24" s="244"/>
      <c r="I24" s="246"/>
      <c r="J24" s="240"/>
      <c r="L24" s="241"/>
    </row>
    <row r="25" spans="1:12" ht="16.5" customHeight="1">
      <c r="A25" s="57">
        <f t="shared" si="0"/>
        <v>10</v>
      </c>
      <c r="B25" s="60" t="s">
        <v>72</v>
      </c>
      <c r="C25" s="59">
        <v>1</v>
      </c>
      <c r="D25" s="90">
        <v>3967</v>
      </c>
      <c r="E25" s="91">
        <v>302.77</v>
      </c>
      <c r="F25" s="92">
        <v>410.4</v>
      </c>
      <c r="G25" s="240"/>
      <c r="H25" s="244"/>
      <c r="I25" s="246"/>
      <c r="J25" s="240"/>
      <c r="L25" s="241"/>
    </row>
    <row r="26" spans="1:12">
      <c r="A26" s="57">
        <f t="shared" si="0"/>
        <v>11</v>
      </c>
      <c r="B26" s="60" t="s">
        <v>83</v>
      </c>
      <c r="C26" s="59">
        <v>2</v>
      </c>
      <c r="D26" s="90">
        <v>416</v>
      </c>
      <c r="E26" s="91">
        <v>31.33</v>
      </c>
      <c r="F26" s="92">
        <v>43.05</v>
      </c>
      <c r="G26" s="240"/>
      <c r="H26" s="244"/>
      <c r="I26" s="246"/>
      <c r="J26" s="240"/>
      <c r="L26" s="241"/>
    </row>
    <row r="27" spans="1:12">
      <c r="A27" s="57">
        <f t="shared" si="0"/>
        <v>12</v>
      </c>
      <c r="B27" s="60" t="s">
        <v>84</v>
      </c>
      <c r="C27" s="59">
        <v>1</v>
      </c>
      <c r="D27" s="90">
        <v>730</v>
      </c>
      <c r="E27" s="91">
        <v>55.09</v>
      </c>
      <c r="F27" s="92">
        <v>75.510000000000005</v>
      </c>
      <c r="G27" s="240"/>
      <c r="H27" s="244"/>
      <c r="I27" s="246"/>
      <c r="J27" s="240"/>
      <c r="L27" s="241"/>
    </row>
    <row r="28" spans="1:12">
      <c r="A28" s="57">
        <f t="shared" si="0"/>
        <v>13</v>
      </c>
      <c r="B28" s="60" t="s">
        <v>85</v>
      </c>
      <c r="C28" s="59">
        <v>2</v>
      </c>
      <c r="D28" s="90">
        <v>933</v>
      </c>
      <c r="E28" s="91">
        <v>73.41</v>
      </c>
      <c r="F28" s="92">
        <v>96.52</v>
      </c>
      <c r="G28" s="240"/>
      <c r="H28" s="244"/>
      <c r="I28" s="246"/>
      <c r="J28" s="240"/>
      <c r="L28" s="241"/>
    </row>
    <row r="29" spans="1:12" ht="16.5" hidden="1" customHeight="1">
      <c r="A29" s="57"/>
      <c r="B29" s="140"/>
      <c r="C29" s="59"/>
      <c r="D29" s="90"/>
      <c r="E29" s="91"/>
      <c r="F29" s="92"/>
      <c r="G29" s="240"/>
      <c r="H29" s="244"/>
      <c r="I29" s="246"/>
      <c r="J29" s="240"/>
      <c r="L29" s="241"/>
    </row>
    <row r="30" spans="1:12" ht="16.5" hidden="1" customHeight="1">
      <c r="A30" s="57"/>
      <c r="B30" s="140"/>
      <c r="C30" s="59"/>
      <c r="D30" s="90"/>
      <c r="E30" s="91"/>
      <c r="F30" s="92"/>
      <c r="G30" s="240"/>
      <c r="H30" s="244"/>
      <c r="I30" s="246"/>
      <c r="J30" s="240"/>
      <c r="L30" s="241"/>
    </row>
    <row r="31" spans="1:12" ht="16.5" hidden="1" customHeight="1">
      <c r="A31" s="165"/>
      <c r="B31" s="183"/>
      <c r="C31" s="167"/>
      <c r="D31" s="137"/>
      <c r="E31" s="138"/>
      <c r="F31" s="139"/>
      <c r="G31" s="240"/>
      <c r="H31" s="244"/>
      <c r="I31" s="246"/>
      <c r="J31" s="240"/>
      <c r="L31" s="241"/>
    </row>
    <row r="32" spans="1:12" ht="16.5" hidden="1" customHeight="1">
      <c r="A32" s="184"/>
      <c r="B32" s="140"/>
      <c r="C32" s="185"/>
      <c r="D32" s="186"/>
      <c r="E32" s="187"/>
      <c r="F32" s="188"/>
      <c r="G32" s="240"/>
      <c r="H32" s="244"/>
      <c r="I32" s="246"/>
      <c r="J32" s="240"/>
      <c r="L32" s="241"/>
    </row>
    <row r="33" spans="1:12" ht="16.5" hidden="1" customHeight="1">
      <c r="A33" s="57"/>
      <c r="B33" s="141"/>
      <c r="C33" s="111"/>
      <c r="D33" s="90"/>
      <c r="E33" s="91"/>
      <c r="F33" s="92"/>
      <c r="G33" s="240"/>
      <c r="H33" s="244"/>
      <c r="I33" s="246"/>
      <c r="J33" s="240"/>
      <c r="L33" s="241"/>
    </row>
    <row r="34" spans="1:12" ht="16.5" hidden="1" customHeight="1">
      <c r="A34" s="57"/>
      <c r="B34" s="60"/>
      <c r="C34" s="111"/>
      <c r="D34" s="90"/>
      <c r="E34" s="91"/>
      <c r="F34" s="92"/>
      <c r="G34" s="240"/>
      <c r="H34" s="244"/>
      <c r="I34" s="246"/>
      <c r="J34" s="240"/>
      <c r="L34" s="241"/>
    </row>
    <row r="35" spans="1:12" ht="16.5" hidden="1" customHeight="1">
      <c r="A35" s="57"/>
      <c r="B35" s="141"/>
      <c r="C35" s="111"/>
      <c r="D35" s="90"/>
      <c r="E35" s="91"/>
      <c r="F35" s="92"/>
      <c r="G35" s="240"/>
      <c r="H35" s="244"/>
      <c r="I35" s="246"/>
      <c r="J35" s="240"/>
      <c r="L35" s="241"/>
    </row>
    <row r="36" spans="1:12" ht="16.5" hidden="1" customHeight="1">
      <c r="A36" s="57"/>
      <c r="B36" s="142"/>
      <c r="C36" s="111"/>
      <c r="D36" s="90"/>
      <c r="E36" s="91"/>
      <c r="F36" s="92"/>
      <c r="G36" s="240"/>
      <c r="H36" s="244"/>
      <c r="I36" s="246"/>
      <c r="J36" s="240"/>
      <c r="L36" s="241"/>
    </row>
    <row r="37" spans="1:12" ht="16.5" hidden="1" customHeight="1">
      <c r="A37" s="165"/>
      <c r="B37" s="166"/>
      <c r="C37" s="167"/>
      <c r="D37" s="137"/>
      <c r="E37" s="138"/>
      <c r="F37" s="139"/>
      <c r="G37" s="240"/>
      <c r="H37" s="244"/>
      <c r="I37" s="246"/>
      <c r="J37" s="240"/>
      <c r="L37" s="241"/>
    </row>
    <row r="38" spans="1:12" ht="15" customHeight="1">
      <c r="A38" s="119" t="s">
        <v>50</v>
      </c>
      <c r="B38" s="120"/>
      <c r="C38" s="120"/>
      <c r="D38" s="49"/>
      <c r="E38" s="49"/>
      <c r="F38" s="50"/>
      <c r="G38" s="240"/>
      <c r="H38" s="274"/>
      <c r="I38" s="246"/>
      <c r="J38" s="246"/>
      <c r="K38" s="246"/>
      <c r="L38" s="241"/>
    </row>
    <row r="39" spans="1:12">
      <c r="A39" s="51">
        <v>14</v>
      </c>
      <c r="B39" s="52" t="s">
        <v>71</v>
      </c>
      <c r="C39" s="53">
        <v>1</v>
      </c>
      <c r="D39" s="88">
        <v>1438</v>
      </c>
      <c r="E39" s="107">
        <v>102.31</v>
      </c>
      <c r="F39" s="108">
        <v>135.86000000000001</v>
      </c>
      <c r="G39" s="240"/>
      <c r="H39" s="274"/>
      <c r="I39" s="246"/>
      <c r="J39" s="246"/>
      <c r="K39" s="246"/>
      <c r="L39" s="241"/>
    </row>
    <row r="40" spans="1:12">
      <c r="A40" s="51">
        <v>15</v>
      </c>
      <c r="B40" s="52" t="s">
        <v>72</v>
      </c>
      <c r="C40" s="53">
        <v>1</v>
      </c>
      <c r="D40" s="88">
        <v>1655</v>
      </c>
      <c r="E40" s="107">
        <v>192.05</v>
      </c>
      <c r="F40" s="108">
        <v>257.38</v>
      </c>
      <c r="G40" s="240"/>
      <c r="H40" s="274"/>
      <c r="I40" s="246"/>
      <c r="J40" s="246"/>
      <c r="K40" s="246"/>
      <c r="L40" s="241"/>
    </row>
    <row r="41" spans="1:12">
      <c r="A41" s="51">
        <v>16</v>
      </c>
      <c r="B41" s="52" t="s">
        <v>74</v>
      </c>
      <c r="C41" s="53">
        <v>1</v>
      </c>
      <c r="D41" s="88">
        <v>2548</v>
      </c>
      <c r="E41" s="107">
        <v>209.02</v>
      </c>
      <c r="F41" s="108">
        <v>278.14</v>
      </c>
      <c r="G41" s="240"/>
      <c r="H41" s="274"/>
      <c r="I41" s="246"/>
      <c r="J41" s="246"/>
      <c r="K41" s="246"/>
      <c r="L41" s="241"/>
    </row>
    <row r="42" spans="1:12" hidden="1">
      <c r="A42" s="51"/>
      <c r="B42" s="52"/>
      <c r="C42" s="53"/>
      <c r="D42" s="88"/>
      <c r="E42" s="107"/>
      <c r="F42" s="108"/>
      <c r="G42" s="240"/>
      <c r="H42" s="274"/>
      <c r="I42" s="246"/>
      <c r="J42" s="246"/>
      <c r="K42" s="246"/>
      <c r="L42" s="241"/>
    </row>
    <row r="43" spans="1:12" hidden="1">
      <c r="A43" s="119" t="s">
        <v>54</v>
      </c>
      <c r="B43" s="120"/>
      <c r="C43" s="120"/>
      <c r="D43" s="49"/>
      <c r="E43" s="49"/>
      <c r="F43" s="50"/>
      <c r="G43" s="240"/>
      <c r="H43" s="274"/>
      <c r="I43" s="246"/>
      <c r="J43" s="246"/>
      <c r="K43" s="246"/>
      <c r="L43" s="241"/>
    </row>
    <row r="44" spans="1:12" hidden="1">
      <c r="A44" s="51"/>
      <c r="B44" s="124"/>
      <c r="C44" s="59"/>
      <c r="D44" s="90"/>
      <c r="E44" s="91"/>
      <c r="F44" s="92"/>
      <c r="G44" s="240"/>
      <c r="H44" s="274"/>
      <c r="I44" s="246"/>
      <c r="J44" s="246"/>
      <c r="K44" s="246"/>
      <c r="L44" s="241"/>
    </row>
    <row r="45" spans="1:12" ht="16.5" hidden="1" customHeight="1">
      <c r="A45" s="55"/>
      <c r="B45" s="60"/>
      <c r="C45" s="59"/>
      <c r="D45" s="90"/>
      <c r="E45" s="91"/>
      <c r="F45" s="92"/>
      <c r="G45" s="240"/>
      <c r="H45" s="274"/>
      <c r="I45" s="246"/>
      <c r="J45" s="246"/>
      <c r="K45" s="246"/>
      <c r="L45" s="241"/>
    </row>
    <row r="46" spans="1:12" ht="16.5" hidden="1" customHeight="1">
      <c r="A46" s="51"/>
      <c r="B46" s="124"/>
      <c r="C46" s="59"/>
      <c r="D46" s="90"/>
      <c r="E46" s="91"/>
      <c r="F46" s="92"/>
      <c r="G46" s="240"/>
      <c r="H46" s="274"/>
      <c r="I46" s="246"/>
      <c r="J46" s="246"/>
      <c r="K46" s="246"/>
    </row>
    <row r="47" spans="1:12" ht="15.75" hidden="1" customHeight="1">
      <c r="A47" s="182"/>
      <c r="B47" s="183"/>
      <c r="C47" s="136"/>
      <c r="D47" s="137"/>
      <c r="E47" s="138"/>
      <c r="F47" s="139"/>
      <c r="G47" s="240"/>
      <c r="H47" s="274"/>
      <c r="I47" s="246"/>
      <c r="J47" s="246"/>
      <c r="K47" s="246"/>
    </row>
    <row r="48" spans="1:12" ht="15.75" hidden="1" customHeight="1">
      <c r="A48" s="121"/>
      <c r="B48" s="121"/>
      <c r="C48" s="121"/>
      <c r="D48" s="114"/>
      <c r="E48" s="115"/>
      <c r="F48" s="115"/>
      <c r="G48" s="240"/>
      <c r="H48" s="274"/>
      <c r="I48" s="246"/>
      <c r="J48" s="246"/>
      <c r="K48" s="246"/>
    </row>
    <row r="49" spans="1:11" ht="15.75" hidden="1" customHeight="1">
      <c r="A49" s="113"/>
      <c r="B49" s="124"/>
      <c r="C49" s="125"/>
      <c r="D49" s="126"/>
      <c r="E49" s="127"/>
      <c r="F49" s="128"/>
      <c r="G49" s="240"/>
      <c r="H49" s="274"/>
      <c r="I49" s="246"/>
      <c r="J49" s="246"/>
      <c r="K49" s="246"/>
    </row>
    <row r="50" spans="1:11" ht="15.75" hidden="1" customHeight="1">
      <c r="A50" s="112"/>
      <c r="B50" s="124"/>
      <c r="C50" s="129"/>
      <c r="D50" s="130"/>
      <c r="E50" s="131"/>
      <c r="F50" s="132"/>
      <c r="G50" s="240"/>
      <c r="H50" s="274"/>
      <c r="I50" s="246"/>
      <c r="J50" s="246"/>
      <c r="K50" s="246"/>
    </row>
    <row r="51" spans="1:11" hidden="1">
      <c r="A51" s="133"/>
      <c r="B51" s="124"/>
      <c r="C51" s="129"/>
      <c r="D51" s="130"/>
      <c r="E51" s="131"/>
      <c r="F51" s="132"/>
      <c r="G51" s="240"/>
      <c r="H51" s="274"/>
      <c r="I51" s="246"/>
      <c r="J51" s="246"/>
      <c r="K51" s="246"/>
    </row>
    <row r="52" spans="1:11" hidden="1">
      <c r="A52" s="133"/>
      <c r="B52" s="124"/>
      <c r="C52" s="129"/>
      <c r="D52" s="130"/>
      <c r="E52" s="131"/>
      <c r="F52" s="132"/>
      <c r="G52" s="240"/>
      <c r="H52" s="274"/>
      <c r="I52" s="246"/>
      <c r="J52" s="246"/>
      <c r="K52" s="246"/>
    </row>
    <row r="53" spans="1:11" hidden="1">
      <c r="A53" s="133"/>
      <c r="B53" s="124"/>
      <c r="C53" s="129"/>
      <c r="D53" s="130"/>
      <c r="E53" s="131"/>
      <c r="F53" s="132"/>
      <c r="G53" s="240"/>
      <c r="H53" s="274"/>
      <c r="I53" s="246"/>
      <c r="J53" s="246"/>
      <c r="K53" s="246"/>
    </row>
    <row r="54" spans="1:11">
      <c r="A54" s="134"/>
      <c r="B54" s="135"/>
      <c r="C54" s="136"/>
      <c r="D54" s="137"/>
      <c r="E54" s="138"/>
      <c r="F54" s="139"/>
      <c r="G54" s="240"/>
      <c r="H54" s="274"/>
      <c r="I54" s="246"/>
      <c r="J54" s="246"/>
      <c r="K54" s="246"/>
    </row>
    <row r="55" spans="1:11">
      <c r="H55" s="274"/>
      <c r="I55" s="246"/>
      <c r="J55" s="246"/>
      <c r="K55" s="246"/>
    </row>
    <row r="56" spans="1:11">
      <c r="H56" s="274"/>
      <c r="I56" s="246"/>
      <c r="J56" s="246"/>
      <c r="K56" s="246"/>
    </row>
    <row r="57" spans="1:11">
      <c r="H57" s="274"/>
      <c r="I57" s="246"/>
      <c r="J57" s="246"/>
      <c r="K57" s="246"/>
    </row>
    <row r="58" spans="1:11">
      <c r="H58" s="274"/>
      <c r="I58" s="246"/>
      <c r="J58" s="246"/>
      <c r="K58" s="246"/>
    </row>
    <row r="59" spans="1:11">
      <c r="H59" s="274"/>
      <c r="I59" s="246"/>
      <c r="J59" s="246"/>
      <c r="K59" s="246"/>
    </row>
    <row r="60" spans="1:11">
      <c r="H60" s="274"/>
      <c r="I60" s="246"/>
      <c r="J60" s="246"/>
      <c r="K60" s="246"/>
    </row>
    <row r="61" spans="1:11">
      <c r="H61" s="274"/>
      <c r="I61" s="246"/>
      <c r="J61" s="246"/>
      <c r="K61" s="246"/>
    </row>
    <row r="62" spans="1:11">
      <c r="H62" s="274"/>
      <c r="I62" s="246"/>
      <c r="J62" s="246"/>
      <c r="K62" s="246"/>
    </row>
    <row r="63" spans="1:11">
      <c r="H63" s="274"/>
      <c r="I63" s="246"/>
      <c r="J63" s="246"/>
      <c r="K63" s="246"/>
    </row>
    <row r="64" spans="1:11">
      <c r="H64" s="274"/>
      <c r="I64" s="246"/>
      <c r="J64" s="246"/>
      <c r="K64" s="246"/>
    </row>
    <row r="65" spans="8:11">
      <c r="H65" s="274"/>
      <c r="I65" s="246"/>
      <c r="J65" s="246"/>
      <c r="K65" s="246"/>
    </row>
    <row r="66" spans="8:11">
      <c r="K66" s="246"/>
    </row>
    <row r="67" spans="8:11">
      <c r="H67" s="274"/>
      <c r="I67" s="246"/>
      <c r="J67" s="246"/>
      <c r="K67" s="246"/>
    </row>
    <row r="68" spans="8:11">
      <c r="H68" s="274"/>
      <c r="I68" s="246"/>
      <c r="J68" s="246"/>
      <c r="K68" s="246"/>
    </row>
    <row r="69" spans="8:11">
      <c r="H69" s="274"/>
      <c r="I69" s="246"/>
      <c r="J69" s="246"/>
      <c r="K69" s="246"/>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12</vt:i4>
      </vt:variant>
    </vt:vector>
  </HeadingPairs>
  <TitlesOfParts>
    <vt:vector size="19" baseType="lpstr">
      <vt:lpstr>VP nov</vt:lpstr>
      <vt:lpstr>1.tabula</vt:lpstr>
      <vt:lpstr> 2.tabula</vt:lpstr>
      <vt:lpstr>3.tabula</vt:lpstr>
      <vt:lpstr>4.tabula</vt:lpstr>
      <vt:lpstr>5.tabula</vt:lpstr>
      <vt:lpstr>6.tabula</vt:lpstr>
      <vt:lpstr>' 2.tabula'!Print_Area</vt:lpstr>
      <vt:lpstr>'1.tabula'!Print_Area</vt:lpstr>
      <vt:lpstr>'3.tabula'!Print_Area</vt:lpstr>
      <vt:lpstr>'4.tabula'!Print_Area</vt:lpstr>
      <vt:lpstr>'5.tabula'!Print_Area</vt:lpstr>
      <vt:lpstr>' 2.tabula'!Print_Titles</vt:lpstr>
      <vt:lpstr>'1.tabula'!Print_Titles</vt:lpstr>
      <vt:lpstr>'3.tabula'!Print_Titles</vt:lpstr>
      <vt:lpstr>'4.tabula'!Print_Titles</vt:lpstr>
      <vt:lpstr>'5.tabula'!Print_Titles</vt:lpstr>
      <vt:lpstr>'6.tabula'!Print_Titles</vt:lpstr>
      <vt:lpstr>'VP nov'!Print_Titles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2024-11-28T12:34:27Z</cp:lastPrinted>
  <dcterms:created xsi:type="dcterms:W3CDTF">2021-01-18T07:02:06Z</dcterms:created>
  <dcterms:modified xsi:type="dcterms:W3CDTF">2024-12-03T10:12:29Z</dcterms:modified>
</cp:coreProperties>
</file>