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vnozare.pri\vm\Redirect_profiles\VM_Liene_Abola\My Documents\MK_Noteikumi_Nr.851\2023_feb_no_01.04.2023\Uz_FM\Precizets_uz_FM_140323\"/>
    </mc:Choice>
  </mc:AlternateContent>
  <xr:revisionPtr revIDLastSave="0" documentId="13_ncr:1_{8B0419A0-283D-4E6A-BADE-D5962DBE6D5E}" xr6:coauthVersionLast="47" xr6:coauthVersionMax="47" xr10:uidLastSave="{00000000-0000-0000-0000-000000000000}"/>
  <bookViews>
    <workbookView xWindow="-120" yWindow="-120" windowWidth="29040" windowHeight="15840" tabRatio="910" xr2:uid="{2A6925A8-DFFE-464F-919D-CCAC93AACF9D}"/>
  </bookViews>
  <sheets>
    <sheet name="KOPSAVILKUMS" sheetId="29" r:id="rId1"/>
    <sheet name="29_01_H_2020" sheetId="21" state="hidden" r:id="rId2"/>
    <sheet name="caur tarifiem" sheetId="37" r:id="rId3"/>
    <sheet name="rezidenti_alga (valsts_apmaks)" sheetId="35" r:id="rId4"/>
    <sheet name="rezidenti_fin (valsts_apmaks) " sheetId="36" r:id="rId5"/>
    <sheet name="rezidenti_alga (maksas)" sheetId="38" r:id="rId6"/>
    <sheet name="rezidenti_fin (maksas)" sheetId="39" r:id="rId7"/>
    <sheet name="Pārējās ministrijas MK851" sheetId="4" r:id="rId8"/>
    <sheet name="VM NMPD MK851" sheetId="2" r:id="rId9"/>
    <sheet name="VM VADC MK851" sheetId="30" r:id="rId10"/>
    <sheet name="VM VTMEC MK851" sheetId="31" r:id="rId11"/>
    <sheet name="LM_līgumorg_851" sheetId="6" r:id="rId12"/>
    <sheet name="IEM_kapitsab_851" sheetId="7" r:id="rId13"/>
  </sheets>
  <externalReferences>
    <externalReference r:id="rId14"/>
    <externalReference r:id="rId15"/>
  </externalReferences>
  <definedNames>
    <definedName name="_xlnm.Print_Area" localSheetId="2">'caur tarifiem'!#REF!</definedName>
    <definedName name="_xlnm.Print_Titles" localSheetId="11">LM_līgumorg_851!#REF!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 i="39" l="1"/>
  <c r="H19" i="39" s="1"/>
  <c r="I16" i="39"/>
  <c r="I19" i="39" s="1"/>
  <c r="J16" i="39"/>
  <c r="J19" i="39" s="1"/>
  <c r="G16" i="39"/>
  <c r="G19" i="39" s="1"/>
  <c r="E23" i="38"/>
  <c r="C23" i="38"/>
  <c r="E22" i="38"/>
  <c r="C22" i="38"/>
  <c r="E21" i="38"/>
  <c r="C21" i="38"/>
  <c r="E20" i="38"/>
  <c r="E7" i="38"/>
  <c r="E6" i="38" s="1"/>
  <c r="E14" i="38" s="1"/>
  <c r="C7" i="38"/>
  <c r="C6" i="38" s="1"/>
  <c r="C14" i="38" s="1"/>
  <c r="M13" i="36"/>
  <c r="M10" i="36"/>
  <c r="E38" i="35"/>
  <c r="E37" i="35"/>
  <c r="E35" i="35"/>
  <c r="E34" i="35"/>
  <c r="E19" i="38" l="1"/>
  <c r="E18" i="38" s="1"/>
  <c r="E17" i="38" s="1"/>
  <c r="E25" i="38" s="1"/>
  <c r="K19" i="39"/>
  <c r="K25" i="39" s="1"/>
  <c r="K23" i="39" s="1"/>
  <c r="C20" i="38"/>
  <c r="C19" i="38" s="1"/>
  <c r="C18" i="38" s="1"/>
  <c r="C17" i="38" s="1"/>
  <c r="C25" i="38" s="1"/>
  <c r="K17" i="39"/>
  <c r="B29" i="29" l="1"/>
  <c r="B20" i="29"/>
  <c r="B18" i="29"/>
  <c r="B16" i="29"/>
  <c r="B14" i="29"/>
  <c r="B12" i="29"/>
  <c r="B10" i="29"/>
  <c r="B9" i="29" s="1"/>
  <c r="H36" i="7"/>
  <c r="H38" i="7"/>
  <c r="H39" i="7"/>
  <c r="H40" i="7"/>
  <c r="H41" i="7"/>
  <c r="H42" i="7"/>
  <c r="H43" i="7"/>
  <c r="H46" i="7"/>
  <c r="H47" i="7"/>
  <c r="H48" i="7"/>
  <c r="H49" i="7"/>
  <c r="H50" i="7"/>
  <c r="H51" i="7"/>
  <c r="H52" i="7"/>
  <c r="H53" i="7"/>
  <c r="H13" i="7"/>
  <c r="H14" i="7"/>
  <c r="H15" i="7"/>
  <c r="H16" i="7"/>
  <c r="H17" i="7"/>
  <c r="H18" i="7"/>
  <c r="H19" i="7"/>
  <c r="H20" i="7"/>
  <c r="H21" i="7"/>
  <c r="H22" i="7"/>
  <c r="H23" i="7"/>
  <c r="H24" i="7"/>
  <c r="H25" i="7"/>
  <c r="H26" i="7"/>
  <c r="H27" i="7"/>
  <c r="H28" i="7"/>
  <c r="H29" i="7"/>
  <c r="H30" i="7"/>
  <c r="H31" i="7"/>
  <c r="H32" i="7"/>
  <c r="H33" i="7"/>
  <c r="H34" i="7"/>
  <c r="H12" i="7"/>
  <c r="E54" i="7"/>
  <c r="F35" i="7"/>
  <c r="G456" i="6"/>
  <c r="G457" i="6"/>
  <c r="G458" i="6"/>
  <c r="G460" i="6"/>
  <c r="G461" i="6"/>
  <c r="G462" i="6"/>
  <c r="G463" i="6"/>
  <c r="G464" i="6"/>
  <c r="G465" i="6"/>
  <c r="G467" i="6"/>
  <c r="G470" i="6"/>
  <c r="G472" i="6"/>
  <c r="G473" i="6"/>
  <c r="G474" i="6"/>
  <c r="G475" i="6"/>
  <c r="G476" i="6"/>
  <c r="G477" i="6"/>
  <c r="G478" i="6"/>
  <c r="G480" i="6"/>
  <c r="G482" i="6"/>
  <c r="G455" i="6"/>
  <c r="G437" i="6"/>
  <c r="G438" i="6"/>
  <c r="G439" i="6"/>
  <c r="G441" i="6"/>
  <c r="G442" i="6"/>
  <c r="G443" i="6"/>
  <c r="G444" i="6"/>
  <c r="G445" i="6"/>
  <c r="G446" i="6"/>
  <c r="G448" i="6"/>
  <c r="G449" i="6"/>
  <c r="G450" i="6"/>
  <c r="G340" i="6"/>
  <c r="G341" i="6"/>
  <c r="G342" i="6"/>
  <c r="G343" i="6"/>
  <c r="G344" i="6"/>
  <c r="G345" i="6"/>
  <c r="G346" i="6"/>
  <c r="G347" i="6"/>
  <c r="G348" i="6"/>
  <c r="G349" i="6"/>
  <c r="G350" i="6"/>
  <c r="G351" i="6"/>
  <c r="G352" i="6"/>
  <c r="G353" i="6"/>
  <c r="G354" i="6"/>
  <c r="G355" i="6"/>
  <c r="G356" i="6"/>
  <c r="G357" i="6"/>
  <c r="G358" i="6"/>
  <c r="G359" i="6"/>
  <c r="G360" i="6"/>
  <c r="G361" i="6"/>
  <c r="G362" i="6"/>
  <c r="G363" i="6"/>
  <c r="G364" i="6"/>
  <c r="G365" i="6"/>
  <c r="G366" i="6"/>
  <c r="G367" i="6"/>
  <c r="G368" i="6"/>
  <c r="G369" i="6"/>
  <c r="G370" i="6"/>
  <c r="G371" i="6"/>
  <c r="G372" i="6"/>
  <c r="G373" i="6"/>
  <c r="G374" i="6"/>
  <c r="G375" i="6"/>
  <c r="G376" i="6"/>
  <c r="G377" i="6"/>
  <c r="G378" i="6"/>
  <c r="G379" i="6"/>
  <c r="G380" i="6"/>
  <c r="G381" i="6"/>
  <c r="G382" i="6"/>
  <c r="G383" i="6"/>
  <c r="G384" i="6"/>
  <c r="G385" i="6"/>
  <c r="G386" i="6"/>
  <c r="G387" i="6"/>
  <c r="G388" i="6"/>
  <c r="G389" i="6"/>
  <c r="G390" i="6"/>
  <c r="G391" i="6"/>
  <c r="G392" i="6"/>
  <c r="G393" i="6"/>
  <c r="G394" i="6"/>
  <c r="G395" i="6"/>
  <c r="G396" i="6"/>
  <c r="G397" i="6"/>
  <c r="G398" i="6"/>
  <c r="G399" i="6"/>
  <c r="G400" i="6"/>
  <c r="G401" i="6"/>
  <c r="G402" i="6"/>
  <c r="G403" i="6"/>
  <c r="G404" i="6"/>
  <c r="G405" i="6"/>
  <c r="G406" i="6"/>
  <c r="G407" i="6"/>
  <c r="G408" i="6"/>
  <c r="G409" i="6"/>
  <c r="G410" i="6"/>
  <c r="G411" i="6"/>
  <c r="G412" i="6"/>
  <c r="G413" i="6"/>
  <c r="G414" i="6"/>
  <c r="G415" i="6"/>
  <c r="G416" i="6"/>
  <c r="G417" i="6"/>
  <c r="G418" i="6"/>
  <c r="G419" i="6"/>
  <c r="G420" i="6"/>
  <c r="G421" i="6"/>
  <c r="G422" i="6"/>
  <c r="G423" i="6"/>
  <c r="G424" i="6"/>
  <c r="G425" i="6"/>
  <c r="G426" i="6"/>
  <c r="G427" i="6"/>
  <c r="G428" i="6"/>
  <c r="G429" i="6"/>
  <c r="G430" i="6"/>
  <c r="G431" i="6"/>
  <c r="G432" i="6"/>
  <c r="G433" i="6"/>
  <c r="G434" i="6"/>
  <c r="G435" i="6"/>
  <c r="G436" i="6"/>
  <c r="G339" i="6"/>
  <c r="G323" i="6"/>
  <c r="G324" i="6"/>
  <c r="G325" i="6"/>
  <c r="G326" i="6"/>
  <c r="G327" i="6"/>
  <c r="G328" i="6"/>
  <c r="G329" i="6"/>
  <c r="G330" i="6"/>
  <c r="G331" i="6"/>
  <c r="G332" i="6"/>
  <c r="G333" i="6"/>
  <c r="G312" i="6"/>
  <c r="G313" i="6"/>
  <c r="G314" i="6"/>
  <c r="G315" i="6"/>
  <c r="G316" i="6"/>
  <c r="G317" i="6"/>
  <c r="G318" i="6"/>
  <c r="G319" i="6"/>
  <c r="G320" i="6"/>
  <c r="G321" i="6"/>
  <c r="G285" i="6"/>
  <c r="G286" i="6"/>
  <c r="G287" i="6"/>
  <c r="G288" i="6"/>
  <c r="G289" i="6"/>
  <c r="G290" i="6"/>
  <c r="G291" i="6"/>
  <c r="G292" i="6"/>
  <c r="G293" i="6"/>
  <c r="G294" i="6"/>
  <c r="G295" i="6"/>
  <c r="G296" i="6"/>
  <c r="G297" i="6"/>
  <c r="G298" i="6"/>
  <c r="G299" i="6"/>
  <c r="G300" i="6"/>
  <c r="G301" i="6"/>
  <c r="G302" i="6"/>
  <c r="G303" i="6"/>
  <c r="G304" i="6"/>
  <c r="G305" i="6"/>
  <c r="G306" i="6"/>
  <c r="G307" i="6"/>
  <c r="G308" i="6"/>
  <c r="G309" i="6"/>
  <c r="G310" i="6"/>
  <c r="G270" i="6"/>
  <c r="G271" i="6"/>
  <c r="G272" i="6"/>
  <c r="G273" i="6"/>
  <c r="G274" i="6"/>
  <c r="G275" i="6"/>
  <c r="G276" i="6"/>
  <c r="G277" i="6"/>
  <c r="G278" i="6"/>
  <c r="G279" i="6"/>
  <c r="G280" i="6"/>
  <c r="G281" i="6"/>
  <c r="G282" i="6"/>
  <c r="G284" i="6"/>
  <c r="G246" i="6"/>
  <c r="G247" i="6"/>
  <c r="G248" i="6"/>
  <c r="G249" i="6"/>
  <c r="G250" i="6"/>
  <c r="G251" i="6"/>
  <c r="G252" i="6"/>
  <c r="G253" i="6"/>
  <c r="G254" i="6"/>
  <c r="G255" i="6"/>
  <c r="G256" i="6"/>
  <c r="G257" i="6"/>
  <c r="G258" i="6"/>
  <c r="G259" i="6"/>
  <c r="G260" i="6"/>
  <c r="G261" i="6"/>
  <c r="G262" i="6"/>
  <c r="G263" i="6"/>
  <c r="G264" i="6"/>
  <c r="G265" i="6"/>
  <c r="G266" i="6"/>
  <c r="G267" i="6"/>
  <c r="G268" i="6"/>
  <c r="G269" i="6"/>
  <c r="G245" i="6"/>
  <c r="G13" i="6"/>
  <c r="G15" i="6"/>
  <c r="G16" i="6"/>
  <c r="G17" i="6"/>
  <c r="G18" i="6"/>
  <c r="G19" i="6"/>
  <c r="G20" i="6"/>
  <c r="G21" i="6"/>
  <c r="G22" i="6"/>
  <c r="G24" i="6"/>
  <c r="G25" i="6"/>
  <c r="G26" i="6"/>
  <c r="G28" i="6"/>
  <c r="G31" i="6"/>
  <c r="G32" i="6"/>
  <c r="G33" i="6"/>
  <c r="G34" i="6"/>
  <c r="G35" i="6"/>
  <c r="G36" i="6"/>
  <c r="G39" i="6"/>
  <c r="G40" i="6"/>
  <c r="G45" i="6"/>
  <c r="G47" i="6"/>
  <c r="G48" i="6"/>
  <c r="G49" i="6"/>
  <c r="G51" i="6"/>
  <c r="G52" i="6"/>
  <c r="G53" i="6"/>
  <c r="G56" i="6"/>
  <c r="G61" i="6"/>
  <c r="G62" i="6"/>
  <c r="G64" i="6"/>
  <c r="G65" i="6"/>
  <c r="G66" i="6"/>
  <c r="G68" i="6"/>
  <c r="G69" i="6"/>
  <c r="G70" i="6"/>
  <c r="G73" i="6"/>
  <c r="G78" i="6"/>
  <c r="G79" i="6"/>
  <c r="G80" i="6"/>
  <c r="G82" i="6"/>
  <c r="G83" i="6"/>
  <c r="G84" i="6"/>
  <c r="G86" i="6"/>
  <c r="G87" i="6"/>
  <c r="G90" i="6"/>
  <c r="G91" i="6"/>
  <c r="G92" i="6"/>
  <c r="G93" i="6"/>
  <c r="G94" i="6"/>
  <c r="G99" i="6"/>
  <c r="G101" i="6"/>
  <c r="G102" i="6"/>
  <c r="G103" i="6"/>
  <c r="G105" i="6"/>
  <c r="G106" i="6"/>
  <c r="G109" i="6"/>
  <c r="G110" i="6"/>
  <c r="G115" i="6"/>
  <c r="G117" i="6"/>
  <c r="G118" i="6"/>
  <c r="G119" i="6"/>
  <c r="G121" i="6"/>
  <c r="G124" i="6"/>
  <c r="G125" i="6"/>
  <c r="G126" i="6"/>
  <c r="G131" i="6"/>
  <c r="G133" i="6"/>
  <c r="G134" i="6"/>
  <c r="G135" i="6"/>
  <c r="G137" i="6"/>
  <c r="G140" i="6"/>
  <c r="G141" i="6"/>
  <c r="G142" i="6"/>
  <c r="G147" i="6"/>
  <c r="G149" i="6"/>
  <c r="G150" i="6"/>
  <c r="G151" i="6"/>
  <c r="G152" i="6"/>
  <c r="G155" i="6"/>
  <c r="G156" i="6"/>
  <c r="G157" i="6"/>
  <c r="G158" i="6"/>
  <c r="G163" i="6"/>
  <c r="G164" i="6"/>
  <c r="G166" i="6"/>
  <c r="G168" i="6"/>
  <c r="G171" i="6"/>
  <c r="G172" i="6"/>
  <c r="G173" i="6"/>
  <c r="G174" i="6"/>
  <c r="G175" i="6"/>
  <c r="G176" i="6"/>
  <c r="G177" i="6"/>
  <c r="G178" i="6"/>
  <c r="G179" i="6"/>
  <c r="G180" i="6"/>
  <c r="G182" i="6"/>
  <c r="G183" i="6"/>
  <c r="G184" i="6"/>
  <c r="G186" i="6"/>
  <c r="G187" i="6"/>
  <c r="G188" i="6"/>
  <c r="G189" i="6"/>
  <c r="G194" i="6"/>
  <c r="G196" i="6"/>
  <c r="G197" i="6"/>
  <c r="G199" i="6"/>
  <c r="G201" i="6"/>
  <c r="G207" i="6"/>
  <c r="G208" i="6"/>
  <c r="G209" i="6"/>
  <c r="G210" i="6"/>
  <c r="G212" i="6"/>
  <c r="G213" i="6"/>
  <c r="G215" i="6"/>
  <c r="G220" i="6"/>
  <c r="G222" i="6"/>
  <c r="G225" i="6"/>
  <c r="G226" i="6"/>
  <c r="G227" i="6"/>
  <c r="G230" i="6"/>
  <c r="G231" i="6"/>
  <c r="G236" i="6"/>
  <c r="G237" i="6"/>
  <c r="G239" i="6"/>
  <c r="G12" i="6"/>
  <c r="E481" i="6"/>
  <c r="E479" i="6"/>
  <c r="E471" i="6"/>
  <c r="E469" i="6"/>
  <c r="E466" i="6"/>
  <c r="E459" i="6"/>
  <c r="E454" i="6"/>
  <c r="E451" i="6"/>
  <c r="E447" i="6"/>
  <c r="E440" i="6"/>
  <c r="E338" i="6"/>
  <c r="E322" i="6"/>
  <c r="E311" i="6"/>
  <c r="E283" i="6"/>
  <c r="E244" i="6"/>
  <c r="E238" i="6"/>
  <c r="E235" i="6"/>
  <c r="E229" i="6"/>
  <c r="E228" i="6" s="1"/>
  <c r="G228" i="6" s="1"/>
  <c r="E224" i="6"/>
  <c r="E223" i="6" s="1"/>
  <c r="E221" i="6"/>
  <c r="E219" i="6"/>
  <c r="E214" i="6"/>
  <c r="E211" i="6"/>
  <c r="G211" i="6" s="1"/>
  <c r="E206" i="6"/>
  <c r="E203" i="6"/>
  <c r="E200" i="6"/>
  <c r="E198" i="6"/>
  <c r="E195" i="6"/>
  <c r="E193" i="6"/>
  <c r="E185" i="6"/>
  <c r="E181" i="6"/>
  <c r="G181" i="6" s="1"/>
  <c r="E170" i="6"/>
  <c r="E167" i="6"/>
  <c r="E165" i="6"/>
  <c r="E162" i="6"/>
  <c r="E154" i="6"/>
  <c r="E153" i="6" s="1"/>
  <c r="E148" i="6"/>
  <c r="E146" i="6"/>
  <c r="E139" i="6"/>
  <c r="E138" i="6" s="1"/>
  <c r="E136" i="6"/>
  <c r="G136" i="6" s="1"/>
  <c r="E132" i="6"/>
  <c r="G132" i="6" s="1"/>
  <c r="E130" i="6"/>
  <c r="E123" i="6"/>
  <c r="E122" i="6" s="1"/>
  <c r="E120" i="6"/>
  <c r="E116" i="6"/>
  <c r="E114" i="6"/>
  <c r="E108" i="6"/>
  <c r="E107" i="6" s="1"/>
  <c r="E104" i="6"/>
  <c r="E100" i="6"/>
  <c r="G100" i="6" s="1"/>
  <c r="E98" i="6"/>
  <c r="E89" i="6"/>
  <c r="E88" i="6" s="1"/>
  <c r="E85" i="6"/>
  <c r="E81" i="6"/>
  <c r="E77" i="6"/>
  <c r="E72" i="6"/>
  <c r="G72" i="6" s="1"/>
  <c r="E67" i="6"/>
  <c r="G67" i="6" s="1"/>
  <c r="E63" i="6"/>
  <c r="E60" i="6"/>
  <c r="E55" i="6"/>
  <c r="G55" i="6" s="1"/>
  <c r="E50" i="6"/>
  <c r="G50" i="6" s="1"/>
  <c r="E46" i="6"/>
  <c r="E44" i="6"/>
  <c r="E38" i="6"/>
  <c r="E37" i="6" s="1"/>
  <c r="E30" i="6"/>
  <c r="E27" i="6"/>
  <c r="G27" i="6" s="1"/>
  <c r="E23" i="6"/>
  <c r="G23" i="6" s="1"/>
  <c r="E14" i="6"/>
  <c r="E11" i="6"/>
  <c r="F13" i="31"/>
  <c r="F14" i="31"/>
  <c r="F15" i="31"/>
  <c r="F16" i="31"/>
  <c r="F17" i="31"/>
  <c r="F18" i="31"/>
  <c r="F19" i="31"/>
  <c r="F20" i="31"/>
  <c r="F21" i="31"/>
  <c r="F22" i="31"/>
  <c r="F23" i="31"/>
  <c r="F24" i="31"/>
  <c r="F25" i="31"/>
  <c r="F26" i="31"/>
  <c r="F27" i="31"/>
  <c r="F28" i="31"/>
  <c r="F29" i="31"/>
  <c r="F30" i="31"/>
  <c r="F31" i="31"/>
  <c r="F32" i="31"/>
  <c r="F33" i="31"/>
  <c r="F34" i="31"/>
  <c r="F35" i="31"/>
  <c r="F36" i="31"/>
  <c r="F37" i="31"/>
  <c r="F38" i="31"/>
  <c r="F39" i="31"/>
  <c r="F40" i="31"/>
  <c r="F41" i="31"/>
  <c r="F42" i="31"/>
  <c r="F43" i="31"/>
  <c r="F12" i="31"/>
  <c r="D44" i="31"/>
  <c r="F72" i="30"/>
  <c r="F71" i="30"/>
  <c r="F68" i="30"/>
  <c r="F67" i="30" s="1"/>
  <c r="F66" i="30"/>
  <c r="F65" i="30" s="1"/>
  <c r="F59" i="30"/>
  <c r="F58" i="30" s="1"/>
  <c r="F57" i="30" s="1"/>
  <c r="F52" i="30"/>
  <c r="F53" i="30"/>
  <c r="F54" i="30"/>
  <c r="F55" i="30"/>
  <c r="F56" i="30"/>
  <c r="F51" i="30"/>
  <c r="F41" i="30"/>
  <c r="F42" i="30"/>
  <c r="F43" i="30"/>
  <c r="F44" i="30"/>
  <c r="F45" i="30"/>
  <c r="F46" i="30"/>
  <c r="F47" i="30"/>
  <c r="F48" i="30"/>
  <c r="F49" i="30"/>
  <c r="F40" i="30"/>
  <c r="F29" i="30"/>
  <c r="F30" i="30"/>
  <c r="F31" i="30"/>
  <c r="F32" i="30"/>
  <c r="F33" i="30"/>
  <c r="F34" i="30"/>
  <c r="F35" i="30"/>
  <c r="F36" i="30"/>
  <c r="F37" i="30"/>
  <c r="F28" i="30"/>
  <c r="F13" i="30"/>
  <c r="F14" i="30"/>
  <c r="F15" i="30"/>
  <c r="F16" i="30"/>
  <c r="F17" i="30"/>
  <c r="F18" i="30"/>
  <c r="F19" i="30"/>
  <c r="F20" i="30"/>
  <c r="F21" i="30"/>
  <c r="F22" i="30"/>
  <c r="F23" i="30"/>
  <c r="F24" i="30"/>
  <c r="F25" i="30"/>
  <c r="F26" i="30"/>
  <c r="F12" i="30"/>
  <c r="D73" i="30"/>
  <c r="D60" i="30"/>
  <c r="F110" i="2"/>
  <c r="F109" i="2" s="1"/>
  <c r="F108" i="2" s="1"/>
  <c r="F103" i="2"/>
  <c r="F104" i="2"/>
  <c r="F105" i="2"/>
  <c r="F106" i="2"/>
  <c r="F107" i="2"/>
  <c r="F102" i="2"/>
  <c r="F94" i="2"/>
  <c r="F95" i="2"/>
  <c r="F96" i="2"/>
  <c r="F97" i="2"/>
  <c r="F98" i="2"/>
  <c r="F99" i="2"/>
  <c r="F93" i="2"/>
  <c r="F91" i="2"/>
  <c r="F90" i="2"/>
  <c r="F88" i="2"/>
  <c r="F87"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48"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12" i="2"/>
  <c r="D111" i="2"/>
  <c r="F90" i="4"/>
  <c r="F91" i="4"/>
  <c r="F92" i="4"/>
  <c r="F93" i="4"/>
  <c r="F94" i="4"/>
  <c r="F95" i="4"/>
  <c r="F96" i="4"/>
  <c r="F98" i="4"/>
  <c r="F99" i="4"/>
  <c r="F100" i="4"/>
  <c r="F69" i="4"/>
  <c r="F70" i="4"/>
  <c r="F71" i="4"/>
  <c r="F72" i="4"/>
  <c r="F73" i="4"/>
  <c r="F74" i="4"/>
  <c r="F75" i="4"/>
  <c r="F76" i="4"/>
  <c r="F77" i="4"/>
  <c r="F78" i="4"/>
  <c r="F79" i="4"/>
  <c r="F80" i="4"/>
  <c r="F81" i="4"/>
  <c r="F82" i="4"/>
  <c r="F83" i="4"/>
  <c r="F84" i="4"/>
  <c r="F85" i="4"/>
  <c r="F86" i="4"/>
  <c r="F87" i="4"/>
  <c r="F88"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36" i="4"/>
  <c r="F19" i="4"/>
  <c r="F20" i="4"/>
  <c r="F24" i="4"/>
  <c r="F25" i="4"/>
  <c r="F26" i="4"/>
  <c r="F28" i="4"/>
  <c r="F12" i="4"/>
  <c r="F13" i="4"/>
  <c r="F14" i="4"/>
  <c r="F15" i="4"/>
  <c r="F16" i="4"/>
  <c r="F11" i="4"/>
  <c r="D101" i="4"/>
  <c r="D29" i="4"/>
  <c r="D17" i="4"/>
  <c r="F101" i="4" l="1"/>
  <c r="F103" i="4" s="1"/>
  <c r="F105" i="4" s="1"/>
  <c r="F11" i="31"/>
  <c r="F10" i="31" s="1"/>
  <c r="F44" i="31" s="1"/>
  <c r="B27" i="29" s="1"/>
  <c r="F86" i="2"/>
  <c r="E234" i="6"/>
  <c r="E240" i="6" s="1"/>
  <c r="F30" i="4"/>
  <c r="B44" i="29" s="1"/>
  <c r="E218" i="6"/>
  <c r="E232" i="6" s="1"/>
  <c r="G451" i="6"/>
  <c r="B37" i="29" s="1"/>
  <c r="H54" i="7"/>
  <c r="B47" i="29" s="1"/>
  <c r="G483" i="6"/>
  <c r="B39" i="29" s="1"/>
  <c r="E29" i="6"/>
  <c r="E169" i="6"/>
  <c r="G241" i="6"/>
  <c r="B41" i="29" s="1"/>
  <c r="G229" i="6"/>
  <c r="E113" i="6"/>
  <c r="E127" i="6" s="1"/>
  <c r="F89" i="2"/>
  <c r="F39" i="30"/>
  <c r="E59" i="6"/>
  <c r="E97" i="6"/>
  <c r="E111" i="6" s="1"/>
  <c r="E468" i="6"/>
  <c r="F47" i="2"/>
  <c r="E161" i="6"/>
  <c r="E190" i="6" s="1"/>
  <c r="E334" i="6"/>
  <c r="E243" i="6"/>
  <c r="E192" i="6"/>
  <c r="E129" i="6"/>
  <c r="E143" i="6" s="1"/>
  <c r="E145" i="6"/>
  <c r="E159" i="6" s="1"/>
  <c r="E43" i="6"/>
  <c r="E453" i="6"/>
  <c r="E10" i="6"/>
  <c r="E202" i="6"/>
  <c r="E76" i="6"/>
  <c r="E95" i="6"/>
  <c r="E54" i="6"/>
  <c r="G54" i="6" s="1"/>
  <c r="E71" i="6"/>
  <c r="G71" i="6" s="1"/>
  <c r="F70" i="30"/>
  <c r="F69" i="30" s="1"/>
  <c r="F64" i="30"/>
  <c r="F50" i="30"/>
  <c r="F27" i="30"/>
  <c r="F11" i="30"/>
  <c r="F101" i="2"/>
  <c r="F100" i="2" s="1"/>
  <c r="F92" i="2"/>
  <c r="F11" i="2"/>
  <c r="B34" i="29" l="1"/>
  <c r="B33" i="29" s="1"/>
  <c r="B32" i="29" s="1"/>
  <c r="F85" i="2"/>
  <c r="G484" i="6"/>
  <c r="E74" i="6"/>
  <c r="E483" i="6"/>
  <c r="F10" i="2"/>
  <c r="E41" i="6"/>
  <c r="E57" i="6"/>
  <c r="F10" i="30"/>
  <c r="F38" i="30"/>
  <c r="F73" i="30"/>
  <c r="E216" i="6"/>
  <c r="F111" i="2" l="1"/>
  <c r="B25" i="29" s="1"/>
  <c r="E241" i="6"/>
  <c r="E484" i="6" s="1"/>
  <c r="F60" i="30"/>
  <c r="B22" i="29" s="1"/>
  <c r="B23" i="29"/>
  <c r="L22" i="37"/>
  <c r="L17" i="37"/>
  <c r="G43" i="37"/>
  <c r="F43" i="37"/>
  <c r="E43" i="37"/>
  <c r="H42" i="37"/>
  <c r="H41" i="37"/>
  <c r="H40" i="37"/>
  <c r="H39" i="37"/>
  <c r="H38" i="37"/>
  <c r="H37" i="37"/>
  <c r="H36" i="37"/>
  <c r="H31" i="37"/>
  <c r="J31" i="37" s="1"/>
  <c r="F24" i="37"/>
  <c r="L24" i="37" s="1"/>
  <c r="E23" i="37"/>
  <c r="D23" i="37"/>
  <c r="F21" i="37"/>
  <c r="L21" i="37" s="1"/>
  <c r="F20" i="37"/>
  <c r="L20" i="37" s="1"/>
  <c r="F19" i="37"/>
  <c r="L19" i="37" s="1"/>
  <c r="D18" i="37"/>
  <c r="F16" i="37"/>
  <c r="L16" i="37" s="1"/>
  <c r="D16" i="37"/>
  <c r="F15" i="37"/>
  <c r="L15" i="37" s="1"/>
  <c r="D15" i="37"/>
  <c r="F14" i="37"/>
  <c r="L14" i="37" s="1"/>
  <c r="B8" i="37"/>
  <c r="B7" i="37"/>
  <c r="B6" i="37"/>
  <c r="G14" i="37" s="1"/>
  <c r="H14" i="37" s="1"/>
  <c r="F75" i="30" l="1"/>
  <c r="G20" i="37"/>
  <c r="H20" i="37" s="1"/>
  <c r="I20" i="37" s="1"/>
  <c r="J20" i="37" s="1"/>
  <c r="G19" i="37"/>
  <c r="H19" i="37" s="1"/>
  <c r="I19" i="37" s="1"/>
  <c r="J19" i="37" s="1"/>
  <c r="D13" i="37"/>
  <c r="D25" i="37" s="1"/>
  <c r="F23" i="37"/>
  <c r="E44" i="37"/>
  <c r="I14" i="37"/>
  <c r="G16" i="37"/>
  <c r="H16" i="37" s="1"/>
  <c r="I16" i="37" s="1"/>
  <c r="J16" i="37" s="1"/>
  <c r="G21" i="37"/>
  <c r="H21" i="37" s="1"/>
  <c r="I21" i="37" s="1"/>
  <c r="J21" i="37" s="1"/>
  <c r="G24" i="37"/>
  <c r="G15" i="37"/>
  <c r="H15" i="37" s="1"/>
  <c r="I15" i="37" s="1"/>
  <c r="J15" i="37" s="1"/>
  <c r="H43" i="37"/>
  <c r="H24" i="37" l="1"/>
  <c r="I24" i="37" s="1"/>
  <c r="J24" i="37" s="1"/>
  <c r="G23" i="37"/>
  <c r="J14" i="37"/>
  <c r="H25" i="37" l="1"/>
  <c r="J25" i="37"/>
  <c r="I25" i="37"/>
  <c r="B38" i="29" l="1"/>
  <c r="B36" i="29"/>
  <c r="B43" i="29" l="1"/>
  <c r="B46" i="29"/>
  <c r="B26" i="29"/>
  <c r="B24" i="29"/>
  <c r="B21" i="29"/>
  <c r="B40" i="29"/>
  <c r="B35" i="29" s="1"/>
  <c r="B28" i="29"/>
  <c r="B19" i="29"/>
  <c r="B17" i="29"/>
  <c r="B15" i="29"/>
  <c r="B13" i="29"/>
  <c r="B11" i="29"/>
  <c r="B45" i="29" l="1"/>
  <c r="B42" i="29"/>
  <c r="B31" i="29" s="1"/>
  <c r="M11" i="36"/>
  <c r="N11" i="36" s="1"/>
  <c r="M28" i="35"/>
  <c r="L28" i="35"/>
  <c r="J28" i="35"/>
  <c r="I28" i="35"/>
  <c r="G28" i="35"/>
  <c r="F28" i="35"/>
  <c r="D28" i="35"/>
  <c r="C28" i="35"/>
  <c r="M27" i="35"/>
  <c r="L27" i="35"/>
  <c r="J27" i="35"/>
  <c r="I27" i="35"/>
  <c r="G27" i="35"/>
  <c r="F27" i="35"/>
  <c r="D27" i="35"/>
  <c r="C27" i="35"/>
  <c r="M26" i="35"/>
  <c r="L26" i="35"/>
  <c r="J26" i="35"/>
  <c r="I26" i="35"/>
  <c r="G26" i="35"/>
  <c r="F26" i="35"/>
  <c r="D26" i="35"/>
  <c r="C26" i="35"/>
  <c r="M14" i="36" l="1"/>
  <c r="N14" i="36" s="1"/>
  <c r="N13" i="36"/>
  <c r="N10" i="36" l="1"/>
  <c r="N16" i="36" s="1"/>
  <c r="N20" i="36" l="1"/>
  <c r="N18" i="36"/>
  <c r="B8" i="29" l="1"/>
  <c r="B7" i="29" s="1"/>
  <c r="B6" i="29" s="1"/>
  <c r="B5" i="29" s="1"/>
  <c r="D21" i="4" l="1"/>
  <c r="D30" i="4"/>
</calcChain>
</file>

<file path=xl/sharedStrings.xml><?xml version="1.0" encoding="utf-8"?>
<sst xmlns="http://schemas.openxmlformats.org/spreadsheetml/2006/main" count="2176" uniqueCount="665">
  <si>
    <t>Informācija par ārstniecības personām</t>
  </si>
  <si>
    <t>39.03.00 Specializētās veselības aprūpes nodrošināšana, Asins un asins komponentu nodrošināšana</t>
  </si>
  <si>
    <t>Ārsti un funkcionālie speciālisti</t>
  </si>
  <si>
    <t>Ārsts</t>
  </si>
  <si>
    <t>Ārstniecības un pacientu aprūpes personas</t>
  </si>
  <si>
    <t>Vecākais biomedicīnas laborants</t>
  </si>
  <si>
    <t>Biomedicīnas laborants</t>
  </si>
  <si>
    <t>Medicīnas laborants</t>
  </si>
  <si>
    <t>Virsmāsa</t>
  </si>
  <si>
    <t>Ārsta palīgs (feldšeris)</t>
  </si>
  <si>
    <t>Medicīnas māsa</t>
  </si>
  <si>
    <t>Ārstniecības un pacientu aprūpes atbalsta personas</t>
  </si>
  <si>
    <t>Māsas palīgs</t>
  </si>
  <si>
    <t>Valsts Asinsdonoru centrs - slimnīcu Asins sagatavošanas nodaļās strādājošie</t>
  </si>
  <si>
    <t>39.03.00 Specializētās veselības aprūpes nodrošināšana, Asins un asins komponentu nodrošināšana, EKK 2800</t>
  </si>
  <si>
    <t>Kopā</t>
  </si>
  <si>
    <t>Valsts asinsdonoru centrs</t>
  </si>
  <si>
    <t>Kopā iestādei</t>
  </si>
  <si>
    <t>Neatliekamās medicīniskās palīdzības dienests</t>
  </si>
  <si>
    <t>Medicīnas asistents</t>
  </si>
  <si>
    <t>39.04.00 Neatliekamā medicīniskā palīdzība</t>
  </si>
  <si>
    <t>Ārstniecības personas amata kvalifikācijas kategorija</t>
  </si>
  <si>
    <t>Slodzes (strādājošo skaits normālā darba laika ietvaros)</t>
  </si>
  <si>
    <r>
      <t xml:space="preserve">Faktiskā mēnešalgas likme par           </t>
    </r>
    <r>
      <rPr>
        <u/>
        <sz val="9"/>
        <color indexed="8"/>
        <rFont val="Times New Roman"/>
        <family val="1"/>
      </rPr>
      <t>1 (vienu)</t>
    </r>
    <r>
      <rPr>
        <sz val="9"/>
        <color indexed="8"/>
        <rFont val="Times New Roman"/>
        <family val="1"/>
      </rPr>
      <t xml:space="preserve"> 
slodzi </t>
    </r>
  </si>
  <si>
    <t>I. Sertificētu ārstniecības personu amati</t>
  </si>
  <si>
    <t>1.kategorija - Ārsts, zobārsts</t>
  </si>
  <si>
    <t>Vadības ārsts (operatīvais dežurants)</t>
  </si>
  <si>
    <t>Ārsta speciālista brigādes vadītājs  - NM ārsts, anesteziologs-reanimatologs</t>
  </si>
  <si>
    <t>Intensīvās terapijas brigādes vadītājs - NM ārsts</t>
  </si>
  <si>
    <t>Anesteziologs - reanimatologs</t>
  </si>
  <si>
    <t>Neonatologs</t>
  </si>
  <si>
    <t>Apdegumu traumatologs</t>
  </si>
  <si>
    <t>Asinsvadu ķirurgs</t>
  </si>
  <si>
    <t>Bērnu ķirurgs</t>
  </si>
  <si>
    <t>Bērnu neiroķirurgs</t>
  </si>
  <si>
    <t>Bronhologs</t>
  </si>
  <si>
    <t>Gastroenterologs - endoskopists</t>
  </si>
  <si>
    <t>Ginekologs un dzemdību speciālists</t>
  </si>
  <si>
    <t>Infektologs</t>
  </si>
  <si>
    <t>Kardiologs</t>
  </si>
  <si>
    <t>Kardiologs - koordinators</t>
  </si>
  <si>
    <t>Ķirurgs</t>
  </si>
  <si>
    <t>Neiroķirurgs</t>
  </si>
  <si>
    <t>Neirologs</t>
  </si>
  <si>
    <t>Otolaringologs</t>
  </si>
  <si>
    <t>Sejas, mutes, žokļu ķirurgs</t>
  </si>
  <si>
    <t>Torakālais ķirurgs</t>
  </si>
  <si>
    <t>Traumatologs - ortopēds</t>
  </si>
  <si>
    <t>Vertebrologs</t>
  </si>
  <si>
    <t>Galvenais dežūrārsts</t>
  </si>
  <si>
    <t>Ārsts konsultants</t>
  </si>
  <si>
    <t>Ģimenes ārstu konsultatīvā tāruņa konsultants (ārsts)</t>
  </si>
  <si>
    <t>2.kategorija - Fizioterapeits, audiologopēds, uztura speciālists, ergoterapeits, tehniskais ortopēds, mākslas terapeits</t>
  </si>
  <si>
    <t>3.kategorija  - Māsa, ārsta palīgs (feldšeris), vecmāte, biomedicīnas laborants, radiologa asistents, radiogrāfers</t>
  </si>
  <si>
    <t>BAC galvenais ārsta palīgs</t>
  </si>
  <si>
    <t>BAC vecākais ārsta palīgs</t>
  </si>
  <si>
    <t>RC galvenais ārsta palīgs</t>
  </si>
  <si>
    <t>Brigādes (2AP) vadītājs - NM ārsta palīgs</t>
  </si>
  <si>
    <t>Brigādes vadītājs - NM ārsta palīgs</t>
  </si>
  <si>
    <t>Intensīvās terapijas brigādes otrā ārstniecības  persona - NM ārsta palīgs</t>
  </si>
  <si>
    <t>Reanimācijas brigādes otrā ārstniecības persona - NM ārsta palīgs</t>
  </si>
  <si>
    <t xml:space="preserve">Ārsta speciālista brigādes otrā ārstniecības persona (NM ārsta palīgs - OMT vadītājs) </t>
  </si>
  <si>
    <t>Galvenais dispečers</t>
  </si>
  <si>
    <t>Vadības dispečers</t>
  </si>
  <si>
    <t xml:space="preserve">Vecākais dispečers </t>
  </si>
  <si>
    <t>SMC vadības dispečers</t>
  </si>
  <si>
    <t>Medicīnas māsa bērnu IT brigādē</t>
  </si>
  <si>
    <t>Medicīnas māsa neonatologu brigādē</t>
  </si>
  <si>
    <t>SMC operāciju māsa</t>
  </si>
  <si>
    <t>4.kategorija  - Masieris, ergoterapeita asistents, fizioterapeita asistents, zobu higiēnists, zobārstniecības māsa, kosmētiķis, podologs, zobu tehniķis</t>
  </si>
  <si>
    <t>II. Reģistrētu ārstniecības personu amati</t>
  </si>
  <si>
    <t>Jaunākais dežūrārsts</t>
  </si>
  <si>
    <t>Brigādes vadītājs -ārsts, sagatavots NMP sniegšanai</t>
  </si>
  <si>
    <t>Brigādes otrā ārstniecības  persona - ārsta palīgs</t>
  </si>
  <si>
    <t>Brigādes otrā ārstniecības  persona - medicīnas māsa</t>
  </si>
  <si>
    <t>Brigādes (2AP) otrā ārstniecības persona - ārsta palīgs</t>
  </si>
  <si>
    <t>III. Transportlīdzekļa vadītājs</t>
  </si>
  <si>
    <t>SMC OMT vadītājs</t>
  </si>
  <si>
    <t>X</t>
  </si>
  <si>
    <r>
      <rPr>
        <b/>
        <sz val="10"/>
        <color theme="1"/>
        <rFont val="Times New Roman"/>
        <family val="1"/>
        <charset val="186"/>
      </rPr>
      <t>1.kategorija</t>
    </r>
    <r>
      <rPr>
        <sz val="10"/>
        <color theme="1"/>
        <rFont val="Times New Roman"/>
        <family val="1"/>
      </rPr>
      <t xml:space="preserve"> - Ārsts, zobārsts</t>
    </r>
  </si>
  <si>
    <r>
      <rPr>
        <b/>
        <sz val="10"/>
        <rFont val="Times New Roman"/>
        <family val="1"/>
        <charset val="186"/>
      </rPr>
      <t>2.kategorija</t>
    </r>
    <r>
      <rPr>
        <sz val="10"/>
        <rFont val="Times New Roman"/>
        <family val="1"/>
      </rPr>
      <t xml:space="preserve"> - Ārsts, zobārsts, rezidents</t>
    </r>
  </si>
  <si>
    <r>
      <rPr>
        <b/>
        <sz val="10"/>
        <rFont val="Times New Roman"/>
        <family val="1"/>
        <charset val="186"/>
      </rPr>
      <t>6.kategorija</t>
    </r>
    <r>
      <rPr>
        <sz val="10"/>
        <rFont val="Times New Roman"/>
        <family val="1"/>
      </rPr>
      <t xml:space="preserve">  - Transportlīdzekļa vadītājs</t>
    </r>
  </si>
  <si>
    <t>Vecākais ārsts</t>
  </si>
  <si>
    <t>Ārsta palīgs</t>
  </si>
  <si>
    <t>Vecākā māsa</t>
  </si>
  <si>
    <t>Radiologa asistents</t>
  </si>
  <si>
    <t>I.Sertificētu ārstniecības personu amati</t>
  </si>
  <si>
    <t>Programma</t>
  </si>
  <si>
    <t>Māsa</t>
  </si>
  <si>
    <t>II.Reģistrētu ārstniecības personu amati</t>
  </si>
  <si>
    <t xml:space="preserve">05.03.00 "Aprūpe valsts sociālās aprūpes institūcijās" </t>
  </si>
  <si>
    <t>Psihiatrs</t>
  </si>
  <si>
    <t>Zobārsts</t>
  </si>
  <si>
    <t>Ginekologs</t>
  </si>
  <si>
    <t>Fizioterapeits</t>
  </si>
  <si>
    <t>Garīgās veselības aprūpes māsa</t>
  </si>
  <si>
    <t>Fizioterapeits (nesertificēts)</t>
  </si>
  <si>
    <t>Pediatrs</t>
  </si>
  <si>
    <t>Mākslas terapeits</t>
  </si>
  <si>
    <t>Masieris</t>
  </si>
  <si>
    <t>Ergoterapeits</t>
  </si>
  <si>
    <t>05.37.00 "Sociālās integrācijas valsts aģentūras administrēšana un profesionālās un sociālās rehabilitācijas pakalpojumu nodrošināšana"</t>
  </si>
  <si>
    <t>Ārsts -psihiatrs</t>
  </si>
  <si>
    <t xml:space="preserve">Dežūrārsts </t>
  </si>
  <si>
    <t>Vecākais fizioterapeits</t>
  </si>
  <si>
    <t>Vecākais ergoterapeits</t>
  </si>
  <si>
    <t>Ergoterapeits (nesertificēts)</t>
  </si>
  <si>
    <t>Uztura speciālists</t>
  </si>
  <si>
    <t>Masieris (nesertificēts)</t>
  </si>
  <si>
    <t>Kopā iestāde</t>
  </si>
  <si>
    <t>Podologs</t>
  </si>
  <si>
    <t>Narkologs</t>
  </si>
  <si>
    <t>Ārsts otolaringologs</t>
  </si>
  <si>
    <t>Protēžu meistars</t>
  </si>
  <si>
    <t xml:space="preserve">Ārsts konsultants </t>
  </si>
  <si>
    <t>Vecākais ergoterapeits (nesertificēts)</t>
  </si>
  <si>
    <t>Vecākais fizioterapeits (sertificēts)</t>
  </si>
  <si>
    <t>Fizioterapeits (sertificēts)</t>
  </si>
  <si>
    <t>Vecākais tehniskais ortopēds (sertificēts)</t>
  </si>
  <si>
    <t>Audiologopēds</t>
  </si>
  <si>
    <t>Optometrists</t>
  </si>
  <si>
    <t>Valsts tiesu medicīnas ekspertīzes centrs</t>
  </si>
  <si>
    <t>Laboratorijas vadītājs, vecākais tiesu medicīnas eksperts</t>
  </si>
  <si>
    <t xml:space="preserve">Vecākais tiesu medicīnas eksperts </t>
  </si>
  <si>
    <t>Tiesu medicīnas eksperts</t>
  </si>
  <si>
    <t>39.06.00 Tiesu medicīniskā ekspertīze</t>
  </si>
  <si>
    <t>A</t>
  </si>
  <si>
    <t>F</t>
  </si>
  <si>
    <t>G</t>
  </si>
  <si>
    <t>Veselības ministrija</t>
  </si>
  <si>
    <t>Labklājības ministrijas līgumorganizācijas 05.01.00 "Sociālās rehabilitācijas valsts programmas"</t>
  </si>
  <si>
    <t xml:space="preserve"> 04.01.00 "Ieslodzījuma vietas"</t>
  </si>
  <si>
    <t>38.05.00 "Veselības aprūpe un fiziskā sagatavošana"</t>
  </si>
  <si>
    <t>1.</t>
  </si>
  <si>
    <t>2.</t>
  </si>
  <si>
    <t>Nr.p.k.</t>
  </si>
  <si>
    <t>Augstskolas izdevumi</t>
  </si>
  <si>
    <t>Ārstniecības iestādes izdevumi</t>
  </si>
  <si>
    <t>2.1.</t>
  </si>
  <si>
    <t>Rezidenta atlīdzība</t>
  </si>
  <si>
    <t>2.1.1.</t>
  </si>
  <si>
    <t>Atalgojums</t>
  </si>
  <si>
    <t>2.1.1.1.</t>
  </si>
  <si>
    <t>t.sk. amatalga</t>
  </si>
  <si>
    <t>2.1.1.2.</t>
  </si>
  <si>
    <t>t.sk. pārējie izdevumi rezidentu atlīdzībai - samaksa par dežūru stundām virs normālā darba laika (24 h mēnesī), piemaksas par nakts dežūrām, svētku dienām, mājas dežūrām un darba samaksas mainīgajai daļai</t>
  </si>
  <si>
    <t>2.1.2.</t>
  </si>
  <si>
    <t>VSAOI</t>
  </si>
  <si>
    <t>2.2.</t>
  </si>
  <si>
    <t>Rezidentu teorētisko un praktisko apmācību saistīto izdevumu apmaksai ārstniecības iestādē</t>
  </si>
  <si>
    <t>2.2.1.</t>
  </si>
  <si>
    <t xml:space="preserve">Ārstu un cita mācību personāla atlīdzībai </t>
  </si>
  <si>
    <t>2.2.1.1.</t>
  </si>
  <si>
    <t xml:space="preserve">Ārstu un cita mācību personāla atlīdzībai par rezidentu teorētisko un praktisko apmācību </t>
  </si>
  <si>
    <t>2.2.1.1.1.</t>
  </si>
  <si>
    <t>t.sk. atalgojums</t>
  </si>
  <si>
    <t>2.2.1.1.2.</t>
  </si>
  <si>
    <t>t.sk. VSAOI</t>
  </si>
  <si>
    <t>2.2.1.2.</t>
  </si>
  <si>
    <t>Ārstu atlīdzībai, kas atbildīgi par rezidentūras organizāciju (atalgojums un VSAOI)</t>
  </si>
  <si>
    <t>2.2.1.2.1.</t>
  </si>
  <si>
    <t>2.2.1.2.2.</t>
  </si>
  <si>
    <t>2.2.2.</t>
  </si>
  <si>
    <t xml:space="preserve">Ar rezidentūras organizēšanu  saistīto izdevumu segšanai </t>
  </si>
  <si>
    <t>2.2.2.1.</t>
  </si>
  <si>
    <t>t.sk.ar rezidenta pašizglītību saistītie izdevumi (izdevumi  medicīniskās literatūras, datu bāžu, grāmatu, u.c. iegādei bibliotēkai, aprīkojuma, datoru iegādei, u.tml., kas paliek ārstniecības iestādes īpašumā)</t>
  </si>
  <si>
    <t>2.2.2.2.</t>
  </si>
  <si>
    <t>t.sk.ar rezidentūras organizēšanu  saistīto izdevumu segšanai saimniecisko, komunālo un ārstniecības iestādes citu kārtējo izdevumu segšanai, kas attiecas uz rezidentūras organizēšanu ārstniecības iestādē, t.sk. rezidentu telpu iekārtošanas, identifikācijas  karšu iegādes, vienotas e-adreses nodrošināšanai, zīmogu izgatavošanas izdevumi u.tml.))</t>
  </si>
  <si>
    <t>Amatalga pēc izmaiņām</t>
  </si>
  <si>
    <t>Starpība, EUR</t>
  </si>
  <si>
    <t>Darba samaksa atbilstoši slodzēm</t>
  </si>
  <si>
    <t>Kopā ar Sociālo nodokli</t>
  </si>
  <si>
    <t>1 (6)</t>
  </si>
  <si>
    <t>2 (7)</t>
  </si>
  <si>
    <t>3 (8)</t>
  </si>
  <si>
    <t>4 (9)</t>
  </si>
  <si>
    <t>5 (11)</t>
  </si>
  <si>
    <t>6 (13)</t>
  </si>
  <si>
    <t>KOPĀ Ārstniecības personas</t>
  </si>
  <si>
    <t xml:space="preserve">Pārējam personālam </t>
  </si>
  <si>
    <t>Zemākā mēnešalgas likme par slodzi (atbilstoši MK not. Nr.851)</t>
  </si>
  <si>
    <t>19.Tieslietu ministrija</t>
  </si>
  <si>
    <t>Pieaugums (%)</t>
  </si>
  <si>
    <t>Šos darba samaksas pieauguma procentus šeit var mainīt/modelēt, bet tie koriģēsies TIKAI padotības iestādēm un citām ministrijām!!!
Mainot pieauguma % rezidentiem un tarifiem, viss jāpārrēķina manuāli.</t>
  </si>
  <si>
    <t>2.kategorija - Ārsts, zobārsts, rezidents</t>
  </si>
  <si>
    <t>3.kategorija - Fizioterapeits, audiologopēds, uztura speciālists, ergoterapeits, tehniskais ortopēds, mākslas terapeits</t>
  </si>
  <si>
    <t>4.kategorija  - Māsa, ārsta palīgs (feldšeris), vecmāte, biomedicīnas laborants, radiologa asistents, radiogrāfers</t>
  </si>
  <si>
    <t>5.kategorija  - Masieris, ergoterapeita asistents, fizioterapeita asistents, zobu higiēnists, zobārstniecības māsa, kosmētiķis, podologs, zobu tehniķis</t>
  </si>
  <si>
    <t>Aizsardzības ministrija</t>
  </si>
  <si>
    <t>Oftalmologs</t>
  </si>
  <si>
    <t>Ārsts (nesertificēts)</t>
  </si>
  <si>
    <t>VSIA Iekšlietu ministrijas poliklīnika</t>
  </si>
  <si>
    <t>38.05.00. Veselības aprūpe un fiziskā sagatavotība</t>
  </si>
  <si>
    <t xml:space="preserve">Mākslas terapeits </t>
  </si>
  <si>
    <t xml:space="preserve">Ārsta palīgs </t>
  </si>
  <si>
    <t xml:space="preserve">Masieris </t>
  </si>
  <si>
    <t xml:space="preserve">Audiologopēds  </t>
  </si>
  <si>
    <t>fizioterapeits</t>
  </si>
  <si>
    <t>Galvenais ergoterapeits (sertificēts)</t>
  </si>
  <si>
    <t>Ergoterapeits (sertificēts)</t>
  </si>
  <si>
    <t>Brigādes (2SP) vadītājs - NM ārsta palīgs</t>
  </si>
  <si>
    <t>Brigādes vadītājs - vecākais NM ārsta palīgs</t>
  </si>
  <si>
    <t>Izsaukumu pieņemšanas dispečers  (NM ārsta palīgs)</t>
  </si>
  <si>
    <t>Galvenais speciālists ārstniecības kvalitātes jautājumos</t>
  </si>
  <si>
    <t xml:space="preserve">Brigādes vadītājs - ārsts, sagatavots NMP sniegšanai (anestezioloģijas, reanimatoloģijas vai neatliekamās medicīnas ārsta specialitātes 4./5.gada rezidents, ārsts kardiologs, ārsts internists vai ģimenes ārsts) </t>
  </si>
  <si>
    <t>Vecākais OMT vadītājs</t>
  </si>
  <si>
    <t xml:space="preserve">Pārējās ārstniecības iestādēs 
(t.sk. budžeta iestādēs) </t>
  </si>
  <si>
    <t xml:space="preserve">Reģionālajā daudzprofilu slimnīcā vai ģimenes (vispārējās prakses) ārsta praksē ārpus Rīgas </t>
  </si>
  <si>
    <t>Nr.</t>
  </si>
  <si>
    <t>Plānotais rezidentu skaits janv-sept</t>
  </si>
  <si>
    <t>Plānotais uzņemamo rezidentu skaits</t>
  </si>
  <si>
    <t>Plānotais rezidentu skaits okt-dec</t>
  </si>
  <si>
    <t xml:space="preserve"> Finanšu līdzekļu apmēra palielinājums mēnesim viena rezidenta apmācībai, euro</t>
  </si>
  <si>
    <t xml:space="preserve"> Finanšu līdzekļu apmēra palielinājums gadam plānotam rezidentu skaitam  apmācībai, euro</t>
  </si>
  <si>
    <t>5=2-3+4</t>
  </si>
  <si>
    <t>KOPĀ</t>
  </si>
  <si>
    <t>kopā, t.sk.</t>
  </si>
  <si>
    <t>Reģionālajā daudzprofilu slimnīcā vai ģimenes (vispārējās prakses) ārsta praksē ārpus Rīgas</t>
  </si>
  <si>
    <t>t.sk. no 3.gada pamatspecialitātē un papildspecialitātē un apakšspecialitātē no 1.gada, t.sk.</t>
  </si>
  <si>
    <t>t.sk. atlikušie, t.sk.</t>
  </si>
  <si>
    <t>VSAOI jaunais nodoklis</t>
  </si>
  <si>
    <t>Ārsti</t>
  </si>
  <si>
    <t>Resori/budžeta programmas (apakšprogrammas)</t>
  </si>
  <si>
    <t>02.04.00 "Rezidentu apmācība"</t>
  </si>
  <si>
    <t>EKK 7470</t>
  </si>
  <si>
    <t>33.14.00 "Primārās ambulatorās veselības aprūpes nodrošināšana"</t>
  </si>
  <si>
    <t>EKK 3000</t>
  </si>
  <si>
    <t>33.15.00 "Laboratorisko izmeklējumu nodrošināšana ambulatorajā aprūpē"</t>
  </si>
  <si>
    <t>33.16.00 "Pārējo ambulatoro veselības aprūpes pakalpojumu nodrošināšana"</t>
  </si>
  <si>
    <t>33.17.00 "Neatliekamās medicīniskās palīdzības nodrošināšana stacionārās ārstniecības iestādēs"</t>
  </si>
  <si>
    <t>33.18.00 "Plānveida stacionāro veselības aprūpes pakalpojumu nodrošināšana"</t>
  </si>
  <si>
    <t>39.03.00 "Asins un asins komponentu nodrošināšana"</t>
  </si>
  <si>
    <t>EKK 1000</t>
  </si>
  <si>
    <t>EKK 2000</t>
  </si>
  <si>
    <t>39.04.00 "Neatliekamā medicīniskā palīdzība"</t>
  </si>
  <si>
    <t>39.06.00 "Tiesu medicīniskā ekspertīze"</t>
  </si>
  <si>
    <t>45.01.00 "Veselības aprūpes finansējuma administrēšana un ekonomiskā novērtēšana"</t>
  </si>
  <si>
    <t>citas ministrijas t.sk. 62.resors</t>
  </si>
  <si>
    <t>22.10.00 "Starptautisko operāciju un Nacionālo bruņoto spēku centralizētais atalgojums"</t>
  </si>
  <si>
    <t>Labklājības ministrija</t>
  </si>
  <si>
    <t xml:space="preserve">EKK 3000 </t>
  </si>
  <si>
    <t>Tieslietu ministrija</t>
  </si>
  <si>
    <t>Iekšlietu ministrija</t>
  </si>
  <si>
    <t xml:space="preserve">EKK 2000 </t>
  </si>
  <si>
    <t>Biomedicinas laborants</t>
  </si>
  <si>
    <t>Internists</t>
  </si>
  <si>
    <t>Mūzikas terapeits</t>
  </si>
  <si>
    <t>Deju un kustības terapeits</t>
  </si>
  <si>
    <t>Reanimācijas brigādes vadītājs - ārsts (NM/ anesteziologs-reanimatologs)</t>
  </si>
  <si>
    <t>Bērnu IT brigādes anesteziologs-reanimatologs</t>
  </si>
  <si>
    <t>Vecākais dežūrārsts (OVC)</t>
  </si>
  <si>
    <t>Ģimenes ārstu konsultatīvā tāruņa konsultants (ārsts rezidents)</t>
  </si>
  <si>
    <t>SMC Ārsts -Galvenais speciālists medicīniskās evakuācijas jautājumos</t>
  </si>
  <si>
    <t>BAC vadītājs ( ārsta palīgs)</t>
  </si>
  <si>
    <t>Brigādes vadītājs vecākais - NM ārsta palīgs (atbildībā 2 brigādes)</t>
  </si>
  <si>
    <t>Brigādes vadītājs vecākais - NM ārsta palīgs (atbildībā 3 brigādes)</t>
  </si>
  <si>
    <t>Brigādes vadītājs vecākais NM ārsta palīgs    (atbildībā 4 brigādes)</t>
  </si>
  <si>
    <t>Dispečers - NM ārsta palīgs OVC</t>
  </si>
  <si>
    <t>Speciālists NMP brigāžu atbalsta jautājumos (NM ārsta palīgs)</t>
  </si>
  <si>
    <t>Speciālists NMP brigāžu atbalsta jautājumos (ārsta palīgs, medicīnas māsa)</t>
  </si>
  <si>
    <t>Izsaukumu pieņemšanas dispečers  (ārsta palīgs)</t>
  </si>
  <si>
    <t>SMC galvenais ārsta palīgs</t>
  </si>
  <si>
    <t>SMC ārsta palīgs</t>
  </si>
  <si>
    <t>Ģimenes ārstu konsultatīvā tāruņa konsultants (ārsta palīgs)</t>
  </si>
  <si>
    <t>Infekciju uzraudzības speciālists</t>
  </si>
  <si>
    <t xml:space="preserve">SMC vecākais  ārsta palīgs medicīniskā nodrošinājuma jautājumos </t>
  </si>
  <si>
    <t xml:space="preserve">SMC  ārsta palīgs medicīniskā nodrošinājuma jautājumos </t>
  </si>
  <si>
    <t xml:space="preserve">OMT vadītājs </t>
  </si>
  <si>
    <t>Transfuzioloģiskā departamenta direktors (ārsts)</t>
  </si>
  <si>
    <t>ASD Nodaļas vadītājs (virsārsts)</t>
  </si>
  <si>
    <t xml:space="preserve">LF Vadītājs (virsārsts) </t>
  </si>
  <si>
    <t xml:space="preserve">KF Vadītājs (virsārsts) </t>
  </si>
  <si>
    <t>ID nodaļas vadītājs (virsārsts)</t>
  </si>
  <si>
    <t xml:space="preserve">Ārsts Donoru nodaļa </t>
  </si>
  <si>
    <t>Ārsts E nodaļa</t>
  </si>
  <si>
    <t>Ārsts LF</t>
  </si>
  <si>
    <t>Ārsts ID</t>
  </si>
  <si>
    <t>Virsmāsa (ASD, E, LF)</t>
  </si>
  <si>
    <t>Autobusa vadītājs- izbraukumos</t>
  </si>
  <si>
    <t>Māsas palīgs  ASD</t>
  </si>
  <si>
    <t>Māsas palīgs  LF</t>
  </si>
  <si>
    <t>Māsas palīgs  ID</t>
  </si>
  <si>
    <t>Māsas palīgs  BVD</t>
  </si>
  <si>
    <t>Māsas palīgs  KL</t>
  </si>
  <si>
    <t xml:space="preserve">Ārsts </t>
  </si>
  <si>
    <t xml:space="preserve">Māsas palīgs  </t>
  </si>
  <si>
    <t>Klientu pacientu reģistrators</t>
  </si>
  <si>
    <t>Direktora vietnieks - vecākais tiesu medicīnas eksperts</t>
  </si>
  <si>
    <t>Tiesu medicīnas ekspertīžu departamenta direktors - vecākais tiesu medicīnas eksperts</t>
  </si>
  <si>
    <t>Tiesu medicīnas laboratoriju departamenta direktors - vecākais tiesu medicīnas eksperts</t>
  </si>
  <si>
    <t>Nodaļas vadītājs - vecākais tiesu medicīnas eksperts</t>
  </si>
  <si>
    <t>05.03.00 "Aprūpe valsts sociālās aprūpes institūcijās"</t>
  </si>
  <si>
    <t xml:space="preserve"> VSIA "Nacionālais rehabilitācijas centrs "Vaivari" (28.01.2020. līgums Nr.LM2020/24-1-04/1e  par personu nodrošināšanu ar tehniskajiem palīglīdzekļiem)</t>
  </si>
  <si>
    <t>Darba samaksas pieaugums
Ārsti un funkcionālie speciālisti</t>
  </si>
  <si>
    <t>Darba samaksas pieaugums
Ārstniecības un pacientu aprūpes personas</t>
  </si>
  <si>
    <t>Darba samaksas pieaugums
Ārstniecības  un pacientu aprūpes atbalsta pesonas</t>
  </si>
  <si>
    <t>Māsas</t>
  </si>
  <si>
    <t>Pārējās māsas</t>
  </si>
  <si>
    <t>Precizētās viena rezidenta izmaksas</t>
  </si>
  <si>
    <t>Pielikums Nr.1</t>
  </si>
  <si>
    <t>Plus 50,38% piemaksām</t>
  </si>
  <si>
    <t>Pārējā personāla zemāko mēnešalgu izmaiņas no 2023.gada*</t>
  </si>
  <si>
    <t>darba samaksas pieaugums, EUR</t>
  </si>
  <si>
    <t>* Pasākums tiek īstenots prioritārā pasākuma "Veselības aprūpes pakalpojumu pieejamība" ietvaros</t>
  </si>
  <si>
    <t>Finanšu avoti prioritārā pasākuma "Ārstniecības personu darba samaksas pieauguma nodrošināšana" realizācijai 2023.gadā</t>
  </si>
  <si>
    <t>Papildus finansējums prioritārā pasākumam "Ārstniecības personu darba samaksas pieauguma nodrošināšana" ietvaros</t>
  </si>
  <si>
    <t>Nacionālā veselības dienesta esošā finansējuma ietvors</t>
  </si>
  <si>
    <t>Finansējuma pārdale no apakš-programmas 33.15.00</t>
  </si>
  <si>
    <t>kopā</t>
  </si>
  <si>
    <t>Amatalgas pieaugums % 2023.gads/ 2022.gadu</t>
  </si>
  <si>
    <t>Profesiju klasifikātora kods (atbilstoši MK noteikumiem Nr.264)</t>
  </si>
  <si>
    <t>Ārstniecības personas profesijas vai specialitātes kodu (atbilstoši MK noteikumiem Nr.317)</t>
  </si>
  <si>
    <t>Galvenais ārsts</t>
  </si>
  <si>
    <t>1342 01</t>
  </si>
  <si>
    <t>P27,P63</t>
  </si>
  <si>
    <t>Daļas vadītājs (ārsts)</t>
  </si>
  <si>
    <t>P34,P01,P25,P39,P53,P54,P63</t>
  </si>
  <si>
    <t>Nodaļas vadītājs (ārsts)</t>
  </si>
  <si>
    <t>1342 03</t>
  </si>
  <si>
    <t>P19,P02,P57</t>
  </si>
  <si>
    <t>P00</t>
  </si>
  <si>
    <t>Daļas vadītāja vietnieks (ārsts)</t>
  </si>
  <si>
    <t>1342 02</t>
  </si>
  <si>
    <t>P13</t>
  </si>
  <si>
    <t>2211 01,2212 28, 2212 82, 2212 104, 2212 86, 2212 37, 2261 02, 2211 03, 2212 61, 2212 83, 2212 47, 2212 70</t>
  </si>
  <si>
    <t xml:space="preserve">P00, P01, P02, P03, P14, P15, P19, P23,  P25, P27,  P28, P36, P39, P64 </t>
  </si>
  <si>
    <t>3.kategorija  - Māsa (vispārējās aprūpes māsa), ārsta palīgs (feldšeris), vecmāte, biomedicīnas laborants, radiologa asistents, radiogrāfers*</t>
  </si>
  <si>
    <t>2240 01</t>
  </si>
  <si>
    <t>n86, n53, n74, n29, n27</t>
  </si>
  <si>
    <t>3211 01</t>
  </si>
  <si>
    <t>n85, n94</t>
  </si>
  <si>
    <t>3.kategorija  - Fizioterapeits, audiologopēds, uztura speciālists, ergoterapeits, tehniskais ortopēds, mākslas terapeits, optometrists, māsa (vispārējās aprūpes māsa)</t>
  </si>
  <si>
    <t>2221 01</t>
  </si>
  <si>
    <t xml:space="preserve">n120, n121, n122, n123,n124 </t>
  </si>
  <si>
    <t>2221 02</t>
  </si>
  <si>
    <t>n123</t>
  </si>
  <si>
    <t>2221 50, 2221 46, 2221 48, 2221 49, 2221 47</t>
  </si>
  <si>
    <t>n120, n122, 124, 123, 121</t>
  </si>
  <si>
    <t>6.kategorija  - Māsas palīgs</t>
  </si>
  <si>
    <t>5321 03</t>
  </si>
  <si>
    <t>n70</t>
  </si>
  <si>
    <t>10.Aizsardzības ministrija</t>
  </si>
  <si>
    <t>Budžeta programma 22.00.00 "Nacionālie bruņotie spēki" (apakšprogramma 22.10.00 "Starptautisko operāciju un Nacionālo bruņoto spēku centralizētais atalgojums")</t>
  </si>
  <si>
    <t>vecākais ārsts</t>
  </si>
  <si>
    <t>2211 03</t>
  </si>
  <si>
    <t>sertificēts ārsts</t>
  </si>
  <si>
    <t xml:space="preserve">3.kategorija  - Fizioterapeits, audiologopēds, uztura speciālists, ergoterapeits, tehniskais ortopēds, mākslas terapeits, optometrists, māsa (vispārējās aprūpes māsa)	</t>
  </si>
  <si>
    <t>vecākā māsa</t>
  </si>
  <si>
    <t>n120</t>
  </si>
  <si>
    <t>māsa</t>
  </si>
  <si>
    <t>4.kategorija  - Ārsta palīgs (feldšeris), vecmāte, biomedicīnas laborants, radiologa asistents, radiogrāfers</t>
  </si>
  <si>
    <t>biomedicīnas laborants</t>
  </si>
  <si>
    <t>3212 03</t>
  </si>
  <si>
    <t>n76</t>
  </si>
  <si>
    <t>radiologa asistents</t>
  </si>
  <si>
    <t>n85</t>
  </si>
  <si>
    <t>ārsta palīgs</t>
  </si>
  <si>
    <t>n27</t>
  </si>
  <si>
    <t>n28</t>
  </si>
  <si>
    <t>n29</t>
  </si>
  <si>
    <t>māsas palīgs</t>
  </si>
  <si>
    <t>BAC vadītājs (ārsts)</t>
  </si>
  <si>
    <t>2212 28</t>
  </si>
  <si>
    <t>P 00</t>
  </si>
  <si>
    <t>2212 11</t>
  </si>
  <si>
    <t>P 00 / P 18 / P 39</t>
  </si>
  <si>
    <t>2211 01</t>
  </si>
  <si>
    <t>P 39 / P 18</t>
  </si>
  <si>
    <t>P 39</t>
  </si>
  <si>
    <t>P 18</t>
  </si>
  <si>
    <t>2212 05</t>
  </si>
  <si>
    <t>2212 76</t>
  </si>
  <si>
    <t>A 151</t>
  </si>
  <si>
    <t>2212 58</t>
  </si>
  <si>
    <t>PP 30</t>
  </si>
  <si>
    <t>2212 63</t>
  </si>
  <si>
    <t>P 07</t>
  </si>
  <si>
    <t>2212 64</t>
  </si>
  <si>
    <t>P 12</t>
  </si>
  <si>
    <t>2212 73</t>
  </si>
  <si>
    <t>P 04</t>
  </si>
  <si>
    <t>P 05 / P 32 / P 57</t>
  </si>
  <si>
    <t>2212 44</t>
  </si>
  <si>
    <t>P 60</t>
  </si>
  <si>
    <t>2212 47</t>
  </si>
  <si>
    <t>P 14</t>
  </si>
  <si>
    <t>2212 54</t>
  </si>
  <si>
    <t>P 24</t>
  </si>
  <si>
    <t>2212 56</t>
  </si>
  <si>
    <t>P 52</t>
  </si>
  <si>
    <t>2212 61</t>
  </si>
  <si>
    <t>P 03</t>
  </si>
  <si>
    <t>2212 74</t>
  </si>
  <si>
    <t>P 20</t>
  </si>
  <si>
    <t>2212 82</t>
  </si>
  <si>
    <t>P 23</t>
  </si>
  <si>
    <t>2261 07</t>
  </si>
  <si>
    <t>P 26</t>
  </si>
  <si>
    <t>2212 69</t>
  </si>
  <si>
    <t>P 05</t>
  </si>
  <si>
    <t>2212 101</t>
  </si>
  <si>
    <t>P 13</t>
  </si>
  <si>
    <t>2212 109</t>
  </si>
  <si>
    <t>A 131</t>
  </si>
  <si>
    <t>P 01 / P 02 / P 18 / P 39 / P 52</t>
  </si>
  <si>
    <t>P 02</t>
  </si>
  <si>
    <t>P 01 - P 64</t>
  </si>
  <si>
    <t>Vecākais ārsts-eksperts</t>
  </si>
  <si>
    <t>Ārsts-eksperts</t>
  </si>
  <si>
    <t>P 18 / P 39</t>
  </si>
  <si>
    <r>
      <rPr>
        <b/>
        <sz val="10"/>
        <color theme="1"/>
        <rFont val="Times New Roman"/>
        <family val="1"/>
      </rPr>
      <t>3.kategorija</t>
    </r>
    <r>
      <rPr>
        <sz val="10"/>
        <color theme="1"/>
        <rFont val="Times New Roman"/>
        <family val="1"/>
      </rPr>
      <t xml:space="preserve">  - Māsa (vispārējās aprūpes māsa), ārsta palīgs (feldšeris), vecmāte, biomedicīnas laborants, radiologa asistents, radiogrāfers</t>
    </r>
  </si>
  <si>
    <t>n74</t>
  </si>
  <si>
    <t>3258 01</t>
  </si>
  <si>
    <t>Brigādes (2AP) otrā ārstniecības persona - NM ārsta palīgs</t>
  </si>
  <si>
    <t>Brigādes otrā ārstniecības persona - NM ārsta palīgs 85% no brig vad sert</t>
  </si>
  <si>
    <t>2221 48</t>
  </si>
  <si>
    <t>n121 / n122</t>
  </si>
  <si>
    <t>2221 47</t>
  </si>
  <si>
    <t>n121</t>
  </si>
  <si>
    <t>2221 49</t>
  </si>
  <si>
    <t xml:space="preserve">NMP punkta vecākais ārsta palīgs </t>
  </si>
  <si>
    <t>2221 20</t>
  </si>
  <si>
    <t>2421 04</t>
  </si>
  <si>
    <t>2211 04</t>
  </si>
  <si>
    <r>
      <rPr>
        <b/>
        <sz val="10"/>
        <rFont val="Times New Roman"/>
        <family val="1"/>
        <charset val="186"/>
      </rPr>
      <t>3.kategorija</t>
    </r>
    <r>
      <rPr>
        <sz val="10"/>
        <rFont val="Times New Roman"/>
        <family val="1"/>
      </rPr>
      <t xml:space="preserve"> - Fizioterapeits, audiologopēds, uztura speciālists, ergoterapeits, tehniskais ortopēds, mākslas terapeits, optometrists, māsa (vispārējās aprūpes māsa)</t>
    </r>
  </si>
  <si>
    <t>2211 02</t>
  </si>
  <si>
    <r>
      <rPr>
        <b/>
        <sz val="10"/>
        <rFont val="Times New Roman"/>
        <family val="1"/>
        <charset val="186"/>
      </rPr>
      <t>4.kategorija</t>
    </r>
    <r>
      <rPr>
        <sz val="10"/>
        <rFont val="Times New Roman"/>
        <family val="1"/>
      </rPr>
      <t xml:space="preserve">  - Ārsta palīgs (feldšeris), vecmāte, biomedicīnas laborants, radiologa asistents, radiogrāfers</t>
    </r>
  </si>
  <si>
    <t>Ārsta - eksperta palīgs</t>
  </si>
  <si>
    <t>3221 01</t>
  </si>
  <si>
    <t>8322 03</t>
  </si>
  <si>
    <t>IV. Medicīnas asistenta amats</t>
  </si>
  <si>
    <r>
      <rPr>
        <b/>
        <sz val="10"/>
        <rFont val="Times New Roman"/>
        <family val="1"/>
        <charset val="186"/>
      </rPr>
      <t>6.kategorija</t>
    </r>
    <r>
      <rPr>
        <sz val="10"/>
        <rFont val="Times New Roman"/>
        <family val="1"/>
      </rPr>
      <t xml:space="preserve">  - Medicīnas asistents</t>
    </r>
  </si>
  <si>
    <t>5321 05</t>
  </si>
  <si>
    <t>PP24</t>
  </si>
  <si>
    <t>P01</t>
  </si>
  <si>
    <t>P53</t>
  </si>
  <si>
    <t>PP24/P01</t>
  </si>
  <si>
    <t>Ārsts Donoru nodaļa</t>
  </si>
  <si>
    <t>P29</t>
  </si>
  <si>
    <t>Ārsts ID (10/2022 pabeigs rezidentūru transfuzioloģijā, tad kods būs PP24)</t>
  </si>
  <si>
    <r>
      <rPr>
        <b/>
        <sz val="10"/>
        <color theme="1"/>
        <rFont val="Times New Roman"/>
        <family val="1"/>
      </rPr>
      <t>3.kategorija</t>
    </r>
    <r>
      <rPr>
        <sz val="10"/>
        <color theme="1"/>
        <rFont val="Times New Roman"/>
        <family val="1"/>
      </rPr>
      <t xml:space="preserve">  - Ārsta palīgs (feldšeris), vecmāte, biomedicīnas laborants, radiologa asistents, radiogrāfers</t>
    </r>
  </si>
  <si>
    <t>Laboratoriju departamenta direktors (Biomedicīnas laborants)</t>
  </si>
  <si>
    <t>1213 05</t>
  </si>
  <si>
    <t>Donoru nodaļas vadītājs (Ārsta palīgs)</t>
  </si>
  <si>
    <t>KL Laboratorijas vadītājs (Medicīnas laborants)</t>
  </si>
  <si>
    <t>1223 03</t>
  </si>
  <si>
    <t>n108</t>
  </si>
  <si>
    <t>Biomedicīnas laborants LF</t>
  </si>
  <si>
    <t>3212 02</t>
  </si>
  <si>
    <t>Vecākais ārsta palīgs (feldšeris) DAD*</t>
  </si>
  <si>
    <t>Ārsta palīgs*</t>
  </si>
  <si>
    <t>Eksperts Asins dienestā (Māsa)</t>
  </si>
  <si>
    <t>2422 10</t>
  </si>
  <si>
    <t>PP13</t>
  </si>
  <si>
    <t>Noliktavas pārzinis (medicīniskā noliktava) (Māsa)</t>
  </si>
  <si>
    <t>4321 03</t>
  </si>
  <si>
    <t>BVD Laboratorijas vadītājs (Māsa)</t>
  </si>
  <si>
    <t>Galvenā  māsa</t>
  </si>
  <si>
    <t>1342 05</t>
  </si>
  <si>
    <t>Māsa ASD</t>
  </si>
  <si>
    <t>2221 46</t>
  </si>
  <si>
    <t>Māsa E</t>
  </si>
  <si>
    <t>Māsa E**</t>
  </si>
  <si>
    <t>Māsa LF</t>
  </si>
  <si>
    <t>Māsa KF</t>
  </si>
  <si>
    <r>
      <rPr>
        <b/>
        <sz val="10"/>
        <rFont val="Times New Roman"/>
        <family val="1"/>
        <charset val="186"/>
      </rPr>
      <t>6.kategorija</t>
    </r>
    <r>
      <rPr>
        <sz val="10"/>
        <rFont val="Times New Roman"/>
        <family val="1"/>
      </rPr>
      <t xml:space="preserve">  - Māsas palīgs</t>
    </r>
  </si>
  <si>
    <t>E nodaļas vadītājs (Māsas palīgs)</t>
  </si>
  <si>
    <t>III. Transportlīdzekļa vadītāja amats</t>
  </si>
  <si>
    <r>
      <rPr>
        <b/>
        <sz val="10"/>
        <rFont val="Times New Roman"/>
        <family val="1"/>
        <charset val="186"/>
      </rPr>
      <t>6.kategorija</t>
    </r>
    <r>
      <rPr>
        <sz val="10"/>
        <rFont val="Times New Roman"/>
        <family val="1"/>
      </rPr>
      <t xml:space="preserve"> - Transportlīdzekļa vadītājs</t>
    </r>
  </si>
  <si>
    <t>3./99</t>
  </si>
  <si>
    <t xml:space="preserve">Māsa </t>
  </si>
  <si>
    <t>4226 01</t>
  </si>
  <si>
    <t>n115</t>
  </si>
  <si>
    <t>P34</t>
  </si>
  <si>
    <t>Nodaļas vadītāja vietnieks - vecākais tiesu medicīnas eksperts</t>
  </si>
  <si>
    <t xml:space="preserve"> 05.01.00 "Sociālās rehabilitācijas valsts programmas"</t>
  </si>
  <si>
    <t>P03</t>
  </si>
  <si>
    <t>P54</t>
  </si>
  <si>
    <t>2.kategorija - Fizioterapeits, audiologopēds, uztura speciālists, ergoterapeits, tehniskais ortopēds, mākslas terapeits, optometrists</t>
  </si>
  <si>
    <t>2264 04</t>
  </si>
  <si>
    <t>T02</t>
  </si>
  <si>
    <t>2264 02</t>
  </si>
  <si>
    <t>T01</t>
  </si>
  <si>
    <t>3226 17</t>
  </si>
  <si>
    <t>T06</t>
  </si>
  <si>
    <t>3.kategorija - Fizioterapeits, audiologopēds, uztura speciālists, ergoterapeits, tehniskais ortopēds, mākslas terapeits, optometrists, māsa (vispārējās aprūpes māsa)</t>
  </si>
  <si>
    <t>Tehniskais ortopēds (nesertificēts)</t>
  </si>
  <si>
    <t>6.kategorija  - Medicīnas asistents</t>
  </si>
  <si>
    <t>Rehabilitācijas asistente</t>
  </si>
  <si>
    <t>Rehabilitācijas asistente (fizioterapeits)</t>
  </si>
  <si>
    <t>Latvijas Nedzirdīgo savienība (12.02.2020. līgums Nr.LM2020/24-1-04/2e  par personu ar dzirdes invaliditāti nodrošināšanu ar tehniskajiem palīglīdzekļiem - surdotehniku)</t>
  </si>
  <si>
    <t>2212  82</t>
  </si>
  <si>
    <t>P23</t>
  </si>
  <si>
    <t>2266  01</t>
  </si>
  <si>
    <t>T05</t>
  </si>
  <si>
    <t>SIA “Bērnu un pusaudžu resursu centrs”  (03.01.2022. līgums Nr.LM 2022/24-1-06/1e  par ambulatora psihosociāla rehabilitācijas pakalpojuma sniegšanu no vielām un procesiem atkarīgiem bērniem)</t>
  </si>
  <si>
    <t>2212 86</t>
  </si>
  <si>
    <t>P64</t>
  </si>
  <si>
    <t>Narkalogs</t>
  </si>
  <si>
    <t>2212 71</t>
  </si>
  <si>
    <t>P28</t>
  </si>
  <si>
    <t>2.kategorija -Fizioterapeits, audiologopēds, uztura speciālists, ergoterapeits, tehniskais ortopēds, mākslas terapeits, optometrists</t>
  </si>
  <si>
    <t>2269 08</t>
  </si>
  <si>
    <t>n91</t>
  </si>
  <si>
    <t>2265 01</t>
  </si>
  <si>
    <t>n93</t>
  </si>
  <si>
    <t>Nodibinājums "Latvijas Bērnu fonds" (09.01.2020. līgums Nr.LM2020/24-1-04/01  par sociālās rehabilitācijas pakalpojumu sniegšanu bērniem, kuri cietuši no vardarbības)</t>
  </si>
  <si>
    <t>3.kategorija  - Māsa (vispārējās aprūpes māsa), ārsta palīgs (feldšeris), vecmāte, biomedicīnas laborants, radiologa asistents, radiogrāfers</t>
  </si>
  <si>
    <t>2221 36</t>
  </si>
  <si>
    <t>Sociālo pakalpojumu centrs "Pīlādzis" (03.02.2022. līgums Nr.LM2022/24-1-06/18e par ilgstošas sociālās aprūpes un sociālās rehabilitācijas pakalpojumu sniegšanu pilngadīgām personām ar smagiem garīga rakstura traucējumiem (personām ar I un II grupas invaliditāti))</t>
  </si>
  <si>
    <t>P19</t>
  </si>
  <si>
    <t xml:space="preserve">n120 </t>
  </si>
  <si>
    <t xml:space="preserve"> Biedrības "Latvijas Sarkanais Krusts" sociālās aprūpes centrs "Stūrīši" (03.02.2022. līgums Nr.LM2022/24-1-06/17e   par ilgstošas sociālās aprūpes un sociālās rehabilitācijas pakalpojumu sniegšanu pilngadīgām personām ar smagiem garīga rakstura traucējumiem (personām ar I un II grupas invaliditāti))</t>
  </si>
  <si>
    <t xml:space="preserve">n27 </t>
  </si>
  <si>
    <t>SIA "Atsaucība" (03.02.2022. līgums Nr.LM2022/24-1-06/19e   par ilgstošas sociālās aprūpes un sociālās rehabilitācijas pakalpojumu sniegšanu pilngadīgām personām ar smagiem garīga rakstura traucējumiem (personām ar I un II grupas invaliditāti))</t>
  </si>
  <si>
    <t xml:space="preserve"> VSIA "Slimnīca "Ģintermuiža"" (12.01.2022. līgums Nr.LM2022/24-1-04/1e  par ilgstošas sociālās aprūpes un sociālās rehabilitācijas pakalpojumu sniegšanu pilngadīgām personām ar smagiem garīga rakstura traucējumiem (personām ar I un II grupas invaliditāti))</t>
  </si>
  <si>
    <t>n 124</t>
  </si>
  <si>
    <t>n 120</t>
  </si>
  <si>
    <t>VSIA "Daugavpils psihoneiroloģiskā slimnīcas" (28.01.2022. līgums Nr.LM2022/24-1-04/3e  par ilgstošas sociālās aprūpes un sociālās rehabilitācijas pakalpojumu sniegšanu pilngadīgām personām ar smagiem garīga rakstura traucējumiem (personām ar I un II grupas invaliditāti))</t>
  </si>
  <si>
    <t>3255  01</t>
  </si>
  <si>
    <t>Vecākā māsa (ar GVAM sertifikātu)</t>
  </si>
  <si>
    <t>n124</t>
  </si>
  <si>
    <t>SIA "Veselības centrs "Ilūkste"" (03.02.2022. līgums Nr.LM2022/24-1-06/16e   par ilgstošas sociālās aprūpes un sociālās rehabilitācijas pakalpojumu sniegšanu pilngadīgām personām ar smagiem garīga rakstura traucējumiem (personām ar I un II grupas invaliditāti))</t>
  </si>
  <si>
    <t>VSIA "Rīgas psihiatrijas un narkoloģijas centrs" (28.01.2022. līgums Nr.LM2022/24-1-04/2e  par ilgstošas sociālās aprūpes un sociālās rehabilitācijas pakalpojumu sniegšanu pilngadīgām personām ar smagiem garīga rakstura traucējumiem (personām ar I un II grupas invaliditāti))</t>
  </si>
  <si>
    <t>3.kategorija - Māsa (vispārējās aprūpes māsa), ārsta palīgs (feldšeris), vecmāte, biomedicīnas laborants, radiologa asistents, radiogrāfers</t>
  </si>
  <si>
    <r>
      <t xml:space="preserve">VSIA "Slimnīca "Ģintermuiža"" (06.12.2021. līgums Nr.2021/24-1-06/7e  par sociālās rehabilitācijas pakalpojumu sniegšanu no psihoaktīvām vielām atkarīgām </t>
    </r>
    <r>
      <rPr>
        <b/>
        <i/>
        <u/>
        <sz val="9"/>
        <color theme="1"/>
        <rFont val="Times New Roman"/>
        <family val="1"/>
        <charset val="186"/>
      </rPr>
      <t>pilngadīgām personām</t>
    </r>
    <r>
      <rPr>
        <b/>
        <i/>
        <sz val="9"/>
        <color theme="1"/>
        <rFont val="Times New Roman"/>
        <family val="1"/>
        <charset val="186"/>
      </rPr>
      <t>)</t>
    </r>
  </si>
  <si>
    <t>05.01.00. KOPĀ</t>
  </si>
  <si>
    <t>P14</t>
  </si>
  <si>
    <t>Ārsts dermotologs</t>
  </si>
  <si>
    <t>2212 37</t>
  </si>
  <si>
    <t>P27</t>
  </si>
  <si>
    <t>2212 83</t>
  </si>
  <si>
    <t>P15</t>
  </si>
  <si>
    <t>2261 02</t>
  </si>
  <si>
    <t>P25</t>
  </si>
  <si>
    <t>2212  86</t>
  </si>
  <si>
    <t>P 19</t>
  </si>
  <si>
    <t>2212  83</t>
  </si>
  <si>
    <t>P 15</t>
  </si>
  <si>
    <t>2212  104</t>
  </si>
  <si>
    <t>P 01</t>
  </si>
  <si>
    <t>2212  77</t>
  </si>
  <si>
    <t>P 22</t>
  </si>
  <si>
    <t>2212  74</t>
  </si>
  <si>
    <t>T 02</t>
  </si>
  <si>
    <t>2264  02</t>
  </si>
  <si>
    <t>T 01</t>
  </si>
  <si>
    <t>2265  01</t>
  </si>
  <si>
    <t>2264  04</t>
  </si>
  <si>
    <t>2269  08</t>
  </si>
  <si>
    <t>2269  09</t>
  </si>
  <si>
    <t>Veselības aprūpes sektora vadītājs - Ārsta palīgs</t>
  </si>
  <si>
    <t>1342 04</t>
  </si>
  <si>
    <t>3255 01</t>
  </si>
  <si>
    <t>3255 08</t>
  </si>
  <si>
    <t>2269  06</t>
  </si>
  <si>
    <t>n92</t>
  </si>
  <si>
    <t xml:space="preserve">Ergoterapeits </t>
  </si>
  <si>
    <t>mūzikas terapeits</t>
  </si>
  <si>
    <t>Vispārējā aprūpes māsa</t>
  </si>
  <si>
    <t>Māsa (vecākā)</t>
  </si>
  <si>
    <t>2221 06</t>
  </si>
  <si>
    <t>Vispārējās aprūpes māsa</t>
  </si>
  <si>
    <t>Veselības aprūpes sektora vadītājs (vecākā māsa)</t>
  </si>
  <si>
    <t>Veselības aprūpes sektora vadītājs - vecākā māsa</t>
  </si>
  <si>
    <t>2221  46</t>
  </si>
  <si>
    <t>4.kategorija  - ārsta palīgs (feldšeris), vecmāte, biomedicīnas laborants, radiologa asistents, radiogrāfers</t>
  </si>
  <si>
    <t>Ergoterapeita asistents</t>
  </si>
  <si>
    <t>3255 04</t>
  </si>
  <si>
    <t>T07</t>
  </si>
  <si>
    <t>3255 01</t>
  </si>
  <si>
    <t>Kopā VSAC</t>
  </si>
  <si>
    <t>2265 01</t>
  </si>
  <si>
    <t>2266 01</t>
  </si>
  <si>
    <t>Māsa (nesertificēta)</t>
  </si>
  <si>
    <t>Māsa (dežūrmāsa)</t>
  </si>
  <si>
    <t>4.kategorija  -  ārsta palīgs (feldšeris), vecmāte, biomedicīnas laborants, radiologa asistents, radiogrāfers</t>
  </si>
  <si>
    <t>Biomedicīnas laborants (nesertificēts)</t>
  </si>
  <si>
    <t>05.37.00. KOPĀ</t>
  </si>
  <si>
    <t>1439 15</t>
  </si>
  <si>
    <t>1439 16</t>
  </si>
  <si>
    <t>2212 08</t>
  </si>
  <si>
    <t>P20</t>
  </si>
  <si>
    <t>2212 77</t>
  </si>
  <si>
    <t>P22</t>
  </si>
  <si>
    <t>2212 90</t>
  </si>
  <si>
    <t>P32</t>
  </si>
  <si>
    <t>2212 15</t>
  </si>
  <si>
    <t>P51</t>
  </si>
  <si>
    <t>3212 04</t>
  </si>
  <si>
    <t>2267 01</t>
  </si>
  <si>
    <t>n114</t>
  </si>
  <si>
    <t>3.kategorija  - Ārsta palīgs (feldšeris), vecmāte, biomedicīnas laborants, radiologa asistents, radiogrāfers</t>
  </si>
  <si>
    <t>33.12.00 "Reto slimību ārstēšana"</t>
  </si>
  <si>
    <t>Aprēķins ārstniecības personu darba samaksas pieaugumam no 01.04.2023 - finansiālā ietekme uz MK noteikumiem Nr.851 2023.gadam</t>
  </si>
  <si>
    <t>Finanasējums 2023.gadam darba samaksas pieaugumam no 01.04.2023</t>
  </si>
  <si>
    <t>Pielikums Nr.1.1.</t>
  </si>
  <si>
    <t>Pielikums Nr.1.2.</t>
  </si>
  <si>
    <t>Pielikums Nr.1.3.</t>
  </si>
  <si>
    <t>Pielikums Nr.1.4.</t>
  </si>
  <si>
    <t>Pielikums Nr.1.5.</t>
  </si>
  <si>
    <t>Pielikums Nr.1.6.</t>
  </si>
  <si>
    <t>Pielikums Nr.1.7.</t>
  </si>
  <si>
    <t>Pielikums Nr.1.9.</t>
  </si>
  <si>
    <t>Augstskolas izdevumi gadam</t>
  </si>
  <si>
    <t>Rezidenta atlīdzība gadam</t>
  </si>
  <si>
    <t>Ārstniecības iestādes izdevumi gadam</t>
  </si>
  <si>
    <t>2022.gads - finanšu līdzekļu apmērs viena rezidenta apmācībai pirmajā un otrajā rezidentūras gadā pamatspecialitātē</t>
  </si>
  <si>
    <t>2022.gads - finanšu līdzekļu apmērs viena rezidenta apmācībai no trešā rezidentūras gada pamatspecialitātē un no pirmā rezidentūras gada papildspecialitātē un apakšspecialitātē</t>
  </si>
  <si>
    <r>
      <t xml:space="preserve">Valsts apmaksāto rezidentu amatalga mēnesī, </t>
    </r>
    <r>
      <rPr>
        <i/>
        <sz val="12"/>
        <color rgb="FF0D0D0D"/>
        <rFont val="Times New Roman"/>
        <family val="1"/>
      </rPr>
      <t>euro</t>
    </r>
  </si>
  <si>
    <r>
      <t>2022.gadā (</t>
    </r>
    <r>
      <rPr>
        <i/>
        <sz val="10"/>
        <color rgb="FF0D0D0D"/>
        <rFont val="Times New Roman"/>
        <family val="1"/>
      </rPr>
      <t>euro</t>
    </r>
    <r>
      <rPr>
        <sz val="10"/>
        <color rgb="FF0D0D0D"/>
        <rFont val="Times New Roman"/>
        <family val="1"/>
      </rPr>
      <t>)</t>
    </r>
  </si>
  <si>
    <r>
      <t>2023.gadā (</t>
    </r>
    <r>
      <rPr>
        <i/>
        <sz val="10"/>
        <color rgb="FF0D0D0D"/>
        <rFont val="Times New Roman"/>
        <family val="1"/>
      </rPr>
      <t>euro</t>
    </r>
    <r>
      <rPr>
        <sz val="10"/>
        <color rgb="FF0D0D0D"/>
        <rFont val="Times New Roman"/>
        <family val="1"/>
      </rPr>
      <t>)</t>
    </r>
  </si>
  <si>
    <t>Rezidentu mēnešalga reģionālajā daudzprofilu slimnīcā vai ģimenes (vispārējās prakses) ārsta praksē ārpus Rīgas</t>
  </si>
  <si>
    <t xml:space="preserve">Rezidentu mēnešalga pārējās ārstniecības iestādēs </t>
  </si>
  <si>
    <t xml:space="preserve">(tai skaitā Veselības ministrijas padotības iestādes) </t>
  </si>
  <si>
    <t xml:space="preserve">Rezidentu mēnešalga ar koeficientu 1.1 no trešā rezidentūras gada pamatspecialitātē  un no pirmā gada papildspecialitātēs reģionālajā daudzprofilu slimnīcā vai ģimenes (vispārējās prakses) ārsta praksē ārpus Rīgas </t>
  </si>
  <si>
    <t xml:space="preserve">Rezidentu mēnešalga ar koeficientu 1.1 no trešā rezidentūras gada pamatspecialitātē  un no pirmā gada papildspecialitātēs pārējās ārstniecības iestādēs </t>
  </si>
  <si>
    <t>(tai skaitā Veselības ministrijas padotības iestādes)</t>
  </si>
  <si>
    <t xml:space="preserve">Starpība (2023.gada pieaugums pret 2022.gadu) </t>
  </si>
  <si>
    <r>
      <t xml:space="preserve">Nepieciešamais papildus finansējums valsts apmaksātiem rezidentiem, </t>
    </r>
    <r>
      <rPr>
        <b/>
        <i/>
        <sz val="11"/>
        <rFont val="Times New Roman"/>
        <family val="1"/>
      </rPr>
      <t>euro</t>
    </r>
  </si>
  <si>
    <t xml:space="preserve">Plānotais rezidentūras absolventu skaits </t>
  </si>
  <si>
    <t xml:space="preserve">Plānotais vidējais rezidentu skaits </t>
  </si>
  <si>
    <t>2023.gadam</t>
  </si>
  <si>
    <t>2024.gadam un turpmāk ik gadu</t>
  </si>
  <si>
    <t xml:space="preserve">2022.gads - finanšu līdzekļu apmērs viena rezidenta apmācībai pirmajā un otrajā rezidentūras gadā pamatspecialitātē </t>
  </si>
  <si>
    <t xml:space="preserve">2022.gads - finanšu līdzekļu apmērs viena rezidenta apmācībai no trešā rezidentūras gada pamatspecialitātē un no pirmā rezidentūras gada apakšspecialitātē </t>
  </si>
  <si>
    <t>1.1.</t>
  </si>
  <si>
    <t>1.1.1.</t>
  </si>
  <si>
    <t>1.1.1.1.</t>
  </si>
  <si>
    <t>1.1.1.2.</t>
  </si>
  <si>
    <t>t.sk. pārējie izdevumi rezidentu atlīdzībai - samaksa par dežūru stundām virs normālā darba laika (11 h mēnesī), piemaksas par nakts dežūrām, svētku dienām, mājas dežūrām un darba samaksas mainīgajai daļai</t>
  </si>
  <si>
    <t>1.1.2.</t>
  </si>
  <si>
    <r>
      <t xml:space="preserve">Nepieciešamais finanšu līdzekļu apmērs viena valsts apmaksāta rezidenta apmācībai, </t>
    </r>
    <r>
      <rPr>
        <b/>
        <i/>
        <sz val="10"/>
        <rFont val="Times New Roman"/>
        <family val="1"/>
        <charset val="186"/>
      </rPr>
      <t>euro</t>
    </r>
  </si>
  <si>
    <r>
      <t xml:space="preserve">Nepieciešamais finanšu līdzekļu apmērs viena rezidenta, kuru rezidentūras apmācības izmaksas tiek segtas no juridisku vai fizisku personu līdzekļiem, apmācībai, </t>
    </r>
    <r>
      <rPr>
        <b/>
        <i/>
        <sz val="10"/>
        <rFont val="Times New Roman"/>
        <family val="1"/>
        <charset val="186"/>
      </rPr>
      <t>euro</t>
    </r>
  </si>
  <si>
    <r>
      <t xml:space="preserve">Nepieciešamais papildus finansējums rezidentu atlīdzībai, kuru rezidentūras apmācības izmaksas tiek segtas no juridisku vai fizisku personu līdzekļiem, </t>
    </r>
    <r>
      <rPr>
        <b/>
        <i/>
        <sz val="11"/>
        <rFont val="Times New Roman"/>
        <family val="1"/>
      </rPr>
      <t>euro</t>
    </r>
  </si>
  <si>
    <t>Rezidentu darba samaksa</t>
  </si>
  <si>
    <t>Proporcijas plānotajam rezidentu skaitam</t>
  </si>
  <si>
    <t>Kopā nepieciešamais finansējums GADAM visu rezidentu apmācībai ar plānoto pieaugumu</t>
  </si>
  <si>
    <t>KOPĀ:</t>
  </si>
  <si>
    <t xml:space="preserve">Esošais finansējums budžetā </t>
  </si>
  <si>
    <t>Papildus nepieciešamais finansējums 2023.gadam</t>
  </si>
  <si>
    <t>Papildus nepieciešamais finansējums 2024.gadam un turpmāk ik gadu</t>
  </si>
  <si>
    <t>Pielikums Nr.1.8.</t>
  </si>
  <si>
    <t>Pielikums Nr.1.10.</t>
  </si>
  <si>
    <t>Pielikums Nr.1.11.</t>
  </si>
  <si>
    <t xml:space="preserve"> Finanšu līdzekļu apmērs mēnesim viena rezidenta apmācībai  - ar pieaugumu  euro</t>
  </si>
  <si>
    <t>No 2023.gada 1.aprīļa - finanšu līdzekļu apmērs viena rezidenta apmācībai pirmajā un otrajā rezidentūras gadā pamatspecialitātē - ar pieaugumu</t>
  </si>
  <si>
    <t>No 2023.gada 1.aprīļa - finanšu līdzekļu apmērs viena rezidenta apmācībai no trešā rezidentūras gada pamatspecialitātē un no pirmā rezidentūras gada papildspecialitātē un apakšspecialitātē - ar pieaugumu</t>
  </si>
  <si>
    <t>Ārstniecības personu zemāko mēnešalgu izmaiņas no 2023.gada 1.aprīļa (finansējums 2023.gadam)</t>
  </si>
  <si>
    <t xml:space="preserve"> Finanšu līdzekļu apmērs mēnesim viena rezidenta apmācībai no 01.04.2023, euro</t>
  </si>
  <si>
    <t xml:space="preserve">No 2023.gada 1.aprīļa - finanšu līdzekļu apmērs viena rezidenta apmācībai pirmajā un otrajā rezidentūras gadā pamatspecialitātē </t>
  </si>
  <si>
    <t xml:space="preserve">No 2023.gada 1.aprīļa - finanšu līdzekļu apmērs viena rezidenta apmācībai no trešā rezidentūras gada pamatspecialitātē un no pirmā rezidentūras gada apakšspecialitātē </t>
  </si>
  <si>
    <t xml:space="preserve">no 2023.gada 1.aprīļa - finanšu līdzekļu apmērs viena rezidenta apmācībai pirmajā un otrajā rezidentūras gadā pamatspecialitātē - ar pieaugumu </t>
  </si>
  <si>
    <t xml:space="preserve">no 2023.gada 1.aprīļa - finanšu līdzekļu apmērs viena rezidenta apmācībai no trešā rezidentūras gada pamatspecialitātē un no pirmā rezidentūras gada  apakšspecialitātē - ar pieaugumu </t>
  </si>
  <si>
    <t>Ārstniecības personu darba samaksas pieaugums no 2023.gada 1.aprīļa 10.Aisardzības ministrijai un 19.Tieslietu ministrijai</t>
  </si>
  <si>
    <t>Neatliekamās medicīniskās palīdzības dienesta ārstniecības personu faktiskā darba samaksas pieaugums (MK noteikumi Nr.851) no 2023.gada 1.aprīļa</t>
  </si>
  <si>
    <t>Valsts asinsdonoru centra ārstniecības personu faktiskā darba samaksas pieaugums (MK noteikumi Nr.851) no 2023.gada 1.aprīļa</t>
  </si>
  <si>
    <t xml:space="preserve"> Valsts tiesu medicīnas ekspertīzes centra ārstniecības personu faktiskās darba samaksas pieaugums (MK noteikumi Nr.851) no 2023.gada 1.aprīļa</t>
  </si>
  <si>
    <t>Labklājības ministrijas ārstniecības personu faktiskās darba samaksa par slodzi (atbilstoši MK noteikumiem Nr. 851) no 2023.gada 1.aprīļa</t>
  </si>
  <si>
    <t>Ārstniecības personu darba samaksas pieaugums 14.Iekšlietu ministrijas kapitālsabiedrībai VSIA "Iekšlietu ministrijas poliklīnika" no 2023.gada 1.aprīļa</t>
  </si>
  <si>
    <t>Finansējums darba samaksas pieaugumam 2023.gada 9 mēnešiem, tai skaita DD VSAOI</t>
  </si>
  <si>
    <t>PP iesniegtā kopsumma un AiM budžatā iestrādātā (ar tehnisko neprecizitāti)</t>
  </si>
  <si>
    <t>Finansējuma starpība*</t>
  </si>
  <si>
    <r>
      <t>* Finansējuma starpība, kas radusies tehniskas neprecizitātes dēļ, atbilstoši Ministru kabineta 2023.gada 28.februāra protokollēmuma Nr.12 60.</t>
    </r>
    <r>
      <rPr>
        <sz val="9"/>
        <color theme="1"/>
        <rFont val="Calibri"/>
        <family val="2"/>
      </rPr>
      <t>§ 3.punktam, kurš nosaka, ka 2023. gada valsts budžeta izpildes procesā izveidojušos izdevumu ekonomiju prioritāri novirza valdības deklarācijā minēto prioritāšu finansēšanai atbilstoši MK pieņemtajam lēmumam, tiks no Aizsardzības ministrijas budžeta novirzīta Veselības ministrijas budžetā aktuālo pasākumu finansēšanai</t>
    </r>
  </si>
  <si>
    <t>Precizētā kopsumma AiM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</si>
</sst>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0.000%"/>
    <numFmt numFmtId="167" formatCode="#,##0.0000"/>
  </numFmts>
  <fonts count="127" x14ac:knownFonts="1">
    <font>
      <sz val="11"/>
      <color theme="1"/>
      <name val="Calibri"/>
      <family val="2"/>
      <charset val="186"/>
      <scheme val="minor"/>
    </font>
    <font>
      <b/>
      <sz val="11"/>
      <color theme="1"/>
      <name val="Calibri"/>
      <family val="2"/>
      <charset val="186"/>
      <scheme val="minor"/>
    </font>
    <font>
      <b/>
      <sz val="11"/>
      <color theme="1"/>
      <name val="Times New Roman"/>
      <family val="1"/>
    </font>
    <font>
      <sz val="10"/>
      <color theme="1"/>
      <name val="Times New Roman"/>
      <family val="1"/>
    </font>
    <font>
      <b/>
      <sz val="10"/>
      <color theme="1"/>
      <name val="Times New Roman"/>
      <family val="1"/>
    </font>
    <font>
      <b/>
      <i/>
      <sz val="10"/>
      <color theme="1"/>
      <name val="Times New Roman"/>
      <family val="1"/>
    </font>
    <font>
      <b/>
      <sz val="10"/>
      <color theme="1"/>
      <name val="Times New Roman"/>
      <family val="1"/>
      <charset val="186"/>
    </font>
    <font>
      <sz val="11"/>
      <color indexed="8"/>
      <name val="Calibri"/>
      <family val="2"/>
      <charset val="186"/>
    </font>
    <font>
      <sz val="10"/>
      <name val="Times New Roman"/>
      <family val="1"/>
      <charset val="186"/>
    </font>
    <font>
      <sz val="10"/>
      <name val="Times New Roman"/>
      <family val="1"/>
    </font>
    <font>
      <sz val="10"/>
      <color rgb="FFFF0000"/>
      <name val="Times New Roman"/>
      <family val="1"/>
      <charset val="186"/>
    </font>
    <font>
      <b/>
      <sz val="12"/>
      <name val="Times New Roman"/>
      <family val="1"/>
    </font>
    <font>
      <sz val="9"/>
      <color theme="1"/>
      <name val="Times New Roman"/>
      <family val="1"/>
    </font>
    <font>
      <u/>
      <sz val="9"/>
      <color indexed="8"/>
      <name val="Times New Roman"/>
      <family val="1"/>
    </font>
    <font>
      <sz val="9"/>
      <color indexed="8"/>
      <name val="Times New Roman"/>
      <family val="1"/>
    </font>
    <font>
      <b/>
      <sz val="10"/>
      <name val="Times New Roman"/>
      <family val="1"/>
      <charset val="186"/>
    </font>
    <font>
      <b/>
      <sz val="10"/>
      <name val="Times New Roman"/>
      <family val="1"/>
    </font>
    <font>
      <sz val="11"/>
      <color theme="1"/>
      <name val="Times New Roman"/>
      <family val="1"/>
    </font>
    <font>
      <sz val="10"/>
      <color theme="1"/>
      <name val="Times New Roman"/>
      <family val="1"/>
      <charset val="186"/>
    </font>
    <font>
      <b/>
      <sz val="12"/>
      <color theme="1"/>
      <name val="Calibri"/>
      <family val="2"/>
      <charset val="186"/>
      <scheme val="minor"/>
    </font>
    <font>
      <sz val="10"/>
      <color theme="1"/>
      <name val="Calibri"/>
      <family val="2"/>
      <charset val="186"/>
      <scheme val="minor"/>
    </font>
    <font>
      <sz val="11"/>
      <color theme="1"/>
      <name val="Calibri"/>
      <family val="2"/>
      <charset val="186"/>
      <scheme val="minor"/>
    </font>
    <font>
      <b/>
      <i/>
      <sz val="10"/>
      <name val="Times New Roman"/>
      <family val="1"/>
      <charset val="186"/>
    </font>
    <font>
      <sz val="10"/>
      <name val="Arial"/>
      <family val="2"/>
    </font>
    <font>
      <sz val="11"/>
      <name val="Times New Roman"/>
      <family val="1"/>
    </font>
    <font>
      <sz val="12"/>
      <name val="Times New Roman"/>
      <family val="1"/>
    </font>
    <font>
      <sz val="9"/>
      <name val="Times New Roman"/>
      <family val="1"/>
    </font>
    <font>
      <b/>
      <sz val="11"/>
      <name val="Times New Roman"/>
      <family val="1"/>
    </font>
    <font>
      <sz val="10"/>
      <name val="Arial"/>
      <family val="2"/>
      <charset val="186"/>
    </font>
    <font>
      <sz val="5"/>
      <name val="Arial"/>
      <family val="2"/>
      <charset val="186"/>
    </font>
    <font>
      <b/>
      <sz val="12"/>
      <name val="Times New Roman"/>
      <family val="1"/>
      <charset val="186"/>
    </font>
    <font>
      <b/>
      <sz val="9"/>
      <name val="Times New Roman"/>
      <family val="1"/>
      <charset val="186"/>
    </font>
    <font>
      <sz val="9"/>
      <name val="Times New Roman"/>
      <family val="1"/>
      <charset val="186"/>
    </font>
    <font>
      <b/>
      <sz val="8"/>
      <name val="Times New Roman"/>
      <family val="1"/>
      <charset val="186"/>
    </font>
    <font>
      <b/>
      <i/>
      <sz val="10"/>
      <name val="Arial"/>
      <family val="2"/>
      <charset val="186"/>
    </font>
    <font>
      <b/>
      <i/>
      <sz val="10"/>
      <color rgb="FF7030A0"/>
      <name val="Times New Roman"/>
      <family val="1"/>
      <charset val="186"/>
    </font>
    <font>
      <b/>
      <i/>
      <sz val="10"/>
      <color rgb="FF7030A0"/>
      <name val="Arial"/>
      <family val="2"/>
      <charset val="186"/>
    </font>
    <font>
      <b/>
      <i/>
      <sz val="10"/>
      <color rgb="FFFF0000"/>
      <name val="Times New Roman"/>
      <family val="1"/>
      <charset val="186"/>
    </font>
    <font>
      <i/>
      <sz val="9"/>
      <name val="Times New Roman"/>
      <family val="1"/>
      <charset val="186"/>
    </font>
    <font>
      <i/>
      <sz val="10"/>
      <name val="Times New Roman"/>
      <family val="1"/>
      <charset val="186"/>
    </font>
    <font>
      <i/>
      <sz val="10"/>
      <name val="Arial"/>
      <family val="2"/>
      <charset val="186"/>
    </font>
    <font>
      <i/>
      <sz val="9"/>
      <color rgb="FF7030A0"/>
      <name val="Times New Roman"/>
      <family val="1"/>
      <charset val="186"/>
    </font>
    <font>
      <i/>
      <sz val="9"/>
      <name val="Arial"/>
      <family val="2"/>
      <charset val="186"/>
    </font>
    <font>
      <i/>
      <sz val="9"/>
      <color rgb="FF7030A0"/>
      <name val="Arial"/>
      <family val="2"/>
      <charset val="186"/>
    </font>
    <font>
      <i/>
      <sz val="10"/>
      <color rgb="FFFF0000"/>
      <name val="Times New Roman"/>
      <family val="1"/>
      <charset val="186"/>
    </font>
    <font>
      <b/>
      <u/>
      <sz val="10"/>
      <name val="Times New Roman"/>
      <family val="1"/>
      <charset val="186"/>
    </font>
    <font>
      <b/>
      <sz val="10"/>
      <color rgb="FFFF0000"/>
      <name val="Times New Roman"/>
      <family val="1"/>
      <charset val="186"/>
    </font>
    <font>
      <b/>
      <sz val="10"/>
      <name val="Arial"/>
      <family val="2"/>
      <charset val="186"/>
    </font>
    <font>
      <i/>
      <sz val="9"/>
      <color rgb="FFFF0000"/>
      <name val="Times New Roman"/>
      <family val="1"/>
      <charset val="186"/>
    </font>
    <font>
      <sz val="10"/>
      <color rgb="FF7030A0"/>
      <name val="Times New Roman"/>
      <family val="1"/>
      <charset val="186"/>
    </font>
    <font>
      <b/>
      <sz val="8"/>
      <color rgb="FFFF0000"/>
      <name val="Times New Roman"/>
      <family val="1"/>
      <charset val="186"/>
    </font>
    <font>
      <b/>
      <sz val="11"/>
      <color rgb="FFFF0000"/>
      <name val="Calibri"/>
      <family val="2"/>
      <charset val="186"/>
      <scheme val="minor"/>
    </font>
    <font>
      <sz val="10"/>
      <color theme="0"/>
      <name val="Arial"/>
      <family val="2"/>
      <charset val="186"/>
    </font>
    <font>
      <b/>
      <sz val="10"/>
      <name val="Calibri"/>
      <family val="2"/>
      <charset val="186"/>
      <scheme val="minor"/>
    </font>
    <font>
      <sz val="10"/>
      <name val="Calibri"/>
      <family val="2"/>
      <charset val="186"/>
      <scheme val="minor"/>
    </font>
    <font>
      <sz val="10"/>
      <color rgb="FFFF0000"/>
      <name val="Calibri"/>
      <family val="2"/>
      <charset val="186"/>
      <scheme val="minor"/>
    </font>
    <font>
      <b/>
      <sz val="10"/>
      <color rgb="FFFF0000"/>
      <name val="Calibri"/>
      <family val="2"/>
      <charset val="186"/>
      <scheme val="minor"/>
    </font>
    <font>
      <sz val="12"/>
      <name val="Arial"/>
      <family val="2"/>
      <charset val="186"/>
    </font>
    <font>
      <sz val="10"/>
      <name val="Arial Baltic"/>
      <charset val="186"/>
    </font>
    <font>
      <b/>
      <sz val="11"/>
      <color theme="1"/>
      <name val="Calibri"/>
      <family val="2"/>
      <scheme val="minor"/>
    </font>
    <font>
      <b/>
      <sz val="10"/>
      <name val="Arial"/>
      <family val="2"/>
    </font>
    <font>
      <b/>
      <sz val="10"/>
      <color rgb="FFFF0000"/>
      <name val="Arial"/>
      <family val="2"/>
    </font>
    <font>
      <b/>
      <sz val="12"/>
      <color rgb="FFFF0000"/>
      <name val="Arial"/>
      <family val="2"/>
    </font>
    <font>
      <b/>
      <i/>
      <sz val="11"/>
      <name val="Times New Roman"/>
      <family val="1"/>
      <charset val="186"/>
    </font>
    <font>
      <i/>
      <sz val="10"/>
      <name val="Times New Roman"/>
      <family val="1"/>
    </font>
    <font>
      <b/>
      <i/>
      <sz val="10"/>
      <name val="Arial"/>
      <family val="2"/>
    </font>
    <font>
      <b/>
      <i/>
      <sz val="10"/>
      <color rgb="FFFF0000"/>
      <name val="Arial"/>
      <family val="2"/>
    </font>
    <font>
      <i/>
      <sz val="10"/>
      <color rgb="FF7030A0"/>
      <name val="Arial"/>
      <family val="2"/>
    </font>
    <font>
      <i/>
      <sz val="10"/>
      <color rgb="FF7030A0"/>
      <name val="Arial"/>
      <family val="2"/>
      <charset val="186"/>
    </font>
    <font>
      <b/>
      <i/>
      <sz val="9"/>
      <color rgb="FF7030A0"/>
      <name val="Times New Roman"/>
      <family val="1"/>
    </font>
    <font>
      <i/>
      <sz val="9"/>
      <color rgb="FF7030A0"/>
      <name val="Times New Roman"/>
      <family val="1"/>
    </font>
    <font>
      <i/>
      <sz val="10"/>
      <color rgb="FF7030A0"/>
      <name val="Times New Roman"/>
      <family val="1"/>
    </font>
    <font>
      <b/>
      <sz val="9"/>
      <color rgb="FF7030A0"/>
      <name val="Times New Roman"/>
      <family val="1"/>
    </font>
    <font>
      <sz val="8"/>
      <name val="Calibri"/>
      <family val="2"/>
      <charset val="186"/>
      <scheme val="minor"/>
    </font>
    <font>
      <sz val="10"/>
      <color rgb="FF7030A0"/>
      <name val="Calibri"/>
      <family val="2"/>
      <charset val="186"/>
      <scheme val="minor"/>
    </font>
    <font>
      <b/>
      <sz val="10"/>
      <color rgb="FF7030A0"/>
      <name val="Times New Roman"/>
      <family val="1"/>
      <charset val="186"/>
    </font>
    <font>
      <sz val="6"/>
      <name val="Times New Roman"/>
      <family val="1"/>
    </font>
    <font>
      <b/>
      <i/>
      <sz val="12"/>
      <name val="Times New Roman"/>
      <family val="1"/>
      <charset val="186"/>
    </font>
    <font>
      <b/>
      <i/>
      <sz val="12"/>
      <name val="Arial"/>
      <family val="2"/>
      <charset val="186"/>
    </font>
    <font>
      <sz val="11"/>
      <color theme="1"/>
      <name val="Calibri"/>
      <family val="2"/>
      <charset val="186"/>
    </font>
    <font>
      <sz val="10"/>
      <color rgb="FF7030A0"/>
      <name val="Arial"/>
      <family val="2"/>
      <charset val="186"/>
    </font>
    <font>
      <sz val="11"/>
      <color rgb="FF7030A0"/>
      <name val="Calibri"/>
      <family val="2"/>
      <charset val="186"/>
      <scheme val="minor"/>
    </font>
    <font>
      <i/>
      <sz val="9"/>
      <name val="Times New Roman"/>
      <family val="1"/>
    </font>
    <font>
      <i/>
      <sz val="11"/>
      <name val="Times New Roman"/>
      <family val="1"/>
    </font>
    <font>
      <b/>
      <sz val="6"/>
      <name val="Times New Roman"/>
      <family val="1"/>
    </font>
    <font>
      <sz val="12"/>
      <name val="Times New Roman"/>
      <family val="1"/>
      <charset val="186"/>
    </font>
    <font>
      <strike/>
      <sz val="12"/>
      <name val="Calibri"/>
      <family val="2"/>
      <charset val="186"/>
      <scheme val="minor"/>
    </font>
    <font>
      <sz val="12"/>
      <name val="Calibri"/>
      <family val="2"/>
      <charset val="186"/>
      <scheme val="minor"/>
    </font>
    <font>
      <b/>
      <u/>
      <sz val="12"/>
      <name val="Times New Roman"/>
      <family val="1"/>
    </font>
    <font>
      <b/>
      <sz val="12"/>
      <color rgb="FFFF0000"/>
      <name val="Times New Roman"/>
      <family val="1"/>
    </font>
    <font>
      <sz val="12"/>
      <color rgb="FF7030A0"/>
      <name val="Times New Roman"/>
      <family val="1"/>
      <charset val="186"/>
    </font>
    <font>
      <sz val="12"/>
      <color rgb="FFFF0000"/>
      <name val="Times New Roman"/>
      <family val="1"/>
      <charset val="186"/>
    </font>
    <font>
      <b/>
      <sz val="12"/>
      <color rgb="FF7030A0"/>
      <name val="Times New Roman"/>
      <family val="1"/>
    </font>
    <font>
      <sz val="9"/>
      <color theme="1"/>
      <name val="Times New Roman"/>
      <family val="1"/>
      <charset val="186"/>
    </font>
    <font>
      <b/>
      <sz val="11"/>
      <color theme="1"/>
      <name val="Times New Roman"/>
      <family val="1"/>
      <charset val="186"/>
    </font>
    <font>
      <b/>
      <sz val="14"/>
      <color theme="1"/>
      <name val="Times New Roman"/>
      <family val="1"/>
    </font>
    <font>
      <i/>
      <sz val="8"/>
      <name val="Times New Roman"/>
      <family val="1"/>
    </font>
    <font>
      <b/>
      <i/>
      <sz val="11"/>
      <color theme="1"/>
      <name val="Times New Roman"/>
      <family val="1"/>
    </font>
    <font>
      <b/>
      <i/>
      <sz val="9"/>
      <color theme="1"/>
      <name val="Times New Roman"/>
      <family val="1"/>
      <charset val="186"/>
    </font>
    <font>
      <sz val="10"/>
      <color rgb="FFFF0000"/>
      <name val="Times New Roman"/>
      <family val="1"/>
    </font>
    <font>
      <b/>
      <i/>
      <sz val="10"/>
      <color theme="1"/>
      <name val="Times New Roman"/>
      <family val="1"/>
      <charset val="186"/>
    </font>
    <font>
      <b/>
      <i/>
      <sz val="9"/>
      <name val="Times New Roman"/>
      <family val="1"/>
      <charset val="186"/>
    </font>
    <font>
      <b/>
      <i/>
      <u/>
      <sz val="9"/>
      <color theme="1"/>
      <name val="Times New Roman"/>
      <family val="1"/>
      <charset val="186"/>
    </font>
    <font>
      <b/>
      <i/>
      <sz val="9"/>
      <color theme="1"/>
      <name val="Times New Roman"/>
      <family val="1"/>
    </font>
    <font>
      <i/>
      <sz val="12"/>
      <name val="Times New Roman"/>
      <family val="1"/>
    </font>
    <font>
      <i/>
      <sz val="10"/>
      <color theme="1"/>
      <name val="Calibri"/>
      <family val="2"/>
      <scheme val="minor"/>
    </font>
    <font>
      <i/>
      <sz val="11"/>
      <color theme="1"/>
      <name val="Calibri"/>
      <family val="2"/>
      <scheme val="minor"/>
    </font>
    <font>
      <i/>
      <sz val="11"/>
      <color theme="1"/>
      <name val="Times New Roman"/>
      <family val="1"/>
    </font>
    <font>
      <sz val="12"/>
      <color rgb="FF0D0D0D"/>
      <name val="Times New Roman"/>
      <family val="1"/>
    </font>
    <font>
      <i/>
      <sz val="12"/>
      <color rgb="FF0D0D0D"/>
      <name val="Times New Roman"/>
      <family val="1"/>
    </font>
    <font>
      <sz val="10"/>
      <color rgb="FF0D0D0D"/>
      <name val="Times New Roman"/>
      <family val="1"/>
    </font>
    <font>
      <i/>
      <sz val="10"/>
      <color rgb="FF0D0D0D"/>
      <name val="Times New Roman"/>
      <family val="1"/>
    </font>
    <font>
      <b/>
      <i/>
      <sz val="11"/>
      <name val="Times New Roman"/>
      <family val="1"/>
    </font>
    <font>
      <sz val="11"/>
      <color rgb="FF000000"/>
      <name val="Times New Roman"/>
      <family val="1"/>
    </font>
    <font>
      <b/>
      <sz val="10"/>
      <color rgb="FF000000"/>
      <name val="Times New Roman"/>
      <family val="1"/>
    </font>
    <font>
      <sz val="11"/>
      <color rgb="FFFF0000"/>
      <name val="Times New Roman"/>
      <family val="1"/>
    </font>
    <font>
      <b/>
      <sz val="11"/>
      <color rgb="FF000000"/>
      <name val="Times New Roman"/>
      <family val="1"/>
    </font>
    <font>
      <i/>
      <sz val="11"/>
      <color rgb="FF7030A0"/>
      <name val="Times New Roman"/>
      <family val="1"/>
    </font>
    <font>
      <i/>
      <sz val="11"/>
      <color rgb="FF000000"/>
      <name val="Times New Roman"/>
      <family val="1"/>
    </font>
    <font>
      <b/>
      <sz val="11"/>
      <color rgb="FFFF0000"/>
      <name val="Times New Roman"/>
      <family val="1"/>
    </font>
    <font>
      <sz val="11"/>
      <color rgb="FF000000"/>
      <name val="Times New Roman"/>
      <family val="1"/>
      <charset val="186"/>
    </font>
    <font>
      <b/>
      <sz val="11"/>
      <color rgb="FF000000"/>
      <name val="Times New Roman"/>
      <family val="1"/>
      <charset val="186"/>
    </font>
    <font>
      <b/>
      <i/>
      <sz val="11"/>
      <color rgb="FF000000"/>
      <name val="Times New Roman"/>
      <family val="1"/>
      <charset val="186"/>
    </font>
    <font>
      <i/>
      <sz val="11"/>
      <name val="Times New Roman"/>
      <family val="1"/>
      <charset val="186"/>
    </font>
    <font>
      <i/>
      <sz val="11"/>
      <color theme="1"/>
      <name val="Calibri"/>
      <family val="2"/>
      <charset val="186"/>
      <scheme val="minor"/>
    </font>
    <font>
      <sz val="9"/>
      <color theme="1"/>
      <name val="Calibri"/>
      <family val="2"/>
      <scheme val="minor"/>
    </font>
    <font>
      <sz val="9"/>
      <color theme="1"/>
      <name val="Calibri"/>
      <family val="2"/>
    </font>
  </fonts>
  <fills count="34">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rgb="FF00B0F0"/>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8" tint="0.59999389629810485"/>
        <bgColor indexed="64"/>
      </patternFill>
    </fill>
    <fill>
      <patternFill patternType="solid">
        <fgColor theme="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rgb="FFFFC0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3" tint="0.79998168889431442"/>
        <bgColor indexed="64"/>
      </patternFill>
    </fill>
    <fill>
      <patternFill patternType="solid">
        <fgColor theme="0"/>
        <bgColor rgb="FFFFFFFF"/>
      </patternFill>
    </fill>
    <fill>
      <patternFill patternType="solid">
        <fgColor theme="1" tint="0.499984740745262"/>
        <bgColor indexed="64"/>
      </patternFill>
    </fill>
    <fill>
      <patternFill patternType="solid">
        <fgColor rgb="FFFFFFFF"/>
        <bgColor indexed="64"/>
      </patternFill>
    </fill>
    <fill>
      <patternFill patternType="solid">
        <fgColor theme="9" tint="0.59999389629810485"/>
        <bgColor indexed="64"/>
      </patternFill>
    </fill>
    <fill>
      <patternFill patternType="solid">
        <fgColor rgb="FFA9D08E"/>
        <bgColor rgb="FFA9D08E"/>
      </patternFill>
    </fill>
    <fill>
      <patternFill patternType="solid">
        <fgColor rgb="FFE2EFDA"/>
        <bgColor rgb="FFE2EFDA"/>
      </patternFill>
    </fill>
    <fill>
      <patternFill patternType="solid">
        <fgColor rgb="FF92D050"/>
        <bgColor rgb="FF92D050"/>
      </patternFill>
    </fill>
    <fill>
      <patternFill patternType="solid">
        <fgColor theme="2" tint="-0.249977111117893"/>
        <bgColor indexed="64"/>
      </patternFill>
    </fill>
  </fills>
  <borders count="4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medium">
        <color indexed="64"/>
      </top>
      <bottom/>
      <diagonal/>
    </border>
    <border>
      <left/>
      <right style="thin">
        <color auto="1"/>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0">
    <xf numFmtId="0" fontId="0" fillId="0" borderId="0"/>
    <xf numFmtId="0" fontId="7" fillId="0" borderId="0"/>
    <xf numFmtId="9" fontId="21" fillId="0" borderId="0" applyFont="0" applyFill="0" applyBorder="0" applyAlignment="0" applyProtection="0"/>
    <xf numFmtId="0" fontId="23" fillId="0" borderId="0"/>
    <xf numFmtId="0" fontId="28" fillId="0" borderId="0" applyBorder="0"/>
    <xf numFmtId="0" fontId="28" fillId="0" borderId="0"/>
    <xf numFmtId="0" fontId="28" fillId="0" borderId="0"/>
    <xf numFmtId="0" fontId="57" fillId="0" borderId="0"/>
    <xf numFmtId="0" fontId="58" fillId="0" borderId="0"/>
    <xf numFmtId="0" fontId="28" fillId="0" borderId="0"/>
    <xf numFmtId="0" fontId="21" fillId="0" borderId="0"/>
    <xf numFmtId="0" fontId="79" fillId="0" borderId="0"/>
    <xf numFmtId="0" fontId="21" fillId="0" borderId="0"/>
    <xf numFmtId="0" fontId="28" fillId="0" borderId="0"/>
    <xf numFmtId="0" fontId="21" fillId="0" borderId="0"/>
    <xf numFmtId="0" fontId="21" fillId="0" borderId="0"/>
    <xf numFmtId="0" fontId="21" fillId="0" borderId="0"/>
    <xf numFmtId="0" fontId="21" fillId="0" borderId="0"/>
    <xf numFmtId="0" fontId="21" fillId="0" borderId="0"/>
    <xf numFmtId="0" fontId="28" fillId="0" borderId="0"/>
  </cellStyleXfs>
  <cellXfs count="694">
    <xf numFmtId="0" fontId="0" fillId="0" borderId="0" xfId="0"/>
    <xf numFmtId="0" fontId="4" fillId="6" borderId="10" xfId="0" applyFont="1" applyFill="1" applyBorder="1" applyAlignment="1">
      <alignment horizontal="right"/>
    </xf>
    <xf numFmtId="0" fontId="8" fillId="0" borderId="19" xfId="1" applyFont="1" applyBorder="1" applyAlignment="1">
      <alignment vertical="center" wrapText="1"/>
    </xf>
    <xf numFmtId="0" fontId="9" fillId="0" borderId="19" xfId="1" applyFont="1" applyBorder="1" applyAlignment="1">
      <alignment vertical="center" wrapText="1"/>
    </xf>
    <xf numFmtId="0" fontId="17" fillId="0" borderId="0" xfId="0" applyFont="1"/>
    <xf numFmtId="164" fontId="17" fillId="0" borderId="0" xfId="0" applyNumberFormat="1" applyFont="1"/>
    <xf numFmtId="0" fontId="3" fillId="9" borderId="10" xfId="0" applyFont="1" applyFill="1" applyBorder="1" applyAlignment="1">
      <alignment horizontal="left" vertical="center" wrapText="1"/>
    </xf>
    <xf numFmtId="164" fontId="3" fillId="9" borderId="11" xfId="0" quotePrefix="1" applyNumberFormat="1" applyFont="1" applyFill="1" applyBorder="1" applyAlignment="1">
      <alignment horizontal="center"/>
    </xf>
    <xf numFmtId="3" fontId="9" fillId="9" borderId="11" xfId="0" applyNumberFormat="1" applyFont="1" applyFill="1" applyBorder="1" applyAlignment="1">
      <alignment horizontal="center"/>
    </xf>
    <xf numFmtId="0" fontId="18" fillId="9" borderId="10" xfId="0" applyFont="1" applyFill="1" applyBorder="1" applyAlignment="1">
      <alignment horizontal="left" vertical="center" wrapText="1"/>
    </xf>
    <xf numFmtId="3" fontId="9" fillId="9" borderId="11" xfId="0" applyNumberFormat="1" applyFont="1" applyFill="1" applyBorder="1" applyAlignment="1">
      <alignment horizontal="center" vertical="center"/>
    </xf>
    <xf numFmtId="164" fontId="9" fillId="9" borderId="11" xfId="0" quotePrefix="1" applyNumberFormat="1" applyFont="1" applyFill="1" applyBorder="1" applyAlignment="1">
      <alignment horizontal="center"/>
    </xf>
    <xf numFmtId="0" fontId="4" fillId="10" borderId="10" xfId="0" applyFont="1" applyFill="1" applyBorder="1" applyAlignment="1">
      <alignment horizontal="left" wrapText="1"/>
    </xf>
    <xf numFmtId="164" fontId="4" fillId="10" borderId="9" xfId="0" applyNumberFormat="1" applyFont="1" applyFill="1" applyBorder="1" applyAlignment="1">
      <alignment horizontal="center" vertical="center" wrapText="1"/>
    </xf>
    <xf numFmtId="3" fontId="4" fillId="10" borderId="11" xfId="0" applyNumberFormat="1" applyFont="1" applyFill="1" applyBorder="1" applyAlignment="1">
      <alignment horizontal="center" vertical="center" wrapText="1"/>
    </xf>
    <xf numFmtId="164" fontId="3" fillId="9" borderId="11" xfId="0" quotePrefix="1" applyNumberFormat="1" applyFont="1" applyFill="1" applyBorder="1" applyAlignment="1">
      <alignment horizontal="center" vertical="center"/>
    </xf>
    <xf numFmtId="0" fontId="4" fillId="11" borderId="3" xfId="0" applyFont="1" applyFill="1" applyBorder="1" applyAlignment="1">
      <alignment horizontal="right" vertical="center"/>
    </xf>
    <xf numFmtId="0" fontId="4" fillId="11" borderId="4" xfId="0" applyFont="1" applyFill="1" applyBorder="1" applyAlignment="1">
      <alignment horizontal="center" vertical="center"/>
    </xf>
    <xf numFmtId="0" fontId="9" fillId="12" borderId="11" xfId="0" quotePrefix="1" applyFont="1" applyFill="1" applyBorder="1" applyAlignment="1">
      <alignment horizontal="center"/>
    </xf>
    <xf numFmtId="0" fontId="9" fillId="12" borderId="11" xfId="0" quotePrefix="1" applyFont="1" applyFill="1" applyBorder="1" applyAlignment="1">
      <alignment horizontal="center" vertical="center"/>
    </xf>
    <xf numFmtId="2" fontId="3" fillId="6" borderId="11" xfId="0" quotePrefix="1" applyNumberFormat="1" applyFont="1" applyFill="1" applyBorder="1" applyAlignment="1">
      <alignment horizontal="center"/>
    </xf>
    <xf numFmtId="2" fontId="9" fillId="0" borderId="11" xfId="0" quotePrefix="1" applyNumberFormat="1" applyFont="1" applyBorder="1" applyAlignment="1">
      <alignment horizontal="center"/>
    </xf>
    <xf numFmtId="0" fontId="9" fillId="12" borderId="10" xfId="0" applyFont="1" applyFill="1" applyBorder="1"/>
    <xf numFmtId="0" fontId="9" fillId="0" borderId="10" xfId="0" applyFont="1" applyBorder="1"/>
    <xf numFmtId="0" fontId="9" fillId="12" borderId="10" xfId="0" applyFont="1" applyFill="1" applyBorder="1" applyAlignment="1">
      <alignment wrapText="1"/>
    </xf>
    <xf numFmtId="0" fontId="20" fillId="0" borderId="0" xfId="0" applyFont="1"/>
    <xf numFmtId="0" fontId="20" fillId="0" borderId="10" xfId="0" applyFont="1" applyBorder="1"/>
    <xf numFmtId="0" fontId="20" fillId="0" borderId="11" xfId="0" applyFont="1" applyBorder="1"/>
    <xf numFmtId="4" fontId="9" fillId="0" borderId="11" xfId="0" applyNumberFormat="1" applyFont="1" applyBorder="1" applyAlignment="1">
      <alignment horizontal="center" vertical="center"/>
    </xf>
    <xf numFmtId="4" fontId="0" fillId="0" borderId="0" xfId="0" applyNumberFormat="1"/>
    <xf numFmtId="10" fontId="0" fillId="0" borderId="0" xfId="2" applyNumberFormat="1" applyFont="1"/>
    <xf numFmtId="4" fontId="1" fillId="0" borderId="0" xfId="0" applyNumberFormat="1" applyFont="1"/>
    <xf numFmtId="4" fontId="20" fillId="0" borderId="0" xfId="2" applyNumberFormat="1" applyFont="1" applyFill="1" applyBorder="1" applyAlignment="1">
      <alignment horizontal="right"/>
    </xf>
    <xf numFmtId="0" fontId="25" fillId="0" borderId="0" xfId="0" applyFont="1"/>
    <xf numFmtId="10" fontId="20" fillId="0" borderId="0" xfId="2" applyNumberFormat="1" applyFont="1" applyFill="1" applyBorder="1"/>
    <xf numFmtId="10" fontId="20" fillId="0" borderId="0" xfId="2" applyNumberFormat="1" applyFont="1" applyFill="1" applyBorder="1" applyAlignment="1">
      <alignment horizontal="right"/>
    </xf>
    <xf numFmtId="10" fontId="18" fillId="0" borderId="0" xfId="2" applyNumberFormat="1" applyFont="1" applyFill="1" applyBorder="1"/>
    <xf numFmtId="14" fontId="8" fillId="0" borderId="0" xfId="0" applyNumberFormat="1" applyFont="1"/>
    <xf numFmtId="0" fontId="53" fillId="0" borderId="0" xfId="0" applyFont="1" applyAlignment="1">
      <alignment horizontal="center"/>
    </xf>
    <xf numFmtId="0" fontId="54" fillId="0" borderId="0" xfId="0" applyFont="1"/>
    <xf numFmtId="0" fontId="15" fillId="0" borderId="0" xfId="0" applyFont="1"/>
    <xf numFmtId="0" fontId="8" fillId="0" borderId="11" xfId="0" applyFont="1" applyBorder="1" applyAlignment="1">
      <alignment horizontal="center" vertical="center"/>
    </xf>
    <xf numFmtId="0" fontId="8" fillId="0" borderId="11" xfId="0" applyFont="1" applyBorder="1" applyAlignment="1">
      <alignment horizontal="center" vertical="center" wrapText="1"/>
    </xf>
    <xf numFmtId="0" fontId="15" fillId="16" borderId="11" xfId="0" applyFont="1" applyFill="1" applyBorder="1"/>
    <xf numFmtId="0" fontId="15" fillId="16" borderId="11" xfId="0" applyFont="1" applyFill="1" applyBorder="1" applyAlignment="1">
      <alignment vertical="center" wrapText="1"/>
    </xf>
    <xf numFmtId="0" fontId="15" fillId="13" borderId="11" xfId="0" applyFont="1" applyFill="1" applyBorder="1" applyAlignment="1">
      <alignment horizontal="center" vertical="center"/>
    </xf>
    <xf numFmtId="0" fontId="15" fillId="13" borderId="11" xfId="0" applyFont="1" applyFill="1" applyBorder="1" applyAlignment="1">
      <alignment vertical="center" wrapText="1"/>
    </xf>
    <xf numFmtId="0" fontId="15" fillId="0" borderId="11" xfId="0" applyFont="1" applyBorder="1" applyAlignment="1">
      <alignment horizontal="center" vertical="center"/>
    </xf>
    <xf numFmtId="0" fontId="15" fillId="0" borderId="11" xfId="0" applyFont="1" applyBorder="1" applyAlignment="1">
      <alignment vertical="center" wrapText="1"/>
    </xf>
    <xf numFmtId="0" fontId="22" fillId="0" borderId="11" xfId="0" applyFont="1" applyBorder="1" applyAlignment="1">
      <alignment horizontal="center" vertical="center"/>
    </xf>
    <xf numFmtId="0" fontId="22" fillId="0" borderId="11" xfId="0" applyFont="1" applyBorder="1" applyAlignment="1">
      <alignment vertical="center" wrapText="1"/>
    </xf>
    <xf numFmtId="0" fontId="55" fillId="0" borderId="0" xfId="0" applyFont="1"/>
    <xf numFmtId="0" fontId="8" fillId="0" borderId="11" xfId="0" applyFont="1" applyBorder="1" applyAlignment="1">
      <alignment vertical="center" wrapText="1"/>
    </xf>
    <xf numFmtId="0" fontId="30" fillId="0" borderId="0" xfId="0" applyFont="1"/>
    <xf numFmtId="0" fontId="30" fillId="4" borderId="0" xfId="0" applyFont="1" applyFill="1"/>
    <xf numFmtId="2" fontId="8" fillId="0" borderId="20" xfId="1" applyNumberFormat="1" applyFont="1" applyBorder="1" applyAlignment="1">
      <alignment horizontal="center" vertical="center"/>
    </xf>
    <xf numFmtId="2" fontId="9" fillId="0" borderId="20" xfId="1" applyNumberFormat="1" applyFont="1" applyBorder="1" applyAlignment="1">
      <alignment horizontal="center" vertical="center"/>
    </xf>
    <xf numFmtId="2" fontId="9" fillId="0" borderId="11" xfId="0" quotePrefix="1" applyNumberFormat="1" applyFont="1" applyBorder="1" applyAlignment="1">
      <alignment horizontal="center" vertical="center"/>
    </xf>
    <xf numFmtId="0" fontId="2" fillId="10" borderId="5" xfId="0" applyFont="1" applyFill="1" applyBorder="1" applyAlignment="1">
      <alignment horizontal="center" vertical="center"/>
    </xf>
    <xf numFmtId="0" fontId="17" fillId="10" borderId="6" xfId="0" applyFont="1" applyFill="1" applyBorder="1" applyAlignment="1">
      <alignment horizontal="center" vertical="center"/>
    </xf>
    <xf numFmtId="4" fontId="8" fillId="0" borderId="11" xfId="0" applyNumberFormat="1" applyFont="1" applyBorder="1" applyAlignment="1">
      <alignment horizontal="center" vertical="center"/>
    </xf>
    <xf numFmtId="0" fontId="8" fillId="0" borderId="0" xfId="0" applyFont="1"/>
    <xf numFmtId="0" fontId="17" fillId="0" borderId="0" xfId="0" applyFont="1" applyAlignment="1">
      <alignment vertical="top" wrapText="1"/>
    </xf>
    <xf numFmtId="0" fontId="3" fillId="0" borderId="10" xfId="3" applyFont="1" applyBorder="1"/>
    <xf numFmtId="2" fontId="3" fillId="0" borderId="11" xfId="3" applyNumberFormat="1" applyFont="1" applyBorder="1" applyAlignment="1">
      <alignment horizontal="center"/>
    </xf>
    <xf numFmtId="2" fontId="2" fillId="10" borderId="6" xfId="0" applyNumberFormat="1" applyFont="1" applyFill="1" applyBorder="1" applyAlignment="1">
      <alignment horizontal="center" vertical="center"/>
    </xf>
    <xf numFmtId="0" fontId="59" fillId="0" borderId="0" xfId="0" applyFont="1"/>
    <xf numFmtId="2" fontId="8" fillId="0" borderId="11" xfId="1" applyNumberFormat="1" applyFont="1" applyBorder="1" applyAlignment="1">
      <alignment horizontal="center" vertical="center"/>
    </xf>
    <xf numFmtId="0" fontId="29" fillId="0" borderId="0" xfId="0" applyFont="1" applyAlignment="1">
      <alignment wrapText="1"/>
    </xf>
    <xf numFmtId="0" fontId="28" fillId="0" borderId="0" xfId="0" applyFont="1" applyAlignment="1">
      <alignment wrapText="1"/>
    </xf>
    <xf numFmtId="0" fontId="28" fillId="0" borderId="0" xfId="4" applyAlignment="1">
      <alignment wrapText="1"/>
    </xf>
    <xf numFmtId="3" fontId="28" fillId="0" borderId="0" xfId="0" applyNumberFormat="1" applyFont="1" applyAlignment="1">
      <alignment wrapText="1"/>
    </xf>
    <xf numFmtId="0" fontId="33" fillId="0" borderId="0" xfId="0" applyFont="1" applyAlignment="1">
      <alignment horizontal="center" vertical="center" wrapText="1"/>
    </xf>
    <xf numFmtId="0" fontId="60" fillId="0" borderId="0" xfId="0" applyFont="1" applyAlignment="1">
      <alignment horizontal="center" wrapText="1"/>
    </xf>
    <xf numFmtId="10" fontId="50" fillId="0" borderId="0" xfId="0" applyNumberFormat="1" applyFont="1" applyAlignment="1">
      <alignment horizontal="center" vertical="center" wrapText="1"/>
    </xf>
    <xf numFmtId="0" fontId="52" fillId="0" borderId="0" xfId="0" applyFont="1" applyAlignment="1">
      <alignment wrapText="1"/>
    </xf>
    <xf numFmtId="165" fontId="62" fillId="0" borderId="0" xfId="2" applyNumberFormat="1" applyFont="1" applyAlignment="1">
      <alignment vertical="center" wrapText="1"/>
    </xf>
    <xf numFmtId="0" fontId="34" fillId="0" borderId="0" xfId="0" applyFont="1" applyAlignment="1">
      <alignment wrapText="1"/>
    </xf>
    <xf numFmtId="0" fontId="36" fillId="0" borderId="0" xfId="0" applyFont="1" applyAlignment="1">
      <alignment wrapText="1"/>
    </xf>
    <xf numFmtId="0" fontId="39" fillId="0" borderId="0" xfId="0" applyFont="1" applyAlignment="1">
      <alignment wrapText="1"/>
    </xf>
    <xf numFmtId="0" fontId="40" fillId="0" borderId="0" xfId="0" applyFont="1" applyAlignment="1">
      <alignment wrapText="1"/>
    </xf>
    <xf numFmtId="3" fontId="38" fillId="0" borderId="0" xfId="0" applyNumberFormat="1" applyFont="1" applyAlignment="1">
      <alignment horizontal="right" vertical="center" wrapText="1"/>
    </xf>
    <xf numFmtId="3" fontId="8" fillId="0" borderId="0" xfId="0" applyNumberFormat="1" applyFont="1" applyAlignment="1">
      <alignment horizontal="right" vertical="center" wrapText="1"/>
    </xf>
    <xf numFmtId="3" fontId="8" fillId="0" borderId="0" xfId="0" applyNumberFormat="1" applyFont="1" applyAlignment="1">
      <alignment horizontal="center" vertical="center" wrapText="1"/>
    </xf>
    <xf numFmtId="0" fontId="64" fillId="0" borderId="0" xfId="0" applyFont="1" applyAlignment="1">
      <alignment horizontal="center" vertical="center" wrapText="1"/>
    </xf>
    <xf numFmtId="9" fontId="64" fillId="0" borderId="0" xfId="0" applyNumberFormat="1" applyFont="1" applyAlignment="1">
      <alignment horizontal="center" vertical="center" wrapText="1"/>
    </xf>
    <xf numFmtId="0" fontId="43" fillId="0" borderId="0" xfId="0" applyFont="1" applyAlignment="1">
      <alignment wrapText="1"/>
    </xf>
    <xf numFmtId="0" fontId="47" fillId="0" borderId="0" xfId="0" applyFont="1" applyAlignment="1">
      <alignment wrapText="1"/>
    </xf>
    <xf numFmtId="2" fontId="17" fillId="0" borderId="0" xfId="0" applyNumberFormat="1" applyFont="1" applyAlignment="1">
      <alignment vertical="top" wrapText="1"/>
    </xf>
    <xf numFmtId="2" fontId="0" fillId="0" borderId="0" xfId="0" applyNumberFormat="1"/>
    <xf numFmtId="4" fontId="30" fillId="17" borderId="11" xfId="0" applyNumberFormat="1" applyFont="1" applyFill="1" applyBorder="1" applyAlignment="1">
      <alignment horizontal="center" vertical="center"/>
    </xf>
    <xf numFmtId="0" fontId="30" fillId="17" borderId="11" xfId="0" applyFont="1" applyFill="1" applyBorder="1" applyAlignment="1">
      <alignment horizontal="center" vertical="center"/>
    </xf>
    <xf numFmtId="3" fontId="30" fillId="17" borderId="11" xfId="0" applyNumberFormat="1" applyFont="1" applyFill="1" applyBorder="1" applyAlignment="1">
      <alignment horizontal="center" vertical="center"/>
    </xf>
    <xf numFmtId="0" fontId="56" fillId="0" borderId="0" xfId="0" applyFont="1" applyAlignment="1">
      <alignment horizontal="right"/>
    </xf>
    <xf numFmtId="4" fontId="51" fillId="0" borderId="0" xfId="0" applyNumberFormat="1" applyFont="1" applyAlignment="1">
      <alignment horizontal="right"/>
    </xf>
    <xf numFmtId="10" fontId="56" fillId="0" borderId="0" xfId="2" applyNumberFormat="1" applyFont="1" applyFill="1" applyBorder="1" applyAlignment="1">
      <alignment horizontal="right"/>
    </xf>
    <xf numFmtId="0" fontId="53" fillId="0" borderId="0" xfId="0" applyFont="1"/>
    <xf numFmtId="0" fontId="74" fillId="0" borderId="0" xfId="0" applyFont="1"/>
    <xf numFmtId="0" fontId="15" fillId="0" borderId="0" xfId="0" applyFont="1" applyAlignment="1">
      <alignment vertical="top" wrapText="1"/>
    </xf>
    <xf numFmtId="0" fontId="75" fillId="0" borderId="0" xfId="0" applyFont="1" applyAlignment="1">
      <alignment vertical="top" wrapText="1"/>
    </xf>
    <xf numFmtId="2" fontId="15" fillId="0" borderId="28" xfId="0" applyNumberFormat="1" applyFont="1" applyBorder="1" applyAlignment="1">
      <alignment horizontal="center" vertical="center"/>
    </xf>
    <xf numFmtId="2" fontId="22" fillId="0" borderId="28" xfId="0" applyNumberFormat="1" applyFont="1" applyBorder="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wrapText="1"/>
    </xf>
    <xf numFmtId="0" fontId="76" fillId="0" borderId="0" xfId="0" applyFont="1" applyAlignment="1">
      <alignment horizontal="center" vertical="center" wrapText="1"/>
    </xf>
    <xf numFmtId="166" fontId="62" fillId="0" borderId="0" xfId="2" applyNumberFormat="1" applyFont="1" applyAlignment="1">
      <alignment vertical="center" wrapText="1"/>
    </xf>
    <xf numFmtId="166" fontId="28" fillId="0" borderId="0" xfId="0" applyNumberFormat="1" applyFont="1" applyAlignment="1">
      <alignment wrapText="1"/>
    </xf>
    <xf numFmtId="10" fontId="78" fillId="19" borderId="0" xfId="0" applyNumberFormat="1" applyFont="1" applyFill="1" applyAlignment="1">
      <alignment wrapText="1"/>
    </xf>
    <xf numFmtId="3" fontId="8" fillId="0" borderId="0" xfId="4" applyNumberFormat="1" applyFont="1" applyAlignment="1">
      <alignment vertical="center" wrapText="1"/>
    </xf>
    <xf numFmtId="0" fontId="49" fillId="0" borderId="0" xfId="4" applyFont="1" applyAlignment="1">
      <alignment vertical="center" wrapText="1"/>
    </xf>
    <xf numFmtId="3" fontId="49" fillId="0" borderId="0" xfId="4" applyNumberFormat="1" applyFont="1" applyAlignment="1">
      <alignment vertical="center" wrapText="1"/>
    </xf>
    <xf numFmtId="0" fontId="80" fillId="0" borderId="0" xfId="0" applyFont="1" applyAlignment="1">
      <alignment wrapText="1"/>
    </xf>
    <xf numFmtId="0" fontId="81" fillId="0" borderId="0" xfId="0" applyFont="1" applyAlignment="1">
      <alignment wrapText="1"/>
    </xf>
    <xf numFmtId="3" fontId="81" fillId="0" borderId="0" xfId="0" applyNumberFormat="1" applyFont="1" applyAlignment="1">
      <alignment wrapText="1"/>
    </xf>
    <xf numFmtId="2" fontId="3" fillId="0" borderId="11" xfId="3" quotePrefix="1" applyNumberFormat="1" applyFont="1" applyBorder="1" applyAlignment="1">
      <alignment horizontal="center"/>
    </xf>
    <xf numFmtId="0" fontId="3" fillId="9" borderId="10" xfId="3" applyFont="1" applyFill="1" applyBorder="1" applyAlignment="1">
      <alignment horizontal="left" vertical="center" wrapText="1"/>
    </xf>
    <xf numFmtId="16" fontId="3" fillId="9" borderId="11" xfId="3" quotePrefix="1" applyNumberFormat="1" applyFont="1" applyFill="1" applyBorder="1" applyAlignment="1">
      <alignment horizontal="center"/>
    </xf>
    <xf numFmtId="2" fontId="9" fillId="9" borderId="11" xfId="3" applyNumberFormat="1" applyFont="1" applyFill="1" applyBorder="1" applyAlignment="1">
      <alignment horizontal="center"/>
    </xf>
    <xf numFmtId="3" fontId="3" fillId="0" borderId="11" xfId="0" applyNumberFormat="1" applyFont="1" applyBorder="1" applyAlignment="1">
      <alignment horizontal="center"/>
    </xf>
    <xf numFmtId="4" fontId="3" fillId="0" borderId="11" xfId="3" quotePrefix="1" applyNumberFormat="1" applyFont="1" applyBorder="1" applyAlignment="1">
      <alignment horizontal="center"/>
    </xf>
    <xf numFmtId="2" fontId="9" fillId="0" borderId="11" xfId="1" applyNumberFormat="1" applyFont="1" applyBorder="1" applyAlignment="1">
      <alignment horizontal="center" vertical="center"/>
    </xf>
    <xf numFmtId="0" fontId="62" fillId="0" borderId="0" xfId="2" applyNumberFormat="1" applyFont="1" applyAlignment="1">
      <alignment vertical="center" wrapText="1"/>
    </xf>
    <xf numFmtId="10" fontId="62" fillId="0" borderId="0" xfId="2" applyNumberFormat="1" applyFont="1" applyAlignment="1">
      <alignment vertical="center" wrapText="1"/>
    </xf>
    <xf numFmtId="4" fontId="24" fillId="0" borderId="0" xfId="0" applyNumberFormat="1" applyFont="1" applyAlignment="1">
      <alignment horizontal="center" vertical="center" wrapText="1"/>
    </xf>
    <xf numFmtId="3" fontId="24" fillId="0" borderId="0" xfId="0" applyNumberFormat="1" applyFont="1" applyAlignment="1">
      <alignment horizontal="center" vertical="center" wrapText="1"/>
    </xf>
    <xf numFmtId="3" fontId="24" fillId="0" borderId="0" xfId="0" applyNumberFormat="1" applyFont="1" applyAlignment="1">
      <alignment horizontal="right" vertical="center" wrapText="1"/>
    </xf>
    <xf numFmtId="3" fontId="27" fillId="0" borderId="0" xfId="0" applyNumberFormat="1" applyFont="1" applyAlignment="1">
      <alignment horizontal="center" vertical="center" wrapText="1"/>
    </xf>
    <xf numFmtId="4" fontId="24" fillId="0" borderId="11" xfId="0" applyNumberFormat="1" applyFont="1" applyBorder="1" applyAlignment="1">
      <alignment horizontal="center" vertical="center" wrapText="1"/>
    </xf>
    <xf numFmtId="4" fontId="27" fillId="8" borderId="11" xfId="0" applyNumberFormat="1" applyFont="1" applyFill="1" applyBorder="1" applyAlignment="1">
      <alignment horizontal="left" vertical="center" wrapText="1"/>
    </xf>
    <xf numFmtId="3" fontId="27" fillId="8" borderId="11" xfId="0" applyNumberFormat="1" applyFont="1" applyFill="1" applyBorder="1" applyAlignment="1">
      <alignment horizontal="center" vertical="center" wrapText="1"/>
    </xf>
    <xf numFmtId="4" fontId="27" fillId="11" borderId="11" xfId="0" applyNumberFormat="1" applyFont="1" applyFill="1" applyBorder="1" applyAlignment="1">
      <alignment horizontal="left" vertical="center" wrapText="1"/>
    </xf>
    <xf numFmtId="3" fontId="27" fillId="11" borderId="11" xfId="0" applyNumberFormat="1" applyFont="1" applyFill="1" applyBorder="1" applyAlignment="1">
      <alignment horizontal="center" vertical="center" wrapText="1"/>
    </xf>
    <xf numFmtId="4" fontId="82" fillId="0" borderId="11" xfId="0" applyNumberFormat="1" applyFont="1" applyBorder="1" applyAlignment="1">
      <alignment horizontal="right" vertical="center" wrapText="1"/>
    </xf>
    <xf numFmtId="3" fontId="83" fillId="0" borderId="0" xfId="0" applyNumberFormat="1" applyFont="1" applyAlignment="1">
      <alignment horizontal="center" vertical="center" wrapText="1"/>
    </xf>
    <xf numFmtId="4" fontId="83" fillId="0" borderId="0" xfId="0" applyNumberFormat="1" applyFont="1" applyAlignment="1">
      <alignment horizontal="center" vertical="center" wrapText="1"/>
    </xf>
    <xf numFmtId="3" fontId="82" fillId="0" borderId="0" xfId="0" applyNumberFormat="1" applyFont="1" applyAlignment="1">
      <alignment horizontal="center" vertical="center" wrapText="1"/>
    </xf>
    <xf numFmtId="3" fontId="9" fillId="0" borderId="0" xfId="0" applyNumberFormat="1" applyFont="1" applyAlignment="1">
      <alignment horizontal="center" vertical="center" wrapText="1"/>
    </xf>
    <xf numFmtId="4" fontId="82" fillId="0" borderId="0" xfId="0" applyNumberFormat="1" applyFont="1" applyAlignment="1">
      <alignment horizontal="center" vertical="center" wrapText="1"/>
    </xf>
    <xf numFmtId="4" fontId="27" fillId="15" borderId="11" xfId="0" applyNumberFormat="1" applyFont="1" applyFill="1" applyBorder="1" applyAlignment="1">
      <alignment horizontal="left" vertical="center" wrapText="1"/>
    </xf>
    <xf numFmtId="3" fontId="27" fillId="15" borderId="11" xfId="0" applyNumberFormat="1" applyFont="1" applyFill="1" applyBorder="1" applyAlignment="1">
      <alignment horizontal="center" vertical="center" wrapText="1"/>
    </xf>
    <xf numFmtId="3" fontId="24" fillId="0" borderId="0" xfId="0" applyNumberFormat="1" applyFont="1" applyAlignment="1">
      <alignment horizontal="left" vertical="center" wrapText="1"/>
    </xf>
    <xf numFmtId="0" fontId="30" fillId="17" borderId="11" xfId="0" applyFont="1" applyFill="1" applyBorder="1" applyAlignment="1">
      <alignment horizontal="center" vertical="center" wrapText="1"/>
    </xf>
    <xf numFmtId="2" fontId="54" fillId="0" borderId="0" xfId="0" applyNumberFormat="1" applyFont="1"/>
    <xf numFmtId="2" fontId="8" fillId="0" borderId="28" xfId="0" applyNumberFormat="1" applyFont="1" applyBorder="1" applyAlignment="1">
      <alignment horizontal="center" vertical="center" wrapText="1"/>
    </xf>
    <xf numFmtId="4" fontId="54" fillId="0" borderId="0" xfId="0" applyNumberFormat="1" applyFont="1"/>
    <xf numFmtId="0" fontId="24" fillId="0" borderId="0" xfId="0" applyFont="1" applyAlignment="1">
      <alignment horizontal="center" vertical="center"/>
    </xf>
    <xf numFmtId="0" fontId="24" fillId="0" borderId="0" xfId="0" applyFont="1" applyAlignment="1">
      <alignment horizontal="center" vertical="center" wrapText="1"/>
    </xf>
    <xf numFmtId="0" fontId="27" fillId="0" borderId="0" xfId="0" applyFont="1" applyAlignment="1">
      <alignment horizontal="center" vertical="center" wrapText="1"/>
    </xf>
    <xf numFmtId="3" fontId="24" fillId="0" borderId="0" xfId="0" applyNumberFormat="1" applyFont="1" applyAlignment="1">
      <alignment horizontal="center" vertical="center"/>
    </xf>
    <xf numFmtId="3" fontId="27" fillId="0" borderId="11" xfId="0" applyNumberFormat="1" applyFont="1" applyBorder="1" applyAlignment="1">
      <alignment horizontal="center" vertical="center" wrapText="1"/>
    </xf>
    <xf numFmtId="0" fontId="27" fillId="0" borderId="0" xfId="0" applyFont="1" applyAlignment="1">
      <alignment horizontal="right" vertical="center" wrapText="1"/>
    </xf>
    <xf numFmtId="3" fontId="27" fillId="0" borderId="0" xfId="0" applyNumberFormat="1" applyFont="1" applyAlignment="1">
      <alignment horizontal="right" vertical="center" wrapText="1"/>
    </xf>
    <xf numFmtId="0" fontId="24" fillId="0" borderId="0" xfId="0" applyFont="1" applyAlignment="1">
      <alignment horizontal="right" vertical="center" wrapText="1"/>
    </xf>
    <xf numFmtId="4" fontId="27" fillId="0" borderId="0" xfId="0" applyNumberFormat="1" applyFont="1" applyAlignment="1">
      <alignment horizontal="center" vertical="center" wrapText="1"/>
    </xf>
    <xf numFmtId="4" fontId="25" fillId="0" borderId="0" xfId="0" applyNumberFormat="1" applyFont="1" applyAlignment="1">
      <alignment horizontal="center" vertical="center" wrapText="1"/>
    </xf>
    <xf numFmtId="3" fontId="24" fillId="23" borderId="11" xfId="0" applyNumberFormat="1" applyFont="1" applyFill="1" applyBorder="1" applyAlignment="1">
      <alignment horizontal="center" vertical="center" wrapText="1"/>
    </xf>
    <xf numFmtId="3" fontId="82" fillId="23" borderId="11" xfId="0" applyNumberFormat="1" applyFont="1" applyFill="1" applyBorder="1" applyAlignment="1">
      <alignment horizontal="center" vertical="center" wrapText="1"/>
    </xf>
    <xf numFmtId="3" fontId="24" fillId="22" borderId="11" xfId="0" applyNumberFormat="1" applyFont="1" applyFill="1" applyBorder="1" applyAlignment="1">
      <alignment horizontal="center" vertical="center" wrapText="1"/>
    </xf>
    <xf numFmtId="3" fontId="82" fillId="22" borderId="11" xfId="0" applyNumberFormat="1" applyFont="1" applyFill="1" applyBorder="1" applyAlignment="1">
      <alignment horizontal="center" vertical="center" wrapText="1"/>
    </xf>
    <xf numFmtId="3" fontId="24" fillId="0" borderId="0" xfId="0" applyNumberFormat="1" applyFont="1" applyAlignment="1">
      <alignment vertical="center" wrapText="1"/>
    </xf>
    <xf numFmtId="0" fontId="15" fillId="0" borderId="0" xfId="4" applyFont="1" applyBorder="1" applyAlignment="1">
      <alignment vertical="center" wrapText="1"/>
    </xf>
    <xf numFmtId="3" fontId="15" fillId="0" borderId="0" xfId="4" applyNumberFormat="1" applyFont="1" applyBorder="1" applyAlignment="1">
      <alignment vertical="center" wrapText="1"/>
    </xf>
    <xf numFmtId="0" fontId="31" fillId="0" borderId="0" xfId="0" applyFont="1" applyAlignment="1">
      <alignment vertical="top" wrapText="1"/>
    </xf>
    <xf numFmtId="0" fontId="32" fillId="0" borderId="0" xfId="0" applyFont="1" applyAlignment="1">
      <alignment vertical="top" wrapText="1"/>
    </xf>
    <xf numFmtId="3" fontId="32" fillId="0" borderId="0" xfId="0" applyNumberFormat="1" applyFont="1" applyAlignment="1">
      <alignment vertical="top" wrapText="1"/>
    </xf>
    <xf numFmtId="0" fontId="28" fillId="0" borderId="0" xfId="4" applyBorder="1" applyAlignment="1">
      <alignment wrapText="1"/>
    </xf>
    <xf numFmtId="167" fontId="28" fillId="0" borderId="0" xfId="0" applyNumberFormat="1" applyFont="1" applyAlignment="1">
      <alignment wrapText="1"/>
    </xf>
    <xf numFmtId="166" fontId="50" fillId="0" borderId="0" xfId="0" applyNumberFormat="1" applyFont="1" applyAlignment="1">
      <alignment horizontal="center" vertical="center" wrapText="1"/>
    </xf>
    <xf numFmtId="9" fontId="50" fillId="0" borderId="0" xfId="0" applyNumberFormat="1" applyFont="1" applyAlignment="1">
      <alignment horizontal="center" vertical="center" wrapText="1"/>
    </xf>
    <xf numFmtId="3" fontId="15" fillId="0" borderId="0" xfId="0" applyNumberFormat="1" applyFont="1" applyAlignment="1">
      <alignment horizontal="right" vertical="center" wrapText="1"/>
    </xf>
    <xf numFmtId="3" fontId="32" fillId="0" borderId="0" xfId="0" applyNumberFormat="1" applyFont="1" applyAlignment="1">
      <alignment wrapText="1"/>
    </xf>
    <xf numFmtId="3" fontId="22" fillId="0" borderId="0" xfId="0" applyNumberFormat="1" applyFont="1" applyAlignment="1">
      <alignment horizontal="right" vertical="center" wrapText="1"/>
    </xf>
    <xf numFmtId="0" fontId="22" fillId="0" borderId="0" xfId="0" applyFont="1" applyAlignment="1">
      <alignment wrapText="1"/>
    </xf>
    <xf numFmtId="3" fontId="35" fillId="0" borderId="0" xfId="0" applyNumberFormat="1" applyFont="1" applyAlignment="1">
      <alignment horizontal="right" vertical="center" wrapText="1"/>
    </xf>
    <xf numFmtId="0" fontId="8" fillId="0" borderId="0" xfId="0" applyFont="1" applyAlignment="1">
      <alignment wrapText="1"/>
    </xf>
    <xf numFmtId="3" fontId="48" fillId="0" borderId="0" xfId="0" applyNumberFormat="1" applyFont="1" applyAlignment="1">
      <alignment horizontal="right" vertical="center" wrapText="1"/>
    </xf>
    <xf numFmtId="3" fontId="41" fillId="0" borderId="0" xfId="0" applyNumberFormat="1" applyFont="1" applyAlignment="1">
      <alignment horizontal="right" vertical="center" wrapText="1"/>
    </xf>
    <xf numFmtId="3" fontId="39" fillId="0" borderId="0" xfId="0" applyNumberFormat="1" applyFont="1" applyAlignment="1">
      <alignment wrapText="1"/>
    </xf>
    <xf numFmtId="3" fontId="32" fillId="0" borderId="0" xfId="0" applyNumberFormat="1" applyFont="1" applyAlignment="1">
      <alignment horizontal="center" vertical="center" wrapText="1"/>
    </xf>
    <xf numFmtId="3" fontId="49" fillId="0" borderId="0" xfId="0" applyNumberFormat="1" applyFont="1" applyAlignment="1">
      <alignment horizontal="right" vertical="center" wrapText="1"/>
    </xf>
    <xf numFmtId="0" fontId="38" fillId="0" borderId="0" xfId="0" applyFont="1" applyAlignment="1">
      <alignment wrapText="1"/>
    </xf>
    <xf numFmtId="0" fontId="15" fillId="0" borderId="0" xfId="0" applyFont="1" applyAlignment="1">
      <alignment wrapText="1"/>
    </xf>
    <xf numFmtId="3" fontId="60" fillId="0" borderId="0" xfId="0" applyNumberFormat="1" applyFont="1" applyAlignment="1">
      <alignment vertical="center" wrapText="1"/>
    </xf>
    <xf numFmtId="3" fontId="67" fillId="0" borderId="0" xfId="0" applyNumberFormat="1" applyFont="1" applyAlignment="1">
      <alignment wrapText="1"/>
    </xf>
    <xf numFmtId="3" fontId="34" fillId="0" borderId="0" xfId="0" applyNumberFormat="1" applyFont="1" applyAlignment="1">
      <alignment wrapText="1"/>
    </xf>
    <xf numFmtId="0" fontId="41" fillId="0" borderId="0" xfId="0" applyFont="1" applyAlignment="1">
      <alignment wrapText="1"/>
    </xf>
    <xf numFmtId="0" fontId="42" fillId="0" borderId="0" xfId="0" applyFont="1" applyAlignment="1">
      <alignment wrapText="1"/>
    </xf>
    <xf numFmtId="0" fontId="37" fillId="0" borderId="0" xfId="0" applyFont="1" applyAlignment="1">
      <alignment wrapText="1"/>
    </xf>
    <xf numFmtId="0" fontId="44" fillId="0" borderId="0" xfId="0" applyFont="1" applyAlignment="1">
      <alignment wrapText="1"/>
    </xf>
    <xf numFmtId="3" fontId="34" fillId="0" borderId="0" xfId="0" applyNumberFormat="1" applyFont="1" applyAlignment="1">
      <alignment vertical="center" wrapText="1"/>
    </xf>
    <xf numFmtId="3" fontId="65" fillId="0" borderId="0" xfId="0" applyNumberFormat="1" applyFont="1" applyAlignment="1">
      <alignment wrapText="1"/>
    </xf>
    <xf numFmtId="3" fontId="68" fillId="0" borderId="0" xfId="0" applyNumberFormat="1" applyFont="1" applyAlignment="1">
      <alignment wrapText="1"/>
    </xf>
    <xf numFmtId="3" fontId="40" fillId="0" borderId="0" xfId="0" applyNumberFormat="1" applyFont="1" applyAlignment="1">
      <alignment wrapText="1"/>
    </xf>
    <xf numFmtId="3" fontId="72" fillId="0" borderId="0" xfId="0" applyNumberFormat="1" applyFont="1" applyAlignment="1">
      <alignment horizontal="left" vertical="center" wrapText="1"/>
    </xf>
    <xf numFmtId="3" fontId="70" fillId="0" borderId="0" xfId="0" applyNumberFormat="1" applyFont="1" applyAlignment="1">
      <alignment horizontal="right" vertical="center" wrapText="1"/>
    </xf>
    <xf numFmtId="0" fontId="68" fillId="0" borderId="0" xfId="0" applyFont="1" applyAlignment="1">
      <alignment horizontal="right" wrapText="1"/>
    </xf>
    <xf numFmtId="2" fontId="68" fillId="0" borderId="0" xfId="0" applyNumberFormat="1" applyFont="1" applyAlignment="1">
      <alignment horizontal="right" wrapText="1"/>
    </xf>
    <xf numFmtId="0" fontId="49" fillId="0" borderId="0" xfId="0" applyFont="1" applyAlignment="1">
      <alignment horizontal="right" vertical="center" wrapText="1"/>
    </xf>
    <xf numFmtId="2" fontId="49" fillId="0" borderId="0" xfId="0" applyNumberFormat="1" applyFont="1" applyAlignment="1">
      <alignment horizontal="right" vertical="center" wrapText="1"/>
    </xf>
    <xf numFmtId="0" fontId="46" fillId="0" borderId="0" xfId="0" applyFont="1" applyAlignment="1">
      <alignment wrapText="1"/>
    </xf>
    <xf numFmtId="3" fontId="71" fillId="0" borderId="0" xfId="0" applyNumberFormat="1" applyFont="1" applyAlignment="1">
      <alignment horizontal="right" vertical="center" wrapText="1"/>
    </xf>
    <xf numFmtId="4" fontId="49" fillId="0" borderId="0" xfId="0" applyNumberFormat="1" applyFont="1" applyAlignment="1">
      <alignment horizontal="right" vertical="center" wrapText="1"/>
    </xf>
    <xf numFmtId="4" fontId="41" fillId="0" borderId="0" xfId="0" applyNumberFormat="1" applyFont="1" applyAlignment="1">
      <alignment horizontal="right" vertical="center" wrapText="1"/>
    </xf>
    <xf numFmtId="0" fontId="10" fillId="0" borderId="0" xfId="0" applyFont="1" applyAlignment="1">
      <alignment wrapText="1"/>
    </xf>
    <xf numFmtId="3" fontId="42" fillId="0" borderId="0" xfId="0" applyNumberFormat="1" applyFont="1" applyAlignment="1">
      <alignment wrapText="1"/>
    </xf>
    <xf numFmtId="0" fontId="3" fillId="0" borderId="11" xfId="0" applyFont="1" applyBorder="1" applyAlignment="1">
      <alignment horizontal="center" vertical="center" wrapText="1"/>
    </xf>
    <xf numFmtId="0" fontId="30" fillId="0" borderId="11" xfId="0" applyFont="1" applyBorder="1" applyAlignment="1">
      <alignment horizontal="center" vertical="center" wrapText="1"/>
    </xf>
    <xf numFmtId="4" fontId="30" fillId="0" borderId="11" xfId="0" applyNumberFormat="1" applyFont="1" applyBorder="1" applyAlignment="1">
      <alignment horizontal="center" vertical="center" wrapText="1"/>
    </xf>
    <xf numFmtId="1" fontId="30" fillId="0" borderId="11" xfId="0" applyNumberFormat="1" applyFont="1" applyBorder="1" applyAlignment="1">
      <alignment horizontal="center" vertical="center"/>
    </xf>
    <xf numFmtId="1" fontId="85" fillId="5" borderId="11" xfId="0" applyNumberFormat="1" applyFont="1" applyFill="1" applyBorder="1" applyAlignment="1">
      <alignment horizontal="center" vertical="center"/>
    </xf>
    <xf numFmtId="0" fontId="30" fillId="5" borderId="11" xfId="0" applyFont="1" applyFill="1" applyBorder="1" applyAlignment="1">
      <alignment vertical="center" wrapText="1"/>
    </xf>
    <xf numFmtId="0" fontId="30" fillId="5" borderId="11" xfId="0" applyFont="1" applyFill="1" applyBorder="1" applyAlignment="1">
      <alignment horizontal="center" vertical="center" wrapText="1"/>
    </xf>
    <xf numFmtId="4" fontId="30" fillId="5" borderId="11" xfId="0" applyNumberFormat="1" applyFont="1" applyFill="1" applyBorder="1" applyAlignment="1">
      <alignment horizontal="center" vertical="center"/>
    </xf>
    <xf numFmtId="3" fontId="30" fillId="5" borderId="11" xfId="0" applyNumberFormat="1" applyFont="1" applyFill="1" applyBorder="1" applyAlignment="1">
      <alignment horizontal="center" vertical="center" wrapText="1"/>
    </xf>
    <xf numFmtId="0" fontId="30" fillId="4" borderId="11" xfId="0" applyFont="1" applyFill="1" applyBorder="1" applyAlignment="1">
      <alignment horizontal="center" vertical="center"/>
    </xf>
    <xf numFmtId="4" fontId="30" fillId="4" borderId="11" xfId="0" applyNumberFormat="1" applyFont="1" applyFill="1" applyBorder="1" applyAlignment="1">
      <alignment horizontal="center" vertical="center"/>
    </xf>
    <xf numFmtId="4" fontId="30" fillId="4" borderId="11" xfId="0" applyNumberFormat="1" applyFont="1" applyFill="1" applyBorder="1" applyAlignment="1">
      <alignment horizontal="center"/>
    </xf>
    <xf numFmtId="3" fontId="30" fillId="0" borderId="11" xfId="0" applyNumberFormat="1" applyFont="1" applyBorder="1" applyAlignment="1">
      <alignment horizontal="center" vertical="center" wrapText="1"/>
    </xf>
    <xf numFmtId="3" fontId="30" fillId="4" borderId="11" xfId="0" applyNumberFormat="1" applyFont="1" applyFill="1" applyBorder="1" applyAlignment="1">
      <alignment horizontal="center" vertical="center" wrapText="1"/>
    </xf>
    <xf numFmtId="0" fontId="30" fillId="4" borderId="11" xfId="0" applyFont="1" applyFill="1" applyBorder="1" applyAlignment="1">
      <alignment horizontal="center" vertical="center" wrapText="1"/>
    </xf>
    <xf numFmtId="4" fontId="30" fillId="0" borderId="11" xfId="0" applyNumberFormat="1" applyFont="1" applyBorder="1" applyAlignment="1">
      <alignment horizontal="center"/>
    </xf>
    <xf numFmtId="4" fontId="30" fillId="0" borderId="11" xfId="0" applyNumberFormat="1" applyFont="1" applyBorder="1" applyAlignment="1">
      <alignment horizontal="center" vertical="center"/>
    </xf>
    <xf numFmtId="0" fontId="85" fillId="0" borderId="0" xfId="0" applyFont="1"/>
    <xf numFmtId="0" fontId="30" fillId="0" borderId="0" xfId="0" applyFont="1" applyAlignment="1">
      <alignment horizontal="center"/>
    </xf>
    <xf numFmtId="0" fontId="11" fillId="0" borderId="0" xfId="0" applyFont="1"/>
    <xf numFmtId="3" fontId="85" fillId="0" borderId="0" xfId="0" applyNumberFormat="1" applyFont="1" applyAlignment="1">
      <alignment horizontal="center"/>
    </xf>
    <xf numFmtId="9" fontId="85" fillId="0" borderId="0" xfId="0" applyNumberFormat="1" applyFont="1"/>
    <xf numFmtId="0" fontId="85" fillId="0" borderId="0" xfId="0" applyFont="1" applyAlignment="1">
      <alignment horizontal="center" vertical="center"/>
    </xf>
    <xf numFmtId="1" fontId="30" fillId="0" borderId="0" xfId="0" applyNumberFormat="1" applyFont="1" applyAlignment="1">
      <alignment horizontal="center" vertical="center"/>
    </xf>
    <xf numFmtId="1" fontId="85" fillId="0" borderId="0" xfId="0" applyNumberFormat="1" applyFont="1" applyAlignment="1">
      <alignment horizontal="center" vertical="center"/>
    </xf>
    <xf numFmtId="0" fontId="85" fillId="4" borderId="0" xfId="0" applyFont="1" applyFill="1"/>
    <xf numFmtId="14" fontId="85" fillId="0" borderId="0" xfId="0" quotePrefix="1" applyNumberFormat="1" applyFont="1"/>
    <xf numFmtId="3" fontId="30" fillId="0" borderId="0" xfId="0" applyNumberFormat="1" applyFont="1" applyAlignment="1">
      <alignment horizontal="center"/>
    </xf>
    <xf numFmtId="3" fontId="85" fillId="0" borderId="0" xfId="0" applyNumberFormat="1" applyFont="1"/>
    <xf numFmtId="0" fontId="85" fillId="0" borderId="0" xfId="0" applyFont="1" applyAlignment="1">
      <alignment horizontal="center"/>
    </xf>
    <xf numFmtId="0" fontId="86" fillId="0" borderId="0" xfId="0" applyFont="1"/>
    <xf numFmtId="0" fontId="30" fillId="0" borderId="11" xfId="0" applyFont="1" applyBorder="1" applyAlignment="1">
      <alignment horizontal="left" wrapText="1" readingOrder="1"/>
    </xf>
    <xf numFmtId="2" fontId="30" fillId="0" borderId="11" xfId="0" applyNumberFormat="1" applyFont="1" applyBorder="1" applyAlignment="1">
      <alignment horizontal="center" vertical="center" wrapText="1"/>
    </xf>
    <xf numFmtId="3" fontId="30" fillId="0" borderId="11" xfId="0" applyNumberFormat="1" applyFont="1" applyBorder="1" applyAlignment="1">
      <alignment horizontal="right" vertical="center" wrapText="1" indent="1" readingOrder="1"/>
    </xf>
    <xf numFmtId="3" fontId="30" fillId="21" borderId="11" xfId="0" applyNumberFormat="1" applyFont="1" applyFill="1" applyBorder="1" applyAlignment="1">
      <alignment horizontal="center" vertical="center" wrapText="1" readingOrder="1"/>
    </xf>
    <xf numFmtId="0" fontId="87" fillId="0" borderId="0" xfId="0" applyFont="1"/>
    <xf numFmtId="0" fontId="30" fillId="0" borderId="0" xfId="0" applyFont="1" applyAlignment="1">
      <alignment horizontal="left" wrapText="1" readingOrder="1"/>
    </xf>
    <xf numFmtId="4" fontId="30" fillId="0" borderId="0" xfId="0" applyNumberFormat="1" applyFont="1" applyAlignment="1">
      <alignment horizontal="center" vertical="center" wrapText="1"/>
    </xf>
    <xf numFmtId="0" fontId="30" fillId="0" borderId="0" xfId="0" applyFont="1" applyAlignment="1">
      <alignment horizontal="center" vertical="center" wrapText="1"/>
    </xf>
    <xf numFmtId="164" fontId="30" fillId="0" borderId="0" xfId="0" applyNumberFormat="1" applyFont="1" applyAlignment="1">
      <alignment horizontal="center" vertical="center" wrapText="1"/>
    </xf>
    <xf numFmtId="3" fontId="30" fillId="0" borderId="0" xfId="0" applyNumberFormat="1" applyFont="1" applyAlignment="1">
      <alignment horizontal="right" vertical="center" wrapText="1" indent="1" readingOrder="1"/>
    </xf>
    <xf numFmtId="3" fontId="30" fillId="0" borderId="0" xfId="0" applyNumberFormat="1" applyFont="1" applyAlignment="1">
      <alignment horizontal="center" vertical="center" wrapText="1" readingOrder="1"/>
    </xf>
    <xf numFmtId="0" fontId="11" fillId="0" borderId="0" xfId="0" applyFont="1" applyAlignment="1">
      <alignment horizontal="left" wrapText="1" readingOrder="1"/>
    </xf>
    <xf numFmtId="4" fontId="11" fillId="0" borderId="0" xfId="0" applyNumberFormat="1" applyFont="1" applyAlignment="1">
      <alignment horizontal="center" vertical="center" wrapText="1"/>
    </xf>
    <xf numFmtId="4" fontId="11" fillId="0" borderId="11" xfId="0" applyNumberFormat="1" applyFont="1" applyBorder="1" applyAlignment="1">
      <alignment horizontal="center" vertical="center" wrapText="1"/>
    </xf>
    <xf numFmtId="0" fontId="11" fillId="0" borderId="11" xfId="0" applyFont="1" applyBorder="1" applyAlignment="1">
      <alignment horizontal="center" vertical="center" wrapText="1"/>
    </xf>
    <xf numFmtId="3" fontId="89" fillId="0" borderId="0" xfId="0" applyNumberFormat="1" applyFont="1" applyAlignment="1">
      <alignment horizontal="center" vertical="center" wrapText="1" readingOrder="1"/>
    </xf>
    <xf numFmtId="3" fontId="25" fillId="0" borderId="11" xfId="0" applyNumberFormat="1" applyFont="1" applyBorder="1" applyAlignment="1">
      <alignment horizontal="center"/>
    </xf>
    <xf numFmtId="3" fontId="11" fillId="0" borderId="11" xfId="0" applyNumberFormat="1" applyFont="1" applyBorder="1" applyAlignment="1">
      <alignment horizontal="center"/>
    </xf>
    <xf numFmtId="3" fontId="25" fillId="0" borderId="0" xfId="0" applyNumberFormat="1" applyFont="1" applyAlignment="1">
      <alignment horizontal="center"/>
    </xf>
    <xf numFmtId="0" fontId="90" fillId="0" borderId="0" xfId="0" applyFont="1"/>
    <xf numFmtId="3" fontId="90" fillId="0" borderId="0" xfId="0" applyNumberFormat="1" applyFont="1" applyAlignment="1">
      <alignment horizontal="center"/>
    </xf>
    <xf numFmtId="3" fontId="89" fillId="0" borderId="0" xfId="0" applyNumberFormat="1" applyFont="1"/>
    <xf numFmtId="0" fontId="91" fillId="0" borderId="0" xfId="0" applyFont="1"/>
    <xf numFmtId="0" fontId="92" fillId="0" borderId="0" xfId="0" applyFont="1"/>
    <xf numFmtId="3" fontId="90" fillId="0" borderId="0" xfId="0" applyNumberFormat="1" applyFont="1"/>
    <xf numFmtId="1" fontId="30" fillId="0" borderId="0" xfId="0" applyNumberFormat="1" applyFont="1"/>
    <xf numFmtId="1" fontId="85" fillId="0" borderId="11" xfId="0" applyNumberFormat="1" applyFont="1" applyBorder="1" applyAlignment="1">
      <alignment horizontal="center" vertical="center"/>
    </xf>
    <xf numFmtId="10" fontId="30" fillId="0" borderId="11" xfId="2" applyNumberFormat="1" applyFont="1" applyBorder="1"/>
    <xf numFmtId="10" fontId="30" fillId="5" borderId="11" xfId="2" applyNumberFormat="1" applyFont="1" applyFill="1" applyBorder="1"/>
    <xf numFmtId="0" fontId="30" fillId="4" borderId="11" xfId="0" applyFont="1" applyFill="1" applyBorder="1"/>
    <xf numFmtId="0" fontId="20" fillId="0" borderId="22" xfId="0" applyFont="1" applyBorder="1"/>
    <xf numFmtId="0" fontId="9" fillId="12" borderId="22" xfId="0" applyFont="1" applyFill="1" applyBorder="1"/>
    <xf numFmtId="0" fontId="9" fillId="4" borderId="22" xfId="0" applyFont="1" applyFill="1" applyBorder="1" applyAlignment="1">
      <alignment horizontal="center" vertical="center"/>
    </xf>
    <xf numFmtId="0" fontId="9" fillId="0" borderId="22" xfId="0" applyFont="1" applyBorder="1" applyAlignment="1">
      <alignment horizontal="center" vertical="center" wrapText="1"/>
    </xf>
    <xf numFmtId="0" fontId="9" fillId="0" borderId="30" xfId="0" applyFont="1" applyBorder="1" applyAlignment="1">
      <alignment horizontal="center" vertical="center"/>
    </xf>
    <xf numFmtId="0" fontId="9" fillId="0" borderId="22" xfId="0" applyFont="1" applyBorder="1" applyAlignment="1">
      <alignment horizontal="center" vertical="center"/>
    </xf>
    <xf numFmtId="0" fontId="9" fillId="4" borderId="22" xfId="0" applyFont="1" applyFill="1" applyBorder="1" applyAlignment="1">
      <alignment horizontal="center" vertical="center" wrapText="1"/>
    </xf>
    <xf numFmtId="0" fontId="4" fillId="6" borderId="22" xfId="0" applyFont="1" applyFill="1" applyBorder="1" applyAlignment="1">
      <alignment horizontal="right"/>
    </xf>
    <xf numFmtId="0" fontId="9" fillId="12" borderId="22" xfId="0" applyFont="1" applyFill="1" applyBorder="1" applyAlignment="1">
      <alignment wrapText="1"/>
    </xf>
    <xf numFmtId="0" fontId="4" fillId="11" borderId="33" xfId="0" applyFont="1" applyFill="1" applyBorder="1" applyAlignment="1">
      <alignment horizontal="right" vertical="center"/>
    </xf>
    <xf numFmtId="4" fontId="4" fillId="11" borderId="11" xfId="0" applyNumberFormat="1" applyFont="1" applyFill="1" applyBorder="1"/>
    <xf numFmtId="4" fontId="3" fillId="0" borderId="10" xfId="3" applyNumberFormat="1" applyFont="1" applyBorder="1" applyAlignment="1">
      <alignment horizontal="left"/>
    </xf>
    <xf numFmtId="4" fontId="3" fillId="0" borderId="22" xfId="3" applyNumberFormat="1" applyFont="1" applyBorder="1" applyAlignment="1">
      <alignment horizontal="center"/>
    </xf>
    <xf numFmtId="4" fontId="9" fillId="0" borderId="10" xfId="3" applyNumberFormat="1" applyFont="1" applyBorder="1" applyAlignment="1">
      <alignment horizontal="left"/>
    </xf>
    <xf numFmtId="4" fontId="3" fillId="0" borderId="10" xfId="3" applyNumberFormat="1" applyFont="1" applyBorder="1"/>
    <xf numFmtId="4" fontId="2" fillId="11" borderId="6" xfId="3" applyNumberFormat="1" applyFont="1" applyFill="1" applyBorder="1" applyAlignment="1">
      <alignment horizontal="center" vertical="center"/>
    </xf>
    <xf numFmtId="0" fontId="3" fillId="0" borderId="11" xfId="0" applyFont="1" applyBorder="1"/>
    <xf numFmtId="3" fontId="3" fillId="0" borderId="11" xfId="0" applyNumberFormat="1" applyFont="1" applyBorder="1"/>
    <xf numFmtId="0" fontId="4" fillId="10" borderId="32" xfId="0" applyFont="1" applyFill="1" applyBorder="1" applyAlignment="1">
      <alignment horizontal="left" wrapText="1"/>
    </xf>
    <xf numFmtId="0" fontId="18" fillId="9" borderId="22" xfId="0" applyFont="1" applyFill="1" applyBorder="1" applyAlignment="1">
      <alignment horizontal="left" vertical="center" wrapText="1"/>
    </xf>
    <xf numFmtId="0" fontId="3" fillId="9" borderId="22" xfId="0" applyFont="1" applyFill="1" applyBorder="1" applyAlignment="1">
      <alignment horizontal="left" vertical="center" wrapText="1"/>
    </xf>
    <xf numFmtId="4" fontId="4" fillId="9" borderId="11" xfId="0" applyNumberFormat="1" applyFont="1" applyFill="1" applyBorder="1"/>
    <xf numFmtId="4" fontId="4" fillId="10" borderId="11" xfId="0" applyNumberFormat="1" applyFont="1" applyFill="1" applyBorder="1"/>
    <xf numFmtId="4" fontId="8" fillId="0" borderId="11" xfId="1" applyNumberFormat="1" applyFont="1" applyBorder="1" applyAlignment="1">
      <alignment horizontal="center" vertical="center" wrapText="1"/>
    </xf>
    <xf numFmtId="4" fontId="3" fillId="10" borderId="11" xfId="0" applyNumberFormat="1" applyFont="1" applyFill="1" applyBorder="1"/>
    <xf numFmtId="0" fontId="2" fillId="10" borderId="36" xfId="0" applyFont="1" applyFill="1" applyBorder="1" applyAlignment="1">
      <alignment horizontal="center" vertical="center"/>
    </xf>
    <xf numFmtId="4" fontId="2" fillId="10" borderId="11" xfId="0" applyNumberFormat="1" applyFont="1" applyFill="1" applyBorder="1"/>
    <xf numFmtId="4" fontId="2" fillId="9" borderId="11" xfId="0" applyNumberFormat="1" applyFont="1" applyFill="1" applyBorder="1"/>
    <xf numFmtId="3" fontId="17" fillId="0" borderId="11" xfId="0" applyNumberFormat="1" applyFont="1" applyBorder="1"/>
    <xf numFmtId="0" fontId="8" fillId="0" borderId="21" xfId="1" applyFont="1" applyBorder="1" applyAlignment="1">
      <alignment vertical="center" wrapText="1"/>
    </xf>
    <xf numFmtId="0" fontId="18" fillId="0" borderId="11" xfId="19" applyFont="1" applyBorder="1" applyAlignment="1">
      <alignment horizontal="center"/>
    </xf>
    <xf numFmtId="0" fontId="8" fillId="0" borderId="11" xfId="1" applyFont="1" applyBorder="1" applyAlignment="1">
      <alignment horizontal="center" vertical="center" wrapText="1"/>
    </xf>
    <xf numFmtId="0" fontId="9" fillId="0" borderId="11" xfId="1" applyFont="1" applyBorder="1" applyAlignment="1">
      <alignment horizontal="center" vertical="center" wrapText="1"/>
    </xf>
    <xf numFmtId="3" fontId="4" fillId="9" borderId="11" xfId="0" applyNumberFormat="1" applyFont="1" applyFill="1" applyBorder="1"/>
    <xf numFmtId="2" fontId="8" fillId="0" borderId="38" xfId="1" applyNumberFormat="1" applyFont="1" applyBorder="1" applyAlignment="1">
      <alignment horizontal="center" vertical="center"/>
    </xf>
    <xf numFmtId="0" fontId="9" fillId="0" borderId="11" xfId="1" applyFont="1" applyBorder="1" applyAlignment="1">
      <alignment horizontal="center" vertical="center"/>
    </xf>
    <xf numFmtId="49" fontId="9" fillId="4" borderId="11" xfId="0" applyNumberFormat="1" applyFont="1" applyFill="1" applyBorder="1" applyAlignment="1">
      <alignment horizontal="center" wrapText="1"/>
    </xf>
    <xf numFmtId="2" fontId="9" fillId="4" borderId="11" xfId="0" applyNumberFormat="1" applyFont="1" applyFill="1" applyBorder="1" applyAlignment="1">
      <alignment horizontal="center" vertical="center"/>
    </xf>
    <xf numFmtId="2" fontId="94" fillId="20" borderId="11" xfId="0" applyNumberFormat="1" applyFont="1" applyFill="1" applyBorder="1" applyAlignment="1">
      <alignment horizontal="right" vertical="top" wrapText="1"/>
    </xf>
    <xf numFmtId="0" fontId="1" fillId="0" borderId="11" xfId="0" applyFont="1" applyBorder="1"/>
    <xf numFmtId="0" fontId="17" fillId="0" borderId="11" xfId="0" applyFont="1" applyBorder="1"/>
    <xf numFmtId="3" fontId="2" fillId="10" borderId="11" xfId="0" applyNumberFormat="1" applyFont="1" applyFill="1" applyBorder="1"/>
    <xf numFmtId="3" fontId="2" fillId="9" borderId="11" xfId="0" applyNumberFormat="1" applyFont="1" applyFill="1" applyBorder="1"/>
    <xf numFmtId="4" fontId="2" fillId="20" borderId="11" xfId="0" applyNumberFormat="1" applyFont="1" applyFill="1" applyBorder="1"/>
    <xf numFmtId="0" fontId="17" fillId="0" borderId="0" xfId="3" applyFont="1"/>
    <xf numFmtId="0" fontId="95" fillId="0" borderId="0" xfId="3" applyFont="1" applyAlignment="1">
      <alignment wrapText="1"/>
    </xf>
    <xf numFmtId="0" fontId="25" fillId="0" borderId="0" xfId="3" applyFont="1"/>
    <xf numFmtId="0" fontId="24" fillId="0" borderId="0" xfId="3" applyFont="1"/>
    <xf numFmtId="0" fontId="96" fillId="0" borderId="0" xfId="3" applyFont="1" applyAlignment="1">
      <alignment horizontal="right"/>
    </xf>
    <xf numFmtId="0" fontId="11" fillId="0" borderId="0" xfId="3" applyFont="1" applyAlignment="1">
      <alignment horizontal="center"/>
    </xf>
    <xf numFmtId="0" fontId="12" fillId="0" borderId="0" xfId="3" applyFont="1" applyAlignment="1">
      <alignment horizontal="center" vertical="center"/>
    </xf>
    <xf numFmtId="0" fontId="3" fillId="0" borderId="0" xfId="0" applyFont="1" applyAlignment="1">
      <alignment horizontal="center"/>
    </xf>
    <xf numFmtId="0" fontId="3" fillId="0" borderId="0" xfId="0" applyFont="1"/>
    <xf numFmtId="2" fontId="16" fillId="24" borderId="11" xfId="3" applyNumberFormat="1" applyFont="1" applyFill="1" applyBorder="1" applyAlignment="1">
      <alignment horizontal="center" wrapText="1"/>
    </xf>
    <xf numFmtId="2" fontId="9" fillId="5" borderId="11" xfId="0" applyNumberFormat="1" applyFont="1" applyFill="1" applyBorder="1" applyAlignment="1">
      <alignment horizontal="center"/>
    </xf>
    <xf numFmtId="2" fontId="9" fillId="0" borderId="11" xfId="3" quotePrefix="1" applyNumberFormat="1" applyFont="1" applyBorder="1" applyAlignment="1">
      <alignment horizontal="center"/>
    </xf>
    <xf numFmtId="2" fontId="99" fillId="0" borderId="11" xfId="3" quotePrefix="1" applyNumberFormat="1" applyFont="1" applyBorder="1" applyAlignment="1">
      <alignment horizontal="center"/>
    </xf>
    <xf numFmtId="2" fontId="99" fillId="5" borderId="11" xfId="0" applyNumberFormat="1" applyFont="1" applyFill="1" applyBorder="1" applyAlignment="1">
      <alignment horizontal="center"/>
    </xf>
    <xf numFmtId="0" fontId="99" fillId="5" borderId="11" xfId="0" applyFont="1" applyFill="1" applyBorder="1" applyAlignment="1">
      <alignment horizontal="center"/>
    </xf>
    <xf numFmtId="0" fontId="99" fillId="0" borderId="11" xfId="3" quotePrefix="1" applyFont="1" applyBorder="1" applyAlignment="1">
      <alignment horizontal="center"/>
    </xf>
    <xf numFmtId="0" fontId="16" fillId="24" borderId="11" xfId="3" applyFont="1" applyFill="1" applyBorder="1" applyAlignment="1">
      <alignment horizontal="center" wrapText="1"/>
    </xf>
    <xf numFmtId="0" fontId="9" fillId="5" borderId="11" xfId="0" applyFont="1" applyFill="1" applyBorder="1" applyAlignment="1">
      <alignment horizontal="center"/>
    </xf>
    <xf numFmtId="0" fontId="9" fillId="0" borderId="11" xfId="3" quotePrefix="1" applyFont="1" applyBorder="1" applyAlignment="1">
      <alignment horizontal="center"/>
    </xf>
    <xf numFmtId="0" fontId="4" fillId="0" borderId="0" xfId="0" applyFont="1" applyAlignment="1">
      <alignment vertical="center"/>
    </xf>
    <xf numFmtId="2" fontId="9" fillId="4" borderId="11" xfId="3" quotePrefix="1" applyNumberFormat="1" applyFont="1" applyFill="1" applyBorder="1" applyAlignment="1">
      <alignment horizontal="center"/>
    </xf>
    <xf numFmtId="2" fontId="24" fillId="4" borderId="11" xfId="3" applyNumberFormat="1" applyFont="1" applyFill="1" applyBorder="1" applyAlignment="1">
      <alignment horizontal="center"/>
    </xf>
    <xf numFmtId="2" fontId="4" fillId="24" borderId="11" xfId="3" applyNumberFormat="1" applyFont="1" applyFill="1" applyBorder="1" applyAlignment="1">
      <alignment horizontal="center" wrapText="1"/>
    </xf>
    <xf numFmtId="2" fontId="3" fillId="5" borderId="11" xfId="0" applyNumberFormat="1" applyFont="1" applyFill="1" applyBorder="1" applyAlignment="1">
      <alignment horizontal="center"/>
    </xf>
    <xf numFmtId="2" fontId="3" fillId="4" borderId="11" xfId="3" quotePrefix="1" applyNumberFormat="1" applyFont="1" applyFill="1" applyBorder="1" applyAlignment="1">
      <alignment horizontal="center"/>
    </xf>
    <xf numFmtId="3" fontId="3" fillId="18" borderId="11" xfId="0" applyNumberFormat="1" applyFont="1" applyFill="1" applyBorder="1"/>
    <xf numFmtId="4" fontId="4" fillId="24" borderId="11" xfId="3" applyNumberFormat="1" applyFont="1" applyFill="1" applyBorder="1" applyAlignment="1">
      <alignment horizontal="center" vertical="center" wrapText="1"/>
    </xf>
    <xf numFmtId="4" fontId="9" fillId="5" borderId="11" xfId="3" applyNumberFormat="1" applyFont="1" applyFill="1" applyBorder="1" applyAlignment="1">
      <alignment horizontal="center"/>
    </xf>
    <xf numFmtId="4" fontId="3" fillId="5" borderId="11" xfId="3" quotePrefix="1" applyNumberFormat="1" applyFont="1" applyFill="1" applyBorder="1" applyAlignment="1">
      <alignment horizontal="center"/>
    </xf>
    <xf numFmtId="0" fontId="3" fillId="0" borderId="22" xfId="3" applyFont="1" applyBorder="1" applyAlignment="1">
      <alignment horizontal="center"/>
    </xf>
    <xf numFmtId="2" fontId="12" fillId="0" borderId="0" xfId="3" applyNumberFormat="1" applyFont="1" applyAlignment="1">
      <alignment horizontal="center" vertical="center"/>
    </xf>
    <xf numFmtId="2" fontId="3" fillId="5" borderId="11" xfId="3" quotePrefix="1" applyNumberFormat="1" applyFont="1" applyFill="1" applyBorder="1" applyAlignment="1">
      <alignment horizontal="center"/>
    </xf>
    <xf numFmtId="4" fontId="12" fillId="0" borderId="0" xfId="3" applyNumberFormat="1" applyFont="1" applyAlignment="1">
      <alignment horizontal="center" vertical="center"/>
    </xf>
    <xf numFmtId="4" fontId="9" fillId="4" borderId="11" xfId="3" quotePrefix="1" applyNumberFormat="1" applyFont="1" applyFill="1" applyBorder="1" applyAlignment="1">
      <alignment horizontal="center"/>
    </xf>
    <xf numFmtId="0" fontId="2" fillId="0" borderId="0" xfId="3" applyFont="1"/>
    <xf numFmtId="0" fontId="9" fillId="5" borderId="11" xfId="3" applyFont="1" applyFill="1" applyBorder="1" applyAlignment="1">
      <alignment horizontal="left" vertical="center" wrapText="1"/>
    </xf>
    <xf numFmtId="0" fontId="9" fillId="0" borderId="11" xfId="19" applyFont="1" applyBorder="1" applyAlignment="1">
      <alignment vertical="top" wrapText="1"/>
    </xf>
    <xf numFmtId="0" fontId="9" fillId="0" borderId="11" xfId="19" applyFont="1" applyBorder="1" applyAlignment="1">
      <alignment horizontal="center" vertical="top" wrapText="1"/>
    </xf>
    <xf numFmtId="0" fontId="9" fillId="4" borderId="11" xfId="0" applyFont="1" applyFill="1" applyBorder="1" applyAlignment="1">
      <alignment vertical="center"/>
    </xf>
    <xf numFmtId="0" fontId="9" fillId="4" borderId="11" xfId="0" applyFont="1" applyFill="1" applyBorder="1" applyAlignment="1">
      <alignment horizontal="center" vertical="center"/>
    </xf>
    <xf numFmtId="0" fontId="9" fillId="0" borderId="11" xfId="0" applyFont="1" applyBorder="1"/>
    <xf numFmtId="0" fontId="100" fillId="25" borderId="11" xfId="0" applyFont="1" applyFill="1" applyBorder="1" applyAlignment="1">
      <alignment horizontal="center" vertical="center"/>
    </xf>
    <xf numFmtId="2" fontId="16" fillId="25" borderId="11" xfId="0" applyNumberFormat="1" applyFont="1" applyFill="1" applyBorder="1" applyAlignment="1">
      <alignment horizontal="center" vertical="center"/>
    </xf>
    <xf numFmtId="0" fontId="9" fillId="0" borderId="11" xfId="3" applyFont="1" applyBorder="1" applyAlignment="1">
      <alignment horizontal="center"/>
    </xf>
    <xf numFmtId="16" fontId="18" fillId="4" borderId="11" xfId="0" quotePrefix="1" applyNumberFormat="1" applyFont="1" applyFill="1" applyBorder="1" applyAlignment="1">
      <alignment horizontal="left" wrapText="1"/>
    </xf>
    <xf numFmtId="16" fontId="9" fillId="4" borderId="11" xfId="0" quotePrefix="1" applyNumberFormat="1" applyFont="1" applyFill="1" applyBorder="1" applyAlignment="1">
      <alignment horizontal="center" wrapText="1"/>
    </xf>
    <xf numFmtId="16" fontId="9" fillId="0" borderId="11" xfId="0" quotePrefix="1" applyNumberFormat="1" applyFont="1" applyBorder="1" applyAlignment="1">
      <alignment horizontal="center" wrapText="1"/>
    </xf>
    <xf numFmtId="49" fontId="9" fillId="4" borderId="11" xfId="0" applyNumberFormat="1" applyFont="1" applyFill="1" applyBorder="1" applyAlignment="1">
      <alignment horizontal="center" vertical="center"/>
    </xf>
    <xf numFmtId="0" fontId="9" fillId="0" borderId="11" xfId="0" applyFont="1" applyBorder="1" applyAlignment="1">
      <alignment horizontal="center"/>
    </xf>
    <xf numFmtId="0" fontId="4" fillId="24" borderId="11" xfId="3" applyFont="1" applyFill="1" applyBorder="1" applyAlignment="1">
      <alignment horizontal="center" wrapText="1"/>
    </xf>
    <xf numFmtId="0" fontId="3" fillId="5" borderId="11" xfId="3" applyFont="1" applyFill="1" applyBorder="1" applyAlignment="1">
      <alignment horizontal="left" vertical="center" wrapText="1"/>
    </xf>
    <xf numFmtId="0" fontId="8" fillId="0" borderId="11" xfId="19" applyFont="1" applyBorder="1" applyAlignment="1">
      <alignment vertical="top" wrapText="1"/>
    </xf>
    <xf numFmtId="0" fontId="8" fillId="4" borderId="11" xfId="19" applyFont="1" applyFill="1" applyBorder="1"/>
    <xf numFmtId="0" fontId="9" fillId="4" borderId="11" xfId="19" applyFont="1" applyFill="1" applyBorder="1" applyAlignment="1">
      <alignment horizontal="center"/>
    </xf>
    <xf numFmtId="0" fontId="8" fillId="4" borderId="11" xfId="19" applyFont="1" applyFill="1" applyBorder="1" applyAlignment="1">
      <alignment horizontal="left" vertical="center"/>
    </xf>
    <xf numFmtId="0" fontId="9" fillId="4" borderId="11" xfId="19" applyFont="1" applyFill="1" applyBorder="1" applyAlignment="1">
      <alignment horizontal="center" vertical="center"/>
    </xf>
    <xf numFmtId="0" fontId="8" fillId="26" borderId="11" xfId="19" applyFont="1" applyFill="1" applyBorder="1" applyAlignment="1">
      <alignment horizontal="left" vertical="center" wrapText="1"/>
    </xf>
    <xf numFmtId="0" fontId="9" fillId="26" borderId="11" xfId="19" applyFont="1" applyFill="1" applyBorder="1" applyAlignment="1">
      <alignment horizontal="center" vertical="center" wrapText="1"/>
    </xf>
    <xf numFmtId="0" fontId="3" fillId="0" borderId="11" xfId="3" applyFont="1" applyBorder="1"/>
    <xf numFmtId="0" fontId="8" fillId="4" borderId="11" xfId="19" applyFont="1" applyFill="1" applyBorder="1" applyAlignment="1">
      <alignment horizontal="left" vertical="center" wrapText="1"/>
    </xf>
    <xf numFmtId="0" fontId="9" fillId="4" borderId="11" xfId="19" applyFont="1" applyFill="1" applyBorder="1" applyAlignment="1">
      <alignment horizontal="center" vertical="center" wrapText="1"/>
    </xf>
    <xf numFmtId="0" fontId="3" fillId="0" borderId="11" xfId="3" applyFont="1" applyBorder="1" applyAlignment="1">
      <alignment horizontal="left"/>
    </xf>
    <xf numFmtId="0" fontId="6" fillId="18" borderId="11" xfId="0" applyFont="1" applyFill="1" applyBorder="1" applyAlignment="1">
      <alignment horizontal="center"/>
    </xf>
    <xf numFmtId="0" fontId="3" fillId="0" borderId="11" xfId="3" applyFont="1" applyBorder="1" applyAlignment="1">
      <alignment horizontal="center"/>
    </xf>
    <xf numFmtId="0" fontId="17" fillId="0" borderId="11" xfId="3" applyFont="1" applyBorder="1" applyAlignment="1">
      <alignment horizontal="center" vertical="center"/>
    </xf>
    <xf numFmtId="4" fontId="17" fillId="0" borderId="11" xfId="3" applyNumberFormat="1" applyFont="1" applyBorder="1" applyAlignment="1">
      <alignment horizontal="center"/>
    </xf>
    <xf numFmtId="0" fontId="2" fillId="18" borderId="11" xfId="3" applyFont="1" applyFill="1" applyBorder="1" applyAlignment="1">
      <alignment horizontal="center" vertical="center"/>
    </xf>
    <xf numFmtId="4" fontId="2" fillId="18" borderId="11" xfId="0" applyNumberFormat="1" applyFont="1" applyFill="1" applyBorder="1" applyAlignment="1">
      <alignment horizontal="center"/>
    </xf>
    <xf numFmtId="2" fontId="4" fillId="24" borderId="11" xfId="3" applyNumberFormat="1" applyFont="1" applyFill="1" applyBorder="1" applyAlignment="1">
      <alignment horizontal="center" vertical="center" wrapText="1"/>
    </xf>
    <xf numFmtId="0" fontId="3" fillId="4" borderId="11" xfId="0" applyFont="1" applyFill="1" applyBorder="1" applyAlignment="1">
      <alignment vertical="center"/>
    </xf>
    <xf numFmtId="0" fontId="3" fillId="4" borderId="11" xfId="0" applyFont="1" applyFill="1" applyBorder="1" applyAlignment="1">
      <alignment vertical="center" wrapText="1"/>
    </xf>
    <xf numFmtId="49" fontId="9" fillId="4" borderId="11" xfId="0" applyNumberFormat="1" applyFont="1" applyFill="1" applyBorder="1" applyAlignment="1">
      <alignment horizontal="center" vertical="center" wrapText="1"/>
    </xf>
    <xf numFmtId="3" fontId="17" fillId="0" borderId="11" xfId="3" applyNumberFormat="1" applyFont="1" applyBorder="1" applyAlignment="1">
      <alignment horizontal="center"/>
    </xf>
    <xf numFmtId="4" fontId="24" fillId="4" borderId="11" xfId="3" applyNumberFormat="1" applyFont="1" applyFill="1" applyBorder="1" applyAlignment="1">
      <alignment horizontal="center"/>
    </xf>
    <xf numFmtId="0" fontId="9" fillId="4" borderId="11" xfId="0" applyFont="1" applyFill="1" applyBorder="1"/>
    <xf numFmtId="49" fontId="9" fillId="4" borderId="11" xfId="0" applyNumberFormat="1" applyFont="1" applyFill="1" applyBorder="1" applyAlignment="1">
      <alignment horizontal="center"/>
    </xf>
    <xf numFmtId="2" fontId="15" fillId="18" borderId="11" xfId="0" applyNumberFormat="1" applyFont="1" applyFill="1" applyBorder="1"/>
    <xf numFmtId="0" fontId="2" fillId="0" borderId="11" xfId="3" applyFont="1" applyBorder="1" applyAlignment="1">
      <alignment horizontal="center" vertical="center"/>
    </xf>
    <xf numFmtId="2" fontId="2" fillId="0" borderId="11" xfId="3" applyNumberFormat="1" applyFont="1" applyBorder="1" applyAlignment="1">
      <alignment horizontal="center" vertical="center"/>
    </xf>
    <xf numFmtId="0" fontId="4" fillId="10" borderId="11" xfId="0" applyFont="1" applyFill="1" applyBorder="1" applyAlignment="1">
      <alignment horizontal="left" wrapText="1"/>
    </xf>
    <xf numFmtId="164" fontId="4" fillId="10" borderId="11" xfId="0" applyNumberFormat="1" applyFont="1" applyFill="1" applyBorder="1" applyAlignment="1">
      <alignment horizontal="center" vertical="center" wrapText="1"/>
    </xf>
    <xf numFmtId="0" fontId="18" fillId="9" borderId="11" xfId="0" applyFont="1" applyFill="1" applyBorder="1" applyAlignment="1">
      <alignment horizontal="left" vertical="center" wrapText="1"/>
    </xf>
    <xf numFmtId="0" fontId="8" fillId="0" borderId="11" xfId="1" applyFont="1" applyBorder="1" applyAlignment="1">
      <alignment vertical="center" wrapText="1"/>
    </xf>
    <xf numFmtId="0" fontId="93" fillId="0" borderId="11" xfId="19" applyFont="1" applyBorder="1" applyAlignment="1">
      <alignment horizontal="center" wrapText="1"/>
    </xf>
    <xf numFmtId="0" fontId="93" fillId="0" borderId="11" xfId="19" applyFont="1" applyBorder="1" applyAlignment="1">
      <alignment horizontal="center"/>
    </xf>
    <xf numFmtId="0" fontId="8" fillId="7" borderId="11" xfId="1" applyFont="1" applyFill="1" applyBorder="1" applyAlignment="1">
      <alignment vertical="center" wrapText="1"/>
    </xf>
    <xf numFmtId="0" fontId="3" fillId="9" borderId="11" xfId="0" applyFont="1" applyFill="1" applyBorder="1" applyAlignment="1">
      <alignment horizontal="left" vertical="center" wrapText="1"/>
    </xf>
    <xf numFmtId="0" fontId="18" fillId="0" borderId="11" xfId="19" applyFont="1" applyBorder="1" applyAlignment="1">
      <alignment horizontal="center" wrapText="1"/>
    </xf>
    <xf numFmtId="0" fontId="9" fillId="0" borderId="11" xfId="1" applyFont="1" applyBorder="1" applyAlignment="1">
      <alignment vertical="center" wrapText="1"/>
    </xf>
    <xf numFmtId="0" fontId="16" fillId="10" borderId="11" xfId="0" applyFont="1" applyFill="1" applyBorder="1" applyAlignment="1">
      <alignment horizontal="left" wrapText="1"/>
    </xf>
    <xf numFmtId="164" fontId="16" fillId="10" borderId="11" xfId="0" applyNumberFormat="1" applyFont="1" applyFill="1" applyBorder="1" applyAlignment="1">
      <alignment horizontal="center" vertical="center" wrapText="1"/>
    </xf>
    <xf numFmtId="0" fontId="8" fillId="9" borderId="11" xfId="0" applyFont="1" applyFill="1" applyBorder="1" applyAlignment="1">
      <alignment horizontal="left" vertical="center" wrapText="1"/>
    </xf>
    <xf numFmtId="2" fontId="9" fillId="4" borderId="11" xfId="1" applyNumberFormat="1" applyFont="1" applyFill="1" applyBorder="1" applyAlignment="1">
      <alignment horizontal="center" vertical="center"/>
    </xf>
    <xf numFmtId="0" fontId="9" fillId="0" borderId="11" xfId="1" applyFont="1" applyBorder="1" applyAlignment="1">
      <alignment vertical="center"/>
    </xf>
    <xf numFmtId="49" fontId="9" fillId="4" borderId="11" xfId="0" applyNumberFormat="1" applyFont="1" applyFill="1" applyBorder="1" applyAlignment="1">
      <alignment horizontal="left" wrapText="1"/>
    </xf>
    <xf numFmtId="0" fontId="18" fillId="0" borderId="11" xfId="19" applyFont="1" applyBorder="1" applyAlignment="1">
      <alignment horizontal="center" vertical="center"/>
    </xf>
    <xf numFmtId="0" fontId="2" fillId="10" borderId="11" xfId="0" applyFont="1" applyFill="1" applyBorder="1" applyAlignment="1">
      <alignment horizontal="center" vertical="center"/>
    </xf>
    <xf numFmtId="2" fontId="2" fillId="10" borderId="11" xfId="0" applyNumberFormat="1" applyFont="1" applyFill="1" applyBorder="1" applyAlignment="1">
      <alignment horizontal="center" vertical="center"/>
    </xf>
    <xf numFmtId="164" fontId="17" fillId="0" borderId="11" xfId="0" applyNumberFormat="1" applyFont="1" applyBorder="1"/>
    <xf numFmtId="0" fontId="3" fillId="9" borderId="11" xfId="0" applyFont="1" applyFill="1" applyBorder="1" applyAlignment="1">
      <alignment horizontal="center" vertical="center" wrapText="1"/>
    </xf>
    <xf numFmtId="0" fontId="16" fillId="10" borderId="11" xfId="0" applyFont="1" applyFill="1" applyBorder="1" applyAlignment="1">
      <alignment horizontal="center" wrapText="1"/>
    </xf>
    <xf numFmtId="0" fontId="8" fillId="9" borderId="11" xfId="0" applyFont="1" applyFill="1" applyBorder="1" applyAlignment="1">
      <alignment horizontal="center" vertical="center" wrapText="1"/>
    </xf>
    <xf numFmtId="49" fontId="9" fillId="0" borderId="11" xfId="0" applyNumberFormat="1" applyFont="1" applyBorder="1" applyAlignment="1">
      <alignment horizontal="left" wrapText="1"/>
    </xf>
    <xf numFmtId="49" fontId="8" fillId="0" borderId="11" xfId="1" applyNumberFormat="1" applyFont="1" applyBorder="1" applyAlignment="1">
      <alignment horizontal="center" vertical="center" wrapText="1"/>
    </xf>
    <xf numFmtId="2" fontId="8" fillId="4" borderId="11" xfId="1" applyNumberFormat="1" applyFont="1" applyFill="1" applyBorder="1" applyAlignment="1">
      <alignment horizontal="center" vertical="center"/>
    </xf>
    <xf numFmtId="0" fontId="3" fillId="0" borderId="11" xfId="0" applyFont="1" applyBorder="1" applyAlignment="1">
      <alignment wrapText="1"/>
    </xf>
    <xf numFmtId="49" fontId="3" fillId="0" borderId="11" xfId="0" applyNumberFormat="1" applyFont="1" applyBorder="1" applyAlignment="1">
      <alignment horizontal="center" wrapText="1"/>
    </xf>
    <xf numFmtId="0" fontId="3" fillId="0" borderId="11" xfId="0" applyFont="1" applyBorder="1" applyAlignment="1">
      <alignment horizontal="center" wrapText="1"/>
    </xf>
    <xf numFmtId="0" fontId="3" fillId="4" borderId="11" xfId="0" applyFont="1" applyFill="1" applyBorder="1" applyAlignment="1">
      <alignment wrapText="1"/>
    </xf>
    <xf numFmtId="2" fontId="9" fillId="0" borderId="11" xfId="0" applyNumberFormat="1" applyFont="1" applyBorder="1" applyAlignment="1">
      <alignment horizontal="center" vertical="center"/>
    </xf>
    <xf numFmtId="0" fontId="3" fillId="4" borderId="11" xfId="0" applyFont="1" applyFill="1" applyBorder="1" applyAlignment="1">
      <alignment horizontal="center" vertical="center" wrapText="1"/>
    </xf>
    <xf numFmtId="49" fontId="9" fillId="0" borderId="11" xfId="0" applyNumberFormat="1" applyFont="1" applyBorder="1" applyAlignment="1">
      <alignment horizontal="center" wrapText="1"/>
    </xf>
    <xf numFmtId="49" fontId="8" fillId="0" borderId="11" xfId="0" applyNumberFormat="1" applyFont="1" applyBorder="1" applyAlignment="1">
      <alignment horizontal="center" wrapText="1"/>
    </xf>
    <xf numFmtId="3" fontId="3" fillId="0" borderId="11" xfId="3" applyNumberFormat="1" applyFont="1" applyBorder="1" applyAlignment="1">
      <alignment horizontal="center" vertical="center"/>
    </xf>
    <xf numFmtId="3" fontId="3" fillId="18" borderId="11" xfId="3" applyNumberFormat="1" applyFont="1" applyFill="1" applyBorder="1" applyAlignment="1">
      <alignment horizontal="center" vertical="center"/>
    </xf>
    <xf numFmtId="4" fontId="4" fillId="0" borderId="11" xfId="3" applyNumberFormat="1" applyFont="1" applyBorder="1"/>
    <xf numFmtId="0" fontId="8" fillId="0" borderId="39" xfId="1" applyFont="1" applyBorder="1" applyAlignment="1">
      <alignment horizontal="center" vertical="center" wrapText="1"/>
    </xf>
    <xf numFmtId="0" fontId="3" fillId="9" borderId="22" xfId="3" applyFont="1" applyFill="1" applyBorder="1" applyAlignment="1">
      <alignment horizontal="left" vertical="center" wrapText="1"/>
    </xf>
    <xf numFmtId="0" fontId="3" fillId="0" borderId="22" xfId="0" applyFont="1" applyBorder="1" applyAlignment="1">
      <alignment horizontal="center"/>
    </xf>
    <xf numFmtId="10" fontId="3" fillId="0" borderId="11" xfId="2" applyNumberFormat="1" applyFont="1" applyFill="1" applyBorder="1" applyAlignment="1">
      <alignment horizontal="right"/>
    </xf>
    <xf numFmtId="3" fontId="3" fillId="0" borderId="11" xfId="2" applyNumberFormat="1" applyFont="1" applyFill="1" applyBorder="1" applyAlignment="1">
      <alignment horizontal="right"/>
    </xf>
    <xf numFmtId="3" fontId="30" fillId="0" borderId="11" xfId="0" applyNumberFormat="1" applyFont="1" applyBorder="1" applyAlignment="1">
      <alignment horizontal="center" vertical="center" wrapText="1" readingOrder="1"/>
    </xf>
    <xf numFmtId="3" fontId="85" fillId="0" borderId="11" xfId="0" applyNumberFormat="1" applyFont="1" applyBorder="1" applyAlignment="1">
      <alignment horizontal="center"/>
    </xf>
    <xf numFmtId="3" fontId="24" fillId="27" borderId="11" xfId="0" applyNumberFormat="1" applyFont="1" applyFill="1" applyBorder="1" applyAlignment="1">
      <alignment horizontal="center" vertical="center" wrapText="1"/>
    </xf>
    <xf numFmtId="3" fontId="82" fillId="27" borderId="11" xfId="0" applyNumberFormat="1" applyFont="1" applyFill="1" applyBorder="1" applyAlignment="1">
      <alignment horizontal="center" vertical="center" wrapText="1"/>
    </xf>
    <xf numFmtId="4" fontId="27" fillId="0" borderId="11" xfId="0" applyNumberFormat="1" applyFont="1" applyBorder="1" applyAlignment="1">
      <alignment horizontal="center" vertical="center" wrapText="1"/>
    </xf>
    <xf numFmtId="3" fontId="83" fillId="0" borderId="0" xfId="0" applyNumberFormat="1" applyFont="1" applyAlignment="1">
      <alignment horizontal="right" vertical="center" wrapText="1"/>
    </xf>
    <xf numFmtId="0" fontId="104" fillId="0" borderId="0" xfId="0" applyFont="1"/>
    <xf numFmtId="0" fontId="105" fillId="0" borderId="0" xfId="0" applyFont="1" applyAlignment="1">
      <alignment horizontal="right"/>
    </xf>
    <xf numFmtId="0" fontId="106" fillId="0" borderId="0" xfId="0" applyFont="1"/>
    <xf numFmtId="0" fontId="106" fillId="0" borderId="0" xfId="0" applyFont="1" applyAlignment="1">
      <alignment horizontal="right"/>
    </xf>
    <xf numFmtId="0" fontId="107" fillId="0" borderId="0" xfId="3" applyFont="1" applyAlignment="1">
      <alignment horizontal="right"/>
    </xf>
    <xf numFmtId="4" fontId="9" fillId="0" borderId="0" xfId="0" applyNumberFormat="1" applyFont="1" applyAlignment="1">
      <alignment horizontal="right"/>
    </xf>
    <xf numFmtId="0" fontId="16" fillId="0" borderId="0" xfId="0" applyFont="1" applyAlignment="1">
      <alignment horizontal="right" vertical="center" wrapText="1"/>
    </xf>
    <xf numFmtId="4" fontId="16" fillId="0" borderId="0" xfId="0" applyNumberFormat="1" applyFont="1" applyAlignment="1">
      <alignment horizontal="center" vertical="center"/>
    </xf>
    <xf numFmtId="4" fontId="15" fillId="16" borderId="11" xfId="0" applyNumberFormat="1" applyFont="1" applyFill="1" applyBorder="1" applyAlignment="1">
      <alignment horizontal="center" vertical="center"/>
    </xf>
    <xf numFmtId="4" fontId="15" fillId="0" borderId="28" xfId="0" applyNumberFormat="1" applyFont="1" applyBorder="1" applyAlignment="1">
      <alignment horizontal="center" vertical="center"/>
    </xf>
    <xf numFmtId="4" fontId="15" fillId="13" borderId="11" xfId="0" applyNumberFormat="1" applyFont="1" applyFill="1" applyBorder="1" applyAlignment="1">
      <alignment horizontal="center" vertical="center"/>
    </xf>
    <xf numFmtId="4" fontId="15" fillId="0" borderId="11" xfId="0" applyNumberFormat="1" applyFont="1" applyBorder="1" applyAlignment="1">
      <alignment horizontal="center" vertical="center"/>
    </xf>
    <xf numFmtId="4" fontId="22" fillId="0" borderId="11" xfId="0" applyNumberFormat="1" applyFont="1" applyBorder="1" applyAlignment="1">
      <alignment horizontal="center" vertical="center"/>
    </xf>
    <xf numFmtId="4" fontId="22" fillId="0" borderId="28" xfId="0" applyNumberFormat="1" applyFont="1" applyBorder="1" applyAlignment="1">
      <alignment horizontal="center" vertical="center"/>
    </xf>
    <xf numFmtId="4" fontId="8" fillId="0" borderId="11" xfId="0" applyNumberFormat="1" applyFont="1" applyBorder="1" applyAlignment="1">
      <alignment horizontal="center" vertical="center" wrapText="1"/>
    </xf>
    <xf numFmtId="4" fontId="10" fillId="0" borderId="28" xfId="0" applyNumberFormat="1" applyFont="1" applyBorder="1" applyAlignment="1">
      <alignment horizontal="center" vertical="center" wrapText="1"/>
    </xf>
    <xf numFmtId="4" fontId="8" fillId="0" borderId="28" xfId="0" applyNumberFormat="1" applyFont="1" applyBorder="1" applyAlignment="1">
      <alignment horizontal="center" vertical="center" wrapText="1"/>
    </xf>
    <xf numFmtId="4" fontId="8" fillId="0" borderId="28" xfId="0" applyNumberFormat="1" applyFont="1" applyBorder="1" applyAlignment="1">
      <alignment horizontal="center" vertical="center"/>
    </xf>
    <xf numFmtId="0" fontId="108" fillId="0" borderId="0" xfId="0" applyFont="1" applyAlignment="1">
      <alignment horizontal="center" vertical="center"/>
    </xf>
    <xf numFmtId="0" fontId="109" fillId="0" borderId="0" xfId="0" applyFont="1" applyAlignment="1">
      <alignment horizontal="right" vertical="center"/>
    </xf>
    <xf numFmtId="0" fontId="110" fillId="0" borderId="40" xfId="0" applyFont="1" applyBorder="1" applyAlignment="1">
      <alignment horizontal="center" vertical="center" wrapText="1"/>
    </xf>
    <xf numFmtId="0" fontId="110" fillId="0" borderId="40" xfId="0" applyFont="1" applyBorder="1" applyAlignment="1">
      <alignment horizontal="left" vertical="center" wrapText="1"/>
    </xf>
    <xf numFmtId="4" fontId="110" fillId="0" borderId="40" xfId="0" applyNumberFormat="1" applyFont="1" applyBorder="1" applyAlignment="1">
      <alignment horizontal="center" vertical="center" wrapText="1"/>
    </xf>
    <xf numFmtId="0" fontId="110" fillId="0" borderId="41" xfId="0" applyFont="1" applyBorder="1" applyAlignment="1">
      <alignment horizontal="left" vertical="center" wrapText="1"/>
    </xf>
    <xf numFmtId="0" fontId="110" fillId="0" borderId="9" xfId="0" applyFont="1" applyBorder="1" applyAlignment="1">
      <alignment horizontal="left" vertical="center" wrapText="1"/>
    </xf>
    <xf numFmtId="0" fontId="27" fillId="0" borderId="0" xfId="0" applyFont="1" applyAlignment="1">
      <alignment horizontal="left" vertical="center" wrapText="1"/>
    </xf>
    <xf numFmtId="0" fontId="9" fillId="0" borderId="40" xfId="0" applyFont="1" applyBorder="1" applyAlignment="1">
      <alignment horizontal="center" vertical="center" wrapText="1"/>
    </xf>
    <xf numFmtId="0" fontId="26" fillId="0" borderId="40" xfId="0" applyFont="1" applyBorder="1" applyAlignment="1">
      <alignment horizontal="center" vertical="center" wrapText="1"/>
    </xf>
    <xf numFmtId="0" fontId="27" fillId="0" borderId="40" xfId="0" applyFont="1" applyBorder="1" applyAlignment="1">
      <alignment horizontal="center" vertical="center" wrapText="1"/>
    </xf>
    <xf numFmtId="3" fontId="27" fillId="0" borderId="40" xfId="0" applyNumberFormat="1" applyFont="1" applyBorder="1" applyAlignment="1">
      <alignment horizontal="center" vertical="center" wrapText="1"/>
    </xf>
    <xf numFmtId="0" fontId="27" fillId="22" borderId="40" xfId="0" applyFont="1" applyFill="1" applyBorder="1" applyAlignment="1">
      <alignment horizontal="center" vertical="center" wrapText="1"/>
    </xf>
    <xf numFmtId="0" fontId="24" fillId="0" borderId="40" xfId="0" applyFont="1" applyBorder="1" applyAlignment="1">
      <alignment horizontal="right" vertical="center" wrapText="1"/>
    </xf>
    <xf numFmtId="3" fontId="24" fillId="0" borderId="40" xfId="0" applyNumberFormat="1" applyFont="1" applyBorder="1" applyAlignment="1">
      <alignment horizontal="right" vertical="center" wrapText="1"/>
    </xf>
    <xf numFmtId="0" fontId="24" fillId="22" borderId="40" xfId="0" applyFont="1" applyFill="1" applyBorder="1" applyAlignment="1">
      <alignment horizontal="right" vertical="center" wrapText="1"/>
    </xf>
    <xf numFmtId="3" fontId="24" fillId="22" borderId="40" xfId="0" applyNumberFormat="1" applyFont="1" applyFill="1" applyBorder="1" applyAlignment="1">
      <alignment horizontal="right" vertical="center" wrapText="1"/>
    </xf>
    <xf numFmtId="3" fontId="27" fillId="22" borderId="40" xfId="0" applyNumberFormat="1" applyFont="1" applyFill="1" applyBorder="1" applyAlignment="1">
      <alignment horizontal="center" vertical="center" wrapText="1"/>
    </xf>
    <xf numFmtId="3" fontId="27" fillId="29" borderId="40" xfId="0" applyNumberFormat="1" applyFont="1" applyFill="1" applyBorder="1" applyAlignment="1">
      <alignment horizontal="right" vertical="center" wrapText="1"/>
    </xf>
    <xf numFmtId="3" fontId="27" fillId="29" borderId="40" xfId="0" applyNumberFormat="1" applyFont="1" applyFill="1" applyBorder="1" applyAlignment="1">
      <alignment horizontal="center" vertical="center" wrapText="1"/>
    </xf>
    <xf numFmtId="0" fontId="9" fillId="2" borderId="40" xfId="0" applyFont="1" applyFill="1" applyBorder="1" applyAlignment="1">
      <alignment horizontal="center" vertical="center" wrapText="1"/>
    </xf>
    <xf numFmtId="0" fontId="16" fillId="2" borderId="40" xfId="0" applyFont="1" applyFill="1" applyBorder="1" applyAlignment="1">
      <alignment horizontal="center" vertical="center" wrapText="1"/>
    </xf>
    <xf numFmtId="0" fontId="76" fillId="2" borderId="40" xfId="0" applyFont="1" applyFill="1" applyBorder="1" applyAlignment="1">
      <alignment horizontal="center" vertical="center" wrapText="1"/>
    </xf>
    <xf numFmtId="0" fontId="84" fillId="2" borderId="40" xfId="0" applyFont="1" applyFill="1" applyBorder="1" applyAlignment="1">
      <alignment horizontal="center" vertical="center" wrapText="1"/>
    </xf>
    <xf numFmtId="0" fontId="27" fillId="2" borderId="40" xfId="0" applyFont="1" applyFill="1" applyBorder="1" applyAlignment="1">
      <alignment horizontal="center" vertical="center" wrapText="1"/>
    </xf>
    <xf numFmtId="3" fontId="27" fillId="2" borderId="40" xfId="0" applyNumberFormat="1" applyFont="1" applyFill="1" applyBorder="1" applyAlignment="1">
      <alignment horizontal="center" vertical="center" wrapText="1"/>
    </xf>
    <xf numFmtId="4" fontId="24" fillId="2" borderId="40" xfId="0" applyNumberFormat="1" applyFont="1" applyFill="1" applyBorder="1" applyAlignment="1">
      <alignment horizontal="center" vertical="center" wrapText="1"/>
    </xf>
    <xf numFmtId="0" fontId="24" fillId="2" borderId="40" xfId="0" applyFont="1" applyFill="1" applyBorder="1" applyAlignment="1">
      <alignment horizontal="center" vertical="center" wrapText="1"/>
    </xf>
    <xf numFmtId="0" fontId="8" fillId="0" borderId="40" xfId="0" applyFont="1" applyBorder="1" applyAlignment="1">
      <alignment horizontal="center" vertical="center"/>
    </xf>
    <xf numFmtId="0" fontId="8" fillId="0" borderId="40" xfId="0" applyFont="1" applyBorder="1" applyAlignment="1">
      <alignment horizontal="center" vertical="center" wrapText="1"/>
    </xf>
    <xf numFmtId="0" fontId="15" fillId="0" borderId="40" xfId="0" applyFont="1" applyBorder="1" applyAlignment="1">
      <alignment horizontal="center" vertical="top" wrapText="1"/>
    </xf>
    <xf numFmtId="0" fontId="15" fillId="0" borderId="28" xfId="0" applyFont="1" applyBorder="1" applyAlignment="1">
      <alignment horizontal="center" vertical="top" wrapText="1"/>
    </xf>
    <xf numFmtId="0" fontId="15" fillId="16" borderId="40" xfId="0" applyFont="1" applyFill="1" applyBorder="1"/>
    <xf numFmtId="0" fontId="15" fillId="16" borderId="40" xfId="0" applyFont="1" applyFill="1" applyBorder="1" applyAlignment="1">
      <alignment vertical="center" wrapText="1"/>
    </xf>
    <xf numFmtId="4" fontId="15" fillId="16" borderId="40" xfId="0" applyNumberFormat="1" applyFont="1" applyFill="1" applyBorder="1" applyAlignment="1">
      <alignment horizontal="center" vertical="center"/>
    </xf>
    <xf numFmtId="0" fontId="15" fillId="13" borderId="40" xfId="0" applyFont="1" applyFill="1" applyBorder="1" applyAlignment="1">
      <alignment horizontal="center" vertical="center"/>
    </xf>
    <xf numFmtId="0" fontId="15" fillId="13" borderId="40" xfId="0" applyFont="1" applyFill="1" applyBorder="1" applyAlignment="1">
      <alignment vertical="center" wrapText="1"/>
    </xf>
    <xf numFmtId="4" fontId="15" fillId="13" borderId="40" xfId="0" applyNumberFormat="1" applyFont="1" applyFill="1" applyBorder="1" applyAlignment="1">
      <alignment horizontal="center" vertical="center"/>
    </xf>
    <xf numFmtId="0" fontId="15" fillId="0" borderId="40" xfId="0" applyFont="1" applyBorder="1" applyAlignment="1">
      <alignment horizontal="center" vertical="center"/>
    </xf>
    <xf numFmtId="0" fontId="15" fillId="0" borderId="40" xfId="0" applyFont="1" applyBorder="1" applyAlignment="1">
      <alignment vertical="center" wrapText="1"/>
    </xf>
    <xf numFmtId="4" fontId="15" fillId="0" borderId="40" xfId="0" applyNumberFormat="1" applyFont="1" applyBorder="1" applyAlignment="1">
      <alignment horizontal="center" vertical="center"/>
    </xf>
    <xf numFmtId="0" fontId="22" fillId="0" borderId="40" xfId="0" applyFont="1" applyBorder="1" applyAlignment="1">
      <alignment horizontal="center" vertical="center"/>
    </xf>
    <xf numFmtId="0" fontId="22" fillId="0" borderId="40" xfId="0" applyFont="1" applyBorder="1" applyAlignment="1">
      <alignment vertical="center" wrapText="1"/>
    </xf>
    <xf numFmtId="4" fontId="22" fillId="0" borderId="40" xfId="0" applyNumberFormat="1" applyFont="1" applyBorder="1" applyAlignment="1">
      <alignment horizontal="center" vertical="center"/>
    </xf>
    <xf numFmtId="0" fontId="8" fillId="0" borderId="40" xfId="0" applyFont="1" applyBorder="1" applyAlignment="1">
      <alignment vertical="center" wrapText="1"/>
    </xf>
    <xf numFmtId="4" fontId="8" fillId="0" borderId="40" xfId="0" applyNumberFormat="1" applyFont="1" applyBorder="1" applyAlignment="1">
      <alignment horizontal="center" vertical="center" wrapText="1"/>
    </xf>
    <xf numFmtId="4" fontId="15" fillId="0" borderId="0" xfId="0" applyNumberFormat="1" applyFont="1" applyAlignment="1">
      <alignment horizontal="right"/>
    </xf>
    <xf numFmtId="4" fontId="15" fillId="0" borderId="0" xfId="0" applyNumberFormat="1" applyFont="1" applyAlignment="1">
      <alignment horizontal="center"/>
    </xf>
    <xf numFmtId="2" fontId="53" fillId="0" borderId="0" xfId="0" applyNumberFormat="1" applyFont="1" applyAlignment="1">
      <alignment horizontal="center"/>
    </xf>
    <xf numFmtId="0" fontId="15" fillId="29" borderId="40" xfId="0" applyFont="1" applyFill="1" applyBorder="1" applyAlignment="1">
      <alignment horizontal="center" vertical="top" wrapText="1"/>
    </xf>
    <xf numFmtId="0" fontId="113" fillId="0" borderId="0" xfId="0" applyFont="1" applyAlignment="1">
      <alignment horizontal="center" vertical="center" wrapText="1"/>
    </xf>
    <xf numFmtId="0" fontId="115" fillId="0" borderId="0" xfId="0" applyFont="1" applyAlignment="1">
      <alignment horizontal="center" vertical="center" wrapText="1"/>
    </xf>
    <xf numFmtId="4" fontId="113" fillId="0" borderId="0" xfId="0" applyNumberFormat="1" applyFont="1" applyAlignment="1">
      <alignment horizontal="center" vertical="center" wrapText="1"/>
    </xf>
    <xf numFmtId="3" fontId="113" fillId="0" borderId="0" xfId="0" applyNumberFormat="1" applyFont="1" applyAlignment="1">
      <alignment horizontal="center" vertical="center" wrapText="1"/>
    </xf>
    <xf numFmtId="0" fontId="117" fillId="0" borderId="0" xfId="0" applyFont="1" applyAlignment="1">
      <alignment horizontal="center" vertical="center" wrapText="1"/>
    </xf>
    <xf numFmtId="164" fontId="113" fillId="0" borderId="0" xfId="0" applyNumberFormat="1" applyFont="1" applyAlignment="1">
      <alignment horizontal="center" vertical="center" wrapText="1"/>
    </xf>
    <xf numFmtId="2" fontId="116" fillId="0" borderId="0" xfId="0" applyNumberFormat="1" applyFont="1" applyAlignment="1">
      <alignment horizontal="center" vertical="center" wrapText="1"/>
    </xf>
    <xf numFmtId="0" fontId="113" fillId="0" borderId="0" xfId="0" applyFont="1" applyAlignment="1">
      <alignment vertical="center" wrapText="1"/>
    </xf>
    <xf numFmtId="0" fontId="118" fillId="0" borderId="0" xfId="0" applyFont="1" applyAlignment="1">
      <alignment horizontal="center" vertical="center" wrapText="1"/>
    </xf>
    <xf numFmtId="3" fontId="113" fillId="0" borderId="0" xfId="0" applyNumberFormat="1" applyFont="1" applyAlignment="1">
      <alignment vertical="center" wrapText="1"/>
    </xf>
    <xf numFmtId="4" fontId="27" fillId="0" borderId="40" xfId="0" applyNumberFormat="1" applyFont="1" applyBorder="1" applyAlignment="1">
      <alignment horizontal="center" vertical="center" wrapText="1"/>
    </xf>
    <xf numFmtId="0" fontId="113" fillId="0" borderId="40" xfId="0" applyFont="1" applyBorder="1" applyAlignment="1">
      <alignment horizontal="center" vertical="center" wrapText="1"/>
    </xf>
    <xf numFmtId="0" fontId="24" fillId="0" borderId="40" xfId="0" applyFont="1" applyBorder="1" applyAlignment="1">
      <alignment horizontal="center" vertical="center" wrapText="1"/>
    </xf>
    <xf numFmtId="3" fontId="113" fillId="0" borderId="40" xfId="0" applyNumberFormat="1" applyFont="1" applyBorder="1" applyAlignment="1">
      <alignment horizontal="center" vertical="center" wrapText="1"/>
    </xf>
    <xf numFmtId="3" fontId="116" fillId="0" borderId="40" xfId="0" applyNumberFormat="1" applyFont="1" applyBorder="1" applyAlignment="1">
      <alignment horizontal="center" vertical="center" wrapText="1"/>
    </xf>
    <xf numFmtId="0" fontId="116" fillId="0" borderId="40" xfId="0" applyFont="1" applyBorder="1" applyAlignment="1">
      <alignment horizontal="center" vertical="center" wrapText="1"/>
    </xf>
    <xf numFmtId="3" fontId="116" fillId="0" borderId="0" xfId="0" applyNumberFormat="1" applyFont="1" applyAlignment="1">
      <alignment horizontal="center" vertical="center" wrapText="1"/>
    </xf>
    <xf numFmtId="3" fontId="121" fillId="29" borderId="40" xfId="0" applyNumberFormat="1" applyFont="1" applyFill="1" applyBorder="1" applyAlignment="1">
      <alignment horizontal="center" vertical="center" wrapText="1"/>
    </xf>
    <xf numFmtId="3" fontId="123" fillId="0" borderId="0" xfId="0" applyNumberFormat="1" applyFont="1" applyAlignment="1">
      <alignment horizontal="right" vertical="center" wrapText="1"/>
    </xf>
    <xf numFmtId="0" fontId="124" fillId="0" borderId="0" xfId="0" applyFont="1" applyAlignment="1">
      <alignment vertical="center" wrapText="1"/>
    </xf>
    <xf numFmtId="3" fontId="83" fillId="33" borderId="11" xfId="0" applyNumberFormat="1" applyFont="1" applyFill="1" applyBorder="1" applyAlignment="1">
      <alignment horizontal="center" vertical="center" wrapText="1"/>
    </xf>
    <xf numFmtId="0" fontId="15" fillId="0" borderId="11" xfId="0" applyFont="1" applyBorder="1" applyAlignment="1">
      <alignment horizontal="center" vertical="center" wrapText="1"/>
    </xf>
    <xf numFmtId="0" fontId="15" fillId="19" borderId="11" xfId="0" applyFont="1" applyFill="1" applyBorder="1" applyAlignment="1">
      <alignment horizontal="center" vertical="center" wrapText="1"/>
    </xf>
    <xf numFmtId="0" fontId="15" fillId="0" borderId="28" xfId="0" applyFont="1" applyBorder="1" applyAlignment="1">
      <alignment horizontal="center" vertical="center" wrapText="1"/>
    </xf>
    <xf numFmtId="4" fontId="2" fillId="0" borderId="0" xfId="3" applyNumberFormat="1" applyFont="1" applyAlignment="1">
      <alignment horizontal="center" vertical="center"/>
    </xf>
    <xf numFmtId="4" fontId="4" fillId="0" borderId="0" xfId="0" applyNumberFormat="1" applyFont="1"/>
    <xf numFmtId="0" fontId="2" fillId="0" borderId="11" xfId="0" applyFont="1" applyBorder="1"/>
    <xf numFmtId="3" fontId="2" fillId="0" borderId="11" xfId="0" applyNumberFormat="1" applyFont="1" applyBorder="1"/>
    <xf numFmtId="4" fontId="11" fillId="0" borderId="0" xfId="0" applyNumberFormat="1" applyFont="1" applyAlignment="1">
      <alignment horizontal="center" vertical="center" wrapText="1"/>
    </xf>
    <xf numFmtId="4" fontId="40" fillId="0" borderId="0" xfId="0" applyNumberFormat="1" applyFont="1" applyAlignment="1">
      <alignment horizontal="center" wrapText="1"/>
    </xf>
    <xf numFmtId="3" fontId="69" fillId="0" borderId="0" xfId="0" applyNumberFormat="1" applyFont="1" applyAlignment="1">
      <alignment horizontal="center" vertical="center" wrapText="1"/>
    </xf>
    <xf numFmtId="49" fontId="8" fillId="0" borderId="0" xfId="0" applyNumberFormat="1" applyFont="1" applyAlignment="1">
      <alignment horizontal="center" vertical="top" wrapText="1"/>
    </xf>
    <xf numFmtId="49" fontId="41" fillId="0" borderId="0" xfId="0" applyNumberFormat="1" applyFont="1" applyAlignment="1">
      <alignment horizontal="right" vertical="top"/>
    </xf>
    <xf numFmtId="49" fontId="45" fillId="0" borderId="0" xfId="0" applyNumberFormat="1" applyFont="1" applyAlignment="1">
      <alignment horizontal="left" vertical="top" wrapText="1" indent="1"/>
    </xf>
    <xf numFmtId="3" fontId="63" fillId="0" borderId="0" xfId="0" applyNumberFormat="1" applyFont="1" applyAlignment="1">
      <alignment horizontal="right" vertical="center" wrapText="1"/>
    </xf>
    <xf numFmtId="2" fontId="22" fillId="0" borderId="0" xfId="0" applyNumberFormat="1" applyFont="1" applyAlignment="1">
      <alignment horizontal="left" vertical="top" wrapText="1" indent="1"/>
    </xf>
    <xf numFmtId="2" fontId="45" fillId="0" borderId="0" xfId="0" applyNumberFormat="1" applyFont="1" applyAlignment="1">
      <alignment horizontal="left" vertical="top" wrapText="1" indent="1"/>
    </xf>
    <xf numFmtId="49" fontId="38" fillId="0" borderId="0" xfId="0" applyNumberFormat="1" applyFont="1" applyAlignment="1">
      <alignment horizontal="left" vertical="top" wrapText="1" indent="2"/>
    </xf>
    <xf numFmtId="0" fontId="61" fillId="0" borderId="0" xfId="0" applyFont="1" applyAlignment="1">
      <alignment horizontal="center" vertical="center" wrapText="1"/>
    </xf>
    <xf numFmtId="49" fontId="22" fillId="0" borderId="0" xfId="0" applyNumberFormat="1" applyFont="1" applyAlignment="1">
      <alignment horizontal="left" vertical="top"/>
    </xf>
    <xf numFmtId="49" fontId="35" fillId="0" borderId="0" xfId="0" applyNumberFormat="1" applyFont="1" applyAlignment="1">
      <alignment horizontal="right" vertical="top"/>
    </xf>
    <xf numFmtId="49" fontId="15" fillId="0" borderId="0" xfId="0" applyNumberFormat="1" applyFont="1" applyAlignment="1">
      <alignment horizontal="left" vertical="top" wrapText="1" indent="1"/>
    </xf>
    <xf numFmtId="0" fontId="34" fillId="18" borderId="0" xfId="0" applyFont="1" applyFill="1" applyAlignment="1">
      <alignment horizontal="center" vertical="center" wrapText="1"/>
    </xf>
    <xf numFmtId="0" fontId="66" fillId="0" borderId="0" xfId="0" applyFont="1" applyAlignment="1">
      <alignment horizontal="center" vertical="center" wrapText="1"/>
    </xf>
    <xf numFmtId="3" fontId="16" fillId="0" borderId="0" xfId="0" applyNumberFormat="1" applyFont="1" applyAlignment="1">
      <alignment horizontal="right" vertical="center" wrapText="1"/>
    </xf>
    <xf numFmtId="0" fontId="40" fillId="0" borderId="0" xfId="0" applyFont="1" applyAlignment="1">
      <alignment horizontal="center" wrapText="1"/>
    </xf>
    <xf numFmtId="0" fontId="37" fillId="0" borderId="0" xfId="0" quotePrefix="1" applyFont="1" applyAlignment="1">
      <alignment horizontal="right" vertical="center" wrapText="1"/>
    </xf>
    <xf numFmtId="3" fontId="41" fillId="0" borderId="0" xfId="0" quotePrefix="1" applyNumberFormat="1" applyFont="1" applyAlignment="1">
      <alignment horizontal="right" vertical="center" wrapText="1"/>
    </xf>
    <xf numFmtId="49" fontId="8" fillId="0" borderId="0" xfId="0" applyNumberFormat="1" applyFont="1" applyAlignment="1">
      <alignment horizontal="left" vertical="top" wrapText="1"/>
    </xf>
    <xf numFmtId="0" fontId="30" fillId="0" borderId="0" xfId="4" applyFont="1" applyBorder="1" applyAlignment="1">
      <alignment horizontal="center" vertical="top" wrapText="1"/>
    </xf>
    <xf numFmtId="0" fontId="15" fillId="0" borderId="0" xfId="0" applyFont="1" applyAlignment="1">
      <alignment horizontal="left" vertical="top" wrapText="1"/>
    </xf>
    <xf numFmtId="0" fontId="15" fillId="0" borderId="0" xfId="0" applyFont="1" applyAlignment="1">
      <alignment horizontal="left" wrapText="1"/>
    </xf>
    <xf numFmtId="0" fontId="15" fillId="0" borderId="0" xfId="4" applyFont="1" applyBorder="1" applyAlignment="1">
      <alignment horizontal="left" vertical="top" wrapText="1"/>
    </xf>
    <xf numFmtId="0" fontId="15" fillId="0" borderId="0" xfId="4" applyFont="1" applyBorder="1" applyAlignment="1">
      <alignment horizontal="justify" vertical="center" wrapText="1"/>
    </xf>
    <xf numFmtId="0" fontId="37" fillId="0" borderId="0" xfId="0" quotePrefix="1" applyFont="1" applyAlignment="1">
      <alignment horizontal="right" wrapText="1"/>
    </xf>
    <xf numFmtId="0" fontId="60" fillId="18" borderId="0" xfId="0" applyFont="1" applyFill="1" applyAlignment="1">
      <alignment horizontal="center" vertical="center" wrapText="1"/>
    </xf>
    <xf numFmtId="3" fontId="77" fillId="19" borderId="0" xfId="0" applyNumberFormat="1" applyFont="1" applyFill="1" applyAlignment="1">
      <alignment horizontal="center" vertical="center" wrapText="1"/>
    </xf>
    <xf numFmtId="49" fontId="31" fillId="0" borderId="26" xfId="0" applyNumberFormat="1" applyFont="1" applyBorder="1" applyAlignment="1">
      <alignment horizontal="left" vertical="top" wrapText="1"/>
    </xf>
    <xf numFmtId="0" fontId="33" fillId="0" borderId="0" xfId="0" applyFont="1" applyAlignment="1">
      <alignment horizontal="left" wrapText="1"/>
    </xf>
    <xf numFmtId="0" fontId="46" fillId="0" borderId="0" xfId="0" applyFont="1" applyAlignment="1">
      <alignment vertical="center" wrapText="1"/>
    </xf>
    <xf numFmtId="0" fontId="15" fillId="0" borderId="0" xfId="0" applyFont="1" applyAlignment="1">
      <alignment vertical="center" wrapText="1"/>
    </xf>
    <xf numFmtId="49" fontId="38" fillId="0" borderId="0" xfId="0" applyNumberFormat="1" applyFont="1" applyAlignment="1">
      <alignment horizontal="center" vertical="top" wrapText="1"/>
    </xf>
    <xf numFmtId="2" fontId="15" fillId="0" borderId="0" xfId="0" applyNumberFormat="1" applyFont="1" applyAlignment="1">
      <alignment horizontal="left" vertical="top" wrapText="1" indent="1"/>
    </xf>
    <xf numFmtId="0" fontId="30" fillId="0" borderId="11" xfId="0" applyFont="1" applyBorder="1" applyAlignment="1">
      <alignment horizontal="center" vertical="center" wrapText="1"/>
    </xf>
    <xf numFmtId="3" fontId="25" fillId="0" borderId="0" xfId="0" applyNumberFormat="1" applyFont="1" applyAlignment="1">
      <alignment horizontal="right" vertical="center" wrapText="1"/>
    </xf>
    <xf numFmtId="4" fontId="30" fillId="0" borderId="11" xfId="0" applyNumberFormat="1" applyFont="1" applyBorder="1" applyAlignment="1">
      <alignment horizontal="center" vertical="center" wrapText="1"/>
    </xf>
    <xf numFmtId="0" fontId="30" fillId="0" borderId="0" xfId="0" applyFont="1" applyAlignment="1">
      <alignment horizontal="center"/>
    </xf>
    <xf numFmtId="0" fontId="30" fillId="5" borderId="11" xfId="0" applyFont="1" applyFill="1" applyBorder="1" applyAlignment="1">
      <alignment horizontal="left" vertical="center" wrapText="1"/>
    </xf>
    <xf numFmtId="3" fontId="11" fillId="0" borderId="11" xfId="0" applyNumberFormat="1" applyFont="1" applyBorder="1" applyAlignment="1">
      <alignment horizontal="center"/>
    </xf>
    <xf numFmtId="0" fontId="11" fillId="0" borderId="14" xfId="0" applyFont="1" applyBorder="1" applyAlignment="1">
      <alignment horizontal="right"/>
    </xf>
    <xf numFmtId="0" fontId="11" fillId="0" borderId="29" xfId="0" applyFont="1" applyBorder="1" applyAlignment="1">
      <alignment horizontal="right"/>
    </xf>
    <xf numFmtId="0" fontId="11" fillId="0" borderId="30" xfId="0" applyFont="1" applyBorder="1" applyAlignment="1">
      <alignment horizontal="right"/>
    </xf>
    <xf numFmtId="0" fontId="11" fillId="0" borderId="31" xfId="0" applyFont="1" applyBorder="1" applyAlignment="1">
      <alignment horizontal="right"/>
    </xf>
    <xf numFmtId="0" fontId="11" fillId="0" borderId="24" xfId="0" applyFont="1" applyBorder="1" applyAlignment="1">
      <alignment horizontal="right"/>
    </xf>
    <xf numFmtId="0" fontId="11" fillId="0" borderId="32" xfId="0" applyFont="1" applyBorder="1" applyAlignment="1">
      <alignment horizontal="right"/>
    </xf>
    <xf numFmtId="0" fontId="11" fillId="0" borderId="13" xfId="0" applyFont="1" applyBorder="1" applyAlignment="1">
      <alignment horizontal="center" vertical="center" wrapText="1"/>
    </xf>
    <xf numFmtId="0" fontId="11" fillId="0" borderId="9" xfId="0" applyFont="1" applyBorder="1" applyAlignment="1">
      <alignment horizontal="center" vertical="center" wrapText="1"/>
    </xf>
    <xf numFmtId="4" fontId="25" fillId="0" borderId="11" xfId="0" applyNumberFormat="1" applyFont="1" applyBorder="1" applyAlignment="1">
      <alignment horizontal="left" wrapText="1"/>
    </xf>
    <xf numFmtId="4" fontId="30" fillId="0" borderId="13" xfId="0" applyNumberFormat="1" applyFont="1" applyBorder="1" applyAlignment="1">
      <alignment horizontal="center" vertical="center" wrapText="1"/>
    </xf>
    <xf numFmtId="4" fontId="30" fillId="0" borderId="9" xfId="0" applyNumberFormat="1" applyFont="1" applyBorder="1" applyAlignment="1">
      <alignment horizontal="center" vertical="center" wrapText="1"/>
    </xf>
    <xf numFmtId="0" fontId="25" fillId="0" borderId="29" xfId="0" applyFont="1" applyBorder="1" applyAlignment="1">
      <alignment horizontal="left" wrapText="1" readingOrder="1"/>
    </xf>
    <xf numFmtId="14" fontId="88" fillId="0" borderId="0" xfId="0" quotePrefix="1" applyNumberFormat="1" applyFont="1" applyAlignment="1">
      <alignment horizontal="left" wrapText="1"/>
    </xf>
    <xf numFmtId="0" fontId="110" fillId="0" borderId="40" xfId="0" applyFont="1" applyBorder="1" applyAlignment="1">
      <alignment horizontal="center" vertical="center" wrapText="1"/>
    </xf>
    <xf numFmtId="4" fontId="110" fillId="0" borderId="40" xfId="0" applyNumberFormat="1" applyFont="1" applyBorder="1" applyAlignment="1">
      <alignment horizontal="center" vertical="center" wrapText="1"/>
    </xf>
    <xf numFmtId="3" fontId="83" fillId="0" borderId="0" xfId="0" applyNumberFormat="1" applyFont="1" applyAlignment="1">
      <alignment horizontal="right" vertical="center" wrapText="1"/>
    </xf>
    <xf numFmtId="4" fontId="16" fillId="0" borderId="0" xfId="0" applyNumberFormat="1" applyFont="1" applyAlignment="1">
      <alignment horizontal="center"/>
    </xf>
    <xf numFmtId="0" fontId="15" fillId="0" borderId="11" xfId="0" applyFont="1" applyBorder="1" applyAlignment="1">
      <alignment horizontal="center" vertical="top" wrapText="1"/>
    </xf>
    <xf numFmtId="0" fontId="15" fillId="14" borderId="11" xfId="0" applyFont="1" applyFill="1" applyBorder="1" applyAlignment="1">
      <alignment horizontal="center" vertical="top" wrapText="1"/>
    </xf>
    <xf numFmtId="0" fontId="0" fillId="0" borderId="40" xfId="0" applyBorder="1"/>
    <xf numFmtId="165" fontId="110" fillId="0" borderId="40" xfId="2" quotePrefix="1" applyNumberFormat="1" applyFont="1" applyBorder="1" applyAlignment="1">
      <alignment horizontal="center" vertical="center" wrapText="1"/>
    </xf>
    <xf numFmtId="165" fontId="0" fillId="0" borderId="40" xfId="2" applyNumberFormat="1" applyFont="1" applyBorder="1" applyAlignment="1"/>
    <xf numFmtId="165" fontId="110" fillId="28" borderId="40" xfId="2" quotePrefix="1" applyNumberFormat="1" applyFont="1" applyFill="1" applyBorder="1" applyAlignment="1">
      <alignment horizontal="center" vertical="center" wrapText="1"/>
    </xf>
    <xf numFmtId="165" fontId="110" fillId="28" borderId="40" xfId="2" applyNumberFormat="1" applyFont="1" applyFill="1" applyBorder="1" applyAlignment="1">
      <alignment horizontal="center" vertical="center" wrapText="1"/>
    </xf>
    <xf numFmtId="0" fontId="27" fillId="0" borderId="40" xfId="0" applyFont="1" applyBorder="1" applyAlignment="1">
      <alignment horizontal="center" vertical="center" wrapText="1"/>
    </xf>
    <xf numFmtId="0" fontId="24" fillId="0" borderId="0" xfId="0" applyFont="1" applyAlignment="1">
      <alignment horizontal="center" vertical="center" wrapText="1"/>
    </xf>
    <xf numFmtId="3" fontId="24" fillId="0" borderId="0" xfId="0" applyNumberFormat="1" applyFont="1" applyAlignment="1">
      <alignment horizontal="right" vertical="center" wrapText="1"/>
    </xf>
    <xf numFmtId="0" fontId="27" fillId="0" borderId="0" xfId="0" applyFont="1" applyAlignment="1">
      <alignment horizontal="left" vertical="center" wrapText="1"/>
    </xf>
    <xf numFmtId="2" fontId="15" fillId="0" borderId="0" xfId="0" applyNumberFormat="1" applyFont="1" applyAlignment="1">
      <alignment horizontal="center" vertical="center" wrapText="1"/>
    </xf>
    <xf numFmtId="3" fontId="123" fillId="0" borderId="0" xfId="0" applyNumberFormat="1" applyFont="1" applyAlignment="1">
      <alignment horizontal="right" vertical="center" wrapText="1"/>
    </xf>
    <xf numFmtId="0" fontId="124" fillId="0" borderId="0" xfId="0" applyFont="1" applyAlignment="1">
      <alignment vertical="center" wrapText="1"/>
    </xf>
    <xf numFmtId="0" fontId="27" fillId="0" borderId="0" xfId="0" applyFont="1" applyAlignment="1">
      <alignment horizontal="center" vertical="center" wrapText="1"/>
    </xf>
    <xf numFmtId="0" fontId="24" fillId="0" borderId="40" xfId="0" applyFont="1" applyBorder="1" applyAlignment="1">
      <alignment horizontal="right" vertical="center" wrapText="1"/>
    </xf>
    <xf numFmtId="4" fontId="114" fillId="30" borderId="42" xfId="0" applyNumberFormat="1" applyFont="1" applyFill="1" applyBorder="1" applyAlignment="1">
      <alignment horizontal="center"/>
    </xf>
    <xf numFmtId="0" fontId="16" fillId="31" borderId="43" xfId="0" applyFont="1" applyFill="1" applyBorder="1" applyAlignment="1">
      <alignment horizontal="center" vertical="top" wrapText="1"/>
    </xf>
    <xf numFmtId="0" fontId="114" fillId="0" borderId="44" xfId="0" applyFont="1" applyBorder="1" applyAlignment="1">
      <alignment horizontal="center" vertical="center" wrapText="1"/>
    </xf>
    <xf numFmtId="0" fontId="114" fillId="0" borderId="45" xfId="0" applyFont="1" applyBorder="1" applyAlignment="1">
      <alignment horizontal="center" vertical="center" wrapText="1"/>
    </xf>
    <xf numFmtId="0" fontId="114" fillId="32" borderId="44" xfId="0" applyFont="1" applyFill="1" applyBorder="1" applyAlignment="1">
      <alignment horizontal="center" vertical="center" wrapText="1"/>
    </xf>
    <xf numFmtId="0" fontId="114" fillId="32" borderId="45" xfId="0" applyFont="1" applyFill="1" applyBorder="1" applyAlignment="1">
      <alignment horizontal="center" vertical="center" wrapText="1"/>
    </xf>
    <xf numFmtId="3" fontId="116" fillId="0" borderId="0" xfId="0" applyNumberFormat="1" applyFont="1" applyAlignment="1">
      <alignment horizontal="left" vertical="center" wrapText="1"/>
    </xf>
    <xf numFmtId="3" fontId="119" fillId="0" borderId="0" xfId="0" applyNumberFormat="1" applyFont="1" applyAlignment="1">
      <alignment horizontal="center" vertical="center" wrapText="1"/>
    </xf>
    <xf numFmtId="0" fontId="119" fillId="0" borderId="0" xfId="0" applyFont="1" applyAlignment="1">
      <alignment horizontal="center" vertical="center" wrapText="1"/>
    </xf>
    <xf numFmtId="164" fontId="113" fillId="0" borderId="40" xfId="0" applyNumberFormat="1" applyFont="1" applyBorder="1" applyAlignment="1">
      <alignment horizontal="right" vertical="center" wrapText="1"/>
    </xf>
    <xf numFmtId="0" fontId="0" fillId="0" borderId="40" xfId="0" applyBorder="1" applyAlignment="1">
      <alignment horizontal="right" vertical="center" wrapText="1"/>
    </xf>
    <xf numFmtId="164" fontId="113" fillId="0" borderId="46" xfId="0" applyNumberFormat="1" applyFont="1"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164" fontId="113" fillId="0" borderId="40" xfId="0" applyNumberFormat="1" applyFont="1" applyBorder="1" applyAlignment="1">
      <alignment horizontal="center" vertical="center" wrapText="1"/>
    </xf>
    <xf numFmtId="0" fontId="0" fillId="0" borderId="40" xfId="0" applyBorder="1" applyAlignment="1">
      <alignment horizontal="center" vertical="center" wrapText="1"/>
    </xf>
    <xf numFmtId="0" fontId="120" fillId="0" borderId="40" xfId="0" applyFont="1" applyBorder="1" applyAlignment="1">
      <alignment horizontal="right" vertical="center" wrapText="1"/>
    </xf>
    <xf numFmtId="3" fontId="121" fillId="29" borderId="40" xfId="0" applyNumberFormat="1" applyFont="1" applyFill="1" applyBorder="1" applyAlignment="1">
      <alignment horizontal="right" vertical="center" wrapText="1"/>
    </xf>
    <xf numFmtId="0" fontId="1" fillId="29" borderId="40" xfId="0" applyFont="1" applyFill="1" applyBorder="1" applyAlignment="1">
      <alignment horizontal="right" vertical="center" wrapText="1"/>
    </xf>
    <xf numFmtId="0" fontId="118" fillId="0" borderId="46" xfId="0" applyFont="1" applyBorder="1" applyAlignment="1">
      <alignment horizontal="center" vertical="center" wrapText="1"/>
    </xf>
    <xf numFmtId="0" fontId="0" fillId="0" borderId="47" xfId="0" applyBorder="1" applyAlignment="1">
      <alignment vertical="center" wrapText="1"/>
    </xf>
    <xf numFmtId="0" fontId="0" fillId="0" borderId="48" xfId="0" applyBorder="1" applyAlignment="1">
      <alignment vertical="center" wrapText="1"/>
    </xf>
    <xf numFmtId="0" fontId="122" fillId="29" borderId="46" xfId="0" applyFont="1" applyFill="1" applyBorder="1" applyAlignment="1">
      <alignment horizontal="center" vertical="center" wrapText="1"/>
    </xf>
    <xf numFmtId="0" fontId="0" fillId="29" borderId="47" xfId="0" applyFill="1" applyBorder="1" applyAlignment="1">
      <alignment vertical="center" wrapText="1"/>
    </xf>
    <xf numFmtId="0" fontId="0" fillId="29" borderId="48" xfId="0" applyFill="1" applyBorder="1" applyAlignment="1">
      <alignment vertical="center" wrapText="1"/>
    </xf>
    <xf numFmtId="0" fontId="2" fillId="25" borderId="11" xfId="0" applyFont="1" applyFill="1" applyBorder="1" applyAlignment="1">
      <alignment horizontal="right"/>
    </xf>
    <xf numFmtId="4" fontId="2" fillId="11" borderId="15" xfId="3" applyNumberFormat="1" applyFont="1" applyFill="1" applyBorder="1" applyAlignment="1">
      <alignment horizontal="center" vertical="center"/>
    </xf>
    <xf numFmtId="4" fontId="2" fillId="11" borderId="16" xfId="3" applyNumberFormat="1" applyFont="1" applyFill="1" applyBorder="1" applyAlignment="1">
      <alignment horizontal="center" vertical="center"/>
    </xf>
    <xf numFmtId="4" fontId="2" fillId="11" borderId="36" xfId="3" applyNumberFormat="1" applyFont="1" applyFill="1" applyBorder="1" applyAlignment="1">
      <alignment horizontal="center" vertical="center"/>
    </xf>
    <xf numFmtId="4" fontId="2" fillId="10" borderId="11" xfId="3" applyNumberFormat="1" applyFont="1" applyFill="1" applyBorder="1" applyAlignment="1">
      <alignment horizontal="right" vertical="center"/>
    </xf>
    <xf numFmtId="0" fontId="2" fillId="20" borderId="11" xfId="0" applyFont="1" applyFill="1" applyBorder="1" applyAlignment="1">
      <alignment horizontal="right"/>
    </xf>
    <xf numFmtId="0" fontId="125" fillId="0" borderId="0" xfId="0" applyFont="1" applyAlignment="1">
      <alignment horizontal="left" vertical="top" wrapText="1"/>
    </xf>
    <xf numFmtId="16" fontId="4" fillId="5" borderId="17" xfId="0" quotePrefix="1" applyNumberFormat="1" applyFont="1" applyFill="1" applyBorder="1" applyAlignment="1">
      <alignment horizontal="left"/>
    </xf>
    <xf numFmtId="16" fontId="4" fillId="5" borderId="18" xfId="0" quotePrefix="1" applyNumberFormat="1" applyFont="1" applyFill="1" applyBorder="1" applyAlignment="1">
      <alignment horizontal="left"/>
    </xf>
    <xf numFmtId="4" fontId="3" fillId="5" borderId="17" xfId="3" applyNumberFormat="1" applyFont="1" applyFill="1" applyBorder="1" applyAlignment="1">
      <alignment horizontal="left" vertical="center" wrapText="1"/>
    </xf>
    <xf numFmtId="4" fontId="3" fillId="5" borderId="18" xfId="3" applyNumberFormat="1" applyFont="1" applyFill="1" applyBorder="1" applyAlignment="1">
      <alignment horizontal="left" vertical="center" wrapText="1"/>
    </xf>
    <xf numFmtId="0" fontId="4" fillId="0" borderId="11" xfId="0" applyFont="1" applyBorder="1" applyAlignment="1">
      <alignment horizontal="center" wrapText="1"/>
    </xf>
    <xf numFmtId="4" fontId="4" fillId="7" borderId="34" xfId="3" applyNumberFormat="1" applyFont="1" applyFill="1" applyBorder="1" applyAlignment="1">
      <alignment horizontal="center" vertical="center"/>
    </xf>
    <xf numFmtId="4" fontId="4" fillId="7" borderId="35" xfId="3" applyNumberFormat="1" applyFont="1" applyFill="1" applyBorder="1" applyAlignment="1">
      <alignment horizontal="center" vertical="center"/>
    </xf>
    <xf numFmtId="4" fontId="5" fillId="3" borderId="23" xfId="3" applyNumberFormat="1" applyFont="1" applyFill="1" applyBorder="1" applyAlignment="1">
      <alignment horizontal="center" vertical="center" wrapText="1"/>
    </xf>
    <xf numFmtId="4" fontId="5" fillId="3" borderId="24" xfId="3" applyNumberFormat="1" applyFont="1" applyFill="1" applyBorder="1" applyAlignment="1">
      <alignment horizontal="center" vertical="center" wrapText="1"/>
    </xf>
    <xf numFmtId="4" fontId="4" fillId="24" borderId="17" xfId="3" applyNumberFormat="1" applyFont="1" applyFill="1" applyBorder="1" applyAlignment="1">
      <alignment horizontal="center" wrapText="1"/>
    </xf>
    <xf numFmtId="4" fontId="4" fillId="24" borderId="18" xfId="3" applyNumberFormat="1" applyFont="1" applyFill="1" applyBorder="1" applyAlignment="1">
      <alignment horizontal="center" wrapText="1"/>
    </xf>
    <xf numFmtId="0" fontId="4" fillId="0" borderId="0" xfId="0" applyFont="1" applyAlignment="1">
      <alignment horizontal="center" wrapText="1"/>
    </xf>
    <xf numFmtId="0" fontId="4" fillId="7" borderId="10" xfId="0" applyFont="1" applyFill="1" applyBorder="1" applyAlignment="1">
      <alignment horizontal="center" vertical="center"/>
    </xf>
    <xf numFmtId="0" fontId="4" fillId="7" borderId="22" xfId="0" applyFont="1" applyFill="1" applyBorder="1" applyAlignment="1">
      <alignment horizontal="center" vertical="center"/>
    </xf>
    <xf numFmtId="0" fontId="4" fillId="7" borderId="11" xfId="0" applyFont="1" applyFill="1" applyBorder="1" applyAlignment="1">
      <alignment horizontal="center" vertical="center"/>
    </xf>
    <xf numFmtId="0" fontId="4" fillId="4" borderId="17" xfId="0" applyFont="1" applyFill="1" applyBorder="1" applyAlignment="1">
      <alignment horizontal="left" vertical="center" wrapText="1"/>
    </xf>
    <xf numFmtId="0" fontId="4" fillId="4" borderId="18"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9" xfId="0" applyFont="1" applyBorder="1" applyAlignment="1">
      <alignment horizontal="center" vertical="center" wrapText="1"/>
    </xf>
    <xf numFmtId="164" fontId="3" fillId="0" borderId="2" xfId="0" applyNumberFormat="1" applyFont="1" applyBorder="1" applyAlignment="1">
      <alignment horizontal="center" vertical="center" wrapText="1"/>
    </xf>
    <xf numFmtId="164" fontId="3" fillId="0" borderId="11" xfId="0" applyNumberFormat="1" applyFont="1" applyBorder="1" applyAlignment="1">
      <alignment horizontal="center" vertical="center" wrapText="1"/>
    </xf>
    <xf numFmtId="0" fontId="19" fillId="0" borderId="0" xfId="0" applyFont="1" applyAlignment="1">
      <alignment horizontal="center" vertical="center" wrapText="1"/>
    </xf>
    <xf numFmtId="0" fontId="11" fillId="0" borderId="11" xfId="0" applyFont="1" applyBorder="1" applyAlignment="1">
      <alignment horizontal="center"/>
    </xf>
    <xf numFmtId="0" fontId="5" fillId="4" borderId="11" xfId="0" applyFont="1" applyFill="1" applyBorder="1" applyAlignment="1">
      <alignment horizontal="left" vertical="center" wrapText="1"/>
    </xf>
    <xf numFmtId="0" fontId="12" fillId="0" borderId="11" xfId="0" applyFont="1" applyBorder="1" applyAlignment="1">
      <alignment horizontal="center" vertical="center" wrapText="1"/>
    </xf>
    <xf numFmtId="164" fontId="12" fillId="0" borderId="11" xfId="0" applyNumberFormat="1" applyFont="1" applyBorder="1" applyAlignment="1">
      <alignment horizontal="center" vertical="center" wrapText="1"/>
    </xf>
    <xf numFmtId="0" fontId="4" fillId="0" borderId="13" xfId="0" applyFont="1" applyBorder="1" applyAlignment="1">
      <alignment horizontal="center" wrapText="1"/>
    </xf>
    <xf numFmtId="0" fontId="4" fillId="0" borderId="25" xfId="0" applyFont="1" applyBorder="1" applyAlignment="1">
      <alignment horizontal="center" wrapText="1"/>
    </xf>
    <xf numFmtId="0" fontId="4" fillId="0" borderId="9" xfId="0" applyFont="1" applyBorder="1" applyAlignment="1">
      <alignment horizontal="center" wrapText="1"/>
    </xf>
    <xf numFmtId="0" fontId="98" fillId="15" borderId="11" xfId="0" applyFont="1" applyFill="1" applyBorder="1" applyAlignment="1">
      <alignment horizontal="center" vertical="center" wrapText="1"/>
    </xf>
    <xf numFmtId="0" fontId="100" fillId="15" borderId="11" xfId="0" applyFont="1" applyFill="1" applyBorder="1" applyAlignment="1">
      <alignment horizontal="center" vertical="center" wrapText="1"/>
    </xf>
    <xf numFmtId="0" fontId="11" fillId="0" borderId="0" xfId="3" applyFont="1" applyAlignment="1">
      <alignment horizontal="left" wrapText="1"/>
    </xf>
    <xf numFmtId="0" fontId="11" fillId="0" borderId="0" xfId="3" applyFont="1" applyAlignment="1">
      <alignment horizontal="center" wrapText="1"/>
    </xf>
    <xf numFmtId="0" fontId="11" fillId="0" borderId="11" xfId="3" applyFont="1" applyBorder="1" applyAlignment="1">
      <alignment horizontal="center"/>
    </xf>
    <xf numFmtId="0" fontId="97" fillId="3" borderId="11" xfId="0" applyFont="1" applyFill="1" applyBorder="1" applyAlignment="1">
      <alignment horizontal="center" vertical="center" wrapText="1"/>
    </xf>
    <xf numFmtId="0" fontId="101" fillId="15" borderId="11" xfId="0" applyFont="1" applyFill="1" applyBorder="1" applyAlignment="1">
      <alignment horizontal="center" vertical="center" wrapText="1"/>
    </xf>
    <xf numFmtId="0" fontId="12" fillId="0" borderId="11" xfId="3" applyFont="1" applyBorder="1" applyAlignment="1">
      <alignment horizontal="center" vertical="center" wrapText="1"/>
    </xf>
    <xf numFmtId="0" fontId="103" fillId="3" borderId="11" xfId="0" applyFont="1" applyFill="1" applyBorder="1" applyAlignment="1">
      <alignment horizontal="center" vertical="center" wrapText="1"/>
    </xf>
    <xf numFmtId="0" fontId="59" fillId="0" borderId="0" xfId="0" applyFont="1" applyAlignment="1">
      <alignment horizontal="center" wrapText="1"/>
    </xf>
    <xf numFmtId="0" fontId="11" fillId="0" borderId="7" xfId="0" applyFont="1" applyBorder="1" applyAlignment="1">
      <alignment horizontal="center"/>
    </xf>
    <xf numFmtId="0" fontId="11" fillId="0" borderId="8" xfId="0" applyFont="1" applyBorder="1" applyAlignment="1">
      <alignment horizont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5" fillId="4" borderId="7" xfId="0" applyFont="1" applyFill="1" applyBorder="1" applyAlignment="1">
      <alignment horizontal="left" vertical="center" wrapText="1"/>
    </xf>
    <xf numFmtId="0" fontId="5" fillId="4" borderId="8" xfId="0" applyFont="1" applyFill="1" applyBorder="1" applyAlignment="1">
      <alignment horizontal="left" vertical="center" wrapText="1"/>
    </xf>
    <xf numFmtId="0" fontId="4" fillId="10" borderId="23" xfId="0" applyFont="1" applyFill="1" applyBorder="1" applyAlignment="1">
      <alignment horizontal="left" wrapText="1"/>
    </xf>
    <xf numFmtId="0" fontId="4" fillId="10" borderId="24" xfId="0" applyFont="1" applyFill="1" applyBorder="1" applyAlignment="1">
      <alignment horizontal="left"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4" fontId="12" fillId="0" borderId="13" xfId="3" applyNumberFormat="1" applyFont="1" applyBorder="1" applyAlignment="1">
      <alignment horizontal="center" vertical="center" wrapText="1"/>
    </xf>
    <xf numFmtId="4" fontId="12" fillId="0" borderId="37" xfId="3" applyNumberFormat="1" applyFont="1" applyBorder="1" applyAlignment="1">
      <alignment horizontal="center" vertical="center" wrapText="1"/>
    </xf>
    <xf numFmtId="164" fontId="12" fillId="0" borderId="13" xfId="0" applyNumberFormat="1" applyFont="1" applyBorder="1" applyAlignment="1">
      <alignment horizontal="center" vertical="center" wrapText="1"/>
    </xf>
    <xf numFmtId="0" fontId="12" fillId="0" borderId="13" xfId="0" applyFont="1" applyBorder="1" applyAlignment="1">
      <alignment horizontal="center" vertical="center" wrapText="1"/>
    </xf>
  </cellXfs>
  <cellStyles count="20">
    <cellStyle name="Excel Built-in Normal" xfId="1" xr:uid="{14C84ADE-DD2B-4C23-953D-93DA5ECCB0BA}"/>
    <cellStyle name="Normal" xfId="0" builtinId="0"/>
    <cellStyle name="Normal 10 2" xfId="13" xr:uid="{366D8435-2694-4E3E-8552-A8503A34C34E}"/>
    <cellStyle name="Normal 14 2" xfId="11" xr:uid="{62013C79-685B-4EB1-81D3-06CF6DA1A7A6}"/>
    <cellStyle name="Normal 2" xfId="3" xr:uid="{B922C458-E73B-44A0-9912-D6193DD7A699}"/>
    <cellStyle name="Normal 2 2 2" xfId="5" xr:uid="{E3BE130D-48B6-4268-BA72-B5F020B49AE5}"/>
    <cellStyle name="Normal 2 2 2 2" xfId="9" xr:uid="{940F33D7-95EA-44DD-ADDE-1E5125BC0603}"/>
    <cellStyle name="Normal 2 3" xfId="6" xr:uid="{0C4E759A-E679-4B9E-8218-EEA7E5189F9D}"/>
    <cellStyle name="Normal 24 2 3 4 2 2 3 6 2" xfId="18" xr:uid="{86BBE06E-67BD-4B07-A427-8AFE2A2D9CBB}"/>
    <cellStyle name="Normal 24 2 3 4 2 2 3 6 3" xfId="15" xr:uid="{798B172C-2014-49CC-8D78-13BE4276FAE7}"/>
    <cellStyle name="Normal 24 2 3 4 2 2 7 3 2 2 4" xfId="17" xr:uid="{6CBCB452-5F45-4B06-BC33-0ABEC8C6FB2F}"/>
    <cellStyle name="Normal 24 2 3 4 2 2 7 3 2 4" xfId="16" xr:uid="{5078D0A5-7C44-44A4-B2BF-446E36FE8D76}"/>
    <cellStyle name="Normal 24 2 3 4 2 3 6 2 3 2 2 5" xfId="14" xr:uid="{DC7B9B23-86C9-4907-9890-B94195AC599A}"/>
    <cellStyle name="Normal 3" xfId="10" xr:uid="{74C3F255-FFFD-4C52-B762-75414AD83E1D}"/>
    <cellStyle name="Normal 3 2" xfId="19" xr:uid="{DC395197-D7D0-4D8D-8518-C0747557AE9D}"/>
    <cellStyle name="Normal 4" xfId="8" xr:uid="{DB1F6146-BC69-4316-9511-C05E9AAF58BE}"/>
    <cellStyle name="Normal 5" xfId="7" xr:uid="{80AF9E37-B077-40F3-B5C3-C118354B4063}"/>
    <cellStyle name="Normal 92" xfId="12" xr:uid="{779A7C70-2F8C-4241-BAB8-5F00FE4F47F6}"/>
    <cellStyle name="Normal_Sheet1 2" xfId="4" xr:uid="{F16DE1DF-8ACC-425F-8713-96237E6BA353}"/>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edirect_profiles/VM_Sandra_Kasparenko/My%20Documents/Budzets_2019/Budzeta_projekts/Prioritarie_pasakumi_2019-2021/VMvestp1_xx0818_PP_2019-2021%20PROJ.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vnozare.pri\vm\Redirect_profiles\VM_Liene_Abola\My%20Documents\MK_Noteikumi_Nr.851\2023_feb_no_01.04.2023\PP_darba_samaksa_aprekini\VManotp_rezidenti_groz_685%20(1).xlsx" TargetMode="External"/><Relationship Id="rId1" Type="http://schemas.openxmlformats.org/officeDocument/2006/relationships/externalLinkPath" Target="/Redirect_profiles/VM_Liene_Abola/My%20Documents/MK_Noteikumi_Nr.851/2023_feb_no_01.04.2023/PP_darba_samaksa_aprekini/VManotp_rezidenti_groz_68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Šabloni"/>
      <sheetName val="01_H"/>
      <sheetName val="02_H"/>
      <sheetName val="01_P"/>
      <sheetName val="02_P"/>
      <sheetName val="03_P"/>
      <sheetName val="04_P"/>
      <sheetName val="05_P"/>
      <sheetName val="06_P"/>
      <sheetName val="07_P"/>
      <sheetName val="08_P"/>
      <sheetName val="09_P"/>
      <sheetName val="10_P"/>
      <sheetName val="11_P"/>
      <sheetName val="12_P"/>
      <sheetName val="13_P"/>
      <sheetName val="14_P"/>
      <sheetName val="15_P"/>
      <sheetName val="16_P"/>
      <sheetName val="17_P"/>
      <sheetName val="18_P"/>
      <sheetName val="19_P"/>
      <sheetName val="20_P"/>
      <sheetName val="21_P"/>
      <sheetName val="22_P"/>
      <sheetName val="23_P"/>
      <sheetName val="24_P"/>
      <sheetName val="25_P"/>
      <sheetName val="26_P"/>
      <sheetName val="27_P"/>
      <sheetName val="28_P"/>
      <sheetName val="29_P"/>
      <sheetName val="30_P"/>
      <sheetName val="31_P"/>
      <sheetName val="32_P"/>
      <sheetName val="33_P"/>
      <sheetName val="34_P"/>
      <sheetName val="35_P"/>
      <sheetName val="36_P"/>
      <sheetName val="37_P"/>
      <sheetName val="38_P"/>
      <sheetName val="39_P"/>
      <sheetName val="40_P"/>
      <sheetName val="41_P"/>
      <sheetName val="42_P"/>
      <sheetName val="43_P"/>
      <sheetName val="44_P"/>
      <sheetName val="45_P"/>
      <sheetName val="46_P"/>
      <sheetName val="46_P (2)"/>
      <sheetName val="46_P (3)"/>
      <sheetName val="47_P"/>
      <sheetName val="48_P"/>
      <sheetName val="49_P"/>
      <sheetName val="KOPĀ"/>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alsts apmaksātie rezidenti"/>
      <sheetName val="valsts apmaks rezid mēnešalga"/>
      <sheetName val="aprēķins valsts apmaksāti rezid"/>
      <sheetName val="maksas rezidentu atlīdzība"/>
      <sheetName val="aprēķins maksas rezidenti"/>
    </sheetNames>
    <sheetDataSet>
      <sheetData sheetId="0">
        <row r="11">
          <cell r="R11">
            <v>2046.091427952</v>
          </cell>
        </row>
        <row r="12">
          <cell r="O12">
            <v>1576.3416239999999</v>
          </cell>
          <cell r="R12">
            <v>1733.9757864000001</v>
          </cell>
        </row>
        <row r="13">
          <cell r="O13">
            <v>283.74149231999996</v>
          </cell>
          <cell r="R13">
            <v>312.115641552</v>
          </cell>
        </row>
        <row r="14">
          <cell r="O14">
            <v>438.79</v>
          </cell>
          <cell r="R14">
            <v>482.67</v>
          </cell>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C4D5B-896F-48CF-8336-1E389F70A7E9}">
  <sheetPr>
    <tabColor theme="5" tint="0.59999389629810485"/>
  </sheetPr>
  <dimension ref="A1:J47"/>
  <sheetViews>
    <sheetView tabSelected="1" zoomScaleNormal="100" workbookViewId="0">
      <pane ySplit="5" topLeftCell="A6" activePane="bottomLeft" state="frozen"/>
      <selection pane="bottomLeft" activeCell="A33" sqref="A33"/>
    </sheetView>
  </sheetViews>
  <sheetFormatPr defaultColWidth="9.140625" defaultRowHeight="15" x14ac:dyDescent="0.25"/>
  <cols>
    <col min="1" max="1" width="37.28515625" style="123" customWidth="1"/>
    <col min="2" max="3" width="18.85546875" style="124" customWidth="1"/>
    <col min="4" max="4" width="15.42578125" style="124" customWidth="1"/>
    <col min="5" max="5" width="13.28515625" style="124" customWidth="1"/>
    <col min="6" max="6" width="11.7109375" style="124" customWidth="1"/>
    <col min="7" max="7" width="12.28515625" style="124" customWidth="1"/>
    <col min="8" max="8" width="10.85546875" style="124" bestFit="1" customWidth="1"/>
    <col min="9" max="10" width="9.140625" style="124"/>
    <col min="11" max="16384" width="9.140625" style="123"/>
  </cols>
  <sheetData>
    <row r="1" spans="1:10" x14ac:dyDescent="0.25">
      <c r="B1" s="125"/>
      <c r="C1" s="436" t="s">
        <v>299</v>
      </c>
    </row>
    <row r="2" spans="1:10" ht="34.5" customHeight="1" x14ac:dyDescent="0.25">
      <c r="A2" s="533" t="s">
        <v>594</v>
      </c>
      <c r="B2" s="533"/>
      <c r="C2" s="533"/>
    </row>
    <row r="3" spans="1:10" ht="15.75" x14ac:dyDescent="0.25">
      <c r="A3" s="154"/>
      <c r="B3" s="154"/>
      <c r="C3" s="154"/>
    </row>
    <row r="4" spans="1:10" ht="84" customHeight="1" x14ac:dyDescent="0.25">
      <c r="A4" s="435" t="s">
        <v>222</v>
      </c>
      <c r="B4" s="149" t="s">
        <v>595</v>
      </c>
      <c r="J4" s="123"/>
    </row>
    <row r="5" spans="1:10" s="153" customFormat="1" ht="20.25" customHeight="1" x14ac:dyDescent="0.25">
      <c r="A5" s="128"/>
      <c r="B5" s="129">
        <f>B6+B31</f>
        <v>26450882</v>
      </c>
      <c r="C5" s="126"/>
      <c r="D5" s="126"/>
      <c r="E5" s="126"/>
      <c r="F5" s="126"/>
      <c r="G5" s="126"/>
      <c r="H5" s="126"/>
      <c r="I5" s="126"/>
    </row>
    <row r="6" spans="1:10" s="153" customFormat="1" ht="14.25" x14ac:dyDescent="0.25">
      <c r="A6" s="130" t="s">
        <v>129</v>
      </c>
      <c r="B6" s="131">
        <f>B7+B9+B11+B13+B15+B17+B19+B21+B24+B26+B28</f>
        <v>25526724</v>
      </c>
      <c r="C6" s="126"/>
      <c r="D6" s="126"/>
      <c r="E6" s="126"/>
      <c r="F6" s="126"/>
      <c r="G6" s="126"/>
      <c r="H6" s="126"/>
      <c r="I6" s="126"/>
    </row>
    <row r="7" spans="1:10" x14ac:dyDescent="0.25">
      <c r="A7" s="127" t="s">
        <v>223</v>
      </c>
      <c r="B7" s="155">
        <f t="shared" ref="B7" si="0">B8</f>
        <v>1401410</v>
      </c>
      <c r="J7" s="123"/>
    </row>
    <row r="8" spans="1:10" s="134" customFormat="1" x14ac:dyDescent="0.25">
      <c r="A8" s="132" t="s">
        <v>224</v>
      </c>
      <c r="B8" s="525">
        <f>'rezidenti_fin (valsts_apmaks) '!N18+'rezidenti_fin (maksas)'!K23</f>
        <v>1401410</v>
      </c>
      <c r="C8" s="124"/>
      <c r="D8" s="133"/>
      <c r="E8" s="133"/>
      <c r="F8" s="133"/>
      <c r="G8" s="133"/>
      <c r="H8" s="133"/>
      <c r="I8" s="133"/>
    </row>
    <row r="9" spans="1:10" s="134" customFormat="1" x14ac:dyDescent="0.25">
      <c r="A9" s="127" t="s">
        <v>593</v>
      </c>
      <c r="B9" s="155">
        <f>B10</f>
        <v>4875</v>
      </c>
      <c r="C9" s="124"/>
      <c r="D9" s="133"/>
      <c r="E9" s="133"/>
      <c r="F9" s="133"/>
      <c r="G9" s="133"/>
      <c r="H9" s="133"/>
      <c r="I9" s="133"/>
    </row>
    <row r="10" spans="1:10" s="134" customFormat="1" x14ac:dyDescent="0.25">
      <c r="A10" s="132" t="s">
        <v>226</v>
      </c>
      <c r="B10" s="156">
        <f>'caur tarifiem'!E36</f>
        <v>4875</v>
      </c>
      <c r="C10" s="124"/>
      <c r="D10" s="133"/>
      <c r="E10" s="133"/>
      <c r="F10" s="133"/>
      <c r="G10" s="133"/>
      <c r="H10" s="133"/>
      <c r="I10" s="133"/>
    </row>
    <row r="11" spans="1:10" ht="30" x14ac:dyDescent="0.25">
      <c r="A11" s="127" t="s">
        <v>225</v>
      </c>
      <c r="B11" s="155">
        <f t="shared" ref="B11" si="1">B12</f>
        <v>4456940</v>
      </c>
      <c r="F11" s="159"/>
      <c r="G11" s="159"/>
      <c r="J11" s="123"/>
    </row>
    <row r="12" spans="1:10" s="137" customFormat="1" x14ac:dyDescent="0.25">
      <c r="A12" s="132" t="s">
        <v>226</v>
      </c>
      <c r="B12" s="156">
        <f>'caur tarifiem'!E37</f>
        <v>4456940</v>
      </c>
      <c r="C12" s="124"/>
      <c r="D12" s="159"/>
      <c r="E12" s="124"/>
      <c r="F12" s="159"/>
      <c r="G12" s="159"/>
      <c r="H12" s="135"/>
      <c r="I12" s="135"/>
    </row>
    <row r="13" spans="1:10" ht="30" x14ac:dyDescent="0.25">
      <c r="A13" s="127" t="s">
        <v>227</v>
      </c>
      <c r="B13" s="155">
        <f t="shared" ref="B13" si="2">B14</f>
        <v>0</v>
      </c>
      <c r="D13" s="159"/>
      <c r="F13" s="159"/>
      <c r="G13" s="159"/>
      <c r="J13" s="123"/>
    </row>
    <row r="14" spans="1:10" s="137" customFormat="1" x14ac:dyDescent="0.25">
      <c r="A14" s="132" t="s">
        <v>226</v>
      </c>
      <c r="B14" s="156">
        <f>'caur tarifiem'!E38</f>
        <v>0</v>
      </c>
      <c r="C14" s="124"/>
      <c r="D14" s="159"/>
      <c r="E14" s="124"/>
      <c r="F14" s="159"/>
      <c r="G14" s="159"/>
      <c r="H14" s="135"/>
      <c r="I14" s="135"/>
    </row>
    <row r="15" spans="1:10" ht="30" x14ac:dyDescent="0.25">
      <c r="A15" s="127" t="s">
        <v>228</v>
      </c>
      <c r="B15" s="155">
        <f t="shared" ref="B15" si="3">B16</f>
        <v>6584992</v>
      </c>
      <c r="D15" s="159"/>
      <c r="F15" s="159"/>
      <c r="G15" s="159"/>
      <c r="J15" s="123"/>
    </row>
    <row r="16" spans="1:10" s="137" customFormat="1" x14ac:dyDescent="0.25">
      <c r="A16" s="132" t="s">
        <v>226</v>
      </c>
      <c r="B16" s="156">
        <f>'caur tarifiem'!E39</f>
        <v>6584992</v>
      </c>
      <c r="C16" s="124"/>
      <c r="D16" s="159"/>
      <c r="E16" s="124"/>
      <c r="F16" s="159"/>
      <c r="G16" s="159"/>
      <c r="H16" s="135"/>
      <c r="I16" s="135"/>
    </row>
    <row r="17" spans="1:10" ht="45" x14ac:dyDescent="0.25">
      <c r="A17" s="127" t="s">
        <v>229</v>
      </c>
      <c r="B17" s="155">
        <f>B18</f>
        <v>3923768</v>
      </c>
      <c r="D17" s="159"/>
      <c r="F17" s="159"/>
      <c r="G17" s="159"/>
      <c r="J17" s="123"/>
    </row>
    <row r="18" spans="1:10" s="137" customFormat="1" x14ac:dyDescent="0.25">
      <c r="A18" s="132" t="s">
        <v>226</v>
      </c>
      <c r="B18" s="156">
        <f>'caur tarifiem'!E40</f>
        <v>3923768</v>
      </c>
      <c r="C18" s="124"/>
      <c r="D18" s="159"/>
      <c r="E18" s="124"/>
      <c r="F18" s="159"/>
      <c r="G18" s="159"/>
      <c r="H18" s="135"/>
      <c r="I18" s="135"/>
    </row>
    <row r="19" spans="1:10" ht="30" x14ac:dyDescent="0.25">
      <c r="A19" s="127" t="s">
        <v>230</v>
      </c>
      <c r="B19" s="155">
        <f t="shared" ref="B19" si="4">B20</f>
        <v>4831678</v>
      </c>
      <c r="D19" s="159"/>
      <c r="F19" s="159"/>
      <c r="G19" s="159"/>
      <c r="J19" s="123"/>
    </row>
    <row r="20" spans="1:10" s="137" customFormat="1" x14ac:dyDescent="0.25">
      <c r="A20" s="132" t="s">
        <v>226</v>
      </c>
      <c r="B20" s="156">
        <f>'caur tarifiem'!E41</f>
        <v>4831678</v>
      </c>
      <c r="C20" s="124"/>
      <c r="D20" s="136"/>
      <c r="E20" s="124"/>
      <c r="F20" s="136"/>
      <c r="G20" s="136"/>
      <c r="H20" s="135"/>
      <c r="I20" s="135"/>
    </row>
    <row r="21" spans="1:10" ht="30" x14ac:dyDescent="0.25">
      <c r="A21" s="127" t="s">
        <v>231</v>
      </c>
      <c r="B21" s="157">
        <f>SUM(B22:B23)</f>
        <v>177532</v>
      </c>
      <c r="D21" s="136"/>
      <c r="E21" s="136"/>
      <c r="F21" s="136"/>
      <c r="G21" s="136"/>
      <c r="J21" s="123"/>
    </row>
    <row r="22" spans="1:10" s="137" customFormat="1" ht="12" x14ac:dyDescent="0.25">
      <c r="A22" s="132" t="s">
        <v>232</v>
      </c>
      <c r="B22" s="158">
        <f>'VM VADC MK851'!F60</f>
        <v>149501</v>
      </c>
      <c r="D22" s="135"/>
      <c r="E22" s="135"/>
      <c r="F22" s="135"/>
      <c r="G22" s="135"/>
      <c r="H22" s="135"/>
      <c r="I22" s="135"/>
    </row>
    <row r="23" spans="1:10" s="137" customFormat="1" ht="12" x14ac:dyDescent="0.25">
      <c r="A23" s="132" t="s">
        <v>233</v>
      </c>
      <c r="B23" s="158">
        <f>'VM VADC MK851'!F73</f>
        <v>28031</v>
      </c>
      <c r="D23" s="135"/>
      <c r="E23" s="135"/>
      <c r="F23" s="135"/>
      <c r="G23" s="135"/>
      <c r="H23" s="135"/>
      <c r="I23" s="135"/>
    </row>
    <row r="24" spans="1:10" ht="30" x14ac:dyDescent="0.25">
      <c r="A24" s="127" t="s">
        <v>234</v>
      </c>
      <c r="B24" s="157">
        <f>B25</f>
        <v>4066048</v>
      </c>
      <c r="J24" s="123"/>
    </row>
    <row r="25" spans="1:10" s="137" customFormat="1" ht="12" x14ac:dyDescent="0.25">
      <c r="A25" s="132" t="s">
        <v>232</v>
      </c>
      <c r="B25" s="158">
        <f>'VM NMPD MK851'!F111</f>
        <v>4066048</v>
      </c>
      <c r="C25" s="135"/>
      <c r="D25" s="135"/>
      <c r="E25" s="135"/>
      <c r="F25" s="135"/>
      <c r="G25" s="135"/>
      <c r="H25" s="135"/>
      <c r="I25" s="135"/>
    </row>
    <row r="26" spans="1:10" x14ac:dyDescent="0.25">
      <c r="A26" s="127" t="s">
        <v>235</v>
      </c>
      <c r="B26" s="157">
        <f>B27</f>
        <v>67744</v>
      </c>
      <c r="J26" s="123"/>
    </row>
    <row r="27" spans="1:10" s="137" customFormat="1" ht="12" x14ac:dyDescent="0.25">
      <c r="A27" s="132" t="s">
        <v>232</v>
      </c>
      <c r="B27" s="158">
        <f>'VM VTMEC MK851'!F44</f>
        <v>67744</v>
      </c>
      <c r="C27" s="135"/>
      <c r="D27" s="135"/>
      <c r="E27" s="135"/>
      <c r="F27" s="135"/>
      <c r="G27" s="135"/>
      <c r="H27" s="135"/>
      <c r="I27" s="135"/>
    </row>
    <row r="28" spans="1:10" ht="45" x14ac:dyDescent="0.25">
      <c r="A28" s="127" t="s">
        <v>236</v>
      </c>
      <c r="B28" s="433">
        <f>SUM(B29:B29)</f>
        <v>11737</v>
      </c>
      <c r="J28" s="123"/>
    </row>
    <row r="29" spans="1:10" s="137" customFormat="1" x14ac:dyDescent="0.25">
      <c r="A29" s="132" t="s">
        <v>226</v>
      </c>
      <c r="B29" s="434">
        <f>'caur tarifiem'!E42</f>
        <v>11737</v>
      </c>
      <c r="C29" s="124"/>
      <c r="D29" s="135"/>
      <c r="E29" s="124"/>
      <c r="F29" s="135"/>
      <c r="G29" s="135"/>
      <c r="H29" s="135"/>
      <c r="I29" s="135"/>
    </row>
    <row r="30" spans="1:10" ht="6" customHeight="1" x14ac:dyDescent="0.25">
      <c r="J30" s="123"/>
    </row>
    <row r="31" spans="1:10" x14ac:dyDescent="0.25">
      <c r="A31" s="130" t="s">
        <v>237</v>
      </c>
      <c r="B31" s="131">
        <f>B32+B35+B42+B45</f>
        <v>924158</v>
      </c>
      <c r="J31" s="123"/>
    </row>
    <row r="32" spans="1:10" x14ac:dyDescent="0.25">
      <c r="A32" s="138" t="s">
        <v>188</v>
      </c>
      <c r="B32" s="139">
        <f>B33</f>
        <v>62009</v>
      </c>
      <c r="J32" s="123"/>
    </row>
    <row r="33" spans="1:10" ht="45" x14ac:dyDescent="0.25">
      <c r="A33" s="127" t="s">
        <v>238</v>
      </c>
      <c r="B33" s="157">
        <f>B34</f>
        <v>62009</v>
      </c>
      <c r="J33" s="123"/>
    </row>
    <row r="34" spans="1:10" x14ac:dyDescent="0.25">
      <c r="A34" s="132" t="s">
        <v>232</v>
      </c>
      <c r="B34" s="158">
        <f>'Pārējās ministrijas MK851'!F101</f>
        <v>62009</v>
      </c>
      <c r="J34" s="123"/>
    </row>
    <row r="35" spans="1:10" x14ac:dyDescent="0.25">
      <c r="A35" s="138" t="s">
        <v>239</v>
      </c>
      <c r="B35" s="139">
        <f>B36+B38+B40</f>
        <v>684624</v>
      </c>
      <c r="J35" s="123"/>
    </row>
    <row r="36" spans="1:10" ht="30" x14ac:dyDescent="0.25">
      <c r="A36" s="127" t="s">
        <v>90</v>
      </c>
      <c r="B36" s="157">
        <f>B37</f>
        <v>437147</v>
      </c>
      <c r="J36" s="123"/>
    </row>
    <row r="37" spans="1:10" x14ac:dyDescent="0.25">
      <c r="A37" s="132" t="s">
        <v>232</v>
      </c>
      <c r="B37" s="158">
        <f>LM_līgumorg_851!G451</f>
        <v>437147</v>
      </c>
      <c r="C37" s="140"/>
      <c r="J37" s="123"/>
    </row>
    <row r="38" spans="1:10" ht="60" x14ac:dyDescent="0.25">
      <c r="A38" s="127" t="s">
        <v>101</v>
      </c>
      <c r="B38" s="157">
        <f>B39</f>
        <v>72412</v>
      </c>
      <c r="J38" s="123"/>
    </row>
    <row r="39" spans="1:10" x14ac:dyDescent="0.25">
      <c r="A39" s="132" t="s">
        <v>232</v>
      </c>
      <c r="B39" s="158">
        <f>LM_līgumorg_851!G483</f>
        <v>72412</v>
      </c>
      <c r="J39" s="123"/>
    </row>
    <row r="40" spans="1:10" ht="45" x14ac:dyDescent="0.25">
      <c r="A40" s="127" t="s">
        <v>130</v>
      </c>
      <c r="B40" s="157">
        <f>B41</f>
        <v>175065</v>
      </c>
      <c r="J40" s="123"/>
    </row>
    <row r="41" spans="1:10" x14ac:dyDescent="0.25">
      <c r="A41" s="132" t="s">
        <v>240</v>
      </c>
      <c r="B41" s="158">
        <f>LM_līgumorg_851!G241</f>
        <v>175065</v>
      </c>
      <c r="J41" s="123"/>
    </row>
    <row r="42" spans="1:10" x14ac:dyDescent="0.25">
      <c r="A42" s="138" t="s">
        <v>241</v>
      </c>
      <c r="B42" s="139">
        <f>B43</f>
        <v>146824</v>
      </c>
      <c r="J42" s="123"/>
    </row>
    <row r="43" spans="1:10" x14ac:dyDescent="0.25">
      <c r="A43" s="127" t="s">
        <v>131</v>
      </c>
      <c r="B43" s="157">
        <f>B44</f>
        <v>146824</v>
      </c>
      <c r="J43" s="123"/>
    </row>
    <row r="44" spans="1:10" x14ac:dyDescent="0.25">
      <c r="A44" s="132" t="s">
        <v>232</v>
      </c>
      <c r="B44" s="158">
        <f>'Pārējās ministrijas MK851'!F30</f>
        <v>146824</v>
      </c>
      <c r="J44" s="123"/>
    </row>
    <row r="45" spans="1:10" x14ac:dyDescent="0.25">
      <c r="A45" s="138" t="s">
        <v>242</v>
      </c>
      <c r="B45" s="139">
        <f>B46</f>
        <v>30701</v>
      </c>
      <c r="J45" s="123"/>
    </row>
    <row r="46" spans="1:10" ht="30" x14ac:dyDescent="0.25">
      <c r="A46" s="127" t="s">
        <v>132</v>
      </c>
      <c r="B46" s="157">
        <f>SUM(B47:B47)</f>
        <v>30701</v>
      </c>
      <c r="J46" s="123"/>
    </row>
    <row r="47" spans="1:10" x14ac:dyDescent="0.25">
      <c r="A47" s="132" t="s">
        <v>243</v>
      </c>
      <c r="B47" s="158">
        <f>IEM_kapitsab_851!H54</f>
        <v>30701</v>
      </c>
      <c r="C47" s="123"/>
      <c r="J47" s="123"/>
    </row>
  </sheetData>
  <mergeCells count="1">
    <mergeCell ref="A2:C2"/>
  </mergeCells>
  <pageMargins left="0.70866141732283472" right="0.70866141732283472" top="0.74803149606299213" bottom="0.74803149606299213" header="0.31496062992125984" footer="0.31496062992125984"/>
  <pageSetup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A15F3-ED32-4F97-B1A6-9E329E372FA7}">
  <sheetPr>
    <tabColor rgb="FF92D050"/>
  </sheetPr>
  <dimension ref="A1:W84"/>
  <sheetViews>
    <sheetView topLeftCell="C2" workbookViewId="0">
      <selection activeCell="G28" sqref="G28"/>
    </sheetView>
  </sheetViews>
  <sheetFormatPr defaultColWidth="8.85546875" defaultRowHeight="12.75" x14ac:dyDescent="0.2"/>
  <cols>
    <col min="1" max="1" width="1" style="69" customWidth="1"/>
    <col min="2" max="2" width="25.7109375" style="69" customWidth="1"/>
    <col min="3" max="3" width="13.7109375" style="69" customWidth="1"/>
    <col min="4" max="4" width="10.7109375" style="69" customWidth="1"/>
    <col min="5" max="8" width="14.28515625" style="69" customWidth="1"/>
    <col min="9" max="9" width="12.28515625" style="69" customWidth="1"/>
    <col min="10" max="11" width="8.85546875" style="69" customWidth="1"/>
    <col min="12" max="12" width="9.5703125" style="69" customWidth="1"/>
    <col min="13" max="13" width="8.85546875" style="69" customWidth="1"/>
    <col min="14" max="14" width="8.85546875" style="69"/>
    <col min="15" max="15" width="17.140625" style="69" customWidth="1"/>
    <col min="16" max="16" width="11.7109375" style="69" bestFit="1" customWidth="1"/>
    <col min="17" max="19" width="11.7109375" style="69" customWidth="1"/>
    <col min="20" max="16384" width="8.85546875" style="69"/>
  </cols>
  <sheetData>
    <row r="1" spans="1:23" hidden="1" x14ac:dyDescent="0.2">
      <c r="A1" s="68" t="s">
        <v>126</v>
      </c>
      <c r="B1" s="68"/>
      <c r="C1" s="68"/>
      <c r="D1" s="68"/>
      <c r="E1" s="68"/>
      <c r="F1" s="68"/>
      <c r="G1" s="68"/>
      <c r="K1" s="68" t="s">
        <v>127</v>
      </c>
      <c r="L1" s="68" t="s">
        <v>128</v>
      </c>
    </row>
    <row r="2" spans="1:23" ht="15.75" customHeight="1" x14ac:dyDescent="0.2">
      <c r="B2" s="554"/>
      <c r="C2" s="554"/>
      <c r="D2" s="554"/>
      <c r="E2" s="554"/>
      <c r="F2" s="554"/>
      <c r="G2" s="554"/>
      <c r="H2" s="554"/>
    </row>
    <row r="3" spans="1:23" ht="13.5" customHeight="1" x14ac:dyDescent="0.2">
      <c r="A3" s="70"/>
      <c r="B3" s="160"/>
      <c r="C3" s="160"/>
      <c r="D3" s="160"/>
      <c r="E3" s="160"/>
      <c r="F3" s="160"/>
      <c r="G3" s="160"/>
      <c r="H3" s="161"/>
      <c r="K3" s="109"/>
      <c r="L3" s="110"/>
      <c r="M3" s="108"/>
      <c r="O3" s="71"/>
    </row>
    <row r="4" spans="1:23" ht="13.5" customHeight="1" x14ac:dyDescent="0.2">
      <c r="A4" s="70"/>
      <c r="B4" s="555"/>
      <c r="C4" s="555"/>
      <c r="D4" s="556"/>
      <c r="E4" s="556"/>
      <c r="F4" s="556"/>
      <c r="G4" s="556"/>
      <c r="H4" s="71"/>
      <c r="I4" s="71"/>
      <c r="K4" s="111"/>
      <c r="L4" s="110"/>
      <c r="M4" s="108"/>
    </row>
    <row r="5" spans="1:23" ht="18.75" customHeight="1" x14ac:dyDescent="0.25">
      <c r="A5" s="70"/>
      <c r="B5" s="557"/>
      <c r="C5" s="557"/>
      <c r="D5" s="558"/>
      <c r="E5" s="558"/>
      <c r="F5" s="558"/>
      <c r="G5" s="558"/>
      <c r="H5" s="558"/>
      <c r="K5" s="112"/>
      <c r="L5" s="110"/>
      <c r="M5" s="108"/>
    </row>
    <row r="6" spans="1:23" ht="12.75" customHeight="1" x14ac:dyDescent="0.25">
      <c r="A6" s="70"/>
      <c r="B6" s="98"/>
      <c r="C6" s="162"/>
      <c r="D6" s="163"/>
      <c r="E6" s="164"/>
      <c r="F6" s="164"/>
      <c r="G6" s="164"/>
      <c r="H6" s="164"/>
      <c r="J6" s="71"/>
      <c r="K6" s="112"/>
      <c r="L6" s="113"/>
      <c r="M6" s="108"/>
    </row>
    <row r="7" spans="1:23" x14ac:dyDescent="0.2">
      <c r="A7" s="70"/>
      <c r="B7" s="165"/>
      <c r="C7" s="165"/>
      <c r="I7" s="166"/>
      <c r="J7" s="71"/>
    </row>
    <row r="8" spans="1:23" ht="61.5" customHeight="1" x14ac:dyDescent="0.2">
      <c r="A8" s="562"/>
      <c r="B8" s="563"/>
      <c r="C8" s="563"/>
      <c r="D8" s="563"/>
      <c r="E8" s="72"/>
      <c r="F8" s="72"/>
      <c r="G8" s="72"/>
      <c r="H8" s="72"/>
      <c r="I8" s="72"/>
      <c r="J8" s="72"/>
      <c r="K8" s="72"/>
      <c r="L8" s="72"/>
      <c r="M8" s="72"/>
      <c r="O8" s="73" t="s">
        <v>182</v>
      </c>
    </row>
    <row r="9" spans="1:23" hidden="1" x14ac:dyDescent="0.2">
      <c r="A9" s="562"/>
      <c r="B9" s="564"/>
      <c r="C9" s="564"/>
      <c r="D9" s="564"/>
      <c r="E9" s="167"/>
      <c r="F9" s="168"/>
      <c r="G9" s="168"/>
      <c r="H9" s="72"/>
      <c r="I9" s="72"/>
      <c r="J9" s="72"/>
      <c r="K9" s="74"/>
      <c r="L9" s="74"/>
      <c r="M9" s="72"/>
      <c r="N9" s="75"/>
    </row>
    <row r="10" spans="1:23" ht="15.75" customHeight="1" x14ac:dyDescent="0.2">
      <c r="A10" s="562"/>
      <c r="B10" s="565"/>
      <c r="C10" s="565"/>
      <c r="D10" s="565"/>
      <c r="E10" s="169"/>
      <c r="F10" s="169"/>
      <c r="G10" s="169"/>
      <c r="H10" s="169"/>
      <c r="I10" s="170"/>
      <c r="J10" s="539" t="s">
        <v>293</v>
      </c>
      <c r="K10" s="539"/>
      <c r="L10" s="539"/>
      <c r="M10" s="539"/>
      <c r="N10" s="539"/>
      <c r="O10" s="122">
        <v>4.3999999999999997E-2</v>
      </c>
      <c r="P10" s="560" t="s">
        <v>221</v>
      </c>
      <c r="Q10" s="560"/>
      <c r="R10" s="560"/>
      <c r="S10" s="543" t="s">
        <v>183</v>
      </c>
      <c r="T10" s="543"/>
      <c r="U10" s="543"/>
      <c r="V10" s="543"/>
      <c r="W10" s="543"/>
    </row>
    <row r="11" spans="1:23" s="77" customFormat="1" ht="13.5" customHeight="1" x14ac:dyDescent="0.25">
      <c r="A11" s="562"/>
      <c r="B11" s="544"/>
      <c r="C11" s="544"/>
      <c r="D11" s="544"/>
      <c r="E11" s="171"/>
      <c r="F11" s="171"/>
      <c r="G11" s="171"/>
      <c r="H11" s="171"/>
      <c r="I11" s="172"/>
      <c r="J11" s="539"/>
      <c r="K11" s="539"/>
      <c r="L11" s="539"/>
      <c r="M11" s="539"/>
      <c r="N11" s="539"/>
      <c r="O11" s="105"/>
      <c r="P11" s="560"/>
      <c r="Q11" s="560"/>
      <c r="R11" s="560"/>
      <c r="S11" s="543"/>
      <c r="T11" s="543"/>
      <c r="U11" s="543"/>
      <c r="V11" s="543"/>
      <c r="W11" s="543"/>
    </row>
    <row r="12" spans="1:23" s="78" customFormat="1" ht="13.5" customHeight="1" x14ac:dyDescent="0.25">
      <c r="A12" s="562"/>
      <c r="B12" s="545"/>
      <c r="C12" s="545"/>
      <c r="D12" s="545"/>
      <c r="E12" s="173"/>
      <c r="F12" s="173"/>
      <c r="G12" s="173"/>
      <c r="H12" s="173"/>
      <c r="I12" s="172"/>
      <c r="J12" s="539"/>
      <c r="K12" s="539"/>
      <c r="L12" s="539"/>
      <c r="M12" s="539"/>
      <c r="N12" s="539"/>
      <c r="O12" s="105"/>
      <c r="P12" s="560"/>
      <c r="Q12" s="560"/>
      <c r="R12" s="560"/>
      <c r="S12" s="543"/>
      <c r="T12" s="543"/>
      <c r="U12" s="543"/>
      <c r="V12" s="543"/>
      <c r="W12" s="543"/>
    </row>
    <row r="13" spans="1:23" ht="13.5" customHeight="1" x14ac:dyDescent="0.2">
      <c r="A13" s="562"/>
      <c r="B13" s="546"/>
      <c r="C13" s="546"/>
      <c r="D13" s="546"/>
      <c r="E13" s="169"/>
      <c r="F13" s="169"/>
      <c r="G13" s="169"/>
      <c r="H13" s="169"/>
      <c r="I13" s="174"/>
      <c r="O13" s="106"/>
      <c r="S13" s="543"/>
      <c r="T13" s="543"/>
      <c r="U13" s="543"/>
      <c r="V13" s="543"/>
      <c r="W13" s="543"/>
    </row>
    <row r="14" spans="1:23" s="77" customFormat="1" ht="30.75" customHeight="1" x14ac:dyDescent="0.25">
      <c r="A14" s="562"/>
      <c r="B14" s="540"/>
      <c r="C14" s="540"/>
      <c r="D14" s="540"/>
      <c r="E14" s="171"/>
      <c r="F14" s="171"/>
      <c r="G14" s="171"/>
      <c r="H14" s="171"/>
      <c r="I14" s="172"/>
      <c r="J14" s="539" t="s">
        <v>294</v>
      </c>
      <c r="K14" s="539"/>
      <c r="L14" s="539"/>
      <c r="M14" s="539"/>
      <c r="N14" s="539"/>
      <c r="O14" s="122">
        <v>4.7399999999999998E-2</v>
      </c>
      <c r="P14" s="547" t="s">
        <v>296</v>
      </c>
      <c r="Q14" s="547"/>
      <c r="R14" s="547"/>
      <c r="S14" s="543"/>
      <c r="T14" s="543"/>
      <c r="U14" s="543"/>
      <c r="V14" s="543"/>
      <c r="W14" s="543"/>
    </row>
    <row r="15" spans="1:23" s="80" customFormat="1" ht="13.5" customHeight="1" x14ac:dyDescent="0.2">
      <c r="A15" s="562"/>
      <c r="B15" s="542"/>
      <c r="C15" s="542"/>
      <c r="D15" s="542"/>
      <c r="E15" s="175"/>
      <c r="F15" s="175"/>
      <c r="G15" s="175"/>
      <c r="H15" s="175"/>
      <c r="I15" s="79"/>
      <c r="J15" s="539"/>
      <c r="K15" s="539"/>
      <c r="L15" s="539"/>
      <c r="M15" s="539"/>
      <c r="N15" s="539"/>
      <c r="O15" s="76"/>
      <c r="P15" s="547"/>
      <c r="Q15" s="547"/>
      <c r="R15" s="547"/>
      <c r="S15" s="543"/>
      <c r="T15" s="543"/>
      <c r="U15" s="543"/>
      <c r="V15" s="543"/>
      <c r="W15" s="543"/>
    </row>
    <row r="16" spans="1:23" s="80" customFormat="1" ht="13.5" customHeight="1" x14ac:dyDescent="0.2">
      <c r="A16" s="562"/>
      <c r="B16" s="566"/>
      <c r="C16" s="566"/>
      <c r="D16" s="566"/>
      <c r="E16" s="81"/>
      <c r="F16" s="81"/>
      <c r="G16" s="81"/>
      <c r="H16" s="82"/>
      <c r="I16" s="79"/>
      <c r="J16" s="79"/>
      <c r="K16" s="81"/>
      <c r="L16" s="81"/>
      <c r="M16" s="82"/>
    </row>
    <row r="17" spans="1:23" s="80" customFormat="1" ht="13.5" customHeight="1" x14ac:dyDescent="0.2">
      <c r="A17" s="562"/>
      <c r="B17" s="566"/>
      <c r="C17" s="566"/>
      <c r="D17" s="566"/>
      <c r="E17" s="81"/>
      <c r="F17" s="81"/>
      <c r="G17" s="81"/>
      <c r="H17" s="82"/>
      <c r="I17" s="79"/>
      <c r="J17" s="539" t="s">
        <v>295</v>
      </c>
      <c r="K17" s="539"/>
      <c r="L17" s="539"/>
      <c r="M17" s="539"/>
      <c r="N17" s="539"/>
      <c r="O17" s="76">
        <v>0</v>
      </c>
      <c r="P17" s="550" t="s">
        <v>297</v>
      </c>
      <c r="Q17" s="550"/>
      <c r="R17" s="550"/>
    </row>
    <row r="18" spans="1:23" s="80" customFormat="1" ht="13.5" customHeight="1" x14ac:dyDescent="0.2">
      <c r="A18" s="562"/>
      <c r="B18" s="566"/>
      <c r="C18" s="566"/>
      <c r="D18" s="566"/>
      <c r="E18" s="81"/>
      <c r="F18" s="81"/>
      <c r="G18" s="81"/>
      <c r="H18" s="82"/>
      <c r="I18" s="79"/>
      <c r="J18" s="539"/>
      <c r="K18" s="539"/>
      <c r="L18" s="539"/>
      <c r="M18" s="539"/>
      <c r="N18" s="539"/>
      <c r="O18" s="121"/>
      <c r="P18" s="550"/>
      <c r="Q18" s="550"/>
      <c r="R18" s="550"/>
    </row>
    <row r="19" spans="1:23" s="80" customFormat="1" ht="13.5" customHeight="1" x14ac:dyDescent="0.2">
      <c r="A19" s="562"/>
      <c r="B19" s="566"/>
      <c r="C19" s="566"/>
      <c r="D19" s="566"/>
      <c r="E19" s="81"/>
      <c r="F19" s="81"/>
      <c r="G19" s="81"/>
      <c r="H19" s="82"/>
      <c r="I19" s="79"/>
      <c r="J19" s="79"/>
      <c r="K19" s="81"/>
      <c r="L19" s="81"/>
      <c r="M19" s="82"/>
    </row>
    <row r="20" spans="1:23" s="80" customFormat="1" ht="13.5" customHeight="1" x14ac:dyDescent="0.2">
      <c r="A20" s="562"/>
      <c r="B20" s="566"/>
      <c r="C20" s="566"/>
      <c r="D20" s="566"/>
      <c r="E20" s="81"/>
      <c r="F20" s="81"/>
      <c r="G20" s="81"/>
      <c r="H20" s="82"/>
      <c r="I20" s="79"/>
      <c r="J20" s="79"/>
      <c r="K20" s="81"/>
      <c r="L20" s="81"/>
      <c r="M20" s="82"/>
    </row>
    <row r="21" spans="1:23" s="80" customFormat="1" ht="13.5" customHeight="1" x14ac:dyDescent="0.2">
      <c r="A21" s="562"/>
      <c r="B21" s="542"/>
      <c r="C21" s="542"/>
      <c r="D21" s="542"/>
      <c r="E21" s="81"/>
      <c r="F21" s="81"/>
      <c r="G21" s="81"/>
      <c r="H21" s="82"/>
      <c r="I21" s="79"/>
      <c r="J21" s="79"/>
      <c r="K21" s="81"/>
      <c r="L21" s="81"/>
      <c r="M21" s="82"/>
    </row>
    <row r="22" spans="1:23" s="80" customFormat="1" ht="13.5" customHeight="1" x14ac:dyDescent="0.2">
      <c r="A22" s="562"/>
      <c r="B22" s="540"/>
      <c r="C22" s="540"/>
      <c r="D22" s="540"/>
      <c r="E22" s="171"/>
      <c r="F22" s="171"/>
      <c r="G22" s="171"/>
      <c r="H22" s="171"/>
      <c r="I22" s="79"/>
      <c r="J22" s="79"/>
      <c r="K22" s="81"/>
      <c r="L22" s="81"/>
      <c r="M22" s="82"/>
    </row>
    <row r="23" spans="1:23" s="80" customFormat="1" ht="13.5" customHeight="1" x14ac:dyDescent="0.2">
      <c r="A23" s="562"/>
      <c r="B23" s="542"/>
      <c r="C23" s="542"/>
      <c r="D23" s="542"/>
      <c r="E23" s="81"/>
      <c r="F23" s="81"/>
      <c r="G23" s="81"/>
      <c r="H23" s="81"/>
      <c r="I23" s="79"/>
      <c r="J23" s="79"/>
      <c r="K23" s="81"/>
      <c r="L23" s="81"/>
      <c r="M23" s="82"/>
    </row>
    <row r="24" spans="1:23" s="80" customFormat="1" ht="13.5" customHeight="1" x14ac:dyDescent="0.2">
      <c r="A24" s="562"/>
      <c r="B24" s="537"/>
      <c r="C24" s="537"/>
      <c r="D24" s="537"/>
      <c r="E24" s="176"/>
      <c r="F24" s="176"/>
      <c r="G24" s="176"/>
      <c r="H24" s="176"/>
      <c r="I24" s="79"/>
      <c r="J24" s="79"/>
      <c r="K24" s="81"/>
      <c r="L24" s="81"/>
      <c r="M24" s="82"/>
    </row>
    <row r="25" spans="1:23" s="80" customFormat="1" ht="13.5" customHeight="1" x14ac:dyDescent="0.2">
      <c r="A25" s="562"/>
      <c r="B25" s="540"/>
      <c r="C25" s="540"/>
      <c r="D25" s="540"/>
      <c r="E25" s="171"/>
      <c r="F25" s="171"/>
      <c r="G25" s="171"/>
      <c r="H25" s="171"/>
      <c r="I25" s="79"/>
      <c r="J25" s="79"/>
      <c r="K25" s="561" t="s">
        <v>220</v>
      </c>
      <c r="L25" s="561"/>
      <c r="M25" s="561"/>
      <c r="N25" s="561"/>
      <c r="O25" s="107">
        <v>0.2359</v>
      </c>
    </row>
    <row r="26" spans="1:23" s="80" customFormat="1" ht="13.5" customHeight="1" x14ac:dyDescent="0.2">
      <c r="A26" s="562"/>
      <c r="B26" s="542"/>
      <c r="C26" s="542"/>
      <c r="D26" s="542"/>
      <c r="E26" s="81"/>
      <c r="F26" s="81"/>
      <c r="G26" s="81"/>
      <c r="H26" s="82"/>
      <c r="I26" s="177"/>
      <c r="J26" s="79"/>
      <c r="K26" s="81"/>
      <c r="L26" s="81"/>
      <c r="M26" s="82"/>
      <c r="Q26" s="83"/>
      <c r="R26" s="83"/>
      <c r="S26" s="83"/>
    </row>
    <row r="27" spans="1:23" s="80" customFormat="1" ht="13.5" customHeight="1" x14ac:dyDescent="0.2">
      <c r="A27" s="562"/>
      <c r="B27" s="542"/>
      <c r="C27" s="542"/>
      <c r="D27" s="542"/>
      <c r="E27" s="81"/>
      <c r="F27" s="81"/>
      <c r="G27" s="81"/>
      <c r="H27" s="82"/>
      <c r="I27" s="79"/>
      <c r="J27" s="79"/>
      <c r="K27" s="81"/>
      <c r="L27" s="81"/>
      <c r="M27" s="82"/>
      <c r="Q27" s="84"/>
      <c r="R27" s="85"/>
      <c r="S27" s="85"/>
    </row>
    <row r="28" spans="1:23" s="80" customFormat="1" ht="13.5" customHeight="1" x14ac:dyDescent="0.2">
      <c r="A28" s="562"/>
      <c r="B28" s="537"/>
      <c r="C28" s="537"/>
      <c r="D28" s="537"/>
      <c r="E28" s="176"/>
      <c r="F28" s="176"/>
      <c r="G28" s="176"/>
      <c r="H28" s="176"/>
      <c r="I28" s="79"/>
      <c r="J28" s="79"/>
      <c r="K28" s="81"/>
      <c r="L28" s="81"/>
    </row>
    <row r="29" spans="1:23" s="80" customFormat="1" ht="26.25" customHeight="1" x14ac:dyDescent="0.2">
      <c r="A29" s="562"/>
      <c r="B29" s="540"/>
      <c r="C29" s="540"/>
      <c r="D29" s="540"/>
      <c r="E29" s="169"/>
      <c r="F29" s="169"/>
      <c r="G29" s="169"/>
      <c r="H29" s="169"/>
      <c r="I29" s="79"/>
      <c r="J29" s="549"/>
      <c r="K29" s="549"/>
      <c r="L29" s="549"/>
      <c r="M29" s="549"/>
      <c r="N29" s="549"/>
      <c r="O29" s="549"/>
      <c r="P29" s="549"/>
      <c r="Q29" s="182"/>
      <c r="R29" s="182"/>
      <c r="S29" s="182"/>
    </row>
    <row r="30" spans="1:23" s="77" customFormat="1" ht="13.5" x14ac:dyDescent="0.25">
      <c r="A30" s="562"/>
      <c r="B30" s="537"/>
      <c r="C30" s="537"/>
      <c r="D30" s="537"/>
      <c r="E30" s="176"/>
      <c r="F30" s="176"/>
      <c r="G30" s="176"/>
      <c r="H30" s="176"/>
      <c r="I30" s="172"/>
      <c r="J30" s="552"/>
      <c r="K30" s="552"/>
      <c r="L30" s="552"/>
      <c r="M30" s="552"/>
      <c r="N30" s="552"/>
      <c r="O30" s="552"/>
      <c r="P30" s="552"/>
      <c r="Q30" s="183"/>
      <c r="R30" s="183"/>
      <c r="S30" s="183"/>
    </row>
    <row r="31" spans="1:23" s="80" customFormat="1" ht="13.5" customHeight="1" x14ac:dyDescent="0.25">
      <c r="A31" s="562"/>
      <c r="B31" s="542"/>
      <c r="C31" s="542"/>
      <c r="D31" s="542"/>
      <c r="E31" s="178"/>
      <c r="F31" s="178"/>
      <c r="G31" s="178"/>
      <c r="H31" s="83"/>
      <c r="I31" s="79"/>
      <c r="J31" s="559"/>
      <c r="K31" s="559"/>
      <c r="L31" s="559"/>
      <c r="M31" s="559"/>
      <c r="N31" s="559"/>
      <c r="O31" s="559"/>
      <c r="P31" s="559"/>
      <c r="Q31" s="184"/>
      <c r="R31" s="184"/>
      <c r="S31" s="184"/>
      <c r="T31" s="548"/>
      <c r="U31" s="548"/>
      <c r="V31" s="548"/>
      <c r="W31" s="548"/>
    </row>
    <row r="32" spans="1:23" s="86" customFormat="1" ht="12" customHeight="1" x14ac:dyDescent="0.2">
      <c r="A32" s="562"/>
      <c r="B32" s="537"/>
      <c r="C32" s="537"/>
      <c r="D32" s="537"/>
      <c r="E32" s="176"/>
      <c r="F32" s="176"/>
      <c r="G32" s="176"/>
      <c r="H32" s="179"/>
      <c r="I32" s="180"/>
      <c r="J32" s="185"/>
      <c r="K32" s="81"/>
      <c r="L32" s="81"/>
      <c r="M32" s="81"/>
      <c r="N32" s="186"/>
      <c r="O32" s="186"/>
      <c r="Q32" s="186"/>
      <c r="R32" s="186"/>
      <c r="S32" s="186"/>
      <c r="T32" s="548"/>
      <c r="U32" s="548"/>
      <c r="V32" s="548"/>
      <c r="W32" s="548"/>
    </row>
    <row r="33" spans="1:23" s="77" customFormat="1" ht="30" customHeight="1" x14ac:dyDescent="0.25">
      <c r="A33" s="562"/>
      <c r="B33" s="542"/>
      <c r="C33" s="542"/>
      <c r="D33" s="542"/>
      <c r="E33" s="178"/>
      <c r="F33" s="178"/>
      <c r="G33" s="178"/>
      <c r="H33" s="83"/>
      <c r="I33" s="172"/>
      <c r="J33" s="187"/>
      <c r="K33" s="171"/>
      <c r="L33" s="171"/>
      <c r="M33" s="171"/>
      <c r="T33" s="548"/>
      <c r="U33" s="548"/>
      <c r="V33" s="548"/>
      <c r="W33" s="548"/>
    </row>
    <row r="34" spans="1:23" s="80" customFormat="1" ht="13.5" customHeight="1" x14ac:dyDescent="0.2">
      <c r="A34" s="562"/>
      <c r="B34" s="537"/>
      <c r="C34" s="537"/>
      <c r="D34" s="537"/>
      <c r="E34" s="176"/>
      <c r="F34" s="176"/>
      <c r="G34" s="176"/>
      <c r="H34" s="176"/>
      <c r="I34" s="79"/>
      <c r="J34" s="188"/>
      <c r="K34" s="81"/>
      <c r="L34" s="81"/>
      <c r="M34" s="82"/>
      <c r="T34" s="548"/>
      <c r="U34" s="548"/>
      <c r="V34" s="548"/>
      <c r="W34" s="548"/>
    </row>
    <row r="35" spans="1:23" s="80" customFormat="1" ht="13.5" customHeight="1" x14ac:dyDescent="0.2">
      <c r="A35" s="562"/>
      <c r="B35" s="542"/>
      <c r="C35" s="542"/>
      <c r="D35" s="542"/>
      <c r="E35" s="178"/>
      <c r="F35" s="178"/>
      <c r="G35" s="178"/>
      <c r="H35" s="83"/>
      <c r="I35" s="79"/>
      <c r="J35" s="188"/>
      <c r="K35" s="81"/>
      <c r="L35" s="81"/>
      <c r="M35" s="82"/>
      <c r="T35" s="548"/>
      <c r="U35" s="548"/>
      <c r="V35" s="548"/>
      <c r="W35" s="548"/>
    </row>
    <row r="36" spans="1:23" s="86" customFormat="1" ht="12" customHeight="1" x14ac:dyDescent="0.2">
      <c r="A36" s="562"/>
      <c r="B36" s="537"/>
      <c r="C36" s="537"/>
      <c r="D36" s="537"/>
      <c r="E36" s="176"/>
      <c r="F36" s="176"/>
      <c r="G36" s="176"/>
      <c r="H36" s="176"/>
      <c r="I36" s="180"/>
      <c r="J36" s="185"/>
      <c r="K36" s="81"/>
      <c r="L36" s="81"/>
      <c r="M36" s="81"/>
      <c r="N36" s="186"/>
      <c r="O36" s="186"/>
      <c r="Q36" s="186"/>
      <c r="R36" s="186"/>
      <c r="S36" s="186"/>
      <c r="T36" s="548"/>
      <c r="U36" s="548"/>
      <c r="V36" s="548"/>
      <c r="W36" s="548"/>
    </row>
    <row r="37" spans="1:23" s="77" customFormat="1" ht="28.5" customHeight="1" x14ac:dyDescent="0.2">
      <c r="A37" s="562"/>
      <c r="B37" s="542"/>
      <c r="C37" s="542"/>
      <c r="D37" s="542"/>
      <c r="E37" s="178"/>
      <c r="F37" s="178"/>
      <c r="G37" s="178"/>
      <c r="H37" s="178"/>
      <c r="I37" s="181"/>
      <c r="J37" s="551"/>
      <c r="K37" s="551"/>
      <c r="L37" s="551"/>
      <c r="M37" s="551"/>
      <c r="N37" s="551"/>
      <c r="O37" s="551"/>
      <c r="P37" s="551"/>
      <c r="Q37" s="189"/>
      <c r="R37" s="189"/>
      <c r="S37" s="189"/>
      <c r="T37" s="548"/>
      <c r="U37" s="548"/>
      <c r="V37" s="548"/>
      <c r="W37" s="548"/>
    </row>
    <row r="38" spans="1:23" s="86" customFormat="1" ht="12" x14ac:dyDescent="0.2">
      <c r="A38" s="562"/>
      <c r="B38" s="537"/>
      <c r="C38" s="537"/>
      <c r="D38" s="537"/>
      <c r="E38" s="176"/>
      <c r="F38" s="176"/>
      <c r="G38" s="176"/>
      <c r="H38" s="176"/>
      <c r="I38" s="180"/>
      <c r="J38" s="185"/>
      <c r="K38" s="176"/>
      <c r="L38" s="176"/>
      <c r="M38" s="176"/>
      <c r="N38" s="186"/>
      <c r="O38" s="186"/>
      <c r="Q38" s="186"/>
      <c r="R38" s="186"/>
      <c r="S38" s="186"/>
    </row>
    <row r="39" spans="1:23" s="80" customFormat="1" ht="12.75" customHeight="1" x14ac:dyDescent="0.2">
      <c r="A39" s="562"/>
      <c r="B39" s="542"/>
      <c r="C39" s="542"/>
      <c r="D39" s="542"/>
      <c r="E39" s="178"/>
      <c r="F39" s="178"/>
      <c r="G39" s="178"/>
      <c r="H39" s="83"/>
      <c r="I39" s="180"/>
      <c r="J39" s="551"/>
      <c r="K39" s="551"/>
      <c r="L39" s="551"/>
      <c r="M39" s="551"/>
      <c r="N39" s="551"/>
      <c r="O39" s="551"/>
      <c r="P39" s="551"/>
      <c r="Q39" s="190"/>
      <c r="R39" s="190"/>
      <c r="S39" s="190"/>
    </row>
    <row r="40" spans="1:23" s="80" customFormat="1" ht="12.75" customHeight="1" x14ac:dyDescent="0.2">
      <c r="A40" s="562"/>
      <c r="B40" s="537"/>
      <c r="C40" s="537"/>
      <c r="D40" s="537"/>
      <c r="E40" s="176"/>
      <c r="F40" s="176"/>
      <c r="G40" s="176"/>
      <c r="H40" s="176"/>
      <c r="I40" s="79"/>
      <c r="J40" s="552"/>
      <c r="K40" s="552"/>
      <c r="L40" s="552"/>
      <c r="M40" s="552"/>
      <c r="N40" s="552"/>
      <c r="O40" s="552"/>
      <c r="P40" s="552"/>
      <c r="Q40" s="191"/>
      <c r="R40" s="191"/>
      <c r="S40" s="191"/>
    </row>
    <row r="41" spans="1:23" s="80" customFormat="1" ht="13.5" customHeight="1" x14ac:dyDescent="0.25">
      <c r="A41" s="562"/>
      <c r="B41" s="542"/>
      <c r="C41" s="542"/>
      <c r="D41" s="542"/>
      <c r="E41" s="178"/>
      <c r="F41" s="178"/>
      <c r="G41" s="178"/>
      <c r="H41" s="83"/>
      <c r="I41" s="172"/>
      <c r="J41" s="188"/>
      <c r="K41" s="178"/>
      <c r="L41" s="83"/>
      <c r="M41" s="83"/>
      <c r="O41" s="192"/>
    </row>
    <row r="42" spans="1:23" s="80" customFormat="1" ht="13.5" customHeight="1" x14ac:dyDescent="0.25">
      <c r="A42" s="562"/>
      <c r="B42" s="537"/>
      <c r="C42" s="537"/>
      <c r="D42" s="537"/>
      <c r="E42" s="176"/>
      <c r="F42" s="176"/>
      <c r="G42" s="176"/>
      <c r="H42" s="176"/>
      <c r="I42" s="172"/>
      <c r="J42" s="551"/>
      <c r="K42" s="551"/>
      <c r="L42" s="551"/>
      <c r="M42" s="551"/>
      <c r="N42" s="551"/>
      <c r="O42" s="551"/>
      <c r="P42" s="551"/>
      <c r="Q42" s="190"/>
      <c r="R42" s="190"/>
      <c r="S42" s="190"/>
    </row>
    <row r="43" spans="1:23" s="80" customFormat="1" ht="13.5" customHeight="1" x14ac:dyDescent="0.2">
      <c r="A43" s="562"/>
      <c r="B43" s="567"/>
      <c r="C43" s="567"/>
      <c r="D43" s="567"/>
      <c r="E43" s="169"/>
      <c r="F43" s="169"/>
      <c r="G43" s="169"/>
      <c r="H43" s="169"/>
      <c r="I43" s="79"/>
      <c r="J43" s="552"/>
      <c r="K43" s="552"/>
      <c r="L43" s="552"/>
      <c r="M43" s="552"/>
      <c r="N43" s="552"/>
      <c r="O43" s="552"/>
      <c r="P43" s="552"/>
      <c r="Q43" s="191"/>
      <c r="R43" s="191"/>
      <c r="S43" s="191"/>
    </row>
    <row r="44" spans="1:23" s="80" customFormat="1" ht="13.5" customHeight="1" x14ac:dyDescent="0.2">
      <c r="A44" s="562"/>
      <c r="B44" s="538"/>
      <c r="C44" s="538"/>
      <c r="D44" s="538"/>
      <c r="E44" s="169"/>
      <c r="F44" s="169"/>
      <c r="G44" s="169"/>
      <c r="H44" s="169"/>
      <c r="I44" s="79"/>
      <c r="J44" s="188"/>
      <c r="K44" s="176"/>
      <c r="L44" s="176"/>
      <c r="M44" s="176"/>
    </row>
    <row r="45" spans="1:23" s="80" customFormat="1" ht="25.5" customHeight="1" x14ac:dyDescent="0.2">
      <c r="A45" s="562"/>
      <c r="B45" s="553"/>
      <c r="C45" s="553"/>
      <c r="D45" s="553"/>
      <c r="E45" s="83"/>
      <c r="F45" s="83"/>
      <c r="G45" s="83"/>
      <c r="H45" s="83"/>
      <c r="I45" s="79"/>
      <c r="J45" s="188"/>
      <c r="K45" s="178"/>
      <c r="L45" s="178"/>
      <c r="M45" s="83"/>
    </row>
    <row r="46" spans="1:23" s="80" customFormat="1" ht="15.75" customHeight="1" x14ac:dyDescent="0.2">
      <c r="A46" s="562"/>
      <c r="B46" s="537"/>
      <c r="C46" s="537"/>
      <c r="D46" s="537"/>
      <c r="E46" s="176"/>
      <c r="F46" s="176"/>
      <c r="G46" s="176"/>
      <c r="H46" s="176"/>
      <c r="I46" s="79"/>
      <c r="J46" s="188"/>
      <c r="K46" s="535"/>
      <c r="L46" s="535"/>
      <c r="M46" s="535"/>
      <c r="N46" s="535"/>
      <c r="O46" s="535"/>
    </row>
    <row r="47" spans="1:23" s="80" customFormat="1" ht="13.5" customHeight="1" x14ac:dyDescent="0.2">
      <c r="A47" s="562"/>
      <c r="B47" s="541"/>
      <c r="C47" s="541"/>
      <c r="D47" s="541"/>
      <c r="E47" s="169"/>
      <c r="F47" s="169"/>
      <c r="G47" s="169"/>
      <c r="H47" s="169"/>
      <c r="I47" s="79"/>
      <c r="J47" s="188"/>
      <c r="K47" s="178"/>
      <c r="L47" s="178"/>
      <c r="M47" s="83"/>
      <c r="N47" s="550"/>
      <c r="O47" s="550"/>
    </row>
    <row r="48" spans="1:23" s="80" customFormat="1" ht="13.5" customHeight="1" x14ac:dyDescent="0.2">
      <c r="A48" s="562"/>
      <c r="B48" s="536"/>
      <c r="C48" s="536"/>
      <c r="D48" s="536"/>
      <c r="E48" s="83"/>
      <c r="F48" s="83"/>
      <c r="G48" s="83"/>
      <c r="H48" s="83"/>
      <c r="I48" s="79"/>
      <c r="J48" s="188"/>
      <c r="K48" s="193"/>
      <c r="L48" s="176"/>
      <c r="M48" s="176"/>
    </row>
    <row r="49" spans="1:16" s="80" customFormat="1" ht="12.75" customHeight="1" x14ac:dyDescent="0.2">
      <c r="A49" s="562"/>
      <c r="B49" s="537"/>
      <c r="C49" s="537"/>
      <c r="D49" s="537"/>
      <c r="E49" s="176"/>
      <c r="F49" s="176"/>
      <c r="G49" s="176"/>
      <c r="H49" s="176"/>
      <c r="I49" s="79"/>
      <c r="J49" s="188"/>
      <c r="K49" s="194"/>
      <c r="L49" s="195"/>
      <c r="M49" s="196"/>
      <c r="N49" s="534"/>
      <c r="O49" s="534"/>
    </row>
    <row r="50" spans="1:16" s="80" customFormat="1" ht="12.75" customHeight="1" x14ac:dyDescent="0.2">
      <c r="A50" s="562"/>
      <c r="B50" s="536"/>
      <c r="C50" s="536"/>
      <c r="D50" s="536"/>
      <c r="E50" s="83"/>
      <c r="F50" s="83"/>
      <c r="G50" s="83"/>
      <c r="H50" s="83"/>
      <c r="I50" s="79"/>
      <c r="J50" s="188"/>
      <c r="K50" s="194"/>
      <c r="L50" s="197"/>
      <c r="M50" s="198"/>
      <c r="N50" s="534"/>
      <c r="O50" s="534"/>
    </row>
    <row r="51" spans="1:16" s="87" customFormat="1" ht="30.75" customHeight="1" x14ac:dyDescent="0.2">
      <c r="A51" s="562"/>
      <c r="B51" s="537"/>
      <c r="C51" s="537"/>
      <c r="D51" s="537"/>
      <c r="E51" s="176"/>
      <c r="F51" s="176"/>
      <c r="G51" s="176"/>
      <c r="H51" s="176"/>
      <c r="I51" s="181"/>
      <c r="J51" s="199"/>
      <c r="K51" s="200"/>
      <c r="L51" s="201"/>
      <c r="M51" s="201"/>
      <c r="N51" s="534"/>
      <c r="O51" s="534"/>
    </row>
    <row r="52" spans="1:16" s="87" customFormat="1" x14ac:dyDescent="0.2">
      <c r="A52" s="562"/>
      <c r="B52" s="536"/>
      <c r="C52" s="536"/>
      <c r="D52" s="536"/>
      <c r="E52" s="83"/>
      <c r="F52" s="83"/>
      <c r="G52" s="83"/>
      <c r="H52" s="83"/>
      <c r="I52" s="181"/>
      <c r="J52" s="199"/>
      <c r="K52" s="200"/>
      <c r="L52" s="201"/>
      <c r="M52" s="201"/>
      <c r="N52" s="534"/>
      <c r="O52" s="534"/>
    </row>
    <row r="53" spans="1:16" s="87" customFormat="1" ht="28.5" customHeight="1" x14ac:dyDescent="0.2">
      <c r="A53" s="562"/>
      <c r="B53" s="537"/>
      <c r="C53" s="537"/>
      <c r="D53" s="537"/>
      <c r="E53" s="176"/>
      <c r="F53" s="176"/>
      <c r="G53" s="176"/>
      <c r="H53" s="176"/>
      <c r="I53" s="181"/>
      <c r="J53" s="199"/>
      <c r="K53" s="200"/>
      <c r="L53" s="201"/>
      <c r="M53" s="201"/>
      <c r="N53" s="534"/>
      <c r="O53" s="534"/>
    </row>
    <row r="54" spans="1:16" s="87" customFormat="1" x14ac:dyDescent="0.2">
      <c r="A54" s="562"/>
      <c r="B54" s="536"/>
      <c r="C54" s="536"/>
      <c r="D54" s="536"/>
      <c r="E54" s="83"/>
      <c r="F54" s="83"/>
      <c r="G54" s="83"/>
      <c r="H54" s="83"/>
      <c r="I54" s="181"/>
      <c r="J54" s="199"/>
      <c r="K54" s="176"/>
      <c r="L54" s="202"/>
      <c r="M54" s="202"/>
      <c r="N54" s="534"/>
      <c r="O54" s="534"/>
    </row>
    <row r="55" spans="1:16" ht="27" customHeight="1" x14ac:dyDescent="0.2">
      <c r="A55" s="562"/>
      <c r="B55" s="537"/>
      <c r="C55" s="537"/>
      <c r="D55" s="537"/>
      <c r="E55" s="176"/>
      <c r="F55" s="176"/>
      <c r="G55" s="176"/>
      <c r="H55" s="176"/>
      <c r="I55" s="174"/>
      <c r="J55" s="203"/>
      <c r="K55" s="169"/>
      <c r="L55" s="201"/>
      <c r="M55" s="201"/>
      <c r="N55" s="534"/>
      <c r="O55" s="534"/>
    </row>
    <row r="56" spans="1:16" ht="13.5" customHeight="1" x14ac:dyDescent="0.2">
      <c r="A56" s="562"/>
      <c r="B56" s="538"/>
      <c r="C56" s="538"/>
      <c r="D56" s="538"/>
      <c r="E56" s="169"/>
      <c r="F56" s="169"/>
      <c r="G56" s="169"/>
      <c r="H56" s="169"/>
      <c r="I56" s="174"/>
      <c r="J56" s="203"/>
      <c r="K56" s="200"/>
      <c r="L56" s="201"/>
      <c r="M56" s="201"/>
      <c r="N56" s="534"/>
      <c r="O56" s="534"/>
    </row>
    <row r="57" spans="1:16" s="86" customFormat="1" x14ac:dyDescent="0.2">
      <c r="A57" s="562"/>
      <c r="B57" s="536"/>
      <c r="C57" s="536"/>
      <c r="D57" s="536"/>
      <c r="E57" s="83"/>
      <c r="F57" s="83"/>
      <c r="G57" s="83"/>
      <c r="H57" s="83"/>
      <c r="I57" s="180"/>
      <c r="J57" s="185"/>
      <c r="K57" s="194"/>
      <c r="L57" s="202"/>
      <c r="M57" s="202"/>
      <c r="N57" s="534"/>
      <c r="O57" s="534"/>
      <c r="P57" s="186"/>
    </row>
    <row r="58" spans="1:16" ht="13.5" customHeight="1" x14ac:dyDescent="0.2">
      <c r="A58" s="562"/>
      <c r="B58" s="537"/>
      <c r="C58" s="537"/>
      <c r="D58" s="537"/>
      <c r="E58" s="176"/>
      <c r="F58" s="176"/>
      <c r="G58" s="176"/>
      <c r="H58" s="176"/>
      <c r="I58" s="174"/>
      <c r="J58" s="203"/>
      <c r="K58" s="200"/>
      <c r="L58" s="201"/>
      <c r="M58" s="201"/>
      <c r="N58" s="534"/>
      <c r="O58" s="534"/>
    </row>
    <row r="59" spans="1:16" s="86" customFormat="1" x14ac:dyDescent="0.2">
      <c r="A59" s="562"/>
      <c r="B59" s="536"/>
      <c r="C59" s="536"/>
      <c r="D59" s="536"/>
      <c r="E59" s="83"/>
      <c r="F59" s="83"/>
      <c r="G59" s="83"/>
      <c r="H59" s="83"/>
      <c r="I59" s="180"/>
      <c r="J59" s="185"/>
      <c r="K59" s="194"/>
      <c r="L59" s="202"/>
      <c r="M59" s="202"/>
      <c r="N59" s="534"/>
      <c r="O59" s="534"/>
      <c r="P59" s="186"/>
    </row>
    <row r="60" spans="1:16" ht="13.5" customHeight="1" x14ac:dyDescent="0.2">
      <c r="A60" s="562"/>
      <c r="B60" s="537"/>
      <c r="C60" s="537"/>
      <c r="D60" s="537"/>
      <c r="E60" s="176"/>
      <c r="F60" s="176"/>
      <c r="G60" s="176"/>
      <c r="H60" s="176"/>
      <c r="I60" s="174"/>
      <c r="J60" s="203"/>
      <c r="K60" s="200"/>
      <c r="L60" s="201"/>
      <c r="M60" s="201"/>
      <c r="N60" s="534"/>
      <c r="O60" s="534"/>
    </row>
    <row r="61" spans="1:16" s="86" customFormat="1" x14ac:dyDescent="0.2">
      <c r="A61" s="562"/>
      <c r="B61" s="536"/>
      <c r="C61" s="536"/>
      <c r="D61" s="536"/>
      <c r="E61" s="83"/>
      <c r="F61" s="83"/>
      <c r="G61" s="83"/>
      <c r="H61" s="83"/>
      <c r="I61" s="180"/>
      <c r="J61" s="185"/>
      <c r="K61" s="194"/>
      <c r="L61" s="202"/>
      <c r="M61" s="202"/>
      <c r="N61" s="534"/>
      <c r="O61" s="534"/>
      <c r="P61" s="186"/>
    </row>
    <row r="62" spans="1:16" ht="13.5" customHeight="1" x14ac:dyDescent="0.2">
      <c r="A62" s="562"/>
      <c r="B62" s="537"/>
      <c r="C62" s="537"/>
      <c r="D62" s="537"/>
      <c r="E62" s="176"/>
      <c r="F62" s="176"/>
      <c r="G62" s="176"/>
      <c r="H62" s="176"/>
      <c r="I62" s="174"/>
      <c r="J62" s="203"/>
      <c r="K62" s="83"/>
      <c r="L62" s="83"/>
      <c r="M62" s="83"/>
    </row>
    <row r="63" spans="1:16" s="86" customFormat="1" x14ac:dyDescent="0.2">
      <c r="A63" s="562"/>
      <c r="B63" s="536"/>
      <c r="C63" s="536"/>
      <c r="D63" s="536"/>
      <c r="E63" s="83"/>
      <c r="F63" s="83"/>
      <c r="G63" s="83"/>
      <c r="H63" s="83"/>
      <c r="I63" s="180"/>
      <c r="J63" s="185"/>
      <c r="K63" s="176"/>
      <c r="L63" s="176"/>
      <c r="M63" s="176"/>
      <c r="N63" s="186"/>
      <c r="O63" s="186"/>
      <c r="P63" s="186"/>
    </row>
    <row r="64" spans="1:16" s="87" customFormat="1" ht="13.5" customHeight="1" x14ac:dyDescent="0.2">
      <c r="A64" s="562"/>
      <c r="B64" s="538"/>
      <c r="C64" s="538"/>
      <c r="D64" s="538"/>
      <c r="E64" s="169"/>
      <c r="F64" s="169"/>
      <c r="G64" s="169"/>
      <c r="H64" s="169"/>
      <c r="I64" s="181"/>
      <c r="J64" s="199"/>
      <c r="K64" s="169"/>
      <c r="L64" s="169"/>
      <c r="M64" s="169"/>
    </row>
    <row r="65" spans="1:16" ht="29.25" customHeight="1" x14ac:dyDescent="0.2">
      <c r="A65" s="562"/>
      <c r="B65" s="536"/>
      <c r="C65" s="536"/>
      <c r="D65" s="536"/>
      <c r="E65" s="83"/>
      <c r="F65" s="83"/>
      <c r="G65" s="83"/>
      <c r="H65" s="83"/>
      <c r="I65" s="174"/>
      <c r="J65" s="203"/>
      <c r="K65" s="83"/>
      <c r="L65" s="83"/>
      <c r="M65" s="83"/>
    </row>
    <row r="66" spans="1:16" s="86" customFormat="1" ht="12" x14ac:dyDescent="0.2">
      <c r="A66" s="562"/>
      <c r="B66" s="537"/>
      <c r="C66" s="537"/>
      <c r="D66" s="537"/>
      <c r="E66" s="176"/>
      <c r="F66" s="176"/>
      <c r="G66" s="176"/>
      <c r="H66" s="176"/>
      <c r="I66" s="180"/>
      <c r="J66" s="185"/>
      <c r="K66" s="176"/>
      <c r="L66" s="176"/>
      <c r="M66" s="176"/>
      <c r="N66" s="186"/>
      <c r="O66" s="186"/>
      <c r="P66" s="186"/>
    </row>
    <row r="67" spans="1:16" ht="17.25" customHeight="1" x14ac:dyDescent="0.2">
      <c r="A67" s="562"/>
      <c r="B67" s="538"/>
      <c r="C67" s="538"/>
      <c r="D67" s="538"/>
      <c r="E67" s="169"/>
      <c r="F67" s="169"/>
      <c r="G67" s="169"/>
      <c r="H67" s="169"/>
      <c r="I67" s="174"/>
      <c r="J67" s="203"/>
      <c r="K67" s="83"/>
      <c r="L67" s="83"/>
      <c r="M67" s="83"/>
    </row>
    <row r="68" spans="1:16" s="86" customFormat="1" x14ac:dyDescent="0.2">
      <c r="A68" s="562"/>
      <c r="B68" s="536"/>
      <c r="C68" s="536"/>
      <c r="D68" s="536"/>
      <c r="E68" s="83"/>
      <c r="F68" s="83"/>
      <c r="G68" s="83"/>
      <c r="H68" s="83"/>
      <c r="I68" s="180"/>
      <c r="J68" s="185"/>
      <c r="K68" s="176"/>
      <c r="L68" s="176"/>
      <c r="M68" s="176"/>
      <c r="N68" s="186"/>
      <c r="O68" s="204"/>
      <c r="P68" s="186"/>
    </row>
    <row r="69" spans="1:16" ht="41.25" customHeight="1" x14ac:dyDescent="0.2">
      <c r="A69" s="562"/>
      <c r="B69" s="537"/>
      <c r="C69" s="537"/>
      <c r="D69" s="537"/>
      <c r="E69" s="176"/>
      <c r="F69" s="176"/>
      <c r="G69" s="176"/>
      <c r="H69" s="176"/>
      <c r="I69" s="174"/>
      <c r="J69" s="203"/>
      <c r="K69" s="83"/>
      <c r="L69" s="83"/>
      <c r="M69" s="83"/>
    </row>
    <row r="70" spans="1:16" s="86" customFormat="1" x14ac:dyDescent="0.2">
      <c r="A70" s="562"/>
      <c r="B70" s="536"/>
      <c r="C70" s="536"/>
      <c r="D70" s="536"/>
      <c r="E70" s="83"/>
      <c r="F70" s="83"/>
      <c r="G70" s="83"/>
      <c r="H70" s="83"/>
      <c r="I70" s="180"/>
      <c r="J70" s="185"/>
      <c r="K70" s="176"/>
      <c r="L70" s="176"/>
      <c r="M70" s="176"/>
      <c r="N70" s="186"/>
      <c r="O70" s="186"/>
      <c r="P70" s="186"/>
    </row>
    <row r="71" spans="1:16" ht="27.75" customHeight="1" x14ac:dyDescent="0.2">
      <c r="A71" s="562"/>
      <c r="B71" s="537"/>
      <c r="C71" s="537"/>
      <c r="D71" s="537"/>
      <c r="E71" s="176"/>
      <c r="F71" s="176"/>
      <c r="G71" s="176"/>
      <c r="H71" s="176"/>
      <c r="I71" s="174"/>
      <c r="J71" s="203"/>
      <c r="K71" s="83"/>
      <c r="L71" s="83"/>
      <c r="M71" s="83"/>
    </row>
    <row r="72" spans="1:16" s="86" customFormat="1" x14ac:dyDescent="0.2">
      <c r="A72" s="562"/>
      <c r="B72" s="536"/>
      <c r="C72" s="536"/>
      <c r="D72" s="536"/>
      <c r="E72" s="83"/>
      <c r="F72" s="83"/>
      <c r="G72" s="83"/>
      <c r="H72" s="83"/>
      <c r="I72" s="180"/>
      <c r="J72" s="185"/>
      <c r="K72" s="176"/>
      <c r="L72" s="176"/>
      <c r="M72" s="176"/>
      <c r="N72" s="186"/>
      <c r="O72" s="186"/>
      <c r="P72" s="186"/>
    </row>
    <row r="73" spans="1:16" ht="27.75" customHeight="1" x14ac:dyDescent="0.2">
      <c r="A73" s="562"/>
      <c r="B73" s="537"/>
      <c r="C73" s="537"/>
      <c r="D73" s="537"/>
      <c r="E73" s="176"/>
      <c r="F73" s="176"/>
      <c r="G73" s="176"/>
      <c r="H73" s="176"/>
      <c r="I73" s="174"/>
      <c r="J73" s="203"/>
      <c r="K73" s="83"/>
      <c r="L73" s="83"/>
      <c r="M73" s="83"/>
    </row>
    <row r="75" spans="1:16" x14ac:dyDescent="0.2">
      <c r="D75" s="71"/>
      <c r="G75" s="71"/>
      <c r="I75" s="71"/>
    </row>
    <row r="76" spans="1:16" x14ac:dyDescent="0.2">
      <c r="I76" s="71"/>
    </row>
    <row r="77" spans="1:16" x14ac:dyDescent="0.2">
      <c r="E77" s="71"/>
      <c r="F77" s="71"/>
      <c r="I77" s="80"/>
    </row>
    <row r="78" spans="1:16" x14ac:dyDescent="0.2">
      <c r="I78" s="80"/>
    </row>
    <row r="79" spans="1:16" x14ac:dyDescent="0.2">
      <c r="I79" s="80"/>
    </row>
    <row r="80" spans="1:16" x14ac:dyDescent="0.2">
      <c r="I80" s="80"/>
    </row>
    <row r="82" spans="6:6" x14ac:dyDescent="0.2">
      <c r="F82" s="71"/>
    </row>
    <row r="84" spans="6:6" x14ac:dyDescent="0.2">
      <c r="F84" s="71"/>
    </row>
  </sheetData>
  <mergeCells count="104">
    <mergeCell ref="A8:A73"/>
    <mergeCell ref="B8:D8"/>
    <mergeCell ref="B9:D9"/>
    <mergeCell ref="B10:D10"/>
    <mergeCell ref="B16:D16"/>
    <mergeCell ref="B32:D32"/>
    <mergeCell ref="B42:D42"/>
    <mergeCell ref="B33:D33"/>
    <mergeCell ref="B34:D34"/>
    <mergeCell ref="B38:D38"/>
    <mergeCell ref="B39:D39"/>
    <mergeCell ref="B40:D40"/>
    <mergeCell ref="B41:D41"/>
    <mergeCell ref="B54:D54"/>
    <mergeCell ref="B43:D43"/>
    <mergeCell ref="B44:D44"/>
    <mergeCell ref="B58:D58"/>
    <mergeCell ref="B59:D59"/>
    <mergeCell ref="B17:D17"/>
    <mergeCell ref="B18:D18"/>
    <mergeCell ref="B19:D19"/>
    <mergeCell ref="B20:D20"/>
    <mergeCell ref="B21:D21"/>
    <mergeCell ref="B64:D64"/>
    <mergeCell ref="B2:H2"/>
    <mergeCell ref="B4:C4"/>
    <mergeCell ref="D4:G4"/>
    <mergeCell ref="B5:C5"/>
    <mergeCell ref="D5:H5"/>
    <mergeCell ref="J10:N12"/>
    <mergeCell ref="B23:D23"/>
    <mergeCell ref="J31:P31"/>
    <mergeCell ref="B29:D29"/>
    <mergeCell ref="P10:R12"/>
    <mergeCell ref="K25:N25"/>
    <mergeCell ref="J39:P39"/>
    <mergeCell ref="B45:D45"/>
    <mergeCell ref="B48:D48"/>
    <mergeCell ref="B49:D49"/>
    <mergeCell ref="B60:D60"/>
    <mergeCell ref="B50:D50"/>
    <mergeCell ref="B51:D51"/>
    <mergeCell ref="B52:D52"/>
    <mergeCell ref="B53:D53"/>
    <mergeCell ref="B46:D46"/>
    <mergeCell ref="J43:P43"/>
    <mergeCell ref="J40:P40"/>
    <mergeCell ref="J42:P42"/>
    <mergeCell ref="N47:O47"/>
    <mergeCell ref="S10:W15"/>
    <mergeCell ref="B11:D11"/>
    <mergeCell ref="B12:D12"/>
    <mergeCell ref="B13:D13"/>
    <mergeCell ref="B14:D14"/>
    <mergeCell ref="J14:N15"/>
    <mergeCell ref="P14:R15"/>
    <mergeCell ref="B15:D15"/>
    <mergeCell ref="T31:W37"/>
    <mergeCell ref="B24:D24"/>
    <mergeCell ref="B25:D25"/>
    <mergeCell ref="B26:D26"/>
    <mergeCell ref="B27:D27"/>
    <mergeCell ref="B28:D28"/>
    <mergeCell ref="J29:P29"/>
    <mergeCell ref="P17:R18"/>
    <mergeCell ref="J37:P37"/>
    <mergeCell ref="B30:D30"/>
    <mergeCell ref="B31:D31"/>
    <mergeCell ref="B36:D36"/>
    <mergeCell ref="B37:D37"/>
    <mergeCell ref="J30:P30"/>
    <mergeCell ref="B72:D72"/>
    <mergeCell ref="B73:D73"/>
    <mergeCell ref="B65:D65"/>
    <mergeCell ref="B66:D66"/>
    <mergeCell ref="B67:D67"/>
    <mergeCell ref="B68:D68"/>
    <mergeCell ref="B69:D69"/>
    <mergeCell ref="B70:D70"/>
    <mergeCell ref="J17:N18"/>
    <mergeCell ref="B55:D55"/>
    <mergeCell ref="B56:D56"/>
    <mergeCell ref="B57:D57"/>
    <mergeCell ref="B61:D61"/>
    <mergeCell ref="B62:D62"/>
    <mergeCell ref="B63:D63"/>
    <mergeCell ref="B71:D71"/>
    <mergeCell ref="B22:D22"/>
    <mergeCell ref="N56:O56"/>
    <mergeCell ref="N55:O55"/>
    <mergeCell ref="N54:O54"/>
    <mergeCell ref="N53:O53"/>
    <mergeCell ref="N52:O52"/>
    <mergeCell ref="B47:D47"/>
    <mergeCell ref="B35:D35"/>
    <mergeCell ref="N61:O61"/>
    <mergeCell ref="N51:O51"/>
    <mergeCell ref="N50:O50"/>
    <mergeCell ref="N49:O49"/>
    <mergeCell ref="K46:O46"/>
    <mergeCell ref="N57:O57"/>
    <mergeCell ref="N58:O58"/>
    <mergeCell ref="N59:O59"/>
    <mergeCell ref="N60:O60"/>
  </mergeCells>
  <phoneticPr fontId="73" type="noConversion"/>
  <dataValidations count="3">
    <dataValidation type="whole" errorStyle="information" allowBlank="1" showInputMessage="1" showErrorMessage="1" error="Jāievada skaitlis" sqref="E10:H10" xr:uid="{54316FD0-20E5-4189-897B-1E7854C65D37}">
      <formula1>-1000000000000</formula1>
      <formula2>1000000000000</formula2>
    </dataValidation>
    <dataValidation errorStyle="information" allowBlank="1" showInputMessage="1" showErrorMessage="1" sqref="D5:H5" xr:uid="{BB2C0110-A120-42ED-9266-39010BEFEDDC}"/>
    <dataValidation type="whole" errorStyle="information" allowBlank="1" showInputMessage="1" showErrorMessage="1" error="Jāievada skaitlis" sqref="J10 Q26:S26 L26:M27 K28:L28 J29:J30 K32:M38 K41:M41 J40 J43 K44:K73 L44:M45 L47:M48 L19:M24 J14 K16:M16 K19:K27 J17 L50:M73 E11:H73" xr:uid="{94CBB079-0E11-4735-93FD-8B968249178E}">
      <formula1>-100000000000000</formula1>
      <formula2>100000000000000</formula2>
    </dataValidation>
  </dataValidations>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count="1">
        <x14:dataValidation type="list" errorStyle="information" allowBlank="1" showInputMessage="1" showErrorMessage="1" error="iespējama kļūda" prompt="Izvēlieties no saraksta iestādi" xr:uid="{43CE8B08-63A3-429A-9006-DB78BFCF9E1A}">
          <x14:formula1>
            <xm:f>'\\vnozare.pri\vm\Redirect_profiles\VM_Sandra_Kasparenko\My Documents\Budzets_2019\Budzeta_projekts\Prioritarie_pasakumi_2019-2021\[VMvestp1_xx0818_PP_2019-2021 PROJ.xlsx]Šabloni'!#REF!</xm:f>
          </x14:formula1>
          <xm:sqref>D4:G4 K4:L4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4C300-BB5C-46B7-8DCB-C142025C0C06}">
  <sheetPr>
    <tabColor theme="9" tint="0.59999389629810485"/>
  </sheetPr>
  <dimension ref="A1:P56"/>
  <sheetViews>
    <sheetView topLeftCell="B1" zoomScale="80" zoomScaleNormal="80" workbookViewId="0">
      <selection activeCell="B47" sqref="B47"/>
    </sheetView>
  </sheetViews>
  <sheetFormatPr defaultColWidth="9.140625" defaultRowHeight="15.75" x14ac:dyDescent="0.25"/>
  <cols>
    <col min="1" max="1" width="2.5703125" style="222" customWidth="1"/>
    <col min="2" max="2" width="16.85546875" style="222" customWidth="1"/>
    <col min="3" max="3" width="16.7109375" style="222" customWidth="1"/>
    <col min="4" max="4" width="17.140625" style="222" customWidth="1"/>
    <col min="5" max="5" width="21.140625" style="222" customWidth="1"/>
    <col min="6" max="6" width="15" style="222" customWidth="1"/>
    <col min="7" max="7" width="15.42578125" style="222" customWidth="1"/>
    <col min="8" max="9" width="15.5703125" style="222" customWidth="1"/>
    <col min="10" max="10" width="15.5703125" style="234" customWidth="1"/>
    <col min="11" max="11" width="9.140625" style="222"/>
    <col min="12" max="12" width="19.140625" style="222" customWidth="1"/>
    <col min="13" max="19" width="12.140625" style="222" customWidth="1"/>
    <col min="20" max="16384" width="9.140625" style="222"/>
  </cols>
  <sheetData>
    <row r="1" spans="1:12" x14ac:dyDescent="0.25">
      <c r="I1" s="569"/>
      <c r="J1" s="569"/>
      <c r="L1" s="437" t="s">
        <v>596</v>
      </c>
    </row>
    <row r="3" spans="1:12" x14ac:dyDescent="0.25">
      <c r="A3" s="53"/>
      <c r="B3" s="571" t="s">
        <v>648</v>
      </c>
      <c r="C3" s="571"/>
      <c r="D3" s="571"/>
      <c r="E3" s="571"/>
      <c r="F3" s="571"/>
      <c r="G3" s="571"/>
      <c r="H3" s="571"/>
      <c r="I3" s="571"/>
      <c r="J3" s="571"/>
    </row>
    <row r="4" spans="1:12" x14ac:dyDescent="0.25">
      <c r="A4" s="53"/>
      <c r="B4" s="223"/>
      <c r="C4" s="223"/>
      <c r="D4" s="223"/>
      <c r="E4" s="223"/>
      <c r="F4" s="223"/>
      <c r="G4" s="223"/>
      <c r="H4" s="223"/>
      <c r="I4" s="223"/>
      <c r="J4" s="223"/>
    </row>
    <row r="5" spans="1:12" x14ac:dyDescent="0.25">
      <c r="A5" s="53"/>
      <c r="B5" s="223"/>
      <c r="C5" s="223"/>
      <c r="D5" s="223"/>
      <c r="E5" s="223"/>
      <c r="F5" s="223"/>
      <c r="G5" s="223"/>
      <c r="H5" s="223"/>
      <c r="I5" s="223"/>
      <c r="J5" s="223"/>
    </row>
    <row r="6" spans="1:12" x14ac:dyDescent="0.25">
      <c r="B6" s="261">
        <f>120*0.7</f>
        <v>84</v>
      </c>
      <c r="C6" s="53">
        <v>1.5038</v>
      </c>
      <c r="D6" s="53"/>
      <c r="E6" s="224"/>
      <c r="J6" s="225"/>
    </row>
    <row r="7" spans="1:12" x14ac:dyDescent="0.25">
      <c r="B7" s="261">
        <f t="shared" ref="B7:B8" si="0">120*0.7</f>
        <v>84</v>
      </c>
      <c r="C7" s="53">
        <v>1.5038</v>
      </c>
      <c r="D7" s="53"/>
      <c r="E7" s="224"/>
      <c r="J7" s="225"/>
    </row>
    <row r="8" spans="1:12" x14ac:dyDescent="0.25">
      <c r="B8" s="261">
        <f t="shared" si="0"/>
        <v>84</v>
      </c>
      <c r="C8" s="53">
        <v>1.5038</v>
      </c>
      <c r="D8" s="53"/>
      <c r="E8" s="224"/>
      <c r="I8" s="226"/>
      <c r="J8" s="225"/>
    </row>
    <row r="9" spans="1:12" s="227" customFormat="1" ht="30" customHeight="1" x14ac:dyDescent="0.25">
      <c r="A9" s="53"/>
      <c r="B9" s="568" t="s">
        <v>21</v>
      </c>
      <c r="C9" s="570"/>
      <c r="D9" s="570" t="s">
        <v>22</v>
      </c>
      <c r="E9" s="568" t="s">
        <v>180</v>
      </c>
      <c r="F9" s="568" t="s">
        <v>168</v>
      </c>
      <c r="G9" s="568" t="s">
        <v>169</v>
      </c>
      <c r="H9" s="568" t="s">
        <v>170</v>
      </c>
      <c r="I9" s="568" t="s">
        <v>300</v>
      </c>
      <c r="J9" s="568" t="s">
        <v>171</v>
      </c>
      <c r="L9" s="580" t="s">
        <v>309</v>
      </c>
    </row>
    <row r="10" spans="1:12" s="227" customFormat="1" ht="45.75" customHeight="1" x14ac:dyDescent="0.25">
      <c r="A10" s="53"/>
      <c r="B10" s="568"/>
      <c r="C10" s="570"/>
      <c r="D10" s="570"/>
      <c r="E10" s="568"/>
      <c r="F10" s="568"/>
      <c r="G10" s="568"/>
      <c r="H10" s="568"/>
      <c r="I10" s="568"/>
      <c r="J10" s="568"/>
      <c r="L10" s="581"/>
    </row>
    <row r="11" spans="1:12" s="228" customFormat="1" x14ac:dyDescent="0.25">
      <c r="A11" s="53"/>
      <c r="B11" s="208"/>
      <c r="C11" s="208"/>
      <c r="D11" s="208"/>
      <c r="E11" s="208"/>
      <c r="F11" s="208"/>
      <c r="G11" s="208"/>
      <c r="H11" s="208"/>
      <c r="I11" s="208"/>
      <c r="J11" s="208"/>
      <c r="L11" s="208"/>
    </row>
    <row r="12" spans="1:12" s="229" customFormat="1" ht="15" hidden="1" customHeight="1" x14ac:dyDescent="0.25">
      <c r="A12" s="53"/>
      <c r="B12" s="572" t="s">
        <v>2</v>
      </c>
      <c r="C12" s="209"/>
      <c r="D12" s="209"/>
      <c r="E12" s="210"/>
      <c r="F12" s="210"/>
      <c r="G12" s="210"/>
      <c r="H12" s="210"/>
      <c r="I12" s="210"/>
      <c r="J12" s="211"/>
      <c r="L12" s="262"/>
    </row>
    <row r="13" spans="1:12" s="229" customFormat="1" ht="51.75" customHeight="1" x14ac:dyDescent="0.25">
      <c r="A13" s="53"/>
      <c r="B13" s="572"/>
      <c r="C13" s="212"/>
      <c r="D13" s="212">
        <f>D14+D15+D16</f>
        <v>7818.0029999999997</v>
      </c>
      <c r="E13" s="213"/>
      <c r="F13" s="213"/>
      <c r="G13" s="213"/>
      <c r="H13" s="213"/>
      <c r="I13" s="213"/>
      <c r="J13" s="213"/>
      <c r="L13" s="209"/>
    </row>
    <row r="14" spans="1:12" s="53" customFormat="1" x14ac:dyDescent="0.25">
      <c r="B14" s="214" t="s">
        <v>172</v>
      </c>
      <c r="C14" s="215"/>
      <c r="D14" s="216">
        <v>6069.62</v>
      </c>
      <c r="E14" s="214">
        <v>1555</v>
      </c>
      <c r="F14" s="217">
        <f>ROUND(E14+84,0)</f>
        <v>1639</v>
      </c>
      <c r="G14" s="218">
        <f>$B$6</f>
        <v>84</v>
      </c>
      <c r="H14" s="218">
        <f>ROUND(G14*D14*9,0)</f>
        <v>4588633</v>
      </c>
      <c r="I14" s="218">
        <f>ROUND(H14*$C$6,0)</f>
        <v>6900386</v>
      </c>
      <c r="J14" s="218">
        <f>ROUND(I14*1.2359,0)</f>
        <v>8528187</v>
      </c>
      <c r="L14" s="263">
        <f>F14/E14-1</f>
        <v>5.4019292604501556E-2</v>
      </c>
    </row>
    <row r="15" spans="1:12" x14ac:dyDescent="0.25">
      <c r="A15" s="53"/>
      <c r="B15" s="214" t="s">
        <v>173</v>
      </c>
      <c r="C15" s="215"/>
      <c r="D15" s="216">
        <f>599.43+1040.383</f>
        <v>1639.8130000000001</v>
      </c>
      <c r="E15" s="214">
        <v>1369</v>
      </c>
      <c r="F15" s="217">
        <f t="shared" ref="F15:F16" si="1">ROUND(E15+84,0)</f>
        <v>1453</v>
      </c>
      <c r="G15" s="218">
        <f t="shared" ref="G15:G16" si="2">$B$6</f>
        <v>84</v>
      </c>
      <c r="H15" s="218">
        <f>ROUND(G15*D15*9,0)</f>
        <v>1239699</v>
      </c>
      <c r="I15" s="218">
        <f>ROUND(H15*$C$6,0)</f>
        <v>1864259</v>
      </c>
      <c r="J15" s="218">
        <f t="shared" ref="J15" si="3">ROUND(I15*1.2359,0)</f>
        <v>2304038</v>
      </c>
      <c r="L15" s="263">
        <f t="shared" ref="L15:L24" si="4">F15/E15-1</f>
        <v>6.1358655953250629E-2</v>
      </c>
    </row>
    <row r="16" spans="1:12" x14ac:dyDescent="0.25">
      <c r="A16" s="53"/>
      <c r="B16" s="219" t="s">
        <v>174</v>
      </c>
      <c r="C16" s="215"/>
      <c r="D16" s="220">
        <f>108.57</f>
        <v>108.57</v>
      </c>
      <c r="E16" s="219">
        <v>1032</v>
      </c>
      <c r="F16" s="217">
        <f t="shared" si="1"/>
        <v>1116</v>
      </c>
      <c r="G16" s="218">
        <f t="shared" si="2"/>
        <v>84</v>
      </c>
      <c r="H16" s="218">
        <f>ROUND(G16*D16*9,0)</f>
        <v>82079</v>
      </c>
      <c r="I16" s="218">
        <f>ROUND(H16*$C$6,0)</f>
        <v>123430</v>
      </c>
      <c r="J16" s="218">
        <f>ROUND(I16*1.2359,0)</f>
        <v>152547</v>
      </c>
      <c r="L16" s="263">
        <f t="shared" si="4"/>
        <v>8.1395348837209225E-2</v>
      </c>
    </row>
    <row r="17" spans="1:12" s="54" customFormat="1" ht="15" hidden="1" customHeight="1" x14ac:dyDescent="0.25">
      <c r="A17" s="53"/>
      <c r="B17" s="572" t="s">
        <v>4</v>
      </c>
      <c r="C17" s="212"/>
      <c r="D17" s="212"/>
      <c r="E17" s="211"/>
      <c r="F17" s="213"/>
      <c r="G17" s="218">
        <v>71</v>
      </c>
      <c r="H17" s="213"/>
      <c r="I17" s="213"/>
      <c r="J17" s="213"/>
      <c r="L17" s="263" t="e">
        <f t="shared" si="4"/>
        <v>#DIV/0!</v>
      </c>
    </row>
    <row r="18" spans="1:12" s="230" customFormat="1" ht="80.25" customHeight="1" x14ac:dyDescent="0.25">
      <c r="A18" s="53"/>
      <c r="B18" s="572"/>
      <c r="C18" s="212"/>
      <c r="D18" s="212">
        <f>D19+D20+D21</f>
        <v>11316.151</v>
      </c>
      <c r="E18" s="213"/>
      <c r="F18" s="213"/>
      <c r="G18" s="213"/>
      <c r="H18" s="213"/>
      <c r="I18" s="213"/>
      <c r="J18" s="213"/>
      <c r="L18" s="264"/>
    </row>
    <row r="19" spans="1:12" s="53" customFormat="1" x14ac:dyDescent="0.25">
      <c r="B19" s="214" t="s">
        <v>174</v>
      </c>
      <c r="C19" s="215"/>
      <c r="D19" s="220">
        <v>10970.186</v>
      </c>
      <c r="E19" s="219">
        <v>1032</v>
      </c>
      <c r="F19" s="217">
        <f>ROUND(E19+84,0)</f>
        <v>1116</v>
      </c>
      <c r="G19" s="218">
        <f t="shared" ref="G19:G21" si="5">$B$6</f>
        <v>84</v>
      </c>
      <c r="H19" s="218">
        <f>ROUND(G19*D19*9,0)</f>
        <v>8293461</v>
      </c>
      <c r="I19" s="218">
        <f>ROUND(H19*$C$7,0)</f>
        <v>12471707</v>
      </c>
      <c r="J19" s="218">
        <f t="shared" ref="J19:J20" si="6">ROUND(I19*1.2359,0)</f>
        <v>15413783</v>
      </c>
      <c r="L19" s="263">
        <f t="shared" si="4"/>
        <v>8.1395348837209225E-2</v>
      </c>
    </row>
    <row r="20" spans="1:12" s="53" customFormat="1" x14ac:dyDescent="0.25">
      <c r="B20" s="214" t="s">
        <v>175</v>
      </c>
      <c r="C20" s="215"/>
      <c r="D20" s="220">
        <v>301</v>
      </c>
      <c r="E20" s="214">
        <v>908</v>
      </c>
      <c r="F20" s="217">
        <f>ROUND(E20+84,0)</f>
        <v>992</v>
      </c>
      <c r="G20" s="218">
        <f t="shared" si="5"/>
        <v>84</v>
      </c>
      <c r="H20" s="218">
        <f>ROUND(G20*D20*9,0)</f>
        <v>227556</v>
      </c>
      <c r="I20" s="218">
        <f>ROUND(H20*$C$7,0)</f>
        <v>342199</v>
      </c>
      <c r="J20" s="218">
        <f t="shared" si="6"/>
        <v>422924</v>
      </c>
      <c r="L20" s="263">
        <f t="shared" si="4"/>
        <v>9.2511013215859084E-2</v>
      </c>
    </row>
    <row r="21" spans="1:12" s="53" customFormat="1" x14ac:dyDescent="0.25">
      <c r="B21" s="214" t="s">
        <v>176</v>
      </c>
      <c r="C21" s="215"/>
      <c r="D21" s="216">
        <v>44.965000000000003</v>
      </c>
      <c r="E21" s="214">
        <v>809</v>
      </c>
      <c r="F21" s="217">
        <f>ROUND(E21+84,0)</f>
        <v>893</v>
      </c>
      <c r="G21" s="218">
        <f t="shared" si="5"/>
        <v>84</v>
      </c>
      <c r="H21" s="218">
        <f>ROUND(G21*D21*9,0)</f>
        <v>33994</v>
      </c>
      <c r="I21" s="218">
        <f>ROUND(H21*$C$7,0)</f>
        <v>51120</v>
      </c>
      <c r="J21" s="218">
        <f>ROUND(I21*1.2359,0)</f>
        <v>63179</v>
      </c>
      <c r="L21" s="263">
        <f t="shared" si="4"/>
        <v>0.10383189122373304</v>
      </c>
    </row>
    <row r="22" spans="1:12" s="54" customFormat="1" ht="15" hidden="1" customHeight="1" x14ac:dyDescent="0.25">
      <c r="A22" s="53"/>
      <c r="B22" s="572" t="s">
        <v>11</v>
      </c>
      <c r="C22" s="212"/>
      <c r="D22" s="212"/>
      <c r="E22" s="211"/>
      <c r="F22" s="213"/>
      <c r="G22" s="213"/>
      <c r="H22" s="213"/>
      <c r="I22" s="213"/>
      <c r="J22" s="213"/>
      <c r="L22" s="263" t="e">
        <f t="shared" si="4"/>
        <v>#DIV/0!</v>
      </c>
    </row>
    <row r="23" spans="1:12" s="54" customFormat="1" ht="78" customHeight="1" x14ac:dyDescent="0.25">
      <c r="A23" s="53"/>
      <c r="B23" s="572"/>
      <c r="C23" s="212"/>
      <c r="D23" s="212">
        <f>D24</f>
        <v>3040.2069999999999</v>
      </c>
      <c r="E23" s="213">
        <f>E24</f>
        <v>723</v>
      </c>
      <c r="F23" s="213">
        <f>F24</f>
        <v>807</v>
      </c>
      <c r="G23" s="213">
        <f>G24</f>
        <v>84</v>
      </c>
      <c r="H23" s="213"/>
      <c r="I23" s="213"/>
      <c r="J23" s="213"/>
      <c r="L23" s="264"/>
    </row>
    <row r="24" spans="1:12" s="53" customFormat="1" x14ac:dyDescent="0.25">
      <c r="B24" s="214" t="s">
        <v>177</v>
      </c>
      <c r="C24" s="221"/>
      <c r="D24" s="220">
        <v>3040.2069999999999</v>
      </c>
      <c r="E24" s="214">
        <v>723</v>
      </c>
      <c r="F24" s="218">
        <f>ROUND(E24+84,0)</f>
        <v>807</v>
      </c>
      <c r="G24" s="218">
        <f t="shared" ref="G24" si="7">$B$6</f>
        <v>84</v>
      </c>
      <c r="H24" s="218">
        <f>ROUND(G24*D24*9,0)</f>
        <v>2298396</v>
      </c>
      <c r="I24" s="218">
        <f>ROUND(H24*$C$8,0)</f>
        <v>3456328</v>
      </c>
      <c r="J24" s="218">
        <f>ROUND(I24*1.2359,0)</f>
        <v>4271676</v>
      </c>
      <c r="L24" s="263">
        <f t="shared" si="4"/>
        <v>0.11618257261410792</v>
      </c>
    </row>
    <row r="25" spans="1:12" s="54" customFormat="1" ht="47.25" x14ac:dyDescent="0.25">
      <c r="A25" s="53"/>
      <c r="B25" s="141" t="s">
        <v>178</v>
      </c>
      <c r="C25" s="90"/>
      <c r="D25" s="90">
        <f>SUM(D23+D18+D13)</f>
        <v>22174.361000000001</v>
      </c>
      <c r="E25" s="91"/>
      <c r="F25" s="92"/>
      <c r="G25" s="92"/>
      <c r="H25" s="92">
        <f>H14+H15+H16+H19+H20+H21+H24</f>
        <v>16763818</v>
      </c>
      <c r="I25" s="92">
        <f>I14+I15+I16+I19+I20+I21+I24</f>
        <v>25209429</v>
      </c>
      <c r="J25" s="92">
        <f>J14+J15+J16+J19+J20+J21+J24</f>
        <v>31156334</v>
      </c>
      <c r="L25" s="265"/>
    </row>
    <row r="26" spans="1:12" x14ac:dyDescent="0.25">
      <c r="B26" s="231"/>
      <c r="C26" s="232"/>
      <c r="D26" s="232"/>
      <c r="E26" s="232"/>
      <c r="F26" s="233"/>
      <c r="I26" s="223"/>
    </row>
    <row r="27" spans="1:12" ht="15.75" customHeight="1" x14ac:dyDescent="0.25">
      <c r="A27" s="53"/>
      <c r="B27" s="571" t="s">
        <v>301</v>
      </c>
      <c r="C27" s="571"/>
      <c r="D27" s="571"/>
      <c r="E27" s="571"/>
      <c r="F27" s="571"/>
      <c r="G27" s="571"/>
      <c r="H27" s="571"/>
      <c r="I27" s="571"/>
      <c r="J27" s="571"/>
    </row>
    <row r="28" spans="1:12" ht="15.75" customHeight="1" x14ac:dyDescent="0.25">
      <c r="C28" s="225"/>
      <c r="D28" s="225"/>
      <c r="E28" s="225"/>
      <c r="F28" s="225"/>
    </row>
    <row r="29" spans="1:12" s="227" customFormat="1" ht="29.25" customHeight="1" x14ac:dyDescent="0.25">
      <c r="A29" s="53"/>
      <c r="B29" s="568" t="s">
        <v>21</v>
      </c>
      <c r="C29" s="570" t="s">
        <v>22</v>
      </c>
      <c r="D29" s="583"/>
      <c r="E29" s="568"/>
      <c r="F29" s="568"/>
      <c r="G29" s="568" t="s">
        <v>302</v>
      </c>
      <c r="H29" s="568" t="s">
        <v>170</v>
      </c>
      <c r="I29" s="568"/>
      <c r="J29" s="568" t="s">
        <v>171</v>
      </c>
    </row>
    <row r="30" spans="1:12" s="227" customFormat="1" ht="28.5" customHeight="1" x14ac:dyDescent="0.25">
      <c r="A30" s="53"/>
      <c r="B30" s="568"/>
      <c r="C30" s="570"/>
      <c r="D30" s="584"/>
      <c r="E30" s="568"/>
      <c r="F30" s="568"/>
      <c r="G30" s="568"/>
      <c r="H30" s="568"/>
      <c r="I30" s="568"/>
      <c r="J30" s="568"/>
    </row>
    <row r="31" spans="1:12" s="240" customFormat="1" ht="30" customHeight="1" x14ac:dyDescent="0.25">
      <c r="A31" s="235"/>
      <c r="B31" s="236" t="s">
        <v>179</v>
      </c>
      <c r="C31" s="207">
        <v>10822.518</v>
      </c>
      <c r="D31" s="207"/>
      <c r="E31" s="206"/>
      <c r="F31" s="206"/>
      <c r="G31" s="237">
        <v>22.76</v>
      </c>
      <c r="H31" s="238">
        <f>ROUND(G31*C31*9,0)</f>
        <v>2216885</v>
      </c>
      <c r="I31" s="238"/>
      <c r="J31" s="239">
        <f>ROUND(H31*1.2359,0)</f>
        <v>2739848</v>
      </c>
    </row>
    <row r="32" spans="1:12" s="240" customFormat="1" x14ac:dyDescent="0.25">
      <c r="A32" s="235"/>
      <c r="B32" s="585" t="s">
        <v>303</v>
      </c>
      <c r="C32" s="585"/>
      <c r="D32" s="585"/>
      <c r="E32" s="585"/>
      <c r="F32" s="585"/>
      <c r="G32" s="585"/>
      <c r="H32" s="585"/>
      <c r="I32" s="585"/>
      <c r="J32" s="585"/>
    </row>
    <row r="33" spans="1:16" s="240" customFormat="1" x14ac:dyDescent="0.25">
      <c r="A33" s="235"/>
      <c r="B33" s="241"/>
      <c r="C33" s="242"/>
      <c r="D33" s="242"/>
      <c r="E33" s="243"/>
      <c r="F33" s="243"/>
      <c r="G33" s="244"/>
      <c r="H33" s="245"/>
      <c r="I33" s="245"/>
      <c r="J33" s="246"/>
    </row>
    <row r="34" spans="1:16" s="224" customFormat="1" x14ac:dyDescent="0.25">
      <c r="B34" s="586" t="s">
        <v>304</v>
      </c>
      <c r="C34" s="586"/>
      <c r="D34" s="586"/>
      <c r="E34" s="586"/>
      <c r="F34" s="586"/>
      <c r="G34" s="586"/>
      <c r="H34" s="586"/>
      <c r="I34" s="586"/>
      <c r="J34" s="586"/>
    </row>
    <row r="35" spans="1:16" s="240" customFormat="1" ht="157.5" x14ac:dyDescent="0.25">
      <c r="A35" s="235"/>
      <c r="B35" s="247"/>
      <c r="C35" s="248"/>
      <c r="D35" s="248"/>
      <c r="E35" s="249" t="s">
        <v>305</v>
      </c>
      <c r="F35" s="250" t="s">
        <v>306</v>
      </c>
      <c r="G35" s="250" t="s">
        <v>307</v>
      </c>
      <c r="H35" s="431" t="s">
        <v>215</v>
      </c>
      <c r="I35" s="245"/>
      <c r="J35" s="251"/>
    </row>
    <row r="36" spans="1:16" ht="15.75" customHeight="1" x14ac:dyDescent="0.25">
      <c r="B36" s="582" t="s">
        <v>593</v>
      </c>
      <c r="C36" s="582"/>
      <c r="D36" s="582"/>
      <c r="E36" s="252">
        <v>4875</v>
      </c>
      <c r="F36" s="252">
        <v>0</v>
      </c>
      <c r="G36" s="252">
        <v>0</v>
      </c>
      <c r="H36" s="432">
        <f>E36+F36+G36</f>
        <v>4875</v>
      </c>
      <c r="I36" s="225"/>
      <c r="J36" s="222"/>
    </row>
    <row r="37" spans="1:16" ht="30.75" customHeight="1" x14ac:dyDescent="0.25">
      <c r="B37" s="582" t="s">
        <v>225</v>
      </c>
      <c r="C37" s="582"/>
      <c r="D37" s="582"/>
      <c r="E37" s="252">
        <v>4456940</v>
      </c>
      <c r="F37" s="252">
        <v>0</v>
      </c>
      <c r="G37" s="252">
        <v>504021</v>
      </c>
      <c r="H37" s="432">
        <f t="shared" ref="H37:H43" si="8">E37+F37+G37</f>
        <v>4960961</v>
      </c>
      <c r="I37" s="225"/>
      <c r="J37" s="222"/>
    </row>
    <row r="38" spans="1:16" ht="30.75" customHeight="1" x14ac:dyDescent="0.25">
      <c r="B38" s="582" t="s">
        <v>227</v>
      </c>
      <c r="C38" s="582"/>
      <c r="D38" s="582"/>
      <c r="E38" s="252">
        <v>0</v>
      </c>
      <c r="F38" s="252">
        <v>0</v>
      </c>
      <c r="G38" s="252">
        <v>1311909</v>
      </c>
      <c r="H38" s="432">
        <f t="shared" si="8"/>
        <v>1311909</v>
      </c>
      <c r="I38" s="225"/>
      <c r="J38" s="233"/>
    </row>
    <row r="39" spans="1:16" x14ac:dyDescent="0.25">
      <c r="B39" s="582" t="s">
        <v>228</v>
      </c>
      <c r="C39" s="582"/>
      <c r="D39" s="582"/>
      <c r="E39" s="252">
        <v>6584992</v>
      </c>
      <c r="F39" s="252">
        <v>1305202</v>
      </c>
      <c r="G39" s="252">
        <v>892279</v>
      </c>
      <c r="H39" s="432">
        <f t="shared" si="8"/>
        <v>8782473</v>
      </c>
      <c r="I39" s="225"/>
      <c r="J39" s="222"/>
    </row>
    <row r="40" spans="1:16" ht="30.75" customHeight="1" x14ac:dyDescent="0.25">
      <c r="B40" s="582" t="s">
        <v>229</v>
      </c>
      <c r="C40" s="582"/>
      <c r="D40" s="582"/>
      <c r="E40" s="252">
        <v>3923768</v>
      </c>
      <c r="F40" s="252">
        <v>5372400</v>
      </c>
      <c r="G40" s="252">
        <v>1051276</v>
      </c>
      <c r="H40" s="432">
        <f t="shared" si="8"/>
        <v>10347444</v>
      </c>
      <c r="I40" s="225"/>
      <c r="J40" s="222"/>
    </row>
    <row r="41" spans="1:16" ht="30.75" customHeight="1" x14ac:dyDescent="0.25">
      <c r="B41" s="582" t="s">
        <v>230</v>
      </c>
      <c r="C41" s="582"/>
      <c r="D41" s="582"/>
      <c r="E41" s="252">
        <v>4831678</v>
      </c>
      <c r="F41" s="252">
        <v>322398</v>
      </c>
      <c r="G41" s="252">
        <v>582859</v>
      </c>
      <c r="H41" s="432">
        <f t="shared" si="8"/>
        <v>5736935</v>
      </c>
      <c r="I41" s="225"/>
      <c r="J41" s="222"/>
    </row>
    <row r="42" spans="1:16" ht="30.75" customHeight="1" x14ac:dyDescent="0.25">
      <c r="B42" s="582" t="s">
        <v>236</v>
      </c>
      <c r="C42" s="582"/>
      <c r="D42" s="582"/>
      <c r="E42" s="252">
        <v>11737</v>
      </c>
      <c r="F42" s="252">
        <v>0</v>
      </c>
      <c r="G42" s="252">
        <v>0</v>
      </c>
      <c r="H42" s="432">
        <f t="shared" si="8"/>
        <v>11737</v>
      </c>
      <c r="I42" s="225"/>
      <c r="J42" s="222"/>
    </row>
    <row r="43" spans="1:16" ht="18" customHeight="1" x14ac:dyDescent="0.25">
      <c r="B43" s="574" t="s">
        <v>308</v>
      </c>
      <c r="C43" s="575"/>
      <c r="D43" s="576"/>
      <c r="E43" s="253">
        <f>SUM(E36:E42)</f>
        <v>19813990</v>
      </c>
      <c r="F43" s="253">
        <f t="shared" ref="F43:G43" si="9">SUM(F36:F42)</f>
        <v>7000000</v>
      </c>
      <c r="G43" s="253">
        <f t="shared" si="9"/>
        <v>4342344</v>
      </c>
      <c r="H43" s="253">
        <f t="shared" si="8"/>
        <v>31156334</v>
      </c>
      <c r="I43" s="225"/>
      <c r="J43" s="222"/>
    </row>
    <row r="44" spans="1:16" ht="15.75" customHeight="1" x14ac:dyDescent="0.25">
      <c r="B44" s="577"/>
      <c r="C44" s="578"/>
      <c r="D44" s="579"/>
      <c r="E44" s="573">
        <f>SUM(E43+F43+G43)</f>
        <v>31156334</v>
      </c>
      <c r="F44" s="573"/>
      <c r="G44" s="573"/>
      <c r="H44" s="225"/>
      <c r="I44" s="225"/>
      <c r="J44" s="222"/>
    </row>
    <row r="45" spans="1:16" ht="15.75" customHeight="1" x14ac:dyDescent="0.25">
      <c r="B45" s="33"/>
      <c r="C45" s="33"/>
      <c r="D45" s="33"/>
      <c r="E45" s="254"/>
      <c r="F45" s="254"/>
      <c r="G45" s="254"/>
      <c r="H45" s="225"/>
      <c r="I45" s="225"/>
      <c r="J45" s="222"/>
    </row>
    <row r="46" spans="1:16" ht="15.75" customHeight="1" x14ac:dyDescent="0.25">
      <c r="B46" s="255"/>
      <c r="C46" s="255"/>
      <c r="D46" s="255"/>
      <c r="E46" s="256"/>
      <c r="F46" s="225"/>
      <c r="G46" s="225"/>
      <c r="H46" s="225"/>
      <c r="I46" s="225"/>
      <c r="J46" s="222"/>
    </row>
    <row r="47" spans="1:16" x14ac:dyDescent="0.25">
      <c r="B47" s="255"/>
      <c r="C47" s="255"/>
      <c r="D47" s="255"/>
      <c r="E47" s="225"/>
      <c r="F47" s="225"/>
      <c r="G47" s="225"/>
      <c r="H47" s="225"/>
      <c r="I47" s="225"/>
      <c r="J47" s="222"/>
    </row>
    <row r="48" spans="1:16" x14ac:dyDescent="0.25">
      <c r="L48" s="255"/>
      <c r="M48" s="255"/>
      <c r="N48" s="257"/>
      <c r="O48" s="258"/>
      <c r="P48" s="234"/>
    </row>
    <row r="49" spans="3:16" ht="27.75" customHeight="1" x14ac:dyDescent="0.25">
      <c r="L49" s="259"/>
      <c r="M49" s="259"/>
      <c r="N49" s="259"/>
      <c r="P49" s="234"/>
    </row>
    <row r="50" spans="3:16" ht="50.25" customHeight="1" x14ac:dyDescent="0.25">
      <c r="L50" s="260"/>
      <c r="M50" s="260"/>
      <c r="N50" s="233"/>
      <c r="P50" s="234"/>
    </row>
    <row r="51" spans="3:16" ht="80.25" customHeight="1" x14ac:dyDescent="0.25"/>
    <row r="52" spans="3:16" x14ac:dyDescent="0.25">
      <c r="C52" s="233"/>
      <c r="D52" s="233"/>
    </row>
    <row r="53" spans="3:16" x14ac:dyDescent="0.25">
      <c r="C53" s="233"/>
      <c r="D53" s="233"/>
    </row>
    <row r="56" spans="3:16" ht="18.75" customHeight="1" x14ac:dyDescent="0.25"/>
  </sheetData>
  <mergeCells count="36">
    <mergeCell ref="B34:J34"/>
    <mergeCell ref="B29:B30"/>
    <mergeCell ref="B27:J27"/>
    <mergeCell ref="H29:H30"/>
    <mergeCell ref="G9:G10"/>
    <mergeCell ref="E44:G44"/>
    <mergeCell ref="B43:D44"/>
    <mergeCell ref="H9:H10"/>
    <mergeCell ref="L9:L10"/>
    <mergeCell ref="B39:D39"/>
    <mergeCell ref="B40:D40"/>
    <mergeCell ref="B41:D41"/>
    <mergeCell ref="B42:D42"/>
    <mergeCell ref="D29:D30"/>
    <mergeCell ref="B32:J32"/>
    <mergeCell ref="B36:D36"/>
    <mergeCell ref="B37:D37"/>
    <mergeCell ref="B38:D38"/>
    <mergeCell ref="I29:I30"/>
    <mergeCell ref="J29:J30"/>
    <mergeCell ref="I9:I10"/>
    <mergeCell ref="J9:J10"/>
    <mergeCell ref="I1:J1"/>
    <mergeCell ref="C29:C30"/>
    <mergeCell ref="E29:E30"/>
    <mergeCell ref="F29:F30"/>
    <mergeCell ref="G29:G30"/>
    <mergeCell ref="B3:J3"/>
    <mergeCell ref="B9:B10"/>
    <mergeCell ref="C9:C10"/>
    <mergeCell ref="D9:D10"/>
    <mergeCell ref="E9:E10"/>
    <mergeCell ref="B12:B13"/>
    <mergeCell ref="B17:B18"/>
    <mergeCell ref="B22:B23"/>
    <mergeCell ref="F9:F10"/>
  </mergeCells>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C01E1-396C-4A88-AFC9-8B9681AC3DF4}">
  <sheetPr>
    <tabColor theme="9" tint="0.59999389629810485"/>
  </sheetPr>
  <dimension ref="A1:S39"/>
  <sheetViews>
    <sheetView zoomScale="80" zoomScaleNormal="80" workbookViewId="0">
      <selection activeCell="S5" sqref="S5"/>
    </sheetView>
  </sheetViews>
  <sheetFormatPr defaultRowHeight="12.75" x14ac:dyDescent="0.2"/>
  <cols>
    <col min="1" max="1" width="9.7109375" style="61" customWidth="1"/>
    <col min="2" max="2" width="34" style="39" customWidth="1"/>
    <col min="3" max="4" width="15.5703125" style="39" customWidth="1"/>
    <col min="5" max="5" width="1.7109375" style="39" customWidth="1"/>
    <col min="6" max="7" width="15.5703125" style="39" customWidth="1"/>
    <col min="8" max="8" width="1.7109375" style="39" customWidth="1"/>
    <col min="9" max="10" width="15.5703125" style="39" customWidth="1"/>
    <col min="11" max="11" width="1.7109375" style="39" customWidth="1"/>
    <col min="12" max="13" width="15.5703125" style="39" customWidth="1"/>
    <col min="14" max="258" width="9.140625" style="39"/>
    <col min="259" max="259" width="9.7109375" style="39" customWidth="1"/>
    <col min="260" max="260" width="34" style="39" customWidth="1"/>
    <col min="261" max="264" width="15.5703125" style="39" customWidth="1"/>
    <col min="265" max="265" width="9.140625" style="39"/>
    <col min="266" max="268" width="27.85546875" style="39" customWidth="1"/>
    <col min="269" max="514" width="9.140625" style="39"/>
    <col min="515" max="515" width="9.7109375" style="39" customWidth="1"/>
    <col min="516" max="516" width="34" style="39" customWidth="1"/>
    <col min="517" max="520" width="15.5703125" style="39" customWidth="1"/>
    <col min="521" max="521" width="9.140625" style="39"/>
    <col min="522" max="524" width="27.85546875" style="39" customWidth="1"/>
    <col min="525" max="770" width="9.140625" style="39"/>
    <col min="771" max="771" width="9.7109375" style="39" customWidth="1"/>
    <col min="772" max="772" width="34" style="39" customWidth="1"/>
    <col min="773" max="776" width="15.5703125" style="39" customWidth="1"/>
    <col min="777" max="777" width="9.140625" style="39"/>
    <col min="778" max="780" width="27.85546875" style="39" customWidth="1"/>
    <col min="781" max="1026" width="9.140625" style="39"/>
    <col min="1027" max="1027" width="9.7109375" style="39" customWidth="1"/>
    <col min="1028" max="1028" width="34" style="39" customWidth="1"/>
    <col min="1029" max="1032" width="15.5703125" style="39" customWidth="1"/>
    <col min="1033" max="1033" width="9.140625" style="39"/>
    <col min="1034" max="1036" width="27.85546875" style="39" customWidth="1"/>
    <col min="1037" max="1282" width="9.140625" style="39"/>
    <col min="1283" max="1283" width="9.7109375" style="39" customWidth="1"/>
    <col min="1284" max="1284" width="34" style="39" customWidth="1"/>
    <col min="1285" max="1288" width="15.5703125" style="39" customWidth="1"/>
    <col min="1289" max="1289" width="9.140625" style="39"/>
    <col min="1290" max="1292" width="27.85546875" style="39" customWidth="1"/>
    <col min="1293" max="1538" width="9.140625" style="39"/>
    <col min="1539" max="1539" width="9.7109375" style="39" customWidth="1"/>
    <col min="1540" max="1540" width="34" style="39" customWidth="1"/>
    <col min="1541" max="1544" width="15.5703125" style="39" customWidth="1"/>
    <col min="1545" max="1545" width="9.140625" style="39"/>
    <col min="1546" max="1548" width="27.85546875" style="39" customWidth="1"/>
    <col min="1549" max="1794" width="9.140625" style="39"/>
    <col min="1795" max="1795" width="9.7109375" style="39" customWidth="1"/>
    <col min="1796" max="1796" width="34" style="39" customWidth="1"/>
    <col min="1797" max="1800" width="15.5703125" style="39" customWidth="1"/>
    <col min="1801" max="1801" width="9.140625" style="39"/>
    <col min="1802" max="1804" width="27.85546875" style="39" customWidth="1"/>
    <col min="1805" max="2050" width="9.140625" style="39"/>
    <col min="2051" max="2051" width="9.7109375" style="39" customWidth="1"/>
    <col min="2052" max="2052" width="34" style="39" customWidth="1"/>
    <col min="2053" max="2056" width="15.5703125" style="39" customWidth="1"/>
    <col min="2057" max="2057" width="9.140625" style="39"/>
    <col min="2058" max="2060" width="27.85546875" style="39" customWidth="1"/>
    <col min="2061" max="2306" width="9.140625" style="39"/>
    <col min="2307" max="2307" width="9.7109375" style="39" customWidth="1"/>
    <col min="2308" max="2308" width="34" style="39" customWidth="1"/>
    <col min="2309" max="2312" width="15.5703125" style="39" customWidth="1"/>
    <col min="2313" max="2313" width="9.140625" style="39"/>
    <col min="2314" max="2316" width="27.85546875" style="39" customWidth="1"/>
    <col min="2317" max="2562" width="9.140625" style="39"/>
    <col min="2563" max="2563" width="9.7109375" style="39" customWidth="1"/>
    <col min="2564" max="2564" width="34" style="39" customWidth="1"/>
    <col min="2565" max="2568" width="15.5703125" style="39" customWidth="1"/>
    <col min="2569" max="2569" width="9.140625" style="39"/>
    <col min="2570" max="2572" width="27.85546875" style="39" customWidth="1"/>
    <col min="2573" max="2818" width="9.140625" style="39"/>
    <col min="2819" max="2819" width="9.7109375" style="39" customWidth="1"/>
    <col min="2820" max="2820" width="34" style="39" customWidth="1"/>
    <col min="2821" max="2824" width="15.5703125" style="39" customWidth="1"/>
    <col min="2825" max="2825" width="9.140625" style="39"/>
    <col min="2826" max="2828" width="27.85546875" style="39" customWidth="1"/>
    <col min="2829" max="3074" width="9.140625" style="39"/>
    <col min="3075" max="3075" width="9.7109375" style="39" customWidth="1"/>
    <col min="3076" max="3076" width="34" style="39" customWidth="1"/>
    <col min="3077" max="3080" width="15.5703125" style="39" customWidth="1"/>
    <col min="3081" max="3081" width="9.140625" style="39"/>
    <col min="3082" max="3084" width="27.85546875" style="39" customWidth="1"/>
    <col min="3085" max="3330" width="9.140625" style="39"/>
    <col min="3331" max="3331" width="9.7109375" style="39" customWidth="1"/>
    <col min="3332" max="3332" width="34" style="39" customWidth="1"/>
    <col min="3333" max="3336" width="15.5703125" style="39" customWidth="1"/>
    <col min="3337" max="3337" width="9.140625" style="39"/>
    <col min="3338" max="3340" width="27.85546875" style="39" customWidth="1"/>
    <col min="3341" max="3586" width="9.140625" style="39"/>
    <col min="3587" max="3587" width="9.7109375" style="39" customWidth="1"/>
    <col min="3588" max="3588" width="34" style="39" customWidth="1"/>
    <col min="3589" max="3592" width="15.5703125" style="39" customWidth="1"/>
    <col min="3593" max="3593" width="9.140625" style="39"/>
    <col min="3594" max="3596" width="27.85546875" style="39" customWidth="1"/>
    <col min="3597" max="3842" width="9.140625" style="39"/>
    <col min="3843" max="3843" width="9.7109375" style="39" customWidth="1"/>
    <col min="3844" max="3844" width="34" style="39" customWidth="1"/>
    <col min="3845" max="3848" width="15.5703125" style="39" customWidth="1"/>
    <col min="3849" max="3849" width="9.140625" style="39"/>
    <col min="3850" max="3852" width="27.85546875" style="39" customWidth="1"/>
    <col min="3853" max="4098" width="9.140625" style="39"/>
    <col min="4099" max="4099" width="9.7109375" style="39" customWidth="1"/>
    <col min="4100" max="4100" width="34" style="39" customWidth="1"/>
    <col min="4101" max="4104" width="15.5703125" style="39" customWidth="1"/>
    <col min="4105" max="4105" width="9.140625" style="39"/>
    <col min="4106" max="4108" width="27.85546875" style="39" customWidth="1"/>
    <col min="4109" max="4354" width="9.140625" style="39"/>
    <col min="4355" max="4355" width="9.7109375" style="39" customWidth="1"/>
    <col min="4356" max="4356" width="34" style="39" customWidth="1"/>
    <col min="4357" max="4360" width="15.5703125" style="39" customWidth="1"/>
    <col min="4361" max="4361" width="9.140625" style="39"/>
    <col min="4362" max="4364" width="27.85546875" style="39" customWidth="1"/>
    <col min="4365" max="4610" width="9.140625" style="39"/>
    <col min="4611" max="4611" width="9.7109375" style="39" customWidth="1"/>
    <col min="4612" max="4612" width="34" style="39" customWidth="1"/>
    <col min="4613" max="4616" width="15.5703125" style="39" customWidth="1"/>
    <col min="4617" max="4617" width="9.140625" style="39"/>
    <col min="4618" max="4620" width="27.85546875" style="39" customWidth="1"/>
    <col min="4621" max="4866" width="9.140625" style="39"/>
    <col min="4867" max="4867" width="9.7109375" style="39" customWidth="1"/>
    <col min="4868" max="4868" width="34" style="39" customWidth="1"/>
    <col min="4869" max="4872" width="15.5703125" style="39" customWidth="1"/>
    <col min="4873" max="4873" width="9.140625" style="39"/>
    <col min="4874" max="4876" width="27.85546875" style="39" customWidth="1"/>
    <col min="4877" max="5122" width="9.140625" style="39"/>
    <col min="5123" max="5123" width="9.7109375" style="39" customWidth="1"/>
    <col min="5124" max="5124" width="34" style="39" customWidth="1"/>
    <col min="5125" max="5128" width="15.5703125" style="39" customWidth="1"/>
    <col min="5129" max="5129" width="9.140625" style="39"/>
    <col min="5130" max="5132" width="27.85546875" style="39" customWidth="1"/>
    <col min="5133" max="5378" width="9.140625" style="39"/>
    <col min="5379" max="5379" width="9.7109375" style="39" customWidth="1"/>
    <col min="5380" max="5380" width="34" style="39" customWidth="1"/>
    <col min="5381" max="5384" width="15.5703125" style="39" customWidth="1"/>
    <col min="5385" max="5385" width="9.140625" style="39"/>
    <col min="5386" max="5388" width="27.85546875" style="39" customWidth="1"/>
    <col min="5389" max="5634" width="9.140625" style="39"/>
    <col min="5635" max="5635" width="9.7109375" style="39" customWidth="1"/>
    <col min="5636" max="5636" width="34" style="39" customWidth="1"/>
    <col min="5637" max="5640" width="15.5703125" style="39" customWidth="1"/>
    <col min="5641" max="5641" width="9.140625" style="39"/>
    <col min="5642" max="5644" width="27.85546875" style="39" customWidth="1"/>
    <col min="5645" max="5890" width="9.140625" style="39"/>
    <col min="5891" max="5891" width="9.7109375" style="39" customWidth="1"/>
    <col min="5892" max="5892" width="34" style="39" customWidth="1"/>
    <col min="5893" max="5896" width="15.5703125" style="39" customWidth="1"/>
    <col min="5897" max="5897" width="9.140625" style="39"/>
    <col min="5898" max="5900" width="27.85546875" style="39" customWidth="1"/>
    <col min="5901" max="6146" width="9.140625" style="39"/>
    <col min="6147" max="6147" width="9.7109375" style="39" customWidth="1"/>
    <col min="6148" max="6148" width="34" style="39" customWidth="1"/>
    <col min="6149" max="6152" width="15.5703125" style="39" customWidth="1"/>
    <col min="6153" max="6153" width="9.140625" style="39"/>
    <col min="6154" max="6156" width="27.85546875" style="39" customWidth="1"/>
    <col min="6157" max="6402" width="9.140625" style="39"/>
    <col min="6403" max="6403" width="9.7109375" style="39" customWidth="1"/>
    <col min="6404" max="6404" width="34" style="39" customWidth="1"/>
    <col min="6405" max="6408" width="15.5703125" style="39" customWidth="1"/>
    <col min="6409" max="6409" width="9.140625" style="39"/>
    <col min="6410" max="6412" width="27.85546875" style="39" customWidth="1"/>
    <col min="6413" max="6658" width="9.140625" style="39"/>
    <col min="6659" max="6659" width="9.7109375" style="39" customWidth="1"/>
    <col min="6660" max="6660" width="34" style="39" customWidth="1"/>
    <col min="6661" max="6664" width="15.5703125" style="39" customWidth="1"/>
    <col min="6665" max="6665" width="9.140625" style="39"/>
    <col min="6666" max="6668" width="27.85546875" style="39" customWidth="1"/>
    <col min="6669" max="6914" width="9.140625" style="39"/>
    <col min="6915" max="6915" width="9.7109375" style="39" customWidth="1"/>
    <col min="6916" max="6916" width="34" style="39" customWidth="1"/>
    <col min="6917" max="6920" width="15.5703125" style="39" customWidth="1"/>
    <col min="6921" max="6921" width="9.140625" style="39"/>
    <col min="6922" max="6924" width="27.85546875" style="39" customWidth="1"/>
    <col min="6925" max="7170" width="9.140625" style="39"/>
    <col min="7171" max="7171" width="9.7109375" style="39" customWidth="1"/>
    <col min="7172" max="7172" width="34" style="39" customWidth="1"/>
    <col min="7173" max="7176" width="15.5703125" style="39" customWidth="1"/>
    <col min="7177" max="7177" width="9.140625" style="39"/>
    <col min="7178" max="7180" width="27.85546875" style="39" customWidth="1"/>
    <col min="7181" max="7426" width="9.140625" style="39"/>
    <col min="7427" max="7427" width="9.7109375" style="39" customWidth="1"/>
    <col min="7428" max="7428" width="34" style="39" customWidth="1"/>
    <col min="7429" max="7432" width="15.5703125" style="39" customWidth="1"/>
    <col min="7433" max="7433" width="9.140625" style="39"/>
    <col min="7434" max="7436" width="27.85546875" style="39" customWidth="1"/>
    <col min="7437" max="7682" width="9.140625" style="39"/>
    <col min="7683" max="7683" width="9.7109375" style="39" customWidth="1"/>
    <col min="7684" max="7684" width="34" style="39" customWidth="1"/>
    <col min="7685" max="7688" width="15.5703125" style="39" customWidth="1"/>
    <col min="7689" max="7689" width="9.140625" style="39"/>
    <col min="7690" max="7692" width="27.85546875" style="39" customWidth="1"/>
    <col min="7693" max="7938" width="9.140625" style="39"/>
    <col min="7939" max="7939" width="9.7109375" style="39" customWidth="1"/>
    <col min="7940" max="7940" width="34" style="39" customWidth="1"/>
    <col min="7941" max="7944" width="15.5703125" style="39" customWidth="1"/>
    <col min="7945" max="7945" width="9.140625" style="39"/>
    <col min="7946" max="7948" width="27.85546875" style="39" customWidth="1"/>
    <col min="7949" max="8194" width="9.140625" style="39"/>
    <col min="8195" max="8195" width="9.7109375" style="39" customWidth="1"/>
    <col min="8196" max="8196" width="34" style="39" customWidth="1"/>
    <col min="8197" max="8200" width="15.5703125" style="39" customWidth="1"/>
    <col min="8201" max="8201" width="9.140625" style="39"/>
    <col min="8202" max="8204" width="27.85546875" style="39" customWidth="1"/>
    <col min="8205" max="8450" width="9.140625" style="39"/>
    <col min="8451" max="8451" width="9.7109375" style="39" customWidth="1"/>
    <col min="8452" max="8452" width="34" style="39" customWidth="1"/>
    <col min="8453" max="8456" width="15.5703125" style="39" customWidth="1"/>
    <col min="8457" max="8457" width="9.140625" style="39"/>
    <col min="8458" max="8460" width="27.85546875" style="39" customWidth="1"/>
    <col min="8461" max="8706" width="9.140625" style="39"/>
    <col min="8707" max="8707" width="9.7109375" style="39" customWidth="1"/>
    <col min="8708" max="8708" width="34" style="39" customWidth="1"/>
    <col min="8709" max="8712" width="15.5703125" style="39" customWidth="1"/>
    <col min="8713" max="8713" width="9.140625" style="39"/>
    <col min="8714" max="8716" width="27.85546875" style="39" customWidth="1"/>
    <col min="8717" max="8962" width="9.140625" style="39"/>
    <col min="8963" max="8963" width="9.7109375" style="39" customWidth="1"/>
    <col min="8964" max="8964" width="34" style="39" customWidth="1"/>
    <col min="8965" max="8968" width="15.5703125" style="39" customWidth="1"/>
    <col min="8969" max="8969" width="9.140625" style="39"/>
    <col min="8970" max="8972" width="27.85546875" style="39" customWidth="1"/>
    <col min="8973" max="9218" width="9.140625" style="39"/>
    <col min="9219" max="9219" width="9.7109375" style="39" customWidth="1"/>
    <col min="9220" max="9220" width="34" style="39" customWidth="1"/>
    <col min="9221" max="9224" width="15.5703125" style="39" customWidth="1"/>
    <col min="9225" max="9225" width="9.140625" style="39"/>
    <col min="9226" max="9228" width="27.85546875" style="39" customWidth="1"/>
    <col min="9229" max="9474" width="9.140625" style="39"/>
    <col min="9475" max="9475" width="9.7109375" style="39" customWidth="1"/>
    <col min="9476" max="9476" width="34" style="39" customWidth="1"/>
    <col min="9477" max="9480" width="15.5703125" style="39" customWidth="1"/>
    <col min="9481" max="9481" width="9.140625" style="39"/>
    <col min="9482" max="9484" width="27.85546875" style="39" customWidth="1"/>
    <col min="9485" max="9730" width="9.140625" style="39"/>
    <col min="9731" max="9731" width="9.7109375" style="39" customWidth="1"/>
    <col min="9732" max="9732" width="34" style="39" customWidth="1"/>
    <col min="9733" max="9736" width="15.5703125" style="39" customWidth="1"/>
    <col min="9737" max="9737" width="9.140625" style="39"/>
    <col min="9738" max="9740" width="27.85546875" style="39" customWidth="1"/>
    <col min="9741" max="9986" width="9.140625" style="39"/>
    <col min="9987" max="9987" width="9.7109375" style="39" customWidth="1"/>
    <col min="9988" max="9988" width="34" style="39" customWidth="1"/>
    <col min="9989" max="9992" width="15.5703125" style="39" customWidth="1"/>
    <col min="9993" max="9993" width="9.140625" style="39"/>
    <col min="9994" max="9996" width="27.85546875" style="39" customWidth="1"/>
    <col min="9997" max="10242" width="9.140625" style="39"/>
    <col min="10243" max="10243" width="9.7109375" style="39" customWidth="1"/>
    <col min="10244" max="10244" width="34" style="39" customWidth="1"/>
    <col min="10245" max="10248" width="15.5703125" style="39" customWidth="1"/>
    <col min="10249" max="10249" width="9.140625" style="39"/>
    <col min="10250" max="10252" width="27.85546875" style="39" customWidth="1"/>
    <col min="10253" max="10498" width="9.140625" style="39"/>
    <col min="10499" max="10499" width="9.7109375" style="39" customWidth="1"/>
    <col min="10500" max="10500" width="34" style="39" customWidth="1"/>
    <col min="10501" max="10504" width="15.5703125" style="39" customWidth="1"/>
    <col min="10505" max="10505" width="9.140625" style="39"/>
    <col min="10506" max="10508" width="27.85546875" style="39" customWidth="1"/>
    <col min="10509" max="10754" width="9.140625" style="39"/>
    <col min="10755" max="10755" width="9.7109375" style="39" customWidth="1"/>
    <col min="10756" max="10756" width="34" style="39" customWidth="1"/>
    <col min="10757" max="10760" width="15.5703125" style="39" customWidth="1"/>
    <col min="10761" max="10761" width="9.140625" style="39"/>
    <col min="10762" max="10764" width="27.85546875" style="39" customWidth="1"/>
    <col min="10765" max="11010" width="9.140625" style="39"/>
    <col min="11011" max="11011" width="9.7109375" style="39" customWidth="1"/>
    <col min="11012" max="11012" width="34" style="39" customWidth="1"/>
    <col min="11013" max="11016" width="15.5703125" style="39" customWidth="1"/>
    <col min="11017" max="11017" width="9.140625" style="39"/>
    <col min="11018" max="11020" width="27.85546875" style="39" customWidth="1"/>
    <col min="11021" max="11266" width="9.140625" style="39"/>
    <col min="11267" max="11267" width="9.7109375" style="39" customWidth="1"/>
    <col min="11268" max="11268" width="34" style="39" customWidth="1"/>
    <col min="11269" max="11272" width="15.5703125" style="39" customWidth="1"/>
    <col min="11273" max="11273" width="9.140625" style="39"/>
    <col min="11274" max="11276" width="27.85546875" style="39" customWidth="1"/>
    <col min="11277" max="11522" width="9.140625" style="39"/>
    <col min="11523" max="11523" width="9.7109375" style="39" customWidth="1"/>
    <col min="11524" max="11524" width="34" style="39" customWidth="1"/>
    <col min="11525" max="11528" width="15.5703125" style="39" customWidth="1"/>
    <col min="11529" max="11529" width="9.140625" style="39"/>
    <col min="11530" max="11532" width="27.85546875" style="39" customWidth="1"/>
    <col min="11533" max="11778" width="9.140625" style="39"/>
    <col min="11779" max="11779" width="9.7109375" style="39" customWidth="1"/>
    <col min="11780" max="11780" width="34" style="39" customWidth="1"/>
    <col min="11781" max="11784" width="15.5703125" style="39" customWidth="1"/>
    <col min="11785" max="11785" width="9.140625" style="39"/>
    <col min="11786" max="11788" width="27.85546875" style="39" customWidth="1"/>
    <col min="11789" max="12034" width="9.140625" style="39"/>
    <col min="12035" max="12035" width="9.7109375" style="39" customWidth="1"/>
    <col min="12036" max="12036" width="34" style="39" customWidth="1"/>
    <col min="12037" max="12040" width="15.5703125" style="39" customWidth="1"/>
    <col min="12041" max="12041" width="9.140625" style="39"/>
    <col min="12042" max="12044" width="27.85546875" style="39" customWidth="1"/>
    <col min="12045" max="12290" width="9.140625" style="39"/>
    <col min="12291" max="12291" width="9.7109375" style="39" customWidth="1"/>
    <col min="12292" max="12292" width="34" style="39" customWidth="1"/>
    <col min="12293" max="12296" width="15.5703125" style="39" customWidth="1"/>
    <col min="12297" max="12297" width="9.140625" style="39"/>
    <col min="12298" max="12300" width="27.85546875" style="39" customWidth="1"/>
    <col min="12301" max="12546" width="9.140625" style="39"/>
    <col min="12547" max="12547" width="9.7109375" style="39" customWidth="1"/>
    <col min="12548" max="12548" width="34" style="39" customWidth="1"/>
    <col min="12549" max="12552" width="15.5703125" style="39" customWidth="1"/>
    <col min="12553" max="12553" width="9.140625" style="39"/>
    <col min="12554" max="12556" width="27.85546875" style="39" customWidth="1"/>
    <col min="12557" max="12802" width="9.140625" style="39"/>
    <col min="12803" max="12803" width="9.7109375" style="39" customWidth="1"/>
    <col min="12804" max="12804" width="34" style="39" customWidth="1"/>
    <col min="12805" max="12808" width="15.5703125" style="39" customWidth="1"/>
    <col min="12809" max="12809" width="9.140625" style="39"/>
    <col min="12810" max="12812" width="27.85546875" style="39" customWidth="1"/>
    <col min="12813" max="13058" width="9.140625" style="39"/>
    <col min="13059" max="13059" width="9.7109375" style="39" customWidth="1"/>
    <col min="13060" max="13060" width="34" style="39" customWidth="1"/>
    <col min="13061" max="13064" width="15.5703125" style="39" customWidth="1"/>
    <col min="13065" max="13065" width="9.140625" style="39"/>
    <col min="13066" max="13068" width="27.85546875" style="39" customWidth="1"/>
    <col min="13069" max="13314" width="9.140625" style="39"/>
    <col min="13315" max="13315" width="9.7109375" style="39" customWidth="1"/>
    <col min="13316" max="13316" width="34" style="39" customWidth="1"/>
    <col min="13317" max="13320" width="15.5703125" style="39" customWidth="1"/>
    <col min="13321" max="13321" width="9.140625" style="39"/>
    <col min="13322" max="13324" width="27.85546875" style="39" customWidth="1"/>
    <col min="13325" max="13570" width="9.140625" style="39"/>
    <col min="13571" max="13571" width="9.7109375" style="39" customWidth="1"/>
    <col min="13572" max="13572" width="34" style="39" customWidth="1"/>
    <col min="13573" max="13576" width="15.5703125" style="39" customWidth="1"/>
    <col min="13577" max="13577" width="9.140625" style="39"/>
    <col min="13578" max="13580" width="27.85546875" style="39" customWidth="1"/>
    <col min="13581" max="13826" width="9.140625" style="39"/>
    <col min="13827" max="13827" width="9.7109375" style="39" customWidth="1"/>
    <col min="13828" max="13828" width="34" style="39" customWidth="1"/>
    <col min="13829" max="13832" width="15.5703125" style="39" customWidth="1"/>
    <col min="13833" max="13833" width="9.140625" style="39"/>
    <col min="13834" max="13836" width="27.85546875" style="39" customWidth="1"/>
    <col min="13837" max="14082" width="9.140625" style="39"/>
    <col min="14083" max="14083" width="9.7109375" style="39" customWidth="1"/>
    <col min="14084" max="14084" width="34" style="39" customWidth="1"/>
    <col min="14085" max="14088" width="15.5703125" style="39" customWidth="1"/>
    <col min="14089" max="14089" width="9.140625" style="39"/>
    <col min="14090" max="14092" width="27.85546875" style="39" customWidth="1"/>
    <col min="14093" max="14338" width="9.140625" style="39"/>
    <col min="14339" max="14339" width="9.7109375" style="39" customWidth="1"/>
    <col min="14340" max="14340" width="34" style="39" customWidth="1"/>
    <col min="14341" max="14344" width="15.5703125" style="39" customWidth="1"/>
    <col min="14345" max="14345" width="9.140625" style="39"/>
    <col min="14346" max="14348" width="27.85546875" style="39" customWidth="1"/>
    <col min="14349" max="14594" width="9.140625" style="39"/>
    <col min="14595" max="14595" width="9.7109375" style="39" customWidth="1"/>
    <col min="14596" max="14596" width="34" style="39" customWidth="1"/>
    <col min="14597" max="14600" width="15.5703125" style="39" customWidth="1"/>
    <col min="14601" max="14601" width="9.140625" style="39"/>
    <col min="14602" max="14604" width="27.85546875" style="39" customWidth="1"/>
    <col min="14605" max="14850" width="9.140625" style="39"/>
    <col min="14851" max="14851" width="9.7109375" style="39" customWidth="1"/>
    <col min="14852" max="14852" width="34" style="39" customWidth="1"/>
    <col min="14853" max="14856" width="15.5703125" style="39" customWidth="1"/>
    <col min="14857" max="14857" width="9.140625" style="39"/>
    <col min="14858" max="14860" width="27.85546875" style="39" customWidth="1"/>
    <col min="14861" max="15106" width="9.140625" style="39"/>
    <col min="15107" max="15107" width="9.7109375" style="39" customWidth="1"/>
    <col min="15108" max="15108" width="34" style="39" customWidth="1"/>
    <col min="15109" max="15112" width="15.5703125" style="39" customWidth="1"/>
    <col min="15113" max="15113" width="9.140625" style="39"/>
    <col min="15114" max="15116" width="27.85546875" style="39" customWidth="1"/>
    <col min="15117" max="15362" width="9.140625" style="39"/>
    <col min="15363" max="15363" width="9.7109375" style="39" customWidth="1"/>
    <col min="15364" max="15364" width="34" style="39" customWidth="1"/>
    <col min="15365" max="15368" width="15.5703125" style="39" customWidth="1"/>
    <col min="15369" max="15369" width="9.140625" style="39"/>
    <col min="15370" max="15372" width="27.85546875" style="39" customWidth="1"/>
    <col min="15373" max="15618" width="9.140625" style="39"/>
    <col min="15619" max="15619" width="9.7109375" style="39" customWidth="1"/>
    <col min="15620" max="15620" width="34" style="39" customWidth="1"/>
    <col min="15621" max="15624" width="15.5703125" style="39" customWidth="1"/>
    <col min="15625" max="15625" width="9.140625" style="39"/>
    <col min="15626" max="15628" width="27.85546875" style="39" customWidth="1"/>
    <col min="15629" max="15874" width="9.140625" style="39"/>
    <col min="15875" max="15875" width="9.7109375" style="39" customWidth="1"/>
    <col min="15876" max="15876" width="34" style="39" customWidth="1"/>
    <col min="15877" max="15880" width="15.5703125" style="39" customWidth="1"/>
    <col min="15881" max="15881" width="9.140625" style="39"/>
    <col min="15882" max="15884" width="27.85546875" style="39" customWidth="1"/>
    <col min="15885" max="16130" width="9.140625" style="39"/>
    <col min="16131" max="16131" width="9.7109375" style="39" customWidth="1"/>
    <col min="16132" max="16132" width="34" style="39" customWidth="1"/>
    <col min="16133" max="16136" width="15.5703125" style="39" customWidth="1"/>
    <col min="16137" max="16137" width="9.140625" style="39"/>
    <col min="16138" max="16140" width="27.85546875" style="39" customWidth="1"/>
    <col min="16141" max="16384" width="9.140625" style="39"/>
  </cols>
  <sheetData>
    <row r="1" spans="1:19" ht="15" x14ac:dyDescent="0.2">
      <c r="A1" s="37"/>
      <c r="B1" s="38"/>
      <c r="C1" s="96"/>
      <c r="D1" s="96"/>
      <c r="E1" s="96"/>
      <c r="F1" s="96"/>
      <c r="G1" s="96"/>
      <c r="H1" s="96"/>
      <c r="I1" s="96"/>
      <c r="J1" s="96"/>
      <c r="K1" s="96"/>
      <c r="L1" s="589" t="s">
        <v>597</v>
      </c>
      <c r="M1" s="589"/>
    </row>
    <row r="2" spans="1:19" ht="13.5" x14ac:dyDescent="0.25">
      <c r="A2" s="40" t="s">
        <v>632</v>
      </c>
      <c r="C2" s="51"/>
      <c r="D2" s="51"/>
      <c r="F2" s="51"/>
      <c r="G2" s="51"/>
      <c r="I2" s="97"/>
      <c r="J2" s="97"/>
      <c r="K2" s="97"/>
      <c r="L2" s="97"/>
      <c r="M2" s="97"/>
    </row>
    <row r="3" spans="1:19" x14ac:dyDescent="0.2">
      <c r="B3" s="98"/>
      <c r="C3" s="590"/>
      <c r="D3" s="590"/>
      <c r="E3" s="590"/>
      <c r="F3" s="590"/>
      <c r="G3" s="590"/>
      <c r="H3" s="98"/>
      <c r="I3" s="99"/>
      <c r="J3" s="99"/>
      <c r="K3" s="99"/>
      <c r="L3" s="99"/>
      <c r="M3" s="99"/>
    </row>
    <row r="4" spans="1:19" ht="109.5" customHeight="1" x14ac:dyDescent="0.2">
      <c r="B4" s="98"/>
      <c r="C4" s="591" t="s">
        <v>607</v>
      </c>
      <c r="D4" s="591"/>
      <c r="E4" s="486"/>
      <c r="F4" s="591" t="s">
        <v>608</v>
      </c>
      <c r="G4" s="591"/>
      <c r="H4" s="486"/>
      <c r="I4" s="592" t="s">
        <v>646</v>
      </c>
      <c r="J4" s="592"/>
      <c r="K4" s="486"/>
      <c r="L4" s="592" t="s">
        <v>647</v>
      </c>
      <c r="M4" s="592"/>
    </row>
    <row r="5" spans="1:19" ht="112.5" customHeight="1" x14ac:dyDescent="0.2">
      <c r="A5" s="41" t="s">
        <v>135</v>
      </c>
      <c r="B5" s="42"/>
      <c r="C5" s="526" t="s">
        <v>206</v>
      </c>
      <c r="D5" s="527" t="s">
        <v>207</v>
      </c>
      <c r="E5" s="528"/>
      <c r="F5" s="526" t="s">
        <v>206</v>
      </c>
      <c r="G5" s="527" t="s">
        <v>207</v>
      </c>
      <c r="H5" s="528"/>
      <c r="I5" s="526" t="s">
        <v>206</v>
      </c>
      <c r="J5" s="527" t="s">
        <v>207</v>
      </c>
      <c r="K5" s="528"/>
      <c r="L5" s="526" t="s">
        <v>206</v>
      </c>
      <c r="M5" s="527" t="s">
        <v>207</v>
      </c>
    </row>
    <row r="6" spans="1:19" x14ac:dyDescent="0.2">
      <c r="A6" s="43"/>
      <c r="B6" s="44" t="s">
        <v>15</v>
      </c>
      <c r="C6" s="445">
        <v>2601.81</v>
      </c>
      <c r="D6" s="445">
        <v>3254.74</v>
      </c>
      <c r="E6" s="446"/>
      <c r="F6" s="445">
        <v>2819.45</v>
      </c>
      <c r="G6" s="445">
        <v>3537.6600000000003</v>
      </c>
      <c r="H6" s="446"/>
      <c r="I6" s="445">
        <v>2724.3131163200001</v>
      </c>
      <c r="J6" s="445">
        <v>3414</v>
      </c>
      <c r="K6" s="446"/>
      <c r="L6" s="445">
        <v>2954.2014279519999</v>
      </c>
      <c r="M6" s="445">
        <v>3712.8500000000004</v>
      </c>
      <c r="O6" s="142"/>
      <c r="P6" s="142"/>
      <c r="R6" s="142"/>
      <c r="S6" s="142"/>
    </row>
    <row r="7" spans="1:19" x14ac:dyDescent="0.2">
      <c r="A7" s="45" t="s">
        <v>133</v>
      </c>
      <c r="B7" s="46" t="s">
        <v>136</v>
      </c>
      <c r="C7" s="447">
        <v>108.14</v>
      </c>
      <c r="D7" s="447">
        <v>108.14</v>
      </c>
      <c r="E7" s="446"/>
      <c r="F7" s="447">
        <v>108.14</v>
      </c>
      <c r="G7" s="447">
        <v>108.14</v>
      </c>
      <c r="H7" s="446"/>
      <c r="I7" s="447">
        <v>108.14</v>
      </c>
      <c r="J7" s="447">
        <v>108.14</v>
      </c>
      <c r="K7" s="446"/>
      <c r="L7" s="447">
        <v>108.14</v>
      </c>
      <c r="M7" s="447">
        <v>108.14</v>
      </c>
    </row>
    <row r="8" spans="1:19" x14ac:dyDescent="0.2">
      <c r="A8" s="45" t="s">
        <v>134</v>
      </c>
      <c r="B8" s="46" t="s">
        <v>137</v>
      </c>
      <c r="C8" s="447">
        <v>2493.67</v>
      </c>
      <c r="D8" s="447">
        <v>3146.6</v>
      </c>
      <c r="E8" s="446"/>
      <c r="F8" s="447">
        <v>2711.31</v>
      </c>
      <c r="G8" s="447">
        <v>3429.5200000000004</v>
      </c>
      <c r="H8" s="446"/>
      <c r="I8" s="447">
        <v>2616.1731163200002</v>
      </c>
      <c r="J8" s="447">
        <v>3305.86</v>
      </c>
      <c r="K8" s="446"/>
      <c r="L8" s="447">
        <v>2846.061427952</v>
      </c>
      <c r="M8" s="447">
        <v>3604.7100000000005</v>
      </c>
    </row>
    <row r="9" spans="1:19" x14ac:dyDescent="0.2">
      <c r="A9" s="47" t="s">
        <v>138</v>
      </c>
      <c r="B9" s="48" t="s">
        <v>139</v>
      </c>
      <c r="C9" s="448">
        <v>2176.37</v>
      </c>
      <c r="D9" s="448">
        <v>2829.3</v>
      </c>
      <c r="E9" s="446"/>
      <c r="F9" s="448">
        <v>2394.0100000000002</v>
      </c>
      <c r="G9" s="448">
        <v>3112.2200000000003</v>
      </c>
      <c r="H9" s="446"/>
      <c r="I9" s="448">
        <v>2298.87311632</v>
      </c>
      <c r="J9" s="448">
        <v>2988.56</v>
      </c>
      <c r="K9" s="446"/>
      <c r="L9" s="448">
        <v>2528.7614279519998</v>
      </c>
      <c r="M9" s="448">
        <v>3287.4100000000003</v>
      </c>
    </row>
    <row r="10" spans="1:19" ht="13.5" x14ac:dyDescent="0.2">
      <c r="A10" s="49" t="s">
        <v>140</v>
      </c>
      <c r="B10" s="50" t="s">
        <v>141</v>
      </c>
      <c r="C10" s="449">
        <v>1760.96</v>
      </c>
      <c r="D10" s="449">
        <v>2289.2599999999998</v>
      </c>
      <c r="E10" s="450"/>
      <c r="F10" s="449">
        <v>1937.06</v>
      </c>
      <c r="G10" s="449">
        <v>2518.1800000000003</v>
      </c>
      <c r="H10" s="450"/>
      <c r="I10" s="449">
        <v>1860.0831163199998</v>
      </c>
      <c r="J10" s="449">
        <v>2418.12</v>
      </c>
      <c r="K10" s="450"/>
      <c r="L10" s="449">
        <v>2046.091427952</v>
      </c>
      <c r="M10" s="449">
        <v>2659.9300000000003</v>
      </c>
    </row>
    <row r="11" spans="1:19" s="51" customFormat="1" x14ac:dyDescent="0.2">
      <c r="A11" s="41" t="s">
        <v>142</v>
      </c>
      <c r="B11" s="52" t="s">
        <v>143</v>
      </c>
      <c r="C11" s="451">
        <v>1492.34</v>
      </c>
      <c r="D11" s="451">
        <v>1940.05</v>
      </c>
      <c r="E11" s="452"/>
      <c r="F11" s="451">
        <v>1641.58</v>
      </c>
      <c r="G11" s="451">
        <v>2134.0500000000002</v>
      </c>
      <c r="H11" s="452"/>
      <c r="I11" s="451">
        <v>1576.3416239999999</v>
      </c>
      <c r="J11" s="451">
        <v>2049.25</v>
      </c>
      <c r="K11" s="452"/>
      <c r="L11" s="451">
        <v>1733.9757864000001</v>
      </c>
      <c r="M11" s="451">
        <v>2254.17</v>
      </c>
    </row>
    <row r="12" spans="1:19" ht="76.5" x14ac:dyDescent="0.2">
      <c r="A12" s="41" t="s">
        <v>144</v>
      </c>
      <c r="B12" s="52" t="s">
        <v>145</v>
      </c>
      <c r="C12" s="451">
        <v>268.62</v>
      </c>
      <c r="D12" s="451">
        <v>349.21</v>
      </c>
      <c r="E12" s="453"/>
      <c r="F12" s="451">
        <v>295.48</v>
      </c>
      <c r="G12" s="451">
        <v>384.13</v>
      </c>
      <c r="H12" s="453"/>
      <c r="I12" s="451">
        <v>283.74149231999996</v>
      </c>
      <c r="J12" s="451">
        <v>368.87</v>
      </c>
      <c r="K12" s="453"/>
      <c r="L12" s="451">
        <v>312.115641552</v>
      </c>
      <c r="M12" s="451">
        <v>405.76</v>
      </c>
    </row>
    <row r="13" spans="1:19" ht="13.5" x14ac:dyDescent="0.2">
      <c r="A13" s="49" t="s">
        <v>146</v>
      </c>
      <c r="B13" s="50" t="s">
        <v>147</v>
      </c>
      <c r="C13" s="449">
        <v>415.41</v>
      </c>
      <c r="D13" s="449">
        <v>540.04</v>
      </c>
      <c r="E13" s="450"/>
      <c r="F13" s="449">
        <v>456.95</v>
      </c>
      <c r="G13" s="449">
        <v>594.04</v>
      </c>
      <c r="H13" s="450"/>
      <c r="I13" s="449">
        <v>438.79</v>
      </c>
      <c r="J13" s="449">
        <v>570.44000000000005</v>
      </c>
      <c r="K13" s="450"/>
      <c r="L13" s="449">
        <v>482.67</v>
      </c>
      <c r="M13" s="449">
        <v>627.48</v>
      </c>
    </row>
    <row r="14" spans="1:19" ht="38.25" x14ac:dyDescent="0.2">
      <c r="A14" s="47" t="s">
        <v>148</v>
      </c>
      <c r="B14" s="48" t="s">
        <v>149</v>
      </c>
      <c r="C14" s="448">
        <v>317.3</v>
      </c>
      <c r="D14" s="448">
        <v>317.3</v>
      </c>
      <c r="E14" s="446"/>
      <c r="F14" s="448">
        <v>317.3</v>
      </c>
      <c r="G14" s="448">
        <v>317.3</v>
      </c>
      <c r="H14" s="446"/>
      <c r="I14" s="448">
        <v>317.3</v>
      </c>
      <c r="J14" s="448">
        <v>317.3</v>
      </c>
      <c r="K14" s="446"/>
      <c r="L14" s="448">
        <v>317.3</v>
      </c>
      <c r="M14" s="448">
        <v>317.3</v>
      </c>
    </row>
    <row r="15" spans="1:19" ht="27" x14ac:dyDescent="0.2">
      <c r="A15" s="49" t="s">
        <v>150</v>
      </c>
      <c r="B15" s="50" t="s">
        <v>151</v>
      </c>
      <c r="C15" s="449">
        <v>286</v>
      </c>
      <c r="D15" s="449">
        <v>286</v>
      </c>
      <c r="E15" s="450"/>
      <c r="F15" s="449">
        <v>286</v>
      </c>
      <c r="G15" s="449">
        <v>286</v>
      </c>
      <c r="H15" s="450"/>
      <c r="I15" s="449">
        <v>286</v>
      </c>
      <c r="J15" s="449">
        <v>286</v>
      </c>
      <c r="K15" s="450"/>
      <c r="L15" s="449">
        <v>286</v>
      </c>
      <c r="M15" s="449">
        <v>286</v>
      </c>
    </row>
    <row r="16" spans="1:19" ht="38.25" x14ac:dyDescent="0.2">
      <c r="A16" s="41" t="s">
        <v>152</v>
      </c>
      <c r="B16" s="52" t="s">
        <v>153</v>
      </c>
      <c r="C16" s="60">
        <v>254.69</v>
      </c>
      <c r="D16" s="60">
        <v>254.69</v>
      </c>
      <c r="E16" s="454"/>
      <c r="F16" s="60">
        <v>254.69</v>
      </c>
      <c r="G16" s="60">
        <v>254.69</v>
      </c>
      <c r="H16" s="454"/>
      <c r="I16" s="60">
        <v>254.69</v>
      </c>
      <c r="J16" s="60">
        <v>254.69</v>
      </c>
      <c r="K16" s="454"/>
      <c r="L16" s="60">
        <v>254.69</v>
      </c>
      <c r="M16" s="60">
        <v>254.69</v>
      </c>
    </row>
    <row r="17" spans="1:13" x14ac:dyDescent="0.2">
      <c r="A17" s="41" t="s">
        <v>154</v>
      </c>
      <c r="B17" s="52" t="s">
        <v>155</v>
      </c>
      <c r="C17" s="60">
        <v>206.08</v>
      </c>
      <c r="D17" s="60">
        <v>206.08</v>
      </c>
      <c r="E17" s="454"/>
      <c r="F17" s="60">
        <v>206.08</v>
      </c>
      <c r="G17" s="60">
        <v>206.08</v>
      </c>
      <c r="H17" s="454"/>
      <c r="I17" s="60">
        <v>206.08</v>
      </c>
      <c r="J17" s="60">
        <v>206.08</v>
      </c>
      <c r="K17" s="454"/>
      <c r="L17" s="60">
        <v>206.08</v>
      </c>
      <c r="M17" s="60">
        <v>206.08</v>
      </c>
    </row>
    <row r="18" spans="1:13" x14ac:dyDescent="0.2">
      <c r="A18" s="41" t="s">
        <v>156</v>
      </c>
      <c r="B18" s="52" t="s">
        <v>157</v>
      </c>
      <c r="C18" s="60">
        <v>48.61</v>
      </c>
      <c r="D18" s="60">
        <v>48.61</v>
      </c>
      <c r="E18" s="454"/>
      <c r="F18" s="60">
        <v>48.61</v>
      </c>
      <c r="G18" s="60">
        <v>48.61</v>
      </c>
      <c r="H18" s="454"/>
      <c r="I18" s="60">
        <v>48.61</v>
      </c>
      <c r="J18" s="60">
        <v>48.61</v>
      </c>
      <c r="K18" s="454"/>
      <c r="L18" s="60">
        <v>48.61</v>
      </c>
      <c r="M18" s="60">
        <v>48.61</v>
      </c>
    </row>
    <row r="19" spans="1:13" ht="38.25" x14ac:dyDescent="0.2">
      <c r="A19" s="41" t="s">
        <v>158</v>
      </c>
      <c r="B19" s="52" t="s">
        <v>159</v>
      </c>
      <c r="C19" s="60">
        <v>31.310000000000002</v>
      </c>
      <c r="D19" s="60">
        <v>31.310000000000002</v>
      </c>
      <c r="E19" s="454"/>
      <c r="F19" s="60">
        <v>31.310000000000002</v>
      </c>
      <c r="G19" s="60">
        <v>31.310000000000002</v>
      </c>
      <c r="H19" s="454"/>
      <c r="I19" s="60">
        <v>31.310000000000002</v>
      </c>
      <c r="J19" s="60">
        <v>31.310000000000002</v>
      </c>
      <c r="K19" s="454"/>
      <c r="L19" s="60">
        <v>31.310000000000002</v>
      </c>
      <c r="M19" s="60">
        <v>31.310000000000002</v>
      </c>
    </row>
    <row r="20" spans="1:13" x14ac:dyDescent="0.2">
      <c r="A20" s="41" t="s">
        <v>160</v>
      </c>
      <c r="B20" s="52" t="s">
        <v>155</v>
      </c>
      <c r="C20" s="60">
        <v>25.330000000000002</v>
      </c>
      <c r="D20" s="60">
        <v>25.330000000000002</v>
      </c>
      <c r="E20" s="454"/>
      <c r="F20" s="60">
        <v>25.330000000000002</v>
      </c>
      <c r="G20" s="60">
        <v>25.330000000000002</v>
      </c>
      <c r="H20" s="454"/>
      <c r="I20" s="60">
        <v>25.330000000000002</v>
      </c>
      <c r="J20" s="60">
        <v>25.330000000000002</v>
      </c>
      <c r="K20" s="454"/>
      <c r="L20" s="60">
        <v>25.330000000000002</v>
      </c>
      <c r="M20" s="60">
        <v>25.330000000000002</v>
      </c>
    </row>
    <row r="21" spans="1:13" x14ac:dyDescent="0.2">
      <c r="A21" s="41" t="s">
        <v>161</v>
      </c>
      <c r="B21" s="52" t="s">
        <v>157</v>
      </c>
      <c r="C21" s="60">
        <v>5.98</v>
      </c>
      <c r="D21" s="60">
        <v>5.98</v>
      </c>
      <c r="E21" s="454"/>
      <c r="F21" s="60">
        <v>5.98</v>
      </c>
      <c r="G21" s="60">
        <v>5.98</v>
      </c>
      <c r="H21" s="454"/>
      <c r="I21" s="60">
        <v>5.98</v>
      </c>
      <c r="J21" s="60">
        <v>5.98</v>
      </c>
      <c r="K21" s="454"/>
      <c r="L21" s="60">
        <v>5.98</v>
      </c>
      <c r="M21" s="60">
        <v>5.98</v>
      </c>
    </row>
    <row r="22" spans="1:13" ht="27" x14ac:dyDescent="0.2">
      <c r="A22" s="49" t="s">
        <v>162</v>
      </c>
      <c r="B22" s="50" t="s">
        <v>163</v>
      </c>
      <c r="C22" s="449">
        <v>31.3</v>
      </c>
      <c r="D22" s="449">
        <v>31.3</v>
      </c>
      <c r="E22" s="450"/>
      <c r="F22" s="449">
        <v>31.3</v>
      </c>
      <c r="G22" s="449">
        <v>31.3</v>
      </c>
      <c r="H22" s="450"/>
      <c r="I22" s="449">
        <v>31.3</v>
      </c>
      <c r="J22" s="449">
        <v>31.3</v>
      </c>
      <c r="K22" s="450"/>
      <c r="L22" s="449">
        <v>31.3</v>
      </c>
      <c r="M22" s="449">
        <v>31.3</v>
      </c>
    </row>
    <row r="23" spans="1:13" ht="76.5" x14ac:dyDescent="0.2">
      <c r="A23" s="41" t="s">
        <v>164</v>
      </c>
      <c r="B23" s="52" t="s">
        <v>165</v>
      </c>
      <c r="C23" s="60">
        <v>15.65</v>
      </c>
      <c r="D23" s="60">
        <v>15.65</v>
      </c>
      <c r="E23" s="454"/>
      <c r="F23" s="60">
        <v>15.65</v>
      </c>
      <c r="G23" s="60">
        <v>15.65</v>
      </c>
      <c r="H23" s="454"/>
      <c r="I23" s="60">
        <v>15.65</v>
      </c>
      <c r="J23" s="60">
        <v>15.65</v>
      </c>
      <c r="K23" s="454"/>
      <c r="L23" s="60">
        <v>15.65</v>
      </c>
      <c r="M23" s="60">
        <v>15.65</v>
      </c>
    </row>
    <row r="24" spans="1:13" ht="114.75" x14ac:dyDescent="0.2">
      <c r="A24" s="41" t="s">
        <v>166</v>
      </c>
      <c r="B24" s="52" t="s">
        <v>167</v>
      </c>
      <c r="C24" s="60">
        <v>15.65</v>
      </c>
      <c r="D24" s="60">
        <v>15.65</v>
      </c>
      <c r="E24" s="454"/>
      <c r="F24" s="60">
        <v>15.65</v>
      </c>
      <c r="G24" s="60">
        <v>15.65</v>
      </c>
      <c r="H24" s="454"/>
      <c r="I24" s="60">
        <v>15.65</v>
      </c>
      <c r="J24" s="60">
        <v>15.65</v>
      </c>
      <c r="K24" s="454"/>
      <c r="L24" s="60">
        <v>15.65</v>
      </c>
      <c r="M24" s="60">
        <v>15.65</v>
      </c>
    </row>
    <row r="25" spans="1:13" x14ac:dyDescent="0.2">
      <c r="A25" s="102"/>
      <c r="B25" s="443"/>
      <c r="C25" s="444"/>
      <c r="D25" s="444"/>
      <c r="E25" s="444"/>
      <c r="F25" s="444"/>
      <c r="G25" s="444"/>
      <c r="H25" s="444"/>
      <c r="I25" s="444"/>
      <c r="J25" s="444"/>
      <c r="K25" s="444"/>
      <c r="L25" s="444"/>
      <c r="M25" s="444"/>
    </row>
    <row r="26" spans="1:13" x14ac:dyDescent="0.2">
      <c r="B26" s="442" t="s">
        <v>604</v>
      </c>
      <c r="C26" s="144">
        <f t="shared" ref="C26:D28" si="0">C7*12</f>
        <v>1297.68</v>
      </c>
      <c r="D26" s="144">
        <f t="shared" si="0"/>
        <v>1297.68</v>
      </c>
      <c r="E26" s="144"/>
      <c r="F26" s="144">
        <f t="shared" ref="F26:G28" si="1">F7*12</f>
        <v>1297.68</v>
      </c>
      <c r="G26" s="144">
        <f t="shared" si="1"/>
        <v>1297.68</v>
      </c>
      <c r="H26" s="144"/>
      <c r="I26" s="144">
        <f t="shared" ref="I26:J28" si="2">I7*12</f>
        <v>1297.68</v>
      </c>
      <c r="J26" s="144">
        <f t="shared" si="2"/>
        <v>1297.68</v>
      </c>
      <c r="K26" s="144"/>
      <c r="L26" s="144">
        <f t="shared" ref="L26:M28" si="3">L7*12</f>
        <v>1297.68</v>
      </c>
      <c r="M26" s="144">
        <f t="shared" si="3"/>
        <v>1297.68</v>
      </c>
    </row>
    <row r="27" spans="1:13" x14ac:dyDescent="0.2">
      <c r="B27" s="442" t="s">
        <v>606</v>
      </c>
      <c r="C27" s="144">
        <f t="shared" si="0"/>
        <v>29924.04</v>
      </c>
      <c r="D27" s="144">
        <f t="shared" si="0"/>
        <v>37759.199999999997</v>
      </c>
      <c r="E27" s="144"/>
      <c r="F27" s="144">
        <f t="shared" si="1"/>
        <v>32535.72</v>
      </c>
      <c r="G27" s="144">
        <f t="shared" si="1"/>
        <v>41154.240000000005</v>
      </c>
      <c r="H27" s="144"/>
      <c r="I27" s="144">
        <f t="shared" si="2"/>
        <v>31394.077395840002</v>
      </c>
      <c r="J27" s="144">
        <f t="shared" si="2"/>
        <v>39670.32</v>
      </c>
      <c r="K27" s="144"/>
      <c r="L27" s="144">
        <f t="shared" si="3"/>
        <v>34152.737135424002</v>
      </c>
      <c r="M27" s="144">
        <f t="shared" si="3"/>
        <v>43256.520000000004</v>
      </c>
    </row>
    <row r="28" spans="1:13" x14ac:dyDescent="0.2">
      <c r="B28" s="442" t="s">
        <v>605</v>
      </c>
      <c r="C28" s="144">
        <f t="shared" si="0"/>
        <v>26116.44</v>
      </c>
      <c r="D28" s="144">
        <f t="shared" si="0"/>
        <v>33951.600000000006</v>
      </c>
      <c r="E28" s="144"/>
      <c r="F28" s="144">
        <f t="shared" si="1"/>
        <v>28728.120000000003</v>
      </c>
      <c r="G28" s="144">
        <f t="shared" si="1"/>
        <v>37346.639999999999</v>
      </c>
      <c r="H28" s="144"/>
      <c r="I28" s="144">
        <f t="shared" si="2"/>
        <v>27586.47739584</v>
      </c>
      <c r="J28" s="144">
        <f t="shared" si="2"/>
        <v>35862.720000000001</v>
      </c>
      <c r="K28" s="144"/>
      <c r="L28" s="144">
        <f t="shared" si="3"/>
        <v>30345.137135423996</v>
      </c>
      <c r="M28" s="144">
        <f t="shared" si="3"/>
        <v>39448.920000000006</v>
      </c>
    </row>
    <row r="31" spans="1:13" ht="15.75" x14ac:dyDescent="0.25">
      <c r="B31" s="455" t="s">
        <v>609</v>
      </c>
      <c r="C31"/>
      <c r="D31"/>
      <c r="E31"/>
    </row>
    <row r="32" spans="1:13" ht="15.75" x14ac:dyDescent="0.25">
      <c r="B32" s="456"/>
      <c r="C32"/>
      <c r="D32"/>
      <c r="E32"/>
    </row>
    <row r="33" spans="2:6" ht="43.5" customHeight="1" x14ac:dyDescent="0.25">
      <c r="B33" s="457"/>
      <c r="C33" s="457" t="s">
        <v>610</v>
      </c>
      <c r="D33" s="457" t="s">
        <v>611</v>
      </c>
      <c r="E33" s="587" t="s">
        <v>618</v>
      </c>
      <c r="F33" s="593"/>
    </row>
    <row r="34" spans="2:6" ht="51" x14ac:dyDescent="0.25">
      <c r="B34" s="458" t="s">
        <v>612</v>
      </c>
      <c r="C34" s="459">
        <v>1940.05</v>
      </c>
      <c r="D34" s="459">
        <v>2049.25</v>
      </c>
      <c r="E34" s="594">
        <f>D34/C34-1</f>
        <v>5.6287209092549251E-2</v>
      </c>
      <c r="F34" s="595"/>
    </row>
    <row r="35" spans="2:6" ht="25.5" x14ac:dyDescent="0.2">
      <c r="B35" s="460" t="s">
        <v>613</v>
      </c>
      <c r="C35" s="587">
        <v>1492.34</v>
      </c>
      <c r="D35" s="588">
        <v>1576.34</v>
      </c>
      <c r="E35" s="596">
        <f>D35/C35-1</f>
        <v>5.6287441199726507E-2</v>
      </c>
      <c r="F35" s="595"/>
    </row>
    <row r="36" spans="2:6" ht="25.5" x14ac:dyDescent="0.2">
      <c r="B36" s="461" t="s">
        <v>614</v>
      </c>
      <c r="C36" s="587"/>
      <c r="D36" s="587"/>
      <c r="E36" s="597"/>
      <c r="F36" s="595"/>
    </row>
    <row r="37" spans="2:6" ht="76.5" x14ac:dyDescent="0.25">
      <c r="B37" s="458" t="s">
        <v>615</v>
      </c>
      <c r="C37" s="457">
        <v>2134.0500000000002</v>
      </c>
      <c r="D37" s="459">
        <v>2254.17</v>
      </c>
      <c r="E37" s="596">
        <f>D37/C37-1</f>
        <v>5.628734097139243E-2</v>
      </c>
      <c r="F37" s="595"/>
    </row>
    <row r="38" spans="2:6" ht="51" x14ac:dyDescent="0.2">
      <c r="B38" s="460" t="s">
        <v>616</v>
      </c>
      <c r="C38" s="587">
        <v>1641.58</v>
      </c>
      <c r="D38" s="588">
        <v>1733.98</v>
      </c>
      <c r="E38" s="596">
        <f>D38/C38-1</f>
        <v>5.6287235468268415E-2</v>
      </c>
      <c r="F38" s="595"/>
    </row>
    <row r="39" spans="2:6" ht="25.5" x14ac:dyDescent="0.2">
      <c r="B39" s="461" t="s">
        <v>617</v>
      </c>
      <c r="C39" s="587"/>
      <c r="D39" s="587"/>
      <c r="E39" s="597"/>
      <c r="F39" s="595"/>
    </row>
  </sheetData>
  <mergeCells count="15">
    <mergeCell ref="C35:C36"/>
    <mergeCell ref="D35:D36"/>
    <mergeCell ref="C38:C39"/>
    <mergeCell ref="D38:D39"/>
    <mergeCell ref="L1:M1"/>
    <mergeCell ref="C3:G3"/>
    <mergeCell ref="C4:D4"/>
    <mergeCell ref="F4:G4"/>
    <mergeCell ref="I4:J4"/>
    <mergeCell ref="L4:M4"/>
    <mergeCell ref="E33:F33"/>
    <mergeCell ref="E34:F34"/>
    <mergeCell ref="E35:F36"/>
    <mergeCell ref="E37:F37"/>
    <mergeCell ref="E38:F39"/>
  </mergeCells>
  <pageMargins left="0.70866141732283472" right="0.70866141732283472" top="0.74803149606299213" bottom="0.74803149606299213" header="0.31496062992125984" footer="0.31496062992125984"/>
  <pageSetup paperSize="9" scale="7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F4842-DCE4-4072-A98F-702BFD4203C9}">
  <sheetPr>
    <tabColor theme="9" tint="0.59999389629810485"/>
  </sheetPr>
  <dimension ref="A1:Q35"/>
  <sheetViews>
    <sheetView zoomScale="80" zoomScaleNormal="80" workbookViewId="0">
      <selection activeCell="Q9" sqref="Q9"/>
    </sheetView>
  </sheetViews>
  <sheetFormatPr defaultRowHeight="15" x14ac:dyDescent="0.25"/>
  <cols>
    <col min="1" max="1" width="9.140625" style="145"/>
    <col min="2" max="2" width="9.140625" style="146"/>
    <col min="3" max="3" width="34.28515625" style="146" customWidth="1"/>
    <col min="4" max="4" width="14" style="146" customWidth="1"/>
    <col min="5" max="5" width="15.28515625" style="146" customWidth="1"/>
    <col min="6" max="6" width="13.85546875" style="146" customWidth="1"/>
    <col min="7" max="7" width="13" style="146" customWidth="1"/>
    <col min="8" max="8" width="15.7109375" style="146" customWidth="1"/>
    <col min="9" max="9" width="20" style="146" customWidth="1"/>
    <col min="10" max="10" width="5.42578125" style="146" customWidth="1"/>
    <col min="11" max="14" width="19" style="146" customWidth="1"/>
    <col min="15" max="16" width="9.140625" style="145"/>
    <col min="17" max="17" width="10.28515625" style="145" customWidth="1"/>
    <col min="18" max="204" width="9.140625" style="145"/>
    <col min="205" max="205" width="2.85546875" style="145" customWidth="1"/>
    <col min="206" max="206" width="9.140625" style="145"/>
    <col min="207" max="207" width="11.140625" style="145" customWidth="1"/>
    <col min="208" max="208" width="13.85546875" style="145" customWidth="1"/>
    <col min="209" max="209" width="12.28515625" style="145" customWidth="1"/>
    <col min="210" max="210" width="11.42578125" style="145" customWidth="1"/>
    <col min="211" max="211" width="2.5703125" style="145" customWidth="1"/>
    <col min="212" max="214" width="0" style="145" hidden="1" customWidth="1"/>
    <col min="215" max="215" width="9.140625" style="145"/>
    <col min="216" max="216" width="34.28515625" style="145" customWidth="1"/>
    <col min="217" max="221" width="24.85546875" style="145" customWidth="1"/>
    <col min="222" max="222" width="11.42578125" style="145" customWidth="1"/>
    <col min="223" max="223" width="12.85546875" style="145" customWidth="1"/>
    <col min="224" max="224" width="23.5703125" style="145" customWidth="1"/>
    <col min="225" max="225" width="9.140625" style="145"/>
    <col min="226" max="226" width="15.7109375" style="145" customWidth="1"/>
    <col min="227" max="227" width="9.140625" style="145"/>
    <col min="228" max="228" width="14.85546875" style="145" customWidth="1"/>
    <col min="229" max="231" width="19.28515625" style="145" customWidth="1"/>
    <col min="232" max="460" width="9.140625" style="145"/>
    <col min="461" max="461" width="2.85546875" style="145" customWidth="1"/>
    <col min="462" max="462" width="9.140625" style="145"/>
    <col min="463" max="463" width="11.140625" style="145" customWidth="1"/>
    <col min="464" max="464" width="13.85546875" style="145" customWidth="1"/>
    <col min="465" max="465" width="12.28515625" style="145" customWidth="1"/>
    <col min="466" max="466" width="11.42578125" style="145" customWidth="1"/>
    <col min="467" max="467" width="2.5703125" style="145" customWidth="1"/>
    <col min="468" max="470" width="0" style="145" hidden="1" customWidth="1"/>
    <col min="471" max="471" width="9.140625" style="145"/>
    <col min="472" max="472" width="34.28515625" style="145" customWidth="1"/>
    <col min="473" max="477" width="24.85546875" style="145" customWidth="1"/>
    <col min="478" max="478" width="11.42578125" style="145" customWidth="1"/>
    <col min="479" max="479" width="12.85546875" style="145" customWidth="1"/>
    <col min="480" max="480" width="23.5703125" style="145" customWidth="1"/>
    <col min="481" max="481" width="9.140625" style="145"/>
    <col min="482" max="482" width="15.7109375" style="145" customWidth="1"/>
    <col min="483" max="483" width="9.140625" style="145"/>
    <col min="484" max="484" width="14.85546875" style="145" customWidth="1"/>
    <col min="485" max="487" width="19.28515625" style="145" customWidth="1"/>
    <col min="488" max="716" width="9.140625" style="145"/>
    <col min="717" max="717" width="2.85546875" style="145" customWidth="1"/>
    <col min="718" max="718" width="9.140625" style="145"/>
    <col min="719" max="719" width="11.140625" style="145" customWidth="1"/>
    <col min="720" max="720" width="13.85546875" style="145" customWidth="1"/>
    <col min="721" max="721" width="12.28515625" style="145" customWidth="1"/>
    <col min="722" max="722" width="11.42578125" style="145" customWidth="1"/>
    <col min="723" max="723" width="2.5703125" style="145" customWidth="1"/>
    <col min="724" max="726" width="0" style="145" hidden="1" customWidth="1"/>
    <col min="727" max="727" width="9.140625" style="145"/>
    <col min="728" max="728" width="34.28515625" style="145" customWidth="1"/>
    <col min="729" max="733" width="24.85546875" style="145" customWidth="1"/>
    <col min="734" max="734" width="11.42578125" style="145" customWidth="1"/>
    <col min="735" max="735" width="12.85546875" style="145" customWidth="1"/>
    <col min="736" max="736" width="23.5703125" style="145" customWidth="1"/>
    <col min="737" max="737" width="9.140625" style="145"/>
    <col min="738" max="738" width="15.7109375" style="145" customWidth="1"/>
    <col min="739" max="739" width="9.140625" style="145"/>
    <col min="740" max="740" width="14.85546875" style="145" customWidth="1"/>
    <col min="741" max="743" width="19.28515625" style="145" customWidth="1"/>
    <col min="744" max="972" width="9.140625" style="145"/>
    <col min="973" max="973" width="2.85546875" style="145" customWidth="1"/>
    <col min="974" max="974" width="9.140625" style="145"/>
    <col min="975" max="975" width="11.140625" style="145" customWidth="1"/>
    <col min="976" max="976" width="13.85546875" style="145" customWidth="1"/>
    <col min="977" max="977" width="12.28515625" style="145" customWidth="1"/>
    <col min="978" max="978" width="11.42578125" style="145" customWidth="1"/>
    <col min="979" max="979" width="2.5703125" style="145" customWidth="1"/>
    <col min="980" max="982" width="0" style="145" hidden="1" customWidth="1"/>
    <col min="983" max="983" width="9.140625" style="145"/>
    <col min="984" max="984" width="34.28515625" style="145" customWidth="1"/>
    <col min="985" max="989" width="24.85546875" style="145" customWidth="1"/>
    <col min="990" max="990" width="11.42578125" style="145" customWidth="1"/>
    <col min="991" max="991" width="12.85546875" style="145" customWidth="1"/>
    <col min="992" max="992" width="23.5703125" style="145" customWidth="1"/>
    <col min="993" max="993" width="9.140625" style="145"/>
    <col min="994" max="994" width="15.7109375" style="145" customWidth="1"/>
    <col min="995" max="995" width="9.140625" style="145"/>
    <col min="996" max="996" width="14.85546875" style="145" customWidth="1"/>
    <col min="997" max="999" width="19.28515625" style="145" customWidth="1"/>
    <col min="1000" max="1228" width="9.140625" style="145"/>
    <col min="1229" max="1229" width="2.85546875" style="145" customWidth="1"/>
    <col min="1230" max="1230" width="9.140625" style="145"/>
    <col min="1231" max="1231" width="11.140625" style="145" customWidth="1"/>
    <col min="1232" max="1232" width="13.85546875" style="145" customWidth="1"/>
    <col min="1233" max="1233" width="12.28515625" style="145" customWidth="1"/>
    <col min="1234" max="1234" width="11.42578125" style="145" customWidth="1"/>
    <col min="1235" max="1235" width="2.5703125" style="145" customWidth="1"/>
    <col min="1236" max="1238" width="0" style="145" hidden="1" customWidth="1"/>
    <col min="1239" max="1239" width="9.140625" style="145"/>
    <col min="1240" max="1240" width="34.28515625" style="145" customWidth="1"/>
    <col min="1241" max="1245" width="24.85546875" style="145" customWidth="1"/>
    <col min="1246" max="1246" width="11.42578125" style="145" customWidth="1"/>
    <col min="1247" max="1247" width="12.85546875" style="145" customWidth="1"/>
    <col min="1248" max="1248" width="23.5703125" style="145" customWidth="1"/>
    <col min="1249" max="1249" width="9.140625" style="145"/>
    <col min="1250" max="1250" width="15.7109375" style="145" customWidth="1"/>
    <col min="1251" max="1251" width="9.140625" style="145"/>
    <col min="1252" max="1252" width="14.85546875" style="145" customWidth="1"/>
    <col min="1253" max="1255" width="19.28515625" style="145" customWidth="1"/>
    <col min="1256" max="1484" width="9.140625" style="145"/>
    <col min="1485" max="1485" width="2.85546875" style="145" customWidth="1"/>
    <col min="1486" max="1486" width="9.140625" style="145"/>
    <col min="1487" max="1487" width="11.140625" style="145" customWidth="1"/>
    <col min="1488" max="1488" width="13.85546875" style="145" customWidth="1"/>
    <col min="1489" max="1489" width="12.28515625" style="145" customWidth="1"/>
    <col min="1490" max="1490" width="11.42578125" style="145" customWidth="1"/>
    <col min="1491" max="1491" width="2.5703125" style="145" customWidth="1"/>
    <col min="1492" max="1494" width="0" style="145" hidden="1" customWidth="1"/>
    <col min="1495" max="1495" width="9.140625" style="145"/>
    <col min="1496" max="1496" width="34.28515625" style="145" customWidth="1"/>
    <col min="1497" max="1501" width="24.85546875" style="145" customWidth="1"/>
    <col min="1502" max="1502" width="11.42578125" style="145" customWidth="1"/>
    <col min="1503" max="1503" width="12.85546875" style="145" customWidth="1"/>
    <col min="1504" max="1504" width="23.5703125" style="145" customWidth="1"/>
    <col min="1505" max="1505" width="9.140625" style="145"/>
    <col min="1506" max="1506" width="15.7109375" style="145" customWidth="1"/>
    <col min="1507" max="1507" width="9.140625" style="145"/>
    <col min="1508" max="1508" width="14.85546875" style="145" customWidth="1"/>
    <col min="1509" max="1511" width="19.28515625" style="145" customWidth="1"/>
    <col min="1512" max="1740" width="9.140625" style="145"/>
    <col min="1741" max="1741" width="2.85546875" style="145" customWidth="1"/>
    <col min="1742" max="1742" width="9.140625" style="145"/>
    <col min="1743" max="1743" width="11.140625" style="145" customWidth="1"/>
    <col min="1744" max="1744" width="13.85546875" style="145" customWidth="1"/>
    <col min="1745" max="1745" width="12.28515625" style="145" customWidth="1"/>
    <col min="1746" max="1746" width="11.42578125" style="145" customWidth="1"/>
    <col min="1747" max="1747" width="2.5703125" style="145" customWidth="1"/>
    <col min="1748" max="1750" width="0" style="145" hidden="1" customWidth="1"/>
    <col min="1751" max="1751" width="9.140625" style="145"/>
    <col min="1752" max="1752" width="34.28515625" style="145" customWidth="1"/>
    <col min="1753" max="1757" width="24.85546875" style="145" customWidth="1"/>
    <col min="1758" max="1758" width="11.42578125" style="145" customWidth="1"/>
    <col min="1759" max="1759" width="12.85546875" style="145" customWidth="1"/>
    <col min="1760" max="1760" width="23.5703125" style="145" customWidth="1"/>
    <col min="1761" max="1761" width="9.140625" style="145"/>
    <col min="1762" max="1762" width="15.7109375" style="145" customWidth="1"/>
    <col min="1763" max="1763" width="9.140625" style="145"/>
    <col min="1764" max="1764" width="14.85546875" style="145" customWidth="1"/>
    <col min="1765" max="1767" width="19.28515625" style="145" customWidth="1"/>
    <col min="1768" max="1996" width="9.140625" style="145"/>
    <col min="1997" max="1997" width="2.85546875" style="145" customWidth="1"/>
    <col min="1998" max="1998" width="9.140625" style="145"/>
    <col min="1999" max="1999" width="11.140625" style="145" customWidth="1"/>
    <col min="2000" max="2000" width="13.85546875" style="145" customWidth="1"/>
    <col min="2001" max="2001" width="12.28515625" style="145" customWidth="1"/>
    <col min="2002" max="2002" width="11.42578125" style="145" customWidth="1"/>
    <col min="2003" max="2003" width="2.5703125" style="145" customWidth="1"/>
    <col min="2004" max="2006" width="0" style="145" hidden="1" customWidth="1"/>
    <col min="2007" max="2007" width="9.140625" style="145"/>
    <col min="2008" max="2008" width="34.28515625" style="145" customWidth="1"/>
    <col min="2009" max="2013" width="24.85546875" style="145" customWidth="1"/>
    <col min="2014" max="2014" width="11.42578125" style="145" customWidth="1"/>
    <col min="2015" max="2015" width="12.85546875" style="145" customWidth="1"/>
    <col min="2016" max="2016" width="23.5703125" style="145" customWidth="1"/>
    <col min="2017" max="2017" width="9.140625" style="145"/>
    <col min="2018" max="2018" width="15.7109375" style="145" customWidth="1"/>
    <col min="2019" max="2019" width="9.140625" style="145"/>
    <col min="2020" max="2020" width="14.85546875" style="145" customWidth="1"/>
    <col min="2021" max="2023" width="19.28515625" style="145" customWidth="1"/>
    <col min="2024" max="2252" width="9.140625" style="145"/>
    <col min="2253" max="2253" width="2.85546875" style="145" customWidth="1"/>
    <col min="2254" max="2254" width="9.140625" style="145"/>
    <col min="2255" max="2255" width="11.140625" style="145" customWidth="1"/>
    <col min="2256" max="2256" width="13.85546875" style="145" customWidth="1"/>
    <col min="2257" max="2257" width="12.28515625" style="145" customWidth="1"/>
    <col min="2258" max="2258" width="11.42578125" style="145" customWidth="1"/>
    <col min="2259" max="2259" width="2.5703125" style="145" customWidth="1"/>
    <col min="2260" max="2262" width="0" style="145" hidden="1" customWidth="1"/>
    <col min="2263" max="2263" width="9.140625" style="145"/>
    <col min="2264" max="2264" width="34.28515625" style="145" customWidth="1"/>
    <col min="2265" max="2269" width="24.85546875" style="145" customWidth="1"/>
    <col min="2270" max="2270" width="11.42578125" style="145" customWidth="1"/>
    <col min="2271" max="2271" width="12.85546875" style="145" customWidth="1"/>
    <col min="2272" max="2272" width="23.5703125" style="145" customWidth="1"/>
    <col min="2273" max="2273" width="9.140625" style="145"/>
    <col min="2274" max="2274" width="15.7109375" style="145" customWidth="1"/>
    <col min="2275" max="2275" width="9.140625" style="145"/>
    <col min="2276" max="2276" width="14.85546875" style="145" customWidth="1"/>
    <col min="2277" max="2279" width="19.28515625" style="145" customWidth="1"/>
    <col min="2280" max="2508" width="9.140625" style="145"/>
    <col min="2509" max="2509" width="2.85546875" style="145" customWidth="1"/>
    <col min="2510" max="2510" width="9.140625" style="145"/>
    <col min="2511" max="2511" width="11.140625" style="145" customWidth="1"/>
    <col min="2512" max="2512" width="13.85546875" style="145" customWidth="1"/>
    <col min="2513" max="2513" width="12.28515625" style="145" customWidth="1"/>
    <col min="2514" max="2514" width="11.42578125" style="145" customWidth="1"/>
    <col min="2515" max="2515" width="2.5703125" style="145" customWidth="1"/>
    <col min="2516" max="2518" width="0" style="145" hidden="1" customWidth="1"/>
    <col min="2519" max="2519" width="9.140625" style="145"/>
    <col min="2520" max="2520" width="34.28515625" style="145" customWidth="1"/>
    <col min="2521" max="2525" width="24.85546875" style="145" customWidth="1"/>
    <col min="2526" max="2526" width="11.42578125" style="145" customWidth="1"/>
    <col min="2527" max="2527" width="12.85546875" style="145" customWidth="1"/>
    <col min="2528" max="2528" width="23.5703125" style="145" customWidth="1"/>
    <col min="2529" max="2529" width="9.140625" style="145"/>
    <col min="2530" max="2530" width="15.7109375" style="145" customWidth="1"/>
    <col min="2531" max="2531" width="9.140625" style="145"/>
    <col min="2532" max="2532" width="14.85546875" style="145" customWidth="1"/>
    <col min="2533" max="2535" width="19.28515625" style="145" customWidth="1"/>
    <col min="2536" max="2764" width="9.140625" style="145"/>
    <col min="2765" max="2765" width="2.85546875" style="145" customWidth="1"/>
    <col min="2766" max="2766" width="9.140625" style="145"/>
    <col min="2767" max="2767" width="11.140625" style="145" customWidth="1"/>
    <col min="2768" max="2768" width="13.85546875" style="145" customWidth="1"/>
    <col min="2769" max="2769" width="12.28515625" style="145" customWidth="1"/>
    <col min="2770" max="2770" width="11.42578125" style="145" customWidth="1"/>
    <col min="2771" max="2771" width="2.5703125" style="145" customWidth="1"/>
    <col min="2772" max="2774" width="0" style="145" hidden="1" customWidth="1"/>
    <col min="2775" max="2775" width="9.140625" style="145"/>
    <col min="2776" max="2776" width="34.28515625" style="145" customWidth="1"/>
    <col min="2777" max="2781" width="24.85546875" style="145" customWidth="1"/>
    <col min="2782" max="2782" width="11.42578125" style="145" customWidth="1"/>
    <col min="2783" max="2783" width="12.85546875" style="145" customWidth="1"/>
    <col min="2784" max="2784" width="23.5703125" style="145" customWidth="1"/>
    <col min="2785" max="2785" width="9.140625" style="145"/>
    <col min="2786" max="2786" width="15.7109375" style="145" customWidth="1"/>
    <col min="2787" max="2787" width="9.140625" style="145"/>
    <col min="2788" max="2788" width="14.85546875" style="145" customWidth="1"/>
    <col min="2789" max="2791" width="19.28515625" style="145" customWidth="1"/>
    <col min="2792" max="3020" width="9.140625" style="145"/>
    <col min="3021" max="3021" width="2.85546875" style="145" customWidth="1"/>
    <col min="3022" max="3022" width="9.140625" style="145"/>
    <col min="3023" max="3023" width="11.140625" style="145" customWidth="1"/>
    <col min="3024" max="3024" width="13.85546875" style="145" customWidth="1"/>
    <col min="3025" max="3025" width="12.28515625" style="145" customWidth="1"/>
    <col min="3026" max="3026" width="11.42578125" style="145" customWidth="1"/>
    <col min="3027" max="3027" width="2.5703125" style="145" customWidth="1"/>
    <col min="3028" max="3030" width="0" style="145" hidden="1" customWidth="1"/>
    <col min="3031" max="3031" width="9.140625" style="145"/>
    <col min="3032" max="3032" width="34.28515625" style="145" customWidth="1"/>
    <col min="3033" max="3037" width="24.85546875" style="145" customWidth="1"/>
    <col min="3038" max="3038" width="11.42578125" style="145" customWidth="1"/>
    <col min="3039" max="3039" width="12.85546875" style="145" customWidth="1"/>
    <col min="3040" max="3040" width="23.5703125" style="145" customWidth="1"/>
    <col min="3041" max="3041" width="9.140625" style="145"/>
    <col min="3042" max="3042" width="15.7109375" style="145" customWidth="1"/>
    <col min="3043" max="3043" width="9.140625" style="145"/>
    <col min="3044" max="3044" width="14.85546875" style="145" customWidth="1"/>
    <col min="3045" max="3047" width="19.28515625" style="145" customWidth="1"/>
    <col min="3048" max="3276" width="9.140625" style="145"/>
    <col min="3277" max="3277" width="2.85546875" style="145" customWidth="1"/>
    <col min="3278" max="3278" width="9.140625" style="145"/>
    <col min="3279" max="3279" width="11.140625" style="145" customWidth="1"/>
    <col min="3280" max="3280" width="13.85546875" style="145" customWidth="1"/>
    <col min="3281" max="3281" width="12.28515625" style="145" customWidth="1"/>
    <col min="3282" max="3282" width="11.42578125" style="145" customWidth="1"/>
    <col min="3283" max="3283" width="2.5703125" style="145" customWidth="1"/>
    <col min="3284" max="3286" width="0" style="145" hidden="1" customWidth="1"/>
    <col min="3287" max="3287" width="9.140625" style="145"/>
    <col min="3288" max="3288" width="34.28515625" style="145" customWidth="1"/>
    <col min="3289" max="3293" width="24.85546875" style="145" customWidth="1"/>
    <col min="3294" max="3294" width="11.42578125" style="145" customWidth="1"/>
    <col min="3295" max="3295" width="12.85546875" style="145" customWidth="1"/>
    <col min="3296" max="3296" width="23.5703125" style="145" customWidth="1"/>
    <col min="3297" max="3297" width="9.140625" style="145"/>
    <col min="3298" max="3298" width="15.7109375" style="145" customWidth="1"/>
    <col min="3299" max="3299" width="9.140625" style="145"/>
    <col min="3300" max="3300" width="14.85546875" style="145" customWidth="1"/>
    <col min="3301" max="3303" width="19.28515625" style="145" customWidth="1"/>
    <col min="3304" max="3532" width="9.140625" style="145"/>
    <col min="3533" max="3533" width="2.85546875" style="145" customWidth="1"/>
    <col min="3534" max="3534" width="9.140625" style="145"/>
    <col min="3535" max="3535" width="11.140625" style="145" customWidth="1"/>
    <col min="3536" max="3536" width="13.85546875" style="145" customWidth="1"/>
    <col min="3537" max="3537" width="12.28515625" style="145" customWidth="1"/>
    <col min="3538" max="3538" width="11.42578125" style="145" customWidth="1"/>
    <col min="3539" max="3539" width="2.5703125" style="145" customWidth="1"/>
    <col min="3540" max="3542" width="0" style="145" hidden="1" customWidth="1"/>
    <col min="3543" max="3543" width="9.140625" style="145"/>
    <col min="3544" max="3544" width="34.28515625" style="145" customWidth="1"/>
    <col min="3545" max="3549" width="24.85546875" style="145" customWidth="1"/>
    <col min="3550" max="3550" width="11.42578125" style="145" customWidth="1"/>
    <col min="3551" max="3551" width="12.85546875" style="145" customWidth="1"/>
    <col min="3552" max="3552" width="23.5703125" style="145" customWidth="1"/>
    <col min="3553" max="3553" width="9.140625" style="145"/>
    <col min="3554" max="3554" width="15.7109375" style="145" customWidth="1"/>
    <col min="3555" max="3555" width="9.140625" style="145"/>
    <col min="3556" max="3556" width="14.85546875" style="145" customWidth="1"/>
    <col min="3557" max="3559" width="19.28515625" style="145" customWidth="1"/>
    <col min="3560" max="3788" width="9.140625" style="145"/>
    <col min="3789" max="3789" width="2.85546875" style="145" customWidth="1"/>
    <col min="3790" max="3790" width="9.140625" style="145"/>
    <col min="3791" max="3791" width="11.140625" style="145" customWidth="1"/>
    <col min="3792" max="3792" width="13.85546875" style="145" customWidth="1"/>
    <col min="3793" max="3793" width="12.28515625" style="145" customWidth="1"/>
    <col min="3794" max="3794" width="11.42578125" style="145" customWidth="1"/>
    <col min="3795" max="3795" width="2.5703125" style="145" customWidth="1"/>
    <col min="3796" max="3798" width="0" style="145" hidden="1" customWidth="1"/>
    <col min="3799" max="3799" width="9.140625" style="145"/>
    <col min="3800" max="3800" width="34.28515625" style="145" customWidth="1"/>
    <col min="3801" max="3805" width="24.85546875" style="145" customWidth="1"/>
    <col min="3806" max="3806" width="11.42578125" style="145" customWidth="1"/>
    <col min="3807" max="3807" width="12.85546875" style="145" customWidth="1"/>
    <col min="3808" max="3808" width="23.5703125" style="145" customWidth="1"/>
    <col min="3809" max="3809" width="9.140625" style="145"/>
    <col min="3810" max="3810" width="15.7109375" style="145" customWidth="1"/>
    <col min="3811" max="3811" width="9.140625" style="145"/>
    <col min="3812" max="3812" width="14.85546875" style="145" customWidth="1"/>
    <col min="3813" max="3815" width="19.28515625" style="145" customWidth="1"/>
    <col min="3816" max="4044" width="9.140625" style="145"/>
    <col min="4045" max="4045" width="2.85546875" style="145" customWidth="1"/>
    <col min="4046" max="4046" width="9.140625" style="145"/>
    <col min="4047" max="4047" width="11.140625" style="145" customWidth="1"/>
    <col min="4048" max="4048" width="13.85546875" style="145" customWidth="1"/>
    <col min="4049" max="4049" width="12.28515625" style="145" customWidth="1"/>
    <col min="4050" max="4050" width="11.42578125" style="145" customWidth="1"/>
    <col min="4051" max="4051" width="2.5703125" style="145" customWidth="1"/>
    <col min="4052" max="4054" width="0" style="145" hidden="1" customWidth="1"/>
    <col min="4055" max="4055" width="9.140625" style="145"/>
    <col min="4056" max="4056" width="34.28515625" style="145" customWidth="1"/>
    <col min="4057" max="4061" width="24.85546875" style="145" customWidth="1"/>
    <col min="4062" max="4062" width="11.42578125" style="145" customWidth="1"/>
    <col min="4063" max="4063" width="12.85546875" style="145" customWidth="1"/>
    <col min="4064" max="4064" width="23.5703125" style="145" customWidth="1"/>
    <col min="4065" max="4065" width="9.140625" style="145"/>
    <col min="4066" max="4066" width="15.7109375" style="145" customWidth="1"/>
    <col min="4067" max="4067" width="9.140625" style="145"/>
    <col min="4068" max="4068" width="14.85546875" style="145" customWidth="1"/>
    <col min="4069" max="4071" width="19.28515625" style="145" customWidth="1"/>
    <col min="4072" max="4300" width="9.140625" style="145"/>
    <col min="4301" max="4301" width="2.85546875" style="145" customWidth="1"/>
    <col min="4302" max="4302" width="9.140625" style="145"/>
    <col min="4303" max="4303" width="11.140625" style="145" customWidth="1"/>
    <col min="4304" max="4304" width="13.85546875" style="145" customWidth="1"/>
    <col min="4305" max="4305" width="12.28515625" style="145" customWidth="1"/>
    <col min="4306" max="4306" width="11.42578125" style="145" customWidth="1"/>
    <col min="4307" max="4307" width="2.5703125" style="145" customWidth="1"/>
    <col min="4308" max="4310" width="0" style="145" hidden="1" customWidth="1"/>
    <col min="4311" max="4311" width="9.140625" style="145"/>
    <col min="4312" max="4312" width="34.28515625" style="145" customWidth="1"/>
    <col min="4313" max="4317" width="24.85546875" style="145" customWidth="1"/>
    <col min="4318" max="4318" width="11.42578125" style="145" customWidth="1"/>
    <col min="4319" max="4319" width="12.85546875" style="145" customWidth="1"/>
    <col min="4320" max="4320" width="23.5703125" style="145" customWidth="1"/>
    <col min="4321" max="4321" width="9.140625" style="145"/>
    <col min="4322" max="4322" width="15.7109375" style="145" customWidth="1"/>
    <col min="4323" max="4323" width="9.140625" style="145"/>
    <col min="4324" max="4324" width="14.85546875" style="145" customWidth="1"/>
    <col min="4325" max="4327" width="19.28515625" style="145" customWidth="1"/>
    <col min="4328" max="4556" width="9.140625" style="145"/>
    <col min="4557" max="4557" width="2.85546875" style="145" customWidth="1"/>
    <col min="4558" max="4558" width="9.140625" style="145"/>
    <col min="4559" max="4559" width="11.140625" style="145" customWidth="1"/>
    <col min="4560" max="4560" width="13.85546875" style="145" customWidth="1"/>
    <col min="4561" max="4561" width="12.28515625" style="145" customWidth="1"/>
    <col min="4562" max="4562" width="11.42578125" style="145" customWidth="1"/>
    <col min="4563" max="4563" width="2.5703125" style="145" customWidth="1"/>
    <col min="4564" max="4566" width="0" style="145" hidden="1" customWidth="1"/>
    <col min="4567" max="4567" width="9.140625" style="145"/>
    <col min="4568" max="4568" width="34.28515625" style="145" customWidth="1"/>
    <col min="4569" max="4573" width="24.85546875" style="145" customWidth="1"/>
    <col min="4574" max="4574" width="11.42578125" style="145" customWidth="1"/>
    <col min="4575" max="4575" width="12.85546875" style="145" customWidth="1"/>
    <col min="4576" max="4576" width="23.5703125" style="145" customWidth="1"/>
    <col min="4577" max="4577" width="9.140625" style="145"/>
    <col min="4578" max="4578" width="15.7109375" style="145" customWidth="1"/>
    <col min="4579" max="4579" width="9.140625" style="145"/>
    <col min="4580" max="4580" width="14.85546875" style="145" customWidth="1"/>
    <col min="4581" max="4583" width="19.28515625" style="145" customWidth="1"/>
    <col min="4584" max="4812" width="9.140625" style="145"/>
    <col min="4813" max="4813" width="2.85546875" style="145" customWidth="1"/>
    <col min="4814" max="4814" width="9.140625" style="145"/>
    <col min="4815" max="4815" width="11.140625" style="145" customWidth="1"/>
    <col min="4816" max="4816" width="13.85546875" style="145" customWidth="1"/>
    <col min="4817" max="4817" width="12.28515625" style="145" customWidth="1"/>
    <col min="4818" max="4818" width="11.42578125" style="145" customWidth="1"/>
    <col min="4819" max="4819" width="2.5703125" style="145" customWidth="1"/>
    <col min="4820" max="4822" width="0" style="145" hidden="1" customWidth="1"/>
    <col min="4823" max="4823" width="9.140625" style="145"/>
    <col min="4824" max="4824" width="34.28515625" style="145" customWidth="1"/>
    <col min="4825" max="4829" width="24.85546875" style="145" customWidth="1"/>
    <col min="4830" max="4830" width="11.42578125" style="145" customWidth="1"/>
    <col min="4831" max="4831" width="12.85546875" style="145" customWidth="1"/>
    <col min="4832" max="4832" width="23.5703125" style="145" customWidth="1"/>
    <col min="4833" max="4833" width="9.140625" style="145"/>
    <col min="4834" max="4834" width="15.7109375" style="145" customWidth="1"/>
    <col min="4835" max="4835" width="9.140625" style="145"/>
    <col min="4836" max="4836" width="14.85546875" style="145" customWidth="1"/>
    <col min="4837" max="4839" width="19.28515625" style="145" customWidth="1"/>
    <col min="4840" max="5068" width="9.140625" style="145"/>
    <col min="5069" max="5069" width="2.85546875" style="145" customWidth="1"/>
    <col min="5070" max="5070" width="9.140625" style="145"/>
    <col min="5071" max="5071" width="11.140625" style="145" customWidth="1"/>
    <col min="5072" max="5072" width="13.85546875" style="145" customWidth="1"/>
    <col min="5073" max="5073" width="12.28515625" style="145" customWidth="1"/>
    <col min="5074" max="5074" width="11.42578125" style="145" customWidth="1"/>
    <col min="5075" max="5075" width="2.5703125" style="145" customWidth="1"/>
    <col min="5076" max="5078" width="0" style="145" hidden="1" customWidth="1"/>
    <col min="5079" max="5079" width="9.140625" style="145"/>
    <col min="5080" max="5080" width="34.28515625" style="145" customWidth="1"/>
    <col min="5081" max="5085" width="24.85546875" style="145" customWidth="1"/>
    <col min="5086" max="5086" width="11.42578125" style="145" customWidth="1"/>
    <col min="5087" max="5087" width="12.85546875" style="145" customWidth="1"/>
    <col min="5088" max="5088" width="23.5703125" style="145" customWidth="1"/>
    <col min="5089" max="5089" width="9.140625" style="145"/>
    <col min="5090" max="5090" width="15.7109375" style="145" customWidth="1"/>
    <col min="5091" max="5091" width="9.140625" style="145"/>
    <col min="5092" max="5092" width="14.85546875" style="145" customWidth="1"/>
    <col min="5093" max="5095" width="19.28515625" style="145" customWidth="1"/>
    <col min="5096" max="5324" width="9.140625" style="145"/>
    <col min="5325" max="5325" width="2.85546875" style="145" customWidth="1"/>
    <col min="5326" max="5326" width="9.140625" style="145"/>
    <col min="5327" max="5327" width="11.140625" style="145" customWidth="1"/>
    <col min="5328" max="5328" width="13.85546875" style="145" customWidth="1"/>
    <col min="5329" max="5329" width="12.28515625" style="145" customWidth="1"/>
    <col min="5330" max="5330" width="11.42578125" style="145" customWidth="1"/>
    <col min="5331" max="5331" width="2.5703125" style="145" customWidth="1"/>
    <col min="5332" max="5334" width="0" style="145" hidden="1" customWidth="1"/>
    <col min="5335" max="5335" width="9.140625" style="145"/>
    <col min="5336" max="5336" width="34.28515625" style="145" customWidth="1"/>
    <col min="5337" max="5341" width="24.85546875" style="145" customWidth="1"/>
    <col min="5342" max="5342" width="11.42578125" style="145" customWidth="1"/>
    <col min="5343" max="5343" width="12.85546875" style="145" customWidth="1"/>
    <col min="5344" max="5344" width="23.5703125" style="145" customWidth="1"/>
    <col min="5345" max="5345" width="9.140625" style="145"/>
    <col min="5346" max="5346" width="15.7109375" style="145" customWidth="1"/>
    <col min="5347" max="5347" width="9.140625" style="145"/>
    <col min="5348" max="5348" width="14.85546875" style="145" customWidth="1"/>
    <col min="5349" max="5351" width="19.28515625" style="145" customWidth="1"/>
    <col min="5352" max="5580" width="9.140625" style="145"/>
    <col min="5581" max="5581" width="2.85546875" style="145" customWidth="1"/>
    <col min="5582" max="5582" width="9.140625" style="145"/>
    <col min="5583" max="5583" width="11.140625" style="145" customWidth="1"/>
    <col min="5584" max="5584" width="13.85546875" style="145" customWidth="1"/>
    <col min="5585" max="5585" width="12.28515625" style="145" customWidth="1"/>
    <col min="5586" max="5586" width="11.42578125" style="145" customWidth="1"/>
    <col min="5587" max="5587" width="2.5703125" style="145" customWidth="1"/>
    <col min="5588" max="5590" width="0" style="145" hidden="1" customWidth="1"/>
    <col min="5591" max="5591" width="9.140625" style="145"/>
    <col min="5592" max="5592" width="34.28515625" style="145" customWidth="1"/>
    <col min="5593" max="5597" width="24.85546875" style="145" customWidth="1"/>
    <col min="5598" max="5598" width="11.42578125" style="145" customWidth="1"/>
    <col min="5599" max="5599" width="12.85546875" style="145" customWidth="1"/>
    <col min="5600" max="5600" width="23.5703125" style="145" customWidth="1"/>
    <col min="5601" max="5601" width="9.140625" style="145"/>
    <col min="5602" max="5602" width="15.7109375" style="145" customWidth="1"/>
    <col min="5603" max="5603" width="9.140625" style="145"/>
    <col min="5604" max="5604" width="14.85546875" style="145" customWidth="1"/>
    <col min="5605" max="5607" width="19.28515625" style="145" customWidth="1"/>
    <col min="5608" max="5836" width="9.140625" style="145"/>
    <col min="5837" max="5837" width="2.85546875" style="145" customWidth="1"/>
    <col min="5838" max="5838" width="9.140625" style="145"/>
    <col min="5839" max="5839" width="11.140625" style="145" customWidth="1"/>
    <col min="5840" max="5840" width="13.85546875" style="145" customWidth="1"/>
    <col min="5841" max="5841" width="12.28515625" style="145" customWidth="1"/>
    <col min="5842" max="5842" width="11.42578125" style="145" customWidth="1"/>
    <col min="5843" max="5843" width="2.5703125" style="145" customWidth="1"/>
    <col min="5844" max="5846" width="0" style="145" hidden="1" customWidth="1"/>
    <col min="5847" max="5847" width="9.140625" style="145"/>
    <col min="5848" max="5848" width="34.28515625" style="145" customWidth="1"/>
    <col min="5849" max="5853" width="24.85546875" style="145" customWidth="1"/>
    <col min="5854" max="5854" width="11.42578125" style="145" customWidth="1"/>
    <col min="5855" max="5855" width="12.85546875" style="145" customWidth="1"/>
    <col min="5856" max="5856" width="23.5703125" style="145" customWidth="1"/>
    <col min="5857" max="5857" width="9.140625" style="145"/>
    <col min="5858" max="5858" width="15.7109375" style="145" customWidth="1"/>
    <col min="5859" max="5859" width="9.140625" style="145"/>
    <col min="5860" max="5860" width="14.85546875" style="145" customWidth="1"/>
    <col min="5861" max="5863" width="19.28515625" style="145" customWidth="1"/>
    <col min="5864" max="6092" width="9.140625" style="145"/>
    <col min="6093" max="6093" width="2.85546875" style="145" customWidth="1"/>
    <col min="6094" max="6094" width="9.140625" style="145"/>
    <col min="6095" max="6095" width="11.140625" style="145" customWidth="1"/>
    <col min="6096" max="6096" width="13.85546875" style="145" customWidth="1"/>
    <col min="6097" max="6097" width="12.28515625" style="145" customWidth="1"/>
    <col min="6098" max="6098" width="11.42578125" style="145" customWidth="1"/>
    <col min="6099" max="6099" width="2.5703125" style="145" customWidth="1"/>
    <col min="6100" max="6102" width="0" style="145" hidden="1" customWidth="1"/>
    <col min="6103" max="6103" width="9.140625" style="145"/>
    <col min="6104" max="6104" width="34.28515625" style="145" customWidth="1"/>
    <col min="6105" max="6109" width="24.85546875" style="145" customWidth="1"/>
    <col min="6110" max="6110" width="11.42578125" style="145" customWidth="1"/>
    <col min="6111" max="6111" width="12.85546875" style="145" customWidth="1"/>
    <col min="6112" max="6112" width="23.5703125" style="145" customWidth="1"/>
    <col min="6113" max="6113" width="9.140625" style="145"/>
    <col min="6114" max="6114" width="15.7109375" style="145" customWidth="1"/>
    <col min="6115" max="6115" width="9.140625" style="145"/>
    <col min="6116" max="6116" width="14.85546875" style="145" customWidth="1"/>
    <col min="6117" max="6119" width="19.28515625" style="145" customWidth="1"/>
    <col min="6120" max="6348" width="9.140625" style="145"/>
    <col min="6349" max="6349" width="2.85546875" style="145" customWidth="1"/>
    <col min="6350" max="6350" width="9.140625" style="145"/>
    <col min="6351" max="6351" width="11.140625" style="145" customWidth="1"/>
    <col min="6352" max="6352" width="13.85546875" style="145" customWidth="1"/>
    <col min="6353" max="6353" width="12.28515625" style="145" customWidth="1"/>
    <col min="6354" max="6354" width="11.42578125" style="145" customWidth="1"/>
    <col min="6355" max="6355" width="2.5703125" style="145" customWidth="1"/>
    <col min="6356" max="6358" width="0" style="145" hidden="1" customWidth="1"/>
    <col min="6359" max="6359" width="9.140625" style="145"/>
    <col min="6360" max="6360" width="34.28515625" style="145" customWidth="1"/>
    <col min="6361" max="6365" width="24.85546875" style="145" customWidth="1"/>
    <col min="6366" max="6366" width="11.42578125" style="145" customWidth="1"/>
    <col min="6367" max="6367" width="12.85546875" style="145" customWidth="1"/>
    <col min="6368" max="6368" width="23.5703125" style="145" customWidth="1"/>
    <col min="6369" max="6369" width="9.140625" style="145"/>
    <col min="6370" max="6370" width="15.7109375" style="145" customWidth="1"/>
    <col min="6371" max="6371" width="9.140625" style="145"/>
    <col min="6372" max="6372" width="14.85546875" style="145" customWidth="1"/>
    <col min="6373" max="6375" width="19.28515625" style="145" customWidth="1"/>
    <col min="6376" max="6604" width="9.140625" style="145"/>
    <col min="6605" max="6605" width="2.85546875" style="145" customWidth="1"/>
    <col min="6606" max="6606" width="9.140625" style="145"/>
    <col min="6607" max="6607" width="11.140625" style="145" customWidth="1"/>
    <col min="6608" max="6608" width="13.85546875" style="145" customWidth="1"/>
    <col min="6609" max="6609" width="12.28515625" style="145" customWidth="1"/>
    <col min="6610" max="6610" width="11.42578125" style="145" customWidth="1"/>
    <col min="6611" max="6611" width="2.5703125" style="145" customWidth="1"/>
    <col min="6612" max="6614" width="0" style="145" hidden="1" customWidth="1"/>
    <col min="6615" max="6615" width="9.140625" style="145"/>
    <col min="6616" max="6616" width="34.28515625" style="145" customWidth="1"/>
    <col min="6617" max="6621" width="24.85546875" style="145" customWidth="1"/>
    <col min="6622" max="6622" width="11.42578125" style="145" customWidth="1"/>
    <col min="6623" max="6623" width="12.85546875" style="145" customWidth="1"/>
    <col min="6624" max="6624" width="23.5703125" style="145" customWidth="1"/>
    <col min="6625" max="6625" width="9.140625" style="145"/>
    <col min="6626" max="6626" width="15.7109375" style="145" customWidth="1"/>
    <col min="6627" max="6627" width="9.140625" style="145"/>
    <col min="6628" max="6628" width="14.85546875" style="145" customWidth="1"/>
    <col min="6629" max="6631" width="19.28515625" style="145" customWidth="1"/>
    <col min="6632" max="6860" width="9.140625" style="145"/>
    <col min="6861" max="6861" width="2.85546875" style="145" customWidth="1"/>
    <col min="6862" max="6862" width="9.140625" style="145"/>
    <col min="6863" max="6863" width="11.140625" style="145" customWidth="1"/>
    <col min="6864" max="6864" width="13.85546875" style="145" customWidth="1"/>
    <col min="6865" max="6865" width="12.28515625" style="145" customWidth="1"/>
    <col min="6866" max="6866" width="11.42578125" style="145" customWidth="1"/>
    <col min="6867" max="6867" width="2.5703125" style="145" customWidth="1"/>
    <col min="6868" max="6870" width="0" style="145" hidden="1" customWidth="1"/>
    <col min="6871" max="6871" width="9.140625" style="145"/>
    <col min="6872" max="6872" width="34.28515625" style="145" customWidth="1"/>
    <col min="6873" max="6877" width="24.85546875" style="145" customWidth="1"/>
    <col min="6878" max="6878" width="11.42578125" style="145" customWidth="1"/>
    <col min="6879" max="6879" width="12.85546875" style="145" customWidth="1"/>
    <col min="6880" max="6880" width="23.5703125" style="145" customWidth="1"/>
    <col min="6881" max="6881" width="9.140625" style="145"/>
    <col min="6882" max="6882" width="15.7109375" style="145" customWidth="1"/>
    <col min="6883" max="6883" width="9.140625" style="145"/>
    <col min="6884" max="6884" width="14.85546875" style="145" customWidth="1"/>
    <col min="6885" max="6887" width="19.28515625" style="145" customWidth="1"/>
    <col min="6888" max="7116" width="9.140625" style="145"/>
    <col min="7117" max="7117" width="2.85546875" style="145" customWidth="1"/>
    <col min="7118" max="7118" width="9.140625" style="145"/>
    <col min="7119" max="7119" width="11.140625" style="145" customWidth="1"/>
    <col min="7120" max="7120" width="13.85546875" style="145" customWidth="1"/>
    <col min="7121" max="7121" width="12.28515625" style="145" customWidth="1"/>
    <col min="7122" max="7122" width="11.42578125" style="145" customWidth="1"/>
    <col min="7123" max="7123" width="2.5703125" style="145" customWidth="1"/>
    <col min="7124" max="7126" width="0" style="145" hidden="1" customWidth="1"/>
    <col min="7127" max="7127" width="9.140625" style="145"/>
    <col min="7128" max="7128" width="34.28515625" style="145" customWidth="1"/>
    <col min="7129" max="7133" width="24.85546875" style="145" customWidth="1"/>
    <col min="7134" max="7134" width="11.42578125" style="145" customWidth="1"/>
    <col min="7135" max="7135" width="12.85546875" style="145" customWidth="1"/>
    <col min="7136" max="7136" width="23.5703125" style="145" customWidth="1"/>
    <col min="7137" max="7137" width="9.140625" style="145"/>
    <col min="7138" max="7138" width="15.7109375" style="145" customWidth="1"/>
    <col min="7139" max="7139" width="9.140625" style="145"/>
    <col min="7140" max="7140" width="14.85546875" style="145" customWidth="1"/>
    <col min="7141" max="7143" width="19.28515625" style="145" customWidth="1"/>
    <col min="7144" max="7372" width="9.140625" style="145"/>
    <col min="7373" max="7373" width="2.85546875" style="145" customWidth="1"/>
    <col min="7374" max="7374" width="9.140625" style="145"/>
    <col min="7375" max="7375" width="11.140625" style="145" customWidth="1"/>
    <col min="7376" max="7376" width="13.85546875" style="145" customWidth="1"/>
    <col min="7377" max="7377" width="12.28515625" style="145" customWidth="1"/>
    <col min="7378" max="7378" width="11.42578125" style="145" customWidth="1"/>
    <col min="7379" max="7379" width="2.5703125" style="145" customWidth="1"/>
    <col min="7380" max="7382" width="0" style="145" hidden="1" customWidth="1"/>
    <col min="7383" max="7383" width="9.140625" style="145"/>
    <col min="7384" max="7384" width="34.28515625" style="145" customWidth="1"/>
    <col min="7385" max="7389" width="24.85546875" style="145" customWidth="1"/>
    <col min="7390" max="7390" width="11.42578125" style="145" customWidth="1"/>
    <col min="7391" max="7391" width="12.85546875" style="145" customWidth="1"/>
    <col min="7392" max="7392" width="23.5703125" style="145" customWidth="1"/>
    <col min="7393" max="7393" width="9.140625" style="145"/>
    <col min="7394" max="7394" width="15.7109375" style="145" customWidth="1"/>
    <col min="7395" max="7395" width="9.140625" style="145"/>
    <col min="7396" max="7396" width="14.85546875" style="145" customWidth="1"/>
    <col min="7397" max="7399" width="19.28515625" style="145" customWidth="1"/>
    <col min="7400" max="7628" width="9.140625" style="145"/>
    <col min="7629" max="7629" width="2.85546875" style="145" customWidth="1"/>
    <col min="7630" max="7630" width="9.140625" style="145"/>
    <col min="7631" max="7631" width="11.140625" style="145" customWidth="1"/>
    <col min="7632" max="7632" width="13.85546875" style="145" customWidth="1"/>
    <col min="7633" max="7633" width="12.28515625" style="145" customWidth="1"/>
    <col min="7634" max="7634" width="11.42578125" style="145" customWidth="1"/>
    <col min="7635" max="7635" width="2.5703125" style="145" customWidth="1"/>
    <col min="7636" max="7638" width="0" style="145" hidden="1" customWidth="1"/>
    <col min="7639" max="7639" width="9.140625" style="145"/>
    <col min="7640" max="7640" width="34.28515625" style="145" customWidth="1"/>
    <col min="7641" max="7645" width="24.85546875" style="145" customWidth="1"/>
    <col min="7646" max="7646" width="11.42578125" style="145" customWidth="1"/>
    <col min="7647" max="7647" width="12.85546875" style="145" customWidth="1"/>
    <col min="7648" max="7648" width="23.5703125" style="145" customWidth="1"/>
    <col min="7649" max="7649" width="9.140625" style="145"/>
    <col min="7650" max="7650" width="15.7109375" style="145" customWidth="1"/>
    <col min="7651" max="7651" width="9.140625" style="145"/>
    <col min="7652" max="7652" width="14.85546875" style="145" customWidth="1"/>
    <col min="7653" max="7655" width="19.28515625" style="145" customWidth="1"/>
    <col min="7656" max="7884" width="9.140625" style="145"/>
    <col min="7885" max="7885" width="2.85546875" style="145" customWidth="1"/>
    <col min="7886" max="7886" width="9.140625" style="145"/>
    <col min="7887" max="7887" width="11.140625" style="145" customWidth="1"/>
    <col min="7888" max="7888" width="13.85546875" style="145" customWidth="1"/>
    <col min="7889" max="7889" width="12.28515625" style="145" customWidth="1"/>
    <col min="7890" max="7890" width="11.42578125" style="145" customWidth="1"/>
    <col min="7891" max="7891" width="2.5703125" style="145" customWidth="1"/>
    <col min="7892" max="7894" width="0" style="145" hidden="1" customWidth="1"/>
    <col min="7895" max="7895" width="9.140625" style="145"/>
    <col min="7896" max="7896" width="34.28515625" style="145" customWidth="1"/>
    <col min="7897" max="7901" width="24.85546875" style="145" customWidth="1"/>
    <col min="7902" max="7902" width="11.42578125" style="145" customWidth="1"/>
    <col min="7903" max="7903" width="12.85546875" style="145" customWidth="1"/>
    <col min="7904" max="7904" width="23.5703125" style="145" customWidth="1"/>
    <col min="7905" max="7905" width="9.140625" style="145"/>
    <col min="7906" max="7906" width="15.7109375" style="145" customWidth="1"/>
    <col min="7907" max="7907" width="9.140625" style="145"/>
    <col min="7908" max="7908" width="14.85546875" style="145" customWidth="1"/>
    <col min="7909" max="7911" width="19.28515625" style="145" customWidth="1"/>
    <col min="7912" max="8140" width="9.140625" style="145"/>
    <col min="8141" max="8141" width="2.85546875" style="145" customWidth="1"/>
    <col min="8142" max="8142" width="9.140625" style="145"/>
    <col min="8143" max="8143" width="11.140625" style="145" customWidth="1"/>
    <col min="8144" max="8144" width="13.85546875" style="145" customWidth="1"/>
    <col min="8145" max="8145" width="12.28515625" style="145" customWidth="1"/>
    <col min="8146" max="8146" width="11.42578125" style="145" customWidth="1"/>
    <col min="8147" max="8147" width="2.5703125" style="145" customWidth="1"/>
    <col min="8148" max="8150" width="0" style="145" hidden="1" customWidth="1"/>
    <col min="8151" max="8151" width="9.140625" style="145"/>
    <col min="8152" max="8152" width="34.28515625" style="145" customWidth="1"/>
    <col min="8153" max="8157" width="24.85546875" style="145" customWidth="1"/>
    <col min="8158" max="8158" width="11.42578125" style="145" customWidth="1"/>
    <col min="8159" max="8159" width="12.85546875" style="145" customWidth="1"/>
    <col min="8160" max="8160" width="23.5703125" style="145" customWidth="1"/>
    <col min="8161" max="8161" width="9.140625" style="145"/>
    <col min="8162" max="8162" width="15.7109375" style="145" customWidth="1"/>
    <col min="8163" max="8163" width="9.140625" style="145"/>
    <col min="8164" max="8164" width="14.85546875" style="145" customWidth="1"/>
    <col min="8165" max="8167" width="19.28515625" style="145" customWidth="1"/>
    <col min="8168" max="8396" width="9.140625" style="145"/>
    <col min="8397" max="8397" width="2.85546875" style="145" customWidth="1"/>
    <col min="8398" max="8398" width="9.140625" style="145"/>
    <col min="8399" max="8399" width="11.140625" style="145" customWidth="1"/>
    <col min="8400" max="8400" width="13.85546875" style="145" customWidth="1"/>
    <col min="8401" max="8401" width="12.28515625" style="145" customWidth="1"/>
    <col min="8402" max="8402" width="11.42578125" style="145" customWidth="1"/>
    <col min="8403" max="8403" width="2.5703125" style="145" customWidth="1"/>
    <col min="8404" max="8406" width="0" style="145" hidden="1" customWidth="1"/>
    <col min="8407" max="8407" width="9.140625" style="145"/>
    <col min="8408" max="8408" width="34.28515625" style="145" customWidth="1"/>
    <col min="8409" max="8413" width="24.85546875" style="145" customWidth="1"/>
    <col min="8414" max="8414" width="11.42578125" style="145" customWidth="1"/>
    <col min="8415" max="8415" width="12.85546875" style="145" customWidth="1"/>
    <col min="8416" max="8416" width="23.5703125" style="145" customWidth="1"/>
    <col min="8417" max="8417" width="9.140625" style="145"/>
    <col min="8418" max="8418" width="15.7109375" style="145" customWidth="1"/>
    <col min="8419" max="8419" width="9.140625" style="145"/>
    <col min="8420" max="8420" width="14.85546875" style="145" customWidth="1"/>
    <col min="8421" max="8423" width="19.28515625" style="145" customWidth="1"/>
    <col min="8424" max="8652" width="9.140625" style="145"/>
    <col min="8653" max="8653" width="2.85546875" style="145" customWidth="1"/>
    <col min="8654" max="8654" width="9.140625" style="145"/>
    <col min="8655" max="8655" width="11.140625" style="145" customWidth="1"/>
    <col min="8656" max="8656" width="13.85546875" style="145" customWidth="1"/>
    <col min="8657" max="8657" width="12.28515625" style="145" customWidth="1"/>
    <col min="8658" max="8658" width="11.42578125" style="145" customWidth="1"/>
    <col min="8659" max="8659" width="2.5703125" style="145" customWidth="1"/>
    <col min="8660" max="8662" width="0" style="145" hidden="1" customWidth="1"/>
    <col min="8663" max="8663" width="9.140625" style="145"/>
    <col min="8664" max="8664" width="34.28515625" style="145" customWidth="1"/>
    <col min="8665" max="8669" width="24.85546875" style="145" customWidth="1"/>
    <col min="8670" max="8670" width="11.42578125" style="145" customWidth="1"/>
    <col min="8671" max="8671" width="12.85546875" style="145" customWidth="1"/>
    <col min="8672" max="8672" width="23.5703125" style="145" customWidth="1"/>
    <col min="8673" max="8673" width="9.140625" style="145"/>
    <col min="8674" max="8674" width="15.7109375" style="145" customWidth="1"/>
    <col min="8675" max="8675" width="9.140625" style="145"/>
    <col min="8676" max="8676" width="14.85546875" style="145" customWidth="1"/>
    <col min="8677" max="8679" width="19.28515625" style="145" customWidth="1"/>
    <col min="8680" max="8908" width="9.140625" style="145"/>
    <col min="8909" max="8909" width="2.85546875" style="145" customWidth="1"/>
    <col min="8910" max="8910" width="9.140625" style="145"/>
    <col min="8911" max="8911" width="11.140625" style="145" customWidth="1"/>
    <col min="8912" max="8912" width="13.85546875" style="145" customWidth="1"/>
    <col min="8913" max="8913" width="12.28515625" style="145" customWidth="1"/>
    <col min="8914" max="8914" width="11.42578125" style="145" customWidth="1"/>
    <col min="8915" max="8915" width="2.5703125" style="145" customWidth="1"/>
    <col min="8916" max="8918" width="0" style="145" hidden="1" customWidth="1"/>
    <col min="8919" max="8919" width="9.140625" style="145"/>
    <col min="8920" max="8920" width="34.28515625" style="145" customWidth="1"/>
    <col min="8921" max="8925" width="24.85546875" style="145" customWidth="1"/>
    <col min="8926" max="8926" width="11.42578125" style="145" customWidth="1"/>
    <col min="8927" max="8927" width="12.85546875" style="145" customWidth="1"/>
    <col min="8928" max="8928" width="23.5703125" style="145" customWidth="1"/>
    <col min="8929" max="8929" width="9.140625" style="145"/>
    <col min="8930" max="8930" width="15.7109375" style="145" customWidth="1"/>
    <col min="8931" max="8931" width="9.140625" style="145"/>
    <col min="8932" max="8932" width="14.85546875" style="145" customWidth="1"/>
    <col min="8933" max="8935" width="19.28515625" style="145" customWidth="1"/>
    <col min="8936" max="9164" width="9.140625" style="145"/>
    <col min="9165" max="9165" width="2.85546875" style="145" customWidth="1"/>
    <col min="9166" max="9166" width="9.140625" style="145"/>
    <col min="9167" max="9167" width="11.140625" style="145" customWidth="1"/>
    <col min="9168" max="9168" width="13.85546875" style="145" customWidth="1"/>
    <col min="9169" max="9169" width="12.28515625" style="145" customWidth="1"/>
    <col min="9170" max="9170" width="11.42578125" style="145" customWidth="1"/>
    <col min="9171" max="9171" width="2.5703125" style="145" customWidth="1"/>
    <col min="9172" max="9174" width="0" style="145" hidden="1" customWidth="1"/>
    <col min="9175" max="9175" width="9.140625" style="145"/>
    <col min="9176" max="9176" width="34.28515625" style="145" customWidth="1"/>
    <col min="9177" max="9181" width="24.85546875" style="145" customWidth="1"/>
    <col min="9182" max="9182" width="11.42578125" style="145" customWidth="1"/>
    <col min="9183" max="9183" width="12.85546875" style="145" customWidth="1"/>
    <col min="9184" max="9184" width="23.5703125" style="145" customWidth="1"/>
    <col min="9185" max="9185" width="9.140625" style="145"/>
    <col min="9186" max="9186" width="15.7109375" style="145" customWidth="1"/>
    <col min="9187" max="9187" width="9.140625" style="145"/>
    <col min="9188" max="9188" width="14.85546875" style="145" customWidth="1"/>
    <col min="9189" max="9191" width="19.28515625" style="145" customWidth="1"/>
    <col min="9192" max="9420" width="9.140625" style="145"/>
    <col min="9421" max="9421" width="2.85546875" style="145" customWidth="1"/>
    <col min="9422" max="9422" width="9.140625" style="145"/>
    <col min="9423" max="9423" width="11.140625" style="145" customWidth="1"/>
    <col min="9424" max="9424" width="13.85546875" style="145" customWidth="1"/>
    <col min="9425" max="9425" width="12.28515625" style="145" customWidth="1"/>
    <col min="9426" max="9426" width="11.42578125" style="145" customWidth="1"/>
    <col min="9427" max="9427" width="2.5703125" style="145" customWidth="1"/>
    <col min="9428" max="9430" width="0" style="145" hidden="1" customWidth="1"/>
    <col min="9431" max="9431" width="9.140625" style="145"/>
    <col min="9432" max="9432" width="34.28515625" style="145" customWidth="1"/>
    <col min="9433" max="9437" width="24.85546875" style="145" customWidth="1"/>
    <col min="9438" max="9438" width="11.42578125" style="145" customWidth="1"/>
    <col min="9439" max="9439" width="12.85546875" style="145" customWidth="1"/>
    <col min="9440" max="9440" width="23.5703125" style="145" customWidth="1"/>
    <col min="9441" max="9441" width="9.140625" style="145"/>
    <col min="9442" max="9442" width="15.7109375" style="145" customWidth="1"/>
    <col min="9443" max="9443" width="9.140625" style="145"/>
    <col min="9444" max="9444" width="14.85546875" style="145" customWidth="1"/>
    <col min="9445" max="9447" width="19.28515625" style="145" customWidth="1"/>
    <col min="9448" max="9676" width="9.140625" style="145"/>
    <col min="9677" max="9677" width="2.85546875" style="145" customWidth="1"/>
    <col min="9678" max="9678" width="9.140625" style="145"/>
    <col min="9679" max="9679" width="11.140625" style="145" customWidth="1"/>
    <col min="9680" max="9680" width="13.85546875" style="145" customWidth="1"/>
    <col min="9681" max="9681" width="12.28515625" style="145" customWidth="1"/>
    <col min="9682" max="9682" width="11.42578125" style="145" customWidth="1"/>
    <col min="9683" max="9683" width="2.5703125" style="145" customWidth="1"/>
    <col min="9684" max="9686" width="0" style="145" hidden="1" customWidth="1"/>
    <col min="9687" max="9687" width="9.140625" style="145"/>
    <col min="9688" max="9688" width="34.28515625" style="145" customWidth="1"/>
    <col min="9689" max="9693" width="24.85546875" style="145" customWidth="1"/>
    <col min="9694" max="9694" width="11.42578125" style="145" customWidth="1"/>
    <col min="9695" max="9695" width="12.85546875" style="145" customWidth="1"/>
    <col min="9696" max="9696" width="23.5703125" style="145" customWidth="1"/>
    <col min="9697" max="9697" width="9.140625" style="145"/>
    <col min="9698" max="9698" width="15.7109375" style="145" customWidth="1"/>
    <col min="9699" max="9699" width="9.140625" style="145"/>
    <col min="9700" max="9700" width="14.85546875" style="145" customWidth="1"/>
    <col min="9701" max="9703" width="19.28515625" style="145" customWidth="1"/>
    <col min="9704" max="9932" width="9.140625" style="145"/>
    <col min="9933" max="9933" width="2.85546875" style="145" customWidth="1"/>
    <col min="9934" max="9934" width="9.140625" style="145"/>
    <col min="9935" max="9935" width="11.140625" style="145" customWidth="1"/>
    <col min="9936" max="9936" width="13.85546875" style="145" customWidth="1"/>
    <col min="9937" max="9937" width="12.28515625" style="145" customWidth="1"/>
    <col min="9938" max="9938" width="11.42578125" style="145" customWidth="1"/>
    <col min="9939" max="9939" width="2.5703125" style="145" customWidth="1"/>
    <col min="9940" max="9942" width="0" style="145" hidden="1" customWidth="1"/>
    <col min="9943" max="9943" width="9.140625" style="145"/>
    <col min="9944" max="9944" width="34.28515625" style="145" customWidth="1"/>
    <col min="9945" max="9949" width="24.85546875" style="145" customWidth="1"/>
    <col min="9950" max="9950" width="11.42578125" style="145" customWidth="1"/>
    <col min="9951" max="9951" width="12.85546875" style="145" customWidth="1"/>
    <col min="9952" max="9952" width="23.5703125" style="145" customWidth="1"/>
    <col min="9953" max="9953" width="9.140625" style="145"/>
    <col min="9954" max="9954" width="15.7109375" style="145" customWidth="1"/>
    <col min="9955" max="9955" width="9.140625" style="145"/>
    <col min="9956" max="9956" width="14.85546875" style="145" customWidth="1"/>
    <col min="9957" max="9959" width="19.28515625" style="145" customWidth="1"/>
    <col min="9960" max="10188" width="9.140625" style="145"/>
    <col min="10189" max="10189" width="2.85546875" style="145" customWidth="1"/>
    <col min="10190" max="10190" width="9.140625" style="145"/>
    <col min="10191" max="10191" width="11.140625" style="145" customWidth="1"/>
    <col min="10192" max="10192" width="13.85546875" style="145" customWidth="1"/>
    <col min="10193" max="10193" width="12.28515625" style="145" customWidth="1"/>
    <col min="10194" max="10194" width="11.42578125" style="145" customWidth="1"/>
    <col min="10195" max="10195" width="2.5703125" style="145" customWidth="1"/>
    <col min="10196" max="10198" width="0" style="145" hidden="1" customWidth="1"/>
    <col min="10199" max="10199" width="9.140625" style="145"/>
    <col min="10200" max="10200" width="34.28515625" style="145" customWidth="1"/>
    <col min="10201" max="10205" width="24.85546875" style="145" customWidth="1"/>
    <col min="10206" max="10206" width="11.42578125" style="145" customWidth="1"/>
    <col min="10207" max="10207" width="12.85546875" style="145" customWidth="1"/>
    <col min="10208" max="10208" width="23.5703125" style="145" customWidth="1"/>
    <col min="10209" max="10209" width="9.140625" style="145"/>
    <col min="10210" max="10210" width="15.7109375" style="145" customWidth="1"/>
    <col min="10211" max="10211" width="9.140625" style="145"/>
    <col min="10212" max="10212" width="14.85546875" style="145" customWidth="1"/>
    <col min="10213" max="10215" width="19.28515625" style="145" customWidth="1"/>
    <col min="10216" max="10444" width="9.140625" style="145"/>
    <col min="10445" max="10445" width="2.85546875" style="145" customWidth="1"/>
    <col min="10446" max="10446" width="9.140625" style="145"/>
    <col min="10447" max="10447" width="11.140625" style="145" customWidth="1"/>
    <col min="10448" max="10448" width="13.85546875" style="145" customWidth="1"/>
    <col min="10449" max="10449" width="12.28515625" style="145" customWidth="1"/>
    <col min="10450" max="10450" width="11.42578125" style="145" customWidth="1"/>
    <col min="10451" max="10451" width="2.5703125" style="145" customWidth="1"/>
    <col min="10452" max="10454" width="0" style="145" hidden="1" customWidth="1"/>
    <col min="10455" max="10455" width="9.140625" style="145"/>
    <col min="10456" max="10456" width="34.28515625" style="145" customWidth="1"/>
    <col min="10457" max="10461" width="24.85546875" style="145" customWidth="1"/>
    <col min="10462" max="10462" width="11.42578125" style="145" customWidth="1"/>
    <col min="10463" max="10463" width="12.85546875" style="145" customWidth="1"/>
    <col min="10464" max="10464" width="23.5703125" style="145" customWidth="1"/>
    <col min="10465" max="10465" width="9.140625" style="145"/>
    <col min="10466" max="10466" width="15.7109375" style="145" customWidth="1"/>
    <col min="10467" max="10467" width="9.140625" style="145"/>
    <col min="10468" max="10468" width="14.85546875" style="145" customWidth="1"/>
    <col min="10469" max="10471" width="19.28515625" style="145" customWidth="1"/>
    <col min="10472" max="10700" width="9.140625" style="145"/>
    <col min="10701" max="10701" width="2.85546875" style="145" customWidth="1"/>
    <col min="10702" max="10702" width="9.140625" style="145"/>
    <col min="10703" max="10703" width="11.140625" style="145" customWidth="1"/>
    <col min="10704" max="10704" width="13.85546875" style="145" customWidth="1"/>
    <col min="10705" max="10705" width="12.28515625" style="145" customWidth="1"/>
    <col min="10706" max="10706" width="11.42578125" style="145" customWidth="1"/>
    <col min="10707" max="10707" width="2.5703125" style="145" customWidth="1"/>
    <col min="10708" max="10710" width="0" style="145" hidden="1" customWidth="1"/>
    <col min="10711" max="10711" width="9.140625" style="145"/>
    <col min="10712" max="10712" width="34.28515625" style="145" customWidth="1"/>
    <col min="10713" max="10717" width="24.85546875" style="145" customWidth="1"/>
    <col min="10718" max="10718" width="11.42578125" style="145" customWidth="1"/>
    <col min="10719" max="10719" width="12.85546875" style="145" customWidth="1"/>
    <col min="10720" max="10720" width="23.5703125" style="145" customWidth="1"/>
    <col min="10721" max="10721" width="9.140625" style="145"/>
    <col min="10722" max="10722" width="15.7109375" style="145" customWidth="1"/>
    <col min="10723" max="10723" width="9.140625" style="145"/>
    <col min="10724" max="10724" width="14.85546875" style="145" customWidth="1"/>
    <col min="10725" max="10727" width="19.28515625" style="145" customWidth="1"/>
    <col min="10728" max="10956" width="9.140625" style="145"/>
    <col min="10957" max="10957" width="2.85546875" style="145" customWidth="1"/>
    <col min="10958" max="10958" width="9.140625" style="145"/>
    <col min="10959" max="10959" width="11.140625" style="145" customWidth="1"/>
    <col min="10960" max="10960" width="13.85546875" style="145" customWidth="1"/>
    <col min="10961" max="10961" width="12.28515625" style="145" customWidth="1"/>
    <col min="10962" max="10962" width="11.42578125" style="145" customWidth="1"/>
    <col min="10963" max="10963" width="2.5703125" style="145" customWidth="1"/>
    <col min="10964" max="10966" width="0" style="145" hidden="1" customWidth="1"/>
    <col min="10967" max="10967" width="9.140625" style="145"/>
    <col min="10968" max="10968" width="34.28515625" style="145" customWidth="1"/>
    <col min="10969" max="10973" width="24.85546875" style="145" customWidth="1"/>
    <col min="10974" max="10974" width="11.42578125" style="145" customWidth="1"/>
    <col min="10975" max="10975" width="12.85546875" style="145" customWidth="1"/>
    <col min="10976" max="10976" width="23.5703125" style="145" customWidth="1"/>
    <col min="10977" max="10977" width="9.140625" style="145"/>
    <col min="10978" max="10978" width="15.7109375" style="145" customWidth="1"/>
    <col min="10979" max="10979" width="9.140625" style="145"/>
    <col min="10980" max="10980" width="14.85546875" style="145" customWidth="1"/>
    <col min="10981" max="10983" width="19.28515625" style="145" customWidth="1"/>
    <col min="10984" max="11212" width="9.140625" style="145"/>
    <col min="11213" max="11213" width="2.85546875" style="145" customWidth="1"/>
    <col min="11214" max="11214" width="9.140625" style="145"/>
    <col min="11215" max="11215" width="11.140625" style="145" customWidth="1"/>
    <col min="11216" max="11216" width="13.85546875" style="145" customWidth="1"/>
    <col min="11217" max="11217" width="12.28515625" style="145" customWidth="1"/>
    <col min="11218" max="11218" width="11.42578125" style="145" customWidth="1"/>
    <col min="11219" max="11219" width="2.5703125" style="145" customWidth="1"/>
    <col min="11220" max="11222" width="0" style="145" hidden="1" customWidth="1"/>
    <col min="11223" max="11223" width="9.140625" style="145"/>
    <col min="11224" max="11224" width="34.28515625" style="145" customWidth="1"/>
    <col min="11225" max="11229" width="24.85546875" style="145" customWidth="1"/>
    <col min="11230" max="11230" width="11.42578125" style="145" customWidth="1"/>
    <col min="11231" max="11231" width="12.85546875" style="145" customWidth="1"/>
    <col min="11232" max="11232" width="23.5703125" style="145" customWidth="1"/>
    <col min="11233" max="11233" width="9.140625" style="145"/>
    <col min="11234" max="11234" width="15.7109375" style="145" customWidth="1"/>
    <col min="11235" max="11235" width="9.140625" style="145"/>
    <col min="11236" max="11236" width="14.85546875" style="145" customWidth="1"/>
    <col min="11237" max="11239" width="19.28515625" style="145" customWidth="1"/>
    <col min="11240" max="11468" width="9.140625" style="145"/>
    <col min="11469" max="11469" width="2.85546875" style="145" customWidth="1"/>
    <col min="11470" max="11470" width="9.140625" style="145"/>
    <col min="11471" max="11471" width="11.140625" style="145" customWidth="1"/>
    <col min="11472" max="11472" width="13.85546875" style="145" customWidth="1"/>
    <col min="11473" max="11473" width="12.28515625" style="145" customWidth="1"/>
    <col min="11474" max="11474" width="11.42578125" style="145" customWidth="1"/>
    <col min="11475" max="11475" width="2.5703125" style="145" customWidth="1"/>
    <col min="11476" max="11478" width="0" style="145" hidden="1" customWidth="1"/>
    <col min="11479" max="11479" width="9.140625" style="145"/>
    <col min="11480" max="11480" width="34.28515625" style="145" customWidth="1"/>
    <col min="11481" max="11485" width="24.85546875" style="145" customWidth="1"/>
    <col min="11486" max="11486" width="11.42578125" style="145" customWidth="1"/>
    <col min="11487" max="11487" width="12.85546875" style="145" customWidth="1"/>
    <col min="11488" max="11488" width="23.5703125" style="145" customWidth="1"/>
    <col min="11489" max="11489" width="9.140625" style="145"/>
    <col min="11490" max="11490" width="15.7109375" style="145" customWidth="1"/>
    <col min="11491" max="11491" width="9.140625" style="145"/>
    <col min="11492" max="11492" width="14.85546875" style="145" customWidth="1"/>
    <col min="11493" max="11495" width="19.28515625" style="145" customWidth="1"/>
    <col min="11496" max="11724" width="9.140625" style="145"/>
    <col min="11725" max="11725" width="2.85546875" style="145" customWidth="1"/>
    <col min="11726" max="11726" width="9.140625" style="145"/>
    <col min="11727" max="11727" width="11.140625" style="145" customWidth="1"/>
    <col min="11728" max="11728" width="13.85546875" style="145" customWidth="1"/>
    <col min="11729" max="11729" width="12.28515625" style="145" customWidth="1"/>
    <col min="11730" max="11730" width="11.42578125" style="145" customWidth="1"/>
    <col min="11731" max="11731" width="2.5703125" style="145" customWidth="1"/>
    <col min="11732" max="11734" width="0" style="145" hidden="1" customWidth="1"/>
    <col min="11735" max="11735" width="9.140625" style="145"/>
    <col min="11736" max="11736" width="34.28515625" style="145" customWidth="1"/>
    <col min="11737" max="11741" width="24.85546875" style="145" customWidth="1"/>
    <col min="11742" max="11742" width="11.42578125" style="145" customWidth="1"/>
    <col min="11743" max="11743" width="12.85546875" style="145" customWidth="1"/>
    <col min="11744" max="11744" width="23.5703125" style="145" customWidth="1"/>
    <col min="11745" max="11745" width="9.140625" style="145"/>
    <col min="11746" max="11746" width="15.7109375" style="145" customWidth="1"/>
    <col min="11747" max="11747" width="9.140625" style="145"/>
    <col min="11748" max="11748" width="14.85546875" style="145" customWidth="1"/>
    <col min="11749" max="11751" width="19.28515625" style="145" customWidth="1"/>
    <col min="11752" max="11980" width="9.140625" style="145"/>
    <col min="11981" max="11981" width="2.85546875" style="145" customWidth="1"/>
    <col min="11982" max="11982" width="9.140625" style="145"/>
    <col min="11983" max="11983" width="11.140625" style="145" customWidth="1"/>
    <col min="11984" max="11984" width="13.85546875" style="145" customWidth="1"/>
    <col min="11985" max="11985" width="12.28515625" style="145" customWidth="1"/>
    <col min="11986" max="11986" width="11.42578125" style="145" customWidth="1"/>
    <col min="11987" max="11987" width="2.5703125" style="145" customWidth="1"/>
    <col min="11988" max="11990" width="0" style="145" hidden="1" customWidth="1"/>
    <col min="11991" max="11991" width="9.140625" style="145"/>
    <col min="11992" max="11992" width="34.28515625" style="145" customWidth="1"/>
    <col min="11993" max="11997" width="24.85546875" style="145" customWidth="1"/>
    <col min="11998" max="11998" width="11.42578125" style="145" customWidth="1"/>
    <col min="11999" max="11999" width="12.85546875" style="145" customWidth="1"/>
    <col min="12000" max="12000" width="23.5703125" style="145" customWidth="1"/>
    <col min="12001" max="12001" width="9.140625" style="145"/>
    <col min="12002" max="12002" width="15.7109375" style="145" customWidth="1"/>
    <col min="12003" max="12003" width="9.140625" style="145"/>
    <col min="12004" max="12004" width="14.85546875" style="145" customWidth="1"/>
    <col min="12005" max="12007" width="19.28515625" style="145" customWidth="1"/>
    <col min="12008" max="12236" width="9.140625" style="145"/>
    <col min="12237" max="12237" width="2.85546875" style="145" customWidth="1"/>
    <col min="12238" max="12238" width="9.140625" style="145"/>
    <col min="12239" max="12239" width="11.140625" style="145" customWidth="1"/>
    <col min="12240" max="12240" width="13.85546875" style="145" customWidth="1"/>
    <col min="12241" max="12241" width="12.28515625" style="145" customWidth="1"/>
    <col min="12242" max="12242" width="11.42578125" style="145" customWidth="1"/>
    <col min="12243" max="12243" width="2.5703125" style="145" customWidth="1"/>
    <col min="12244" max="12246" width="0" style="145" hidden="1" customWidth="1"/>
    <col min="12247" max="12247" width="9.140625" style="145"/>
    <col min="12248" max="12248" width="34.28515625" style="145" customWidth="1"/>
    <col min="12249" max="12253" width="24.85546875" style="145" customWidth="1"/>
    <col min="12254" max="12254" width="11.42578125" style="145" customWidth="1"/>
    <col min="12255" max="12255" width="12.85546875" style="145" customWidth="1"/>
    <col min="12256" max="12256" width="23.5703125" style="145" customWidth="1"/>
    <col min="12257" max="12257" width="9.140625" style="145"/>
    <col min="12258" max="12258" width="15.7109375" style="145" customWidth="1"/>
    <col min="12259" max="12259" width="9.140625" style="145"/>
    <col min="12260" max="12260" width="14.85546875" style="145" customWidth="1"/>
    <col min="12261" max="12263" width="19.28515625" style="145" customWidth="1"/>
    <col min="12264" max="12492" width="9.140625" style="145"/>
    <col min="12493" max="12493" width="2.85546875" style="145" customWidth="1"/>
    <col min="12494" max="12494" width="9.140625" style="145"/>
    <col min="12495" max="12495" width="11.140625" style="145" customWidth="1"/>
    <col min="12496" max="12496" width="13.85546875" style="145" customWidth="1"/>
    <col min="12497" max="12497" width="12.28515625" style="145" customWidth="1"/>
    <col min="12498" max="12498" width="11.42578125" style="145" customWidth="1"/>
    <col min="12499" max="12499" width="2.5703125" style="145" customWidth="1"/>
    <col min="12500" max="12502" width="0" style="145" hidden="1" customWidth="1"/>
    <col min="12503" max="12503" width="9.140625" style="145"/>
    <col min="12504" max="12504" width="34.28515625" style="145" customWidth="1"/>
    <col min="12505" max="12509" width="24.85546875" style="145" customWidth="1"/>
    <col min="12510" max="12510" width="11.42578125" style="145" customWidth="1"/>
    <col min="12511" max="12511" width="12.85546875" style="145" customWidth="1"/>
    <col min="12512" max="12512" width="23.5703125" style="145" customWidth="1"/>
    <col min="12513" max="12513" width="9.140625" style="145"/>
    <col min="12514" max="12514" width="15.7109375" style="145" customWidth="1"/>
    <col min="12515" max="12515" width="9.140625" style="145"/>
    <col min="12516" max="12516" width="14.85546875" style="145" customWidth="1"/>
    <col min="12517" max="12519" width="19.28515625" style="145" customWidth="1"/>
    <col min="12520" max="12748" width="9.140625" style="145"/>
    <col min="12749" max="12749" width="2.85546875" style="145" customWidth="1"/>
    <col min="12750" max="12750" width="9.140625" style="145"/>
    <col min="12751" max="12751" width="11.140625" style="145" customWidth="1"/>
    <col min="12752" max="12752" width="13.85546875" style="145" customWidth="1"/>
    <col min="12753" max="12753" width="12.28515625" style="145" customWidth="1"/>
    <col min="12754" max="12754" width="11.42578125" style="145" customWidth="1"/>
    <col min="12755" max="12755" width="2.5703125" style="145" customWidth="1"/>
    <col min="12756" max="12758" width="0" style="145" hidden="1" customWidth="1"/>
    <col min="12759" max="12759" width="9.140625" style="145"/>
    <col min="12760" max="12760" width="34.28515625" style="145" customWidth="1"/>
    <col min="12761" max="12765" width="24.85546875" style="145" customWidth="1"/>
    <col min="12766" max="12766" width="11.42578125" style="145" customWidth="1"/>
    <col min="12767" max="12767" width="12.85546875" style="145" customWidth="1"/>
    <col min="12768" max="12768" width="23.5703125" style="145" customWidth="1"/>
    <col min="12769" max="12769" width="9.140625" style="145"/>
    <col min="12770" max="12770" width="15.7109375" style="145" customWidth="1"/>
    <col min="12771" max="12771" width="9.140625" style="145"/>
    <col min="12772" max="12772" width="14.85546875" style="145" customWidth="1"/>
    <col min="12773" max="12775" width="19.28515625" style="145" customWidth="1"/>
    <col min="12776" max="13004" width="9.140625" style="145"/>
    <col min="13005" max="13005" width="2.85546875" style="145" customWidth="1"/>
    <col min="13006" max="13006" width="9.140625" style="145"/>
    <col min="13007" max="13007" width="11.140625" style="145" customWidth="1"/>
    <col min="13008" max="13008" width="13.85546875" style="145" customWidth="1"/>
    <col min="13009" max="13009" width="12.28515625" style="145" customWidth="1"/>
    <col min="13010" max="13010" width="11.42578125" style="145" customWidth="1"/>
    <col min="13011" max="13011" width="2.5703125" style="145" customWidth="1"/>
    <col min="13012" max="13014" width="0" style="145" hidden="1" customWidth="1"/>
    <col min="13015" max="13015" width="9.140625" style="145"/>
    <col min="13016" max="13016" width="34.28515625" style="145" customWidth="1"/>
    <col min="13017" max="13021" width="24.85546875" style="145" customWidth="1"/>
    <col min="13022" max="13022" width="11.42578125" style="145" customWidth="1"/>
    <col min="13023" max="13023" width="12.85546875" style="145" customWidth="1"/>
    <col min="13024" max="13024" width="23.5703125" style="145" customWidth="1"/>
    <col min="13025" max="13025" width="9.140625" style="145"/>
    <col min="13026" max="13026" width="15.7109375" style="145" customWidth="1"/>
    <col min="13027" max="13027" width="9.140625" style="145"/>
    <col min="13028" max="13028" width="14.85546875" style="145" customWidth="1"/>
    <col min="13029" max="13031" width="19.28515625" style="145" customWidth="1"/>
    <col min="13032" max="13260" width="9.140625" style="145"/>
    <col min="13261" max="13261" width="2.85546875" style="145" customWidth="1"/>
    <col min="13262" max="13262" width="9.140625" style="145"/>
    <col min="13263" max="13263" width="11.140625" style="145" customWidth="1"/>
    <col min="13264" max="13264" width="13.85546875" style="145" customWidth="1"/>
    <col min="13265" max="13265" width="12.28515625" style="145" customWidth="1"/>
    <col min="13266" max="13266" width="11.42578125" style="145" customWidth="1"/>
    <col min="13267" max="13267" width="2.5703125" style="145" customWidth="1"/>
    <col min="13268" max="13270" width="0" style="145" hidden="1" customWidth="1"/>
    <col min="13271" max="13271" width="9.140625" style="145"/>
    <col min="13272" max="13272" width="34.28515625" style="145" customWidth="1"/>
    <col min="13273" max="13277" width="24.85546875" style="145" customWidth="1"/>
    <col min="13278" max="13278" width="11.42578125" style="145" customWidth="1"/>
    <col min="13279" max="13279" width="12.85546875" style="145" customWidth="1"/>
    <col min="13280" max="13280" width="23.5703125" style="145" customWidth="1"/>
    <col min="13281" max="13281" width="9.140625" style="145"/>
    <col min="13282" max="13282" width="15.7109375" style="145" customWidth="1"/>
    <col min="13283" max="13283" width="9.140625" style="145"/>
    <col min="13284" max="13284" width="14.85546875" style="145" customWidth="1"/>
    <col min="13285" max="13287" width="19.28515625" style="145" customWidth="1"/>
    <col min="13288" max="13516" width="9.140625" style="145"/>
    <col min="13517" max="13517" width="2.85546875" style="145" customWidth="1"/>
    <col min="13518" max="13518" width="9.140625" style="145"/>
    <col min="13519" max="13519" width="11.140625" style="145" customWidth="1"/>
    <col min="13520" max="13520" width="13.85546875" style="145" customWidth="1"/>
    <col min="13521" max="13521" width="12.28515625" style="145" customWidth="1"/>
    <col min="13522" max="13522" width="11.42578125" style="145" customWidth="1"/>
    <col min="13523" max="13523" width="2.5703125" style="145" customWidth="1"/>
    <col min="13524" max="13526" width="0" style="145" hidden="1" customWidth="1"/>
    <col min="13527" max="13527" width="9.140625" style="145"/>
    <col min="13528" max="13528" width="34.28515625" style="145" customWidth="1"/>
    <col min="13529" max="13533" width="24.85546875" style="145" customWidth="1"/>
    <col min="13534" max="13534" width="11.42578125" style="145" customWidth="1"/>
    <col min="13535" max="13535" width="12.85546875" style="145" customWidth="1"/>
    <col min="13536" max="13536" width="23.5703125" style="145" customWidth="1"/>
    <col min="13537" max="13537" width="9.140625" style="145"/>
    <col min="13538" max="13538" width="15.7109375" style="145" customWidth="1"/>
    <col min="13539" max="13539" width="9.140625" style="145"/>
    <col min="13540" max="13540" width="14.85546875" style="145" customWidth="1"/>
    <col min="13541" max="13543" width="19.28515625" style="145" customWidth="1"/>
    <col min="13544" max="13772" width="9.140625" style="145"/>
    <col min="13773" max="13773" width="2.85546875" style="145" customWidth="1"/>
    <col min="13774" max="13774" width="9.140625" style="145"/>
    <col min="13775" max="13775" width="11.140625" style="145" customWidth="1"/>
    <col min="13776" max="13776" width="13.85546875" style="145" customWidth="1"/>
    <col min="13777" max="13777" width="12.28515625" style="145" customWidth="1"/>
    <col min="13778" max="13778" width="11.42578125" style="145" customWidth="1"/>
    <col min="13779" max="13779" width="2.5703125" style="145" customWidth="1"/>
    <col min="13780" max="13782" width="0" style="145" hidden="1" customWidth="1"/>
    <col min="13783" max="13783" width="9.140625" style="145"/>
    <col min="13784" max="13784" width="34.28515625" style="145" customWidth="1"/>
    <col min="13785" max="13789" width="24.85546875" style="145" customWidth="1"/>
    <col min="13790" max="13790" width="11.42578125" style="145" customWidth="1"/>
    <col min="13791" max="13791" width="12.85546875" style="145" customWidth="1"/>
    <col min="13792" max="13792" width="23.5703125" style="145" customWidth="1"/>
    <col min="13793" max="13793" width="9.140625" style="145"/>
    <col min="13794" max="13794" width="15.7109375" style="145" customWidth="1"/>
    <col min="13795" max="13795" width="9.140625" style="145"/>
    <col min="13796" max="13796" width="14.85546875" style="145" customWidth="1"/>
    <col min="13797" max="13799" width="19.28515625" style="145" customWidth="1"/>
    <col min="13800" max="14028" width="9.140625" style="145"/>
    <col min="14029" max="14029" width="2.85546875" style="145" customWidth="1"/>
    <col min="14030" max="14030" width="9.140625" style="145"/>
    <col min="14031" max="14031" width="11.140625" style="145" customWidth="1"/>
    <col min="14032" max="14032" width="13.85546875" style="145" customWidth="1"/>
    <col min="14033" max="14033" width="12.28515625" style="145" customWidth="1"/>
    <col min="14034" max="14034" width="11.42578125" style="145" customWidth="1"/>
    <col min="14035" max="14035" width="2.5703125" style="145" customWidth="1"/>
    <col min="14036" max="14038" width="0" style="145" hidden="1" customWidth="1"/>
    <col min="14039" max="14039" width="9.140625" style="145"/>
    <col min="14040" max="14040" width="34.28515625" style="145" customWidth="1"/>
    <col min="14041" max="14045" width="24.85546875" style="145" customWidth="1"/>
    <col min="14046" max="14046" width="11.42578125" style="145" customWidth="1"/>
    <col min="14047" max="14047" width="12.85546875" style="145" customWidth="1"/>
    <col min="14048" max="14048" width="23.5703125" style="145" customWidth="1"/>
    <col min="14049" max="14049" width="9.140625" style="145"/>
    <col min="14050" max="14050" width="15.7109375" style="145" customWidth="1"/>
    <col min="14051" max="14051" width="9.140625" style="145"/>
    <col min="14052" max="14052" width="14.85546875" style="145" customWidth="1"/>
    <col min="14053" max="14055" width="19.28515625" style="145" customWidth="1"/>
    <col min="14056" max="14284" width="9.140625" style="145"/>
    <col min="14285" max="14285" width="2.85546875" style="145" customWidth="1"/>
    <col min="14286" max="14286" width="9.140625" style="145"/>
    <col min="14287" max="14287" width="11.140625" style="145" customWidth="1"/>
    <col min="14288" max="14288" width="13.85546875" style="145" customWidth="1"/>
    <col min="14289" max="14289" width="12.28515625" style="145" customWidth="1"/>
    <col min="14290" max="14290" width="11.42578125" style="145" customWidth="1"/>
    <col min="14291" max="14291" width="2.5703125" style="145" customWidth="1"/>
    <col min="14292" max="14294" width="0" style="145" hidden="1" customWidth="1"/>
    <col min="14295" max="14295" width="9.140625" style="145"/>
    <col min="14296" max="14296" width="34.28515625" style="145" customWidth="1"/>
    <col min="14297" max="14301" width="24.85546875" style="145" customWidth="1"/>
    <col min="14302" max="14302" width="11.42578125" style="145" customWidth="1"/>
    <col min="14303" max="14303" width="12.85546875" style="145" customWidth="1"/>
    <col min="14304" max="14304" width="23.5703125" style="145" customWidth="1"/>
    <col min="14305" max="14305" width="9.140625" style="145"/>
    <col min="14306" max="14306" width="15.7109375" style="145" customWidth="1"/>
    <col min="14307" max="14307" width="9.140625" style="145"/>
    <col min="14308" max="14308" width="14.85546875" style="145" customWidth="1"/>
    <col min="14309" max="14311" width="19.28515625" style="145" customWidth="1"/>
    <col min="14312" max="14540" width="9.140625" style="145"/>
    <col min="14541" max="14541" width="2.85546875" style="145" customWidth="1"/>
    <col min="14542" max="14542" width="9.140625" style="145"/>
    <col min="14543" max="14543" width="11.140625" style="145" customWidth="1"/>
    <col min="14544" max="14544" width="13.85546875" style="145" customWidth="1"/>
    <col min="14545" max="14545" width="12.28515625" style="145" customWidth="1"/>
    <col min="14546" max="14546" width="11.42578125" style="145" customWidth="1"/>
    <col min="14547" max="14547" width="2.5703125" style="145" customWidth="1"/>
    <col min="14548" max="14550" width="0" style="145" hidden="1" customWidth="1"/>
    <col min="14551" max="14551" width="9.140625" style="145"/>
    <col min="14552" max="14552" width="34.28515625" style="145" customWidth="1"/>
    <col min="14553" max="14557" width="24.85546875" style="145" customWidth="1"/>
    <col min="14558" max="14558" width="11.42578125" style="145" customWidth="1"/>
    <col min="14559" max="14559" width="12.85546875" style="145" customWidth="1"/>
    <col min="14560" max="14560" width="23.5703125" style="145" customWidth="1"/>
    <col min="14561" max="14561" width="9.140625" style="145"/>
    <col min="14562" max="14562" width="15.7109375" style="145" customWidth="1"/>
    <col min="14563" max="14563" width="9.140625" style="145"/>
    <col min="14564" max="14564" width="14.85546875" style="145" customWidth="1"/>
    <col min="14565" max="14567" width="19.28515625" style="145" customWidth="1"/>
    <col min="14568" max="14796" width="9.140625" style="145"/>
    <col min="14797" max="14797" width="2.85546875" style="145" customWidth="1"/>
    <col min="14798" max="14798" width="9.140625" style="145"/>
    <col min="14799" max="14799" width="11.140625" style="145" customWidth="1"/>
    <col min="14800" max="14800" width="13.85546875" style="145" customWidth="1"/>
    <col min="14801" max="14801" width="12.28515625" style="145" customWidth="1"/>
    <col min="14802" max="14802" width="11.42578125" style="145" customWidth="1"/>
    <col min="14803" max="14803" width="2.5703125" style="145" customWidth="1"/>
    <col min="14804" max="14806" width="0" style="145" hidden="1" customWidth="1"/>
    <col min="14807" max="14807" width="9.140625" style="145"/>
    <col min="14808" max="14808" width="34.28515625" style="145" customWidth="1"/>
    <col min="14809" max="14813" width="24.85546875" style="145" customWidth="1"/>
    <col min="14814" max="14814" width="11.42578125" style="145" customWidth="1"/>
    <col min="14815" max="14815" width="12.85546875" style="145" customWidth="1"/>
    <col min="14816" max="14816" width="23.5703125" style="145" customWidth="1"/>
    <col min="14817" max="14817" width="9.140625" style="145"/>
    <col min="14818" max="14818" width="15.7109375" style="145" customWidth="1"/>
    <col min="14819" max="14819" width="9.140625" style="145"/>
    <col min="14820" max="14820" width="14.85546875" style="145" customWidth="1"/>
    <col min="14821" max="14823" width="19.28515625" style="145" customWidth="1"/>
    <col min="14824" max="15052" width="9.140625" style="145"/>
    <col min="15053" max="15053" width="2.85546875" style="145" customWidth="1"/>
    <col min="15054" max="15054" width="9.140625" style="145"/>
    <col min="15055" max="15055" width="11.140625" style="145" customWidth="1"/>
    <col min="15056" max="15056" width="13.85546875" style="145" customWidth="1"/>
    <col min="15057" max="15057" width="12.28515625" style="145" customWidth="1"/>
    <col min="15058" max="15058" width="11.42578125" style="145" customWidth="1"/>
    <col min="15059" max="15059" width="2.5703125" style="145" customWidth="1"/>
    <col min="15060" max="15062" width="0" style="145" hidden="1" customWidth="1"/>
    <col min="15063" max="15063" width="9.140625" style="145"/>
    <col min="15064" max="15064" width="34.28515625" style="145" customWidth="1"/>
    <col min="15065" max="15069" width="24.85546875" style="145" customWidth="1"/>
    <col min="15070" max="15070" width="11.42578125" style="145" customWidth="1"/>
    <col min="15071" max="15071" width="12.85546875" style="145" customWidth="1"/>
    <col min="15072" max="15072" width="23.5703125" style="145" customWidth="1"/>
    <col min="15073" max="15073" width="9.140625" style="145"/>
    <col min="15074" max="15074" width="15.7109375" style="145" customWidth="1"/>
    <col min="15075" max="15075" width="9.140625" style="145"/>
    <col min="15076" max="15076" width="14.85546875" style="145" customWidth="1"/>
    <col min="15077" max="15079" width="19.28515625" style="145" customWidth="1"/>
    <col min="15080" max="15308" width="9.140625" style="145"/>
    <col min="15309" max="15309" width="2.85546875" style="145" customWidth="1"/>
    <col min="15310" max="15310" width="9.140625" style="145"/>
    <col min="15311" max="15311" width="11.140625" style="145" customWidth="1"/>
    <col min="15312" max="15312" width="13.85546875" style="145" customWidth="1"/>
    <col min="15313" max="15313" width="12.28515625" style="145" customWidth="1"/>
    <col min="15314" max="15314" width="11.42578125" style="145" customWidth="1"/>
    <col min="15315" max="15315" width="2.5703125" style="145" customWidth="1"/>
    <col min="15316" max="15318" width="0" style="145" hidden="1" customWidth="1"/>
    <col min="15319" max="15319" width="9.140625" style="145"/>
    <col min="15320" max="15320" width="34.28515625" style="145" customWidth="1"/>
    <col min="15321" max="15325" width="24.85546875" style="145" customWidth="1"/>
    <col min="15326" max="15326" width="11.42578125" style="145" customWidth="1"/>
    <col min="15327" max="15327" width="12.85546875" style="145" customWidth="1"/>
    <col min="15328" max="15328" width="23.5703125" style="145" customWidth="1"/>
    <col min="15329" max="15329" width="9.140625" style="145"/>
    <col min="15330" max="15330" width="15.7109375" style="145" customWidth="1"/>
    <col min="15331" max="15331" width="9.140625" style="145"/>
    <col min="15332" max="15332" width="14.85546875" style="145" customWidth="1"/>
    <col min="15333" max="15335" width="19.28515625" style="145" customWidth="1"/>
    <col min="15336" max="15564" width="9.140625" style="145"/>
    <col min="15565" max="15565" width="2.85546875" style="145" customWidth="1"/>
    <col min="15566" max="15566" width="9.140625" style="145"/>
    <col min="15567" max="15567" width="11.140625" style="145" customWidth="1"/>
    <col min="15568" max="15568" width="13.85546875" style="145" customWidth="1"/>
    <col min="15569" max="15569" width="12.28515625" style="145" customWidth="1"/>
    <col min="15570" max="15570" width="11.42578125" style="145" customWidth="1"/>
    <col min="15571" max="15571" width="2.5703125" style="145" customWidth="1"/>
    <col min="15572" max="15574" width="0" style="145" hidden="1" customWidth="1"/>
    <col min="15575" max="15575" width="9.140625" style="145"/>
    <col min="15576" max="15576" width="34.28515625" style="145" customWidth="1"/>
    <col min="15577" max="15581" width="24.85546875" style="145" customWidth="1"/>
    <col min="15582" max="15582" width="11.42578125" style="145" customWidth="1"/>
    <col min="15583" max="15583" width="12.85546875" style="145" customWidth="1"/>
    <col min="15584" max="15584" width="23.5703125" style="145" customWidth="1"/>
    <col min="15585" max="15585" width="9.140625" style="145"/>
    <col min="15586" max="15586" width="15.7109375" style="145" customWidth="1"/>
    <col min="15587" max="15587" width="9.140625" style="145"/>
    <col min="15588" max="15588" width="14.85546875" style="145" customWidth="1"/>
    <col min="15589" max="15591" width="19.28515625" style="145" customWidth="1"/>
    <col min="15592" max="15820" width="9.140625" style="145"/>
    <col min="15821" max="15821" width="2.85546875" style="145" customWidth="1"/>
    <col min="15822" max="15822" width="9.140625" style="145"/>
    <col min="15823" max="15823" width="11.140625" style="145" customWidth="1"/>
    <col min="15824" max="15824" width="13.85546875" style="145" customWidth="1"/>
    <col min="15825" max="15825" width="12.28515625" style="145" customWidth="1"/>
    <col min="15826" max="15826" width="11.42578125" style="145" customWidth="1"/>
    <col min="15827" max="15827" width="2.5703125" style="145" customWidth="1"/>
    <col min="15828" max="15830" width="0" style="145" hidden="1" customWidth="1"/>
    <col min="15831" max="15831" width="9.140625" style="145"/>
    <col min="15832" max="15832" width="34.28515625" style="145" customWidth="1"/>
    <col min="15833" max="15837" width="24.85546875" style="145" customWidth="1"/>
    <col min="15838" max="15838" width="11.42578125" style="145" customWidth="1"/>
    <col min="15839" max="15839" width="12.85546875" style="145" customWidth="1"/>
    <col min="15840" max="15840" width="23.5703125" style="145" customWidth="1"/>
    <col min="15841" max="15841" width="9.140625" style="145"/>
    <col min="15842" max="15842" width="15.7109375" style="145" customWidth="1"/>
    <col min="15843" max="15843" width="9.140625" style="145"/>
    <col min="15844" max="15844" width="14.85546875" style="145" customWidth="1"/>
    <col min="15845" max="15847" width="19.28515625" style="145" customWidth="1"/>
    <col min="15848" max="16076" width="9.140625" style="145"/>
    <col min="16077" max="16077" width="2.85546875" style="145" customWidth="1"/>
    <col min="16078" max="16078" width="9.140625" style="145"/>
    <col min="16079" max="16079" width="11.140625" style="145" customWidth="1"/>
    <col min="16080" max="16080" width="13.85546875" style="145" customWidth="1"/>
    <col min="16081" max="16081" width="12.28515625" style="145" customWidth="1"/>
    <col min="16082" max="16082" width="11.42578125" style="145" customWidth="1"/>
    <col min="16083" max="16083" width="2.5703125" style="145" customWidth="1"/>
    <col min="16084" max="16086" width="0" style="145" hidden="1" customWidth="1"/>
    <col min="16087" max="16087" width="9.140625" style="145"/>
    <col min="16088" max="16088" width="34.28515625" style="145" customWidth="1"/>
    <col min="16089" max="16093" width="24.85546875" style="145" customWidth="1"/>
    <col min="16094" max="16094" width="11.42578125" style="145" customWidth="1"/>
    <col min="16095" max="16095" width="12.85546875" style="145" customWidth="1"/>
    <col min="16096" max="16096" width="23.5703125" style="145" customWidth="1"/>
    <col min="16097" max="16097" width="9.140625" style="145"/>
    <col min="16098" max="16098" width="15.7109375" style="145" customWidth="1"/>
    <col min="16099" max="16099" width="9.140625" style="145"/>
    <col min="16100" max="16100" width="14.85546875" style="145" customWidth="1"/>
    <col min="16101" max="16103" width="19.28515625" style="145" customWidth="1"/>
    <col min="16104" max="16384" width="9.140625" style="145"/>
  </cols>
  <sheetData>
    <row r="1" spans="1:14" x14ac:dyDescent="0.25">
      <c r="M1" s="589" t="s">
        <v>598</v>
      </c>
      <c r="N1" s="589"/>
    </row>
    <row r="2" spans="1:14" ht="43.5" customHeight="1" x14ac:dyDescent="0.25">
      <c r="B2" s="601" t="s">
        <v>619</v>
      </c>
      <c r="C2" s="601"/>
      <c r="D2" s="601"/>
      <c r="E2" s="601"/>
      <c r="F2" s="601"/>
      <c r="G2" s="601"/>
      <c r="H2" s="601"/>
      <c r="I2" s="601"/>
    </row>
    <row r="3" spans="1:14" x14ac:dyDescent="0.25">
      <c r="E3" s="147"/>
      <c r="F3" s="147"/>
    </row>
    <row r="4" spans="1:14" ht="87.75" customHeight="1" x14ac:dyDescent="0.25">
      <c r="B4" s="463" t="s">
        <v>208</v>
      </c>
      <c r="C4" s="463"/>
      <c r="D4" s="463" t="s">
        <v>209</v>
      </c>
      <c r="E4" s="463" t="s">
        <v>620</v>
      </c>
      <c r="F4" s="463" t="s">
        <v>210</v>
      </c>
      <c r="G4" s="463" t="s">
        <v>211</v>
      </c>
      <c r="H4" s="463" t="s">
        <v>621</v>
      </c>
      <c r="I4" s="463" t="s">
        <v>621</v>
      </c>
      <c r="J4" s="103"/>
      <c r="K4" s="475" t="s">
        <v>649</v>
      </c>
      <c r="L4" s="475" t="s">
        <v>645</v>
      </c>
      <c r="M4" s="475" t="s">
        <v>212</v>
      </c>
      <c r="N4" s="476" t="s">
        <v>213</v>
      </c>
    </row>
    <row r="5" spans="1:14" x14ac:dyDescent="0.25">
      <c r="B5" s="464">
        <v>1</v>
      </c>
      <c r="C5" s="464"/>
      <c r="D5" s="464">
        <v>2</v>
      </c>
      <c r="E5" s="464">
        <v>3</v>
      </c>
      <c r="F5" s="464">
        <v>4</v>
      </c>
      <c r="G5" s="464" t="s">
        <v>214</v>
      </c>
      <c r="H5" s="464">
        <v>6</v>
      </c>
      <c r="I5" s="464">
        <v>7</v>
      </c>
      <c r="J5" s="104"/>
      <c r="K5" s="477"/>
      <c r="L5" s="477"/>
      <c r="M5" s="477"/>
      <c r="N5" s="478"/>
    </row>
    <row r="6" spans="1:14" x14ac:dyDescent="0.25">
      <c r="A6" s="148"/>
      <c r="B6" s="598" t="s">
        <v>215</v>
      </c>
      <c r="C6" s="465" t="s">
        <v>216</v>
      </c>
      <c r="D6" s="466">
        <v>857</v>
      </c>
      <c r="E6" s="466">
        <v>241</v>
      </c>
      <c r="F6" s="466">
        <v>244</v>
      </c>
      <c r="G6" s="465">
        <v>860</v>
      </c>
      <c r="H6" s="467">
        <v>859</v>
      </c>
      <c r="I6" s="467">
        <v>942</v>
      </c>
      <c r="J6" s="147"/>
      <c r="K6" s="479"/>
      <c r="L6" s="479"/>
      <c r="M6" s="479"/>
      <c r="N6" s="479"/>
    </row>
    <row r="7" spans="1:14" ht="45" x14ac:dyDescent="0.25">
      <c r="A7" s="148"/>
      <c r="B7" s="598"/>
      <c r="C7" s="468" t="s">
        <v>217</v>
      </c>
      <c r="D7" s="469">
        <v>213</v>
      </c>
      <c r="E7" s="469">
        <v>68</v>
      </c>
      <c r="F7" s="469">
        <v>61</v>
      </c>
      <c r="G7" s="468">
        <v>206</v>
      </c>
      <c r="H7" s="470">
        <v>212</v>
      </c>
      <c r="I7" s="471">
        <v>232</v>
      </c>
      <c r="J7" s="150"/>
      <c r="K7" s="479"/>
      <c r="L7" s="479"/>
      <c r="M7" s="479"/>
      <c r="N7" s="479"/>
    </row>
    <row r="8" spans="1:14" ht="30" x14ac:dyDescent="0.25">
      <c r="A8" s="148"/>
      <c r="B8" s="598"/>
      <c r="C8" s="468" t="s">
        <v>206</v>
      </c>
      <c r="D8" s="469">
        <v>644</v>
      </c>
      <c r="E8" s="469">
        <v>173</v>
      </c>
      <c r="F8" s="469">
        <v>183</v>
      </c>
      <c r="G8" s="468">
        <v>654</v>
      </c>
      <c r="H8" s="470">
        <v>647</v>
      </c>
      <c r="I8" s="471">
        <v>710</v>
      </c>
      <c r="J8" s="150"/>
      <c r="K8" s="479"/>
      <c r="L8" s="479"/>
      <c r="M8" s="479"/>
      <c r="N8" s="479"/>
    </row>
    <row r="9" spans="1:14" ht="42.75" x14ac:dyDescent="0.25">
      <c r="A9" s="148"/>
      <c r="B9" s="598"/>
      <c r="C9" s="466" t="s">
        <v>218</v>
      </c>
      <c r="D9" s="466">
        <v>464</v>
      </c>
      <c r="E9" s="466">
        <v>241</v>
      </c>
      <c r="F9" s="466">
        <v>20</v>
      </c>
      <c r="G9" s="466">
        <v>243</v>
      </c>
      <c r="H9" s="472">
        <v>410</v>
      </c>
      <c r="I9" s="472">
        <v>410</v>
      </c>
      <c r="J9" s="126"/>
      <c r="K9" s="480"/>
      <c r="L9" s="480"/>
      <c r="M9" s="480"/>
      <c r="N9" s="480"/>
    </row>
    <row r="10" spans="1:14" ht="45" x14ac:dyDescent="0.25">
      <c r="A10" s="148"/>
      <c r="B10" s="598"/>
      <c r="C10" s="468" t="s">
        <v>217</v>
      </c>
      <c r="D10" s="469">
        <v>127</v>
      </c>
      <c r="E10" s="469">
        <v>68</v>
      </c>
      <c r="F10" s="469">
        <v>5</v>
      </c>
      <c r="G10" s="469">
        <v>64</v>
      </c>
      <c r="H10" s="471">
        <v>112</v>
      </c>
      <c r="I10" s="471">
        <v>112</v>
      </c>
      <c r="J10" s="151"/>
      <c r="K10" s="481">
        <v>3537.6600000000003</v>
      </c>
      <c r="L10" s="481">
        <v>3712.8500000000004</v>
      </c>
      <c r="M10" s="481">
        <f>L10-K10</f>
        <v>175.19000000000005</v>
      </c>
      <c r="N10" s="480">
        <f>ROUND(I10*M10*12,0)</f>
        <v>235455</v>
      </c>
    </row>
    <row r="11" spans="1:14" ht="30" x14ac:dyDescent="0.25">
      <c r="A11" s="148"/>
      <c r="B11" s="598"/>
      <c r="C11" s="468" t="s">
        <v>206</v>
      </c>
      <c r="D11" s="469">
        <v>337</v>
      </c>
      <c r="E11" s="469">
        <v>173</v>
      </c>
      <c r="F11" s="469">
        <v>15</v>
      </c>
      <c r="G11" s="469">
        <v>179</v>
      </c>
      <c r="H11" s="471">
        <v>298</v>
      </c>
      <c r="I11" s="471">
        <v>298</v>
      </c>
      <c r="J11" s="151"/>
      <c r="K11" s="481">
        <v>2819.449427952</v>
      </c>
      <c r="L11" s="481">
        <v>2954.2014279519999</v>
      </c>
      <c r="M11" s="481">
        <f t="shared" ref="M11" si="0">L11-K11</f>
        <v>134.75199999999995</v>
      </c>
      <c r="N11" s="480">
        <f>ROUND(I11*M11*12,0)</f>
        <v>481873</v>
      </c>
    </row>
    <row r="12" spans="1:14" x14ac:dyDescent="0.25">
      <c r="A12" s="148"/>
      <c r="B12" s="598"/>
      <c r="C12" s="466" t="s">
        <v>219</v>
      </c>
      <c r="D12" s="466">
        <v>393</v>
      </c>
      <c r="E12" s="466">
        <v>0</v>
      </c>
      <c r="F12" s="466">
        <v>224</v>
      </c>
      <c r="G12" s="466">
        <v>617</v>
      </c>
      <c r="H12" s="472">
        <v>449</v>
      </c>
      <c r="I12" s="472">
        <v>532</v>
      </c>
      <c r="J12" s="126"/>
      <c r="K12" s="481"/>
      <c r="L12" s="481"/>
      <c r="M12" s="481"/>
      <c r="N12" s="480"/>
    </row>
    <row r="13" spans="1:14" ht="45" x14ac:dyDescent="0.25">
      <c r="A13" s="148"/>
      <c r="B13" s="598"/>
      <c r="C13" s="468" t="s">
        <v>217</v>
      </c>
      <c r="D13" s="469">
        <v>86</v>
      </c>
      <c r="E13" s="469">
        <v>0</v>
      </c>
      <c r="F13" s="469">
        <v>56</v>
      </c>
      <c r="G13" s="469">
        <v>142</v>
      </c>
      <c r="H13" s="471">
        <v>100</v>
      </c>
      <c r="I13" s="471">
        <v>120</v>
      </c>
      <c r="J13" s="151"/>
      <c r="K13" s="481">
        <v>3254.74</v>
      </c>
      <c r="L13" s="481">
        <v>3414</v>
      </c>
      <c r="M13" s="481">
        <f>L13-K13</f>
        <v>159.26000000000022</v>
      </c>
      <c r="N13" s="480">
        <f>ROUND(I13*M13*12,0)</f>
        <v>229334</v>
      </c>
    </row>
    <row r="14" spans="1:14" ht="30" x14ac:dyDescent="0.25">
      <c r="A14" s="148"/>
      <c r="B14" s="598"/>
      <c r="C14" s="468" t="s">
        <v>206</v>
      </c>
      <c r="D14" s="469">
        <v>307</v>
      </c>
      <c r="E14" s="469">
        <v>0</v>
      </c>
      <c r="F14" s="469">
        <v>168</v>
      </c>
      <c r="G14" s="469">
        <v>475</v>
      </c>
      <c r="H14" s="471">
        <v>349</v>
      </c>
      <c r="I14" s="471">
        <v>412</v>
      </c>
      <c r="J14" s="151"/>
      <c r="K14" s="481">
        <v>2601.8131163200001</v>
      </c>
      <c r="L14" s="481">
        <v>2724.3131163200001</v>
      </c>
      <c r="M14" s="481">
        <f>L14-K14</f>
        <v>122.5</v>
      </c>
      <c r="N14" s="480">
        <f>ROUND(I14*M14*12,0)</f>
        <v>605640</v>
      </c>
    </row>
    <row r="15" spans="1:14" x14ac:dyDescent="0.25">
      <c r="A15" s="148"/>
      <c r="B15" s="599"/>
      <c r="D15" s="124"/>
      <c r="E15" s="124"/>
      <c r="F15" s="124"/>
      <c r="K15" s="482"/>
      <c r="L15" s="482"/>
      <c r="M15" s="482"/>
      <c r="N15" s="479"/>
    </row>
    <row r="16" spans="1:14" x14ac:dyDescent="0.25">
      <c r="A16" s="148"/>
      <c r="B16" s="599"/>
      <c r="C16" s="152"/>
      <c r="D16" s="125"/>
      <c r="E16" s="125"/>
      <c r="F16" s="125"/>
      <c r="G16" s="152"/>
      <c r="H16" s="152"/>
      <c r="I16" s="152"/>
      <c r="J16" s="152"/>
      <c r="K16" s="482"/>
      <c r="L16" s="482"/>
      <c r="M16" s="482"/>
      <c r="N16" s="480">
        <f>SUM(N10:N14)</f>
        <v>1552302</v>
      </c>
    </row>
    <row r="17" spans="1:17" x14ac:dyDescent="0.25">
      <c r="A17" s="148"/>
      <c r="B17" s="599"/>
      <c r="C17" s="152"/>
      <c r="D17" s="125"/>
      <c r="E17" s="125"/>
      <c r="F17" s="125"/>
      <c r="G17" s="152"/>
      <c r="H17" s="152"/>
      <c r="I17" s="152"/>
      <c r="J17" s="152"/>
    </row>
    <row r="18" spans="1:17" ht="47.25" customHeight="1" x14ac:dyDescent="0.25">
      <c r="A18" s="148"/>
      <c r="B18" s="599"/>
      <c r="C18" s="124"/>
      <c r="D18" s="124"/>
      <c r="E18" s="124"/>
      <c r="F18" s="124"/>
      <c r="G18" s="124"/>
      <c r="H18" s="123"/>
      <c r="I18" s="124"/>
      <c r="J18" s="124"/>
      <c r="K18" s="600"/>
      <c r="L18" s="124"/>
      <c r="M18" s="473" t="s">
        <v>622</v>
      </c>
      <c r="N18" s="474">
        <f>ROUND(N16/12*9,0)</f>
        <v>1164227</v>
      </c>
      <c r="Q18" s="148"/>
    </row>
    <row r="19" spans="1:17" x14ac:dyDescent="0.25">
      <c r="A19" s="148"/>
      <c r="B19" s="599"/>
      <c r="C19" s="152"/>
      <c r="D19" s="125"/>
      <c r="E19" s="125"/>
      <c r="F19" s="125"/>
      <c r="G19" s="125"/>
      <c r="H19" s="125"/>
      <c r="I19" s="125"/>
      <c r="J19" s="125"/>
      <c r="K19" s="600"/>
      <c r="L19" s="124"/>
      <c r="M19" s="126"/>
      <c r="N19" s="126"/>
    </row>
    <row r="20" spans="1:17" ht="28.5" x14ac:dyDescent="0.25">
      <c r="A20" s="148"/>
      <c r="B20" s="599"/>
      <c r="C20" s="152"/>
      <c r="D20" s="125"/>
      <c r="E20" s="125"/>
      <c r="F20" s="125"/>
      <c r="G20" s="125"/>
      <c r="H20" s="125"/>
      <c r="I20" s="125"/>
      <c r="J20" s="125"/>
      <c r="K20" s="600"/>
      <c r="L20" s="124"/>
      <c r="M20" s="473" t="s">
        <v>623</v>
      </c>
      <c r="N20" s="474">
        <f>N16</f>
        <v>1552302</v>
      </c>
      <c r="Q20" s="148"/>
    </row>
    <row r="21" spans="1:17" x14ac:dyDescent="0.25">
      <c r="A21" s="148"/>
      <c r="B21" s="599"/>
      <c r="C21" s="124"/>
      <c r="D21" s="124"/>
      <c r="E21" s="124"/>
      <c r="F21" s="124"/>
      <c r="G21" s="124"/>
      <c r="H21" s="124"/>
      <c r="I21" s="124"/>
      <c r="J21" s="124"/>
      <c r="K21" s="600"/>
      <c r="L21" s="124"/>
      <c r="M21" s="124"/>
      <c r="N21" s="124"/>
    </row>
    <row r="22" spans="1:17" x14ac:dyDescent="0.25">
      <c r="A22" s="148"/>
      <c r="B22" s="599"/>
      <c r="C22" s="152"/>
      <c r="D22" s="125"/>
      <c r="E22" s="125"/>
      <c r="F22" s="125"/>
      <c r="G22" s="125"/>
      <c r="H22" s="125"/>
      <c r="I22" s="125"/>
      <c r="J22" s="125"/>
      <c r="K22" s="124"/>
      <c r="L22" s="124"/>
      <c r="M22" s="124"/>
      <c r="N22" s="124"/>
    </row>
    <row r="23" spans="1:17" x14ac:dyDescent="0.25">
      <c r="A23" s="148"/>
      <c r="B23" s="599"/>
      <c r="C23" s="152"/>
      <c r="D23" s="125"/>
      <c r="E23" s="125"/>
      <c r="F23" s="125"/>
      <c r="G23" s="125"/>
      <c r="H23" s="125"/>
      <c r="I23" s="125"/>
      <c r="J23" s="125"/>
      <c r="K23" s="124"/>
      <c r="L23" s="124"/>
      <c r="M23" s="124"/>
      <c r="N23" s="124"/>
    </row>
    <row r="24" spans="1:17" x14ac:dyDescent="0.25">
      <c r="A24" s="148"/>
      <c r="B24" s="145"/>
      <c r="C24" s="145"/>
      <c r="D24" s="145"/>
      <c r="E24" s="145"/>
      <c r="F24" s="145"/>
      <c r="G24" s="145"/>
      <c r="H24" s="145"/>
      <c r="I24" s="145"/>
      <c r="J24" s="145"/>
      <c r="K24" s="148"/>
      <c r="L24" s="145"/>
      <c r="M24" s="145"/>
      <c r="N24" s="145"/>
    </row>
    <row r="25" spans="1:17" ht="53.25" customHeight="1" x14ac:dyDescent="0.25">
      <c r="A25" s="148"/>
      <c r="B25" s="145"/>
      <c r="C25" s="145"/>
      <c r="D25" s="145"/>
      <c r="E25" s="145"/>
      <c r="F25" s="145"/>
      <c r="G25" s="145"/>
      <c r="H25" s="145"/>
      <c r="I25" s="145"/>
      <c r="J25" s="145"/>
      <c r="K25" s="145"/>
      <c r="L25" s="145"/>
      <c r="M25" s="145"/>
      <c r="N25" s="145"/>
    </row>
    <row r="26" spans="1:17" x14ac:dyDescent="0.25">
      <c r="A26" s="148"/>
      <c r="B26" s="145"/>
      <c r="C26" s="145"/>
      <c r="D26" s="145"/>
      <c r="E26" s="145"/>
      <c r="F26" s="145"/>
      <c r="G26" s="145"/>
      <c r="H26" s="145"/>
      <c r="I26" s="145"/>
      <c r="J26" s="145"/>
      <c r="K26" s="145"/>
      <c r="L26" s="145"/>
      <c r="M26" s="145"/>
      <c r="N26" s="145"/>
    </row>
    <row r="27" spans="1:17" ht="47.25" customHeight="1" x14ac:dyDescent="0.25">
      <c r="A27" s="148"/>
      <c r="B27" s="145"/>
      <c r="C27" s="145"/>
      <c r="D27" s="145"/>
      <c r="E27" s="145"/>
      <c r="F27" s="145"/>
      <c r="G27" s="145"/>
      <c r="H27" s="145"/>
      <c r="I27" s="145"/>
      <c r="J27" s="145"/>
      <c r="K27" s="145"/>
      <c r="L27" s="145"/>
      <c r="M27" s="145"/>
      <c r="N27" s="145"/>
    </row>
    <row r="28" spans="1:17" x14ac:dyDescent="0.25">
      <c r="A28" s="148"/>
      <c r="B28" s="145"/>
      <c r="C28" s="145"/>
      <c r="D28" s="145"/>
      <c r="E28" s="145"/>
      <c r="F28" s="145"/>
      <c r="G28" s="145"/>
      <c r="H28" s="145"/>
      <c r="I28" s="145"/>
      <c r="J28" s="145"/>
      <c r="K28" s="145"/>
      <c r="L28" s="145"/>
      <c r="M28" s="145"/>
      <c r="N28" s="145"/>
    </row>
    <row r="29" spans="1:17" x14ac:dyDescent="0.25">
      <c r="A29" s="148"/>
      <c r="B29" s="145"/>
      <c r="C29" s="145"/>
      <c r="D29" s="145"/>
      <c r="E29" s="145"/>
      <c r="F29" s="145"/>
      <c r="G29" s="145"/>
      <c r="H29" s="145"/>
      <c r="I29" s="145"/>
      <c r="J29" s="145"/>
      <c r="K29" s="145"/>
      <c r="L29" s="145"/>
      <c r="M29" s="145"/>
      <c r="N29" s="145"/>
    </row>
    <row r="30" spans="1:17" x14ac:dyDescent="0.25">
      <c r="A30" s="148"/>
      <c r="B30" s="145"/>
      <c r="C30" s="145"/>
      <c r="D30" s="145"/>
      <c r="E30" s="145"/>
      <c r="F30" s="145"/>
      <c r="G30" s="145"/>
      <c r="H30" s="145"/>
      <c r="I30" s="145"/>
      <c r="J30" s="145"/>
      <c r="K30" s="145"/>
      <c r="L30" s="145"/>
      <c r="M30" s="145"/>
      <c r="N30" s="145"/>
    </row>
    <row r="31" spans="1:17" x14ac:dyDescent="0.25">
      <c r="A31" s="148"/>
      <c r="B31" s="145"/>
      <c r="C31" s="145"/>
      <c r="D31" s="145"/>
      <c r="E31" s="145"/>
      <c r="F31" s="145"/>
      <c r="G31" s="145"/>
      <c r="H31" s="145"/>
      <c r="I31" s="145"/>
      <c r="J31" s="145"/>
      <c r="K31" s="145"/>
      <c r="L31" s="145"/>
      <c r="M31" s="145"/>
      <c r="N31" s="145"/>
    </row>
    <row r="32" spans="1:17" x14ac:dyDescent="0.25">
      <c r="A32" s="148"/>
      <c r="B32" s="145"/>
      <c r="C32" s="145"/>
      <c r="D32" s="145"/>
      <c r="E32" s="145"/>
      <c r="F32" s="145"/>
      <c r="G32" s="145"/>
      <c r="H32" s="145"/>
      <c r="I32" s="145"/>
      <c r="J32" s="145"/>
      <c r="K32" s="145"/>
      <c r="L32" s="145"/>
      <c r="M32" s="145"/>
      <c r="N32" s="145"/>
    </row>
    <row r="33" spans="1:14" x14ac:dyDescent="0.25">
      <c r="A33" s="148"/>
      <c r="B33" s="124"/>
      <c r="C33" s="124"/>
      <c r="D33" s="124"/>
      <c r="E33" s="124"/>
      <c r="F33" s="124"/>
      <c r="G33" s="124"/>
      <c r="H33" s="124"/>
      <c r="I33" s="124"/>
      <c r="J33" s="124"/>
      <c r="K33" s="124"/>
      <c r="L33" s="124"/>
      <c r="M33" s="124"/>
      <c r="N33" s="124"/>
    </row>
    <row r="34" spans="1:14" x14ac:dyDescent="0.25">
      <c r="A34" s="148"/>
      <c r="B34" s="124"/>
      <c r="C34" s="124"/>
      <c r="D34" s="124"/>
      <c r="E34" s="124"/>
      <c r="F34" s="124"/>
      <c r="G34" s="124"/>
      <c r="H34" s="124"/>
      <c r="I34" s="124"/>
      <c r="J34" s="124"/>
      <c r="K34" s="124"/>
      <c r="L34" s="124"/>
      <c r="M34" s="124"/>
      <c r="N34" s="124"/>
    </row>
    <row r="35" spans="1:14" x14ac:dyDescent="0.25">
      <c r="A35" s="148"/>
      <c r="B35" s="124"/>
      <c r="C35" s="124"/>
      <c r="D35" s="124"/>
      <c r="E35" s="124"/>
      <c r="F35" s="124"/>
      <c r="G35" s="124"/>
      <c r="H35" s="124"/>
      <c r="I35" s="124"/>
      <c r="J35" s="124"/>
      <c r="K35" s="124"/>
      <c r="L35" s="124"/>
      <c r="M35" s="124"/>
      <c r="N35" s="124"/>
    </row>
  </sheetData>
  <mergeCells count="5">
    <mergeCell ref="B6:B14"/>
    <mergeCell ref="B15:B23"/>
    <mergeCell ref="K18:K21"/>
    <mergeCell ref="M1:N1"/>
    <mergeCell ref="B2:I2"/>
  </mergeCells>
  <pageMargins left="0.70866141732283472" right="0.70866141732283472" top="0.74803149606299213" bottom="0.74803149606299213" header="0.31496062992125984" footer="0.31496062992125984"/>
  <pageSetup paperSize="9" scale="5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4431-3107-4BF6-B00E-DD5CBBF17676}">
  <sheetPr>
    <tabColor theme="9" tint="0.59999389629810485"/>
  </sheetPr>
  <dimension ref="A1:K31"/>
  <sheetViews>
    <sheetView topLeftCell="A5" zoomScale="80" zoomScaleNormal="80" workbookViewId="0">
      <selection activeCell="E5" sqref="E5"/>
    </sheetView>
  </sheetViews>
  <sheetFormatPr defaultRowHeight="12.75" x14ac:dyDescent="0.2"/>
  <cols>
    <col min="1" max="1" width="9.7109375" style="61" customWidth="1"/>
    <col min="2" max="2" width="34" style="39" customWidth="1"/>
    <col min="3" max="3" width="40" style="39" customWidth="1"/>
    <col min="4" max="4" width="1.7109375" style="39" customWidth="1"/>
    <col min="5" max="5" width="45.85546875" style="39" customWidth="1"/>
    <col min="6" max="250" width="9.140625" style="39"/>
    <col min="251" max="251" width="9.7109375" style="39" customWidth="1"/>
    <col min="252" max="252" width="34" style="39" customWidth="1"/>
    <col min="253" max="256" width="15.5703125" style="39" customWidth="1"/>
    <col min="257" max="257" width="9.140625" style="39"/>
    <col min="258" max="260" width="27.85546875" style="39" customWidth="1"/>
    <col min="261" max="506" width="9.140625" style="39"/>
    <col min="507" max="507" width="9.7109375" style="39" customWidth="1"/>
    <col min="508" max="508" width="34" style="39" customWidth="1"/>
    <col min="509" max="512" width="15.5703125" style="39" customWidth="1"/>
    <col min="513" max="513" width="9.140625" style="39"/>
    <col min="514" max="516" width="27.85546875" style="39" customWidth="1"/>
    <col min="517" max="762" width="9.140625" style="39"/>
    <col min="763" max="763" width="9.7109375" style="39" customWidth="1"/>
    <col min="764" max="764" width="34" style="39" customWidth="1"/>
    <col min="765" max="768" width="15.5703125" style="39" customWidth="1"/>
    <col min="769" max="769" width="9.140625" style="39"/>
    <col min="770" max="772" width="27.85546875" style="39" customWidth="1"/>
    <col min="773" max="1018" width="9.140625" style="39"/>
    <col min="1019" max="1019" width="9.7109375" style="39" customWidth="1"/>
    <col min="1020" max="1020" width="34" style="39" customWidth="1"/>
    <col min="1021" max="1024" width="15.5703125" style="39" customWidth="1"/>
    <col min="1025" max="1025" width="9.140625" style="39"/>
    <col min="1026" max="1028" width="27.85546875" style="39" customWidth="1"/>
    <col min="1029" max="1274" width="9.140625" style="39"/>
    <col min="1275" max="1275" width="9.7109375" style="39" customWidth="1"/>
    <col min="1276" max="1276" width="34" style="39" customWidth="1"/>
    <col min="1277" max="1280" width="15.5703125" style="39" customWidth="1"/>
    <col min="1281" max="1281" width="9.140625" style="39"/>
    <col min="1282" max="1284" width="27.85546875" style="39" customWidth="1"/>
    <col min="1285" max="1530" width="9.140625" style="39"/>
    <col min="1531" max="1531" width="9.7109375" style="39" customWidth="1"/>
    <col min="1532" max="1532" width="34" style="39" customWidth="1"/>
    <col min="1533" max="1536" width="15.5703125" style="39" customWidth="1"/>
    <col min="1537" max="1537" width="9.140625" style="39"/>
    <col min="1538" max="1540" width="27.85546875" style="39" customWidth="1"/>
    <col min="1541" max="1786" width="9.140625" style="39"/>
    <col min="1787" max="1787" width="9.7109375" style="39" customWidth="1"/>
    <col min="1788" max="1788" width="34" style="39" customWidth="1"/>
    <col min="1789" max="1792" width="15.5703125" style="39" customWidth="1"/>
    <col min="1793" max="1793" width="9.140625" style="39"/>
    <col min="1794" max="1796" width="27.85546875" style="39" customWidth="1"/>
    <col min="1797" max="2042" width="9.140625" style="39"/>
    <col min="2043" max="2043" width="9.7109375" style="39" customWidth="1"/>
    <col min="2044" max="2044" width="34" style="39" customWidth="1"/>
    <col min="2045" max="2048" width="15.5703125" style="39" customWidth="1"/>
    <col min="2049" max="2049" width="9.140625" style="39"/>
    <col min="2050" max="2052" width="27.85546875" style="39" customWidth="1"/>
    <col min="2053" max="2298" width="9.140625" style="39"/>
    <col min="2299" max="2299" width="9.7109375" style="39" customWidth="1"/>
    <col min="2300" max="2300" width="34" style="39" customWidth="1"/>
    <col min="2301" max="2304" width="15.5703125" style="39" customWidth="1"/>
    <col min="2305" max="2305" width="9.140625" style="39"/>
    <col min="2306" max="2308" width="27.85546875" style="39" customWidth="1"/>
    <col min="2309" max="2554" width="9.140625" style="39"/>
    <col min="2555" max="2555" width="9.7109375" style="39" customWidth="1"/>
    <col min="2556" max="2556" width="34" style="39" customWidth="1"/>
    <col min="2557" max="2560" width="15.5703125" style="39" customWidth="1"/>
    <col min="2561" max="2561" width="9.140625" style="39"/>
    <col min="2562" max="2564" width="27.85546875" style="39" customWidth="1"/>
    <col min="2565" max="2810" width="9.140625" style="39"/>
    <col min="2811" max="2811" width="9.7109375" style="39" customWidth="1"/>
    <col min="2812" max="2812" width="34" style="39" customWidth="1"/>
    <col min="2813" max="2816" width="15.5703125" style="39" customWidth="1"/>
    <col min="2817" max="2817" width="9.140625" style="39"/>
    <col min="2818" max="2820" width="27.85546875" style="39" customWidth="1"/>
    <col min="2821" max="3066" width="9.140625" style="39"/>
    <col min="3067" max="3067" width="9.7109375" style="39" customWidth="1"/>
    <col min="3068" max="3068" width="34" style="39" customWidth="1"/>
    <col min="3069" max="3072" width="15.5703125" style="39" customWidth="1"/>
    <col min="3073" max="3073" width="9.140625" style="39"/>
    <col min="3074" max="3076" width="27.85546875" style="39" customWidth="1"/>
    <col min="3077" max="3322" width="9.140625" style="39"/>
    <col min="3323" max="3323" width="9.7109375" style="39" customWidth="1"/>
    <col min="3324" max="3324" width="34" style="39" customWidth="1"/>
    <col min="3325" max="3328" width="15.5703125" style="39" customWidth="1"/>
    <col min="3329" max="3329" width="9.140625" style="39"/>
    <col min="3330" max="3332" width="27.85546875" style="39" customWidth="1"/>
    <col min="3333" max="3578" width="9.140625" style="39"/>
    <col min="3579" max="3579" width="9.7109375" style="39" customWidth="1"/>
    <col min="3580" max="3580" width="34" style="39" customWidth="1"/>
    <col min="3581" max="3584" width="15.5703125" style="39" customWidth="1"/>
    <col min="3585" max="3585" width="9.140625" style="39"/>
    <col min="3586" max="3588" width="27.85546875" style="39" customWidth="1"/>
    <col min="3589" max="3834" width="9.140625" style="39"/>
    <col min="3835" max="3835" width="9.7109375" style="39" customWidth="1"/>
    <col min="3836" max="3836" width="34" style="39" customWidth="1"/>
    <col min="3837" max="3840" width="15.5703125" style="39" customWidth="1"/>
    <col min="3841" max="3841" width="9.140625" style="39"/>
    <col min="3842" max="3844" width="27.85546875" style="39" customWidth="1"/>
    <col min="3845" max="4090" width="9.140625" style="39"/>
    <col min="4091" max="4091" width="9.7109375" style="39" customWidth="1"/>
    <col min="4092" max="4092" width="34" style="39" customWidth="1"/>
    <col min="4093" max="4096" width="15.5703125" style="39" customWidth="1"/>
    <col min="4097" max="4097" width="9.140625" style="39"/>
    <col min="4098" max="4100" width="27.85546875" style="39" customWidth="1"/>
    <col min="4101" max="4346" width="9.140625" style="39"/>
    <col min="4347" max="4347" width="9.7109375" style="39" customWidth="1"/>
    <col min="4348" max="4348" width="34" style="39" customWidth="1"/>
    <col min="4349" max="4352" width="15.5703125" style="39" customWidth="1"/>
    <col min="4353" max="4353" width="9.140625" style="39"/>
    <col min="4354" max="4356" width="27.85546875" style="39" customWidth="1"/>
    <col min="4357" max="4602" width="9.140625" style="39"/>
    <col min="4603" max="4603" width="9.7109375" style="39" customWidth="1"/>
    <col min="4604" max="4604" width="34" style="39" customWidth="1"/>
    <col min="4605" max="4608" width="15.5703125" style="39" customWidth="1"/>
    <col min="4609" max="4609" width="9.140625" style="39"/>
    <col min="4610" max="4612" width="27.85546875" style="39" customWidth="1"/>
    <col min="4613" max="4858" width="9.140625" style="39"/>
    <col min="4859" max="4859" width="9.7109375" style="39" customWidth="1"/>
    <col min="4860" max="4860" width="34" style="39" customWidth="1"/>
    <col min="4861" max="4864" width="15.5703125" style="39" customWidth="1"/>
    <col min="4865" max="4865" width="9.140625" style="39"/>
    <col min="4866" max="4868" width="27.85546875" style="39" customWidth="1"/>
    <col min="4869" max="5114" width="9.140625" style="39"/>
    <col min="5115" max="5115" width="9.7109375" style="39" customWidth="1"/>
    <col min="5116" max="5116" width="34" style="39" customWidth="1"/>
    <col min="5117" max="5120" width="15.5703125" style="39" customWidth="1"/>
    <col min="5121" max="5121" width="9.140625" style="39"/>
    <col min="5122" max="5124" width="27.85546875" style="39" customWidth="1"/>
    <col min="5125" max="5370" width="9.140625" style="39"/>
    <col min="5371" max="5371" width="9.7109375" style="39" customWidth="1"/>
    <col min="5372" max="5372" width="34" style="39" customWidth="1"/>
    <col min="5373" max="5376" width="15.5703125" style="39" customWidth="1"/>
    <col min="5377" max="5377" width="9.140625" style="39"/>
    <col min="5378" max="5380" width="27.85546875" style="39" customWidth="1"/>
    <col min="5381" max="5626" width="9.140625" style="39"/>
    <col min="5627" max="5627" width="9.7109375" style="39" customWidth="1"/>
    <col min="5628" max="5628" width="34" style="39" customWidth="1"/>
    <col min="5629" max="5632" width="15.5703125" style="39" customWidth="1"/>
    <col min="5633" max="5633" width="9.140625" style="39"/>
    <col min="5634" max="5636" width="27.85546875" style="39" customWidth="1"/>
    <col min="5637" max="5882" width="9.140625" style="39"/>
    <col min="5883" max="5883" width="9.7109375" style="39" customWidth="1"/>
    <col min="5884" max="5884" width="34" style="39" customWidth="1"/>
    <col min="5885" max="5888" width="15.5703125" style="39" customWidth="1"/>
    <col min="5889" max="5889" width="9.140625" style="39"/>
    <col min="5890" max="5892" width="27.85546875" style="39" customWidth="1"/>
    <col min="5893" max="6138" width="9.140625" style="39"/>
    <col min="6139" max="6139" width="9.7109375" style="39" customWidth="1"/>
    <col min="6140" max="6140" width="34" style="39" customWidth="1"/>
    <col min="6141" max="6144" width="15.5703125" style="39" customWidth="1"/>
    <col min="6145" max="6145" width="9.140625" style="39"/>
    <col min="6146" max="6148" width="27.85546875" style="39" customWidth="1"/>
    <col min="6149" max="6394" width="9.140625" style="39"/>
    <col min="6395" max="6395" width="9.7109375" style="39" customWidth="1"/>
    <col min="6396" max="6396" width="34" style="39" customWidth="1"/>
    <col min="6397" max="6400" width="15.5703125" style="39" customWidth="1"/>
    <col min="6401" max="6401" width="9.140625" style="39"/>
    <col min="6402" max="6404" width="27.85546875" style="39" customWidth="1"/>
    <col min="6405" max="6650" width="9.140625" style="39"/>
    <col min="6651" max="6651" width="9.7109375" style="39" customWidth="1"/>
    <col min="6652" max="6652" width="34" style="39" customWidth="1"/>
    <col min="6653" max="6656" width="15.5703125" style="39" customWidth="1"/>
    <col min="6657" max="6657" width="9.140625" style="39"/>
    <col min="6658" max="6660" width="27.85546875" style="39" customWidth="1"/>
    <col min="6661" max="6906" width="9.140625" style="39"/>
    <col min="6907" max="6907" width="9.7109375" style="39" customWidth="1"/>
    <col min="6908" max="6908" width="34" style="39" customWidth="1"/>
    <col min="6909" max="6912" width="15.5703125" style="39" customWidth="1"/>
    <col min="6913" max="6913" width="9.140625" style="39"/>
    <col min="6914" max="6916" width="27.85546875" style="39" customWidth="1"/>
    <col min="6917" max="7162" width="9.140625" style="39"/>
    <col min="7163" max="7163" width="9.7109375" style="39" customWidth="1"/>
    <col min="7164" max="7164" width="34" style="39" customWidth="1"/>
    <col min="7165" max="7168" width="15.5703125" style="39" customWidth="1"/>
    <col min="7169" max="7169" width="9.140625" style="39"/>
    <col min="7170" max="7172" width="27.85546875" style="39" customWidth="1"/>
    <col min="7173" max="7418" width="9.140625" style="39"/>
    <col min="7419" max="7419" width="9.7109375" style="39" customWidth="1"/>
    <col min="7420" max="7420" width="34" style="39" customWidth="1"/>
    <col min="7421" max="7424" width="15.5703125" style="39" customWidth="1"/>
    <col min="7425" max="7425" width="9.140625" style="39"/>
    <col min="7426" max="7428" width="27.85546875" style="39" customWidth="1"/>
    <col min="7429" max="7674" width="9.140625" style="39"/>
    <col min="7675" max="7675" width="9.7109375" style="39" customWidth="1"/>
    <col min="7676" max="7676" width="34" style="39" customWidth="1"/>
    <col min="7677" max="7680" width="15.5703125" style="39" customWidth="1"/>
    <col min="7681" max="7681" width="9.140625" style="39"/>
    <col min="7682" max="7684" width="27.85546875" style="39" customWidth="1"/>
    <col min="7685" max="7930" width="9.140625" style="39"/>
    <col min="7931" max="7931" width="9.7109375" style="39" customWidth="1"/>
    <col min="7932" max="7932" width="34" style="39" customWidth="1"/>
    <col min="7933" max="7936" width="15.5703125" style="39" customWidth="1"/>
    <col min="7937" max="7937" width="9.140625" style="39"/>
    <col min="7938" max="7940" width="27.85546875" style="39" customWidth="1"/>
    <col min="7941" max="8186" width="9.140625" style="39"/>
    <col min="8187" max="8187" width="9.7109375" style="39" customWidth="1"/>
    <col min="8188" max="8188" width="34" style="39" customWidth="1"/>
    <col min="8189" max="8192" width="15.5703125" style="39" customWidth="1"/>
    <col min="8193" max="8193" width="9.140625" style="39"/>
    <col min="8194" max="8196" width="27.85546875" style="39" customWidth="1"/>
    <col min="8197" max="8442" width="9.140625" style="39"/>
    <col min="8443" max="8443" width="9.7109375" style="39" customWidth="1"/>
    <col min="8444" max="8444" width="34" style="39" customWidth="1"/>
    <col min="8445" max="8448" width="15.5703125" style="39" customWidth="1"/>
    <col min="8449" max="8449" width="9.140625" style="39"/>
    <col min="8450" max="8452" width="27.85546875" style="39" customWidth="1"/>
    <col min="8453" max="8698" width="9.140625" style="39"/>
    <col min="8699" max="8699" width="9.7109375" style="39" customWidth="1"/>
    <col min="8700" max="8700" width="34" style="39" customWidth="1"/>
    <col min="8701" max="8704" width="15.5703125" style="39" customWidth="1"/>
    <col min="8705" max="8705" width="9.140625" style="39"/>
    <col min="8706" max="8708" width="27.85546875" style="39" customWidth="1"/>
    <col min="8709" max="8954" width="9.140625" style="39"/>
    <col min="8955" max="8955" width="9.7109375" style="39" customWidth="1"/>
    <col min="8956" max="8956" width="34" style="39" customWidth="1"/>
    <col min="8957" max="8960" width="15.5703125" style="39" customWidth="1"/>
    <col min="8961" max="8961" width="9.140625" style="39"/>
    <col min="8962" max="8964" width="27.85546875" style="39" customWidth="1"/>
    <col min="8965" max="9210" width="9.140625" style="39"/>
    <col min="9211" max="9211" width="9.7109375" style="39" customWidth="1"/>
    <col min="9212" max="9212" width="34" style="39" customWidth="1"/>
    <col min="9213" max="9216" width="15.5703125" style="39" customWidth="1"/>
    <col min="9217" max="9217" width="9.140625" style="39"/>
    <col min="9218" max="9220" width="27.85546875" style="39" customWidth="1"/>
    <col min="9221" max="9466" width="9.140625" style="39"/>
    <col min="9467" max="9467" width="9.7109375" style="39" customWidth="1"/>
    <col min="9468" max="9468" width="34" style="39" customWidth="1"/>
    <col min="9469" max="9472" width="15.5703125" style="39" customWidth="1"/>
    <col min="9473" max="9473" width="9.140625" style="39"/>
    <col min="9474" max="9476" width="27.85546875" style="39" customWidth="1"/>
    <col min="9477" max="9722" width="9.140625" style="39"/>
    <col min="9723" max="9723" width="9.7109375" style="39" customWidth="1"/>
    <col min="9724" max="9724" width="34" style="39" customWidth="1"/>
    <col min="9725" max="9728" width="15.5703125" style="39" customWidth="1"/>
    <col min="9729" max="9729" width="9.140625" style="39"/>
    <col min="9730" max="9732" width="27.85546875" style="39" customWidth="1"/>
    <col min="9733" max="9978" width="9.140625" style="39"/>
    <col min="9979" max="9979" width="9.7109375" style="39" customWidth="1"/>
    <col min="9980" max="9980" width="34" style="39" customWidth="1"/>
    <col min="9981" max="9984" width="15.5703125" style="39" customWidth="1"/>
    <col min="9985" max="9985" width="9.140625" style="39"/>
    <col min="9986" max="9988" width="27.85546875" style="39" customWidth="1"/>
    <col min="9989" max="10234" width="9.140625" style="39"/>
    <col min="10235" max="10235" width="9.7109375" style="39" customWidth="1"/>
    <col min="10236" max="10236" width="34" style="39" customWidth="1"/>
    <col min="10237" max="10240" width="15.5703125" style="39" customWidth="1"/>
    <col min="10241" max="10241" width="9.140625" style="39"/>
    <col min="10242" max="10244" width="27.85546875" style="39" customWidth="1"/>
    <col min="10245" max="10490" width="9.140625" style="39"/>
    <col min="10491" max="10491" width="9.7109375" style="39" customWidth="1"/>
    <col min="10492" max="10492" width="34" style="39" customWidth="1"/>
    <col min="10493" max="10496" width="15.5703125" style="39" customWidth="1"/>
    <col min="10497" max="10497" width="9.140625" style="39"/>
    <col min="10498" max="10500" width="27.85546875" style="39" customWidth="1"/>
    <col min="10501" max="10746" width="9.140625" style="39"/>
    <col min="10747" max="10747" width="9.7109375" style="39" customWidth="1"/>
    <col min="10748" max="10748" width="34" style="39" customWidth="1"/>
    <col min="10749" max="10752" width="15.5703125" style="39" customWidth="1"/>
    <col min="10753" max="10753" width="9.140625" style="39"/>
    <col min="10754" max="10756" width="27.85546875" style="39" customWidth="1"/>
    <col min="10757" max="11002" width="9.140625" style="39"/>
    <col min="11003" max="11003" width="9.7109375" style="39" customWidth="1"/>
    <col min="11004" max="11004" width="34" style="39" customWidth="1"/>
    <col min="11005" max="11008" width="15.5703125" style="39" customWidth="1"/>
    <col min="11009" max="11009" width="9.140625" style="39"/>
    <col min="11010" max="11012" width="27.85546875" style="39" customWidth="1"/>
    <col min="11013" max="11258" width="9.140625" style="39"/>
    <col min="11259" max="11259" width="9.7109375" style="39" customWidth="1"/>
    <col min="11260" max="11260" width="34" style="39" customWidth="1"/>
    <col min="11261" max="11264" width="15.5703125" style="39" customWidth="1"/>
    <col min="11265" max="11265" width="9.140625" style="39"/>
    <col min="11266" max="11268" width="27.85546875" style="39" customWidth="1"/>
    <col min="11269" max="11514" width="9.140625" style="39"/>
    <col min="11515" max="11515" width="9.7109375" style="39" customWidth="1"/>
    <col min="11516" max="11516" width="34" style="39" customWidth="1"/>
    <col min="11517" max="11520" width="15.5703125" style="39" customWidth="1"/>
    <col min="11521" max="11521" width="9.140625" style="39"/>
    <col min="11522" max="11524" width="27.85546875" style="39" customWidth="1"/>
    <col min="11525" max="11770" width="9.140625" style="39"/>
    <col min="11771" max="11771" width="9.7109375" style="39" customWidth="1"/>
    <col min="11772" max="11772" width="34" style="39" customWidth="1"/>
    <col min="11773" max="11776" width="15.5703125" style="39" customWidth="1"/>
    <col min="11777" max="11777" width="9.140625" style="39"/>
    <col min="11778" max="11780" width="27.85546875" style="39" customWidth="1"/>
    <col min="11781" max="12026" width="9.140625" style="39"/>
    <col min="12027" max="12027" width="9.7109375" style="39" customWidth="1"/>
    <col min="12028" max="12028" width="34" style="39" customWidth="1"/>
    <col min="12029" max="12032" width="15.5703125" style="39" customWidth="1"/>
    <col min="12033" max="12033" width="9.140625" style="39"/>
    <col min="12034" max="12036" width="27.85546875" style="39" customWidth="1"/>
    <col min="12037" max="12282" width="9.140625" style="39"/>
    <col min="12283" max="12283" width="9.7109375" style="39" customWidth="1"/>
    <col min="12284" max="12284" width="34" style="39" customWidth="1"/>
    <col min="12285" max="12288" width="15.5703125" style="39" customWidth="1"/>
    <col min="12289" max="12289" width="9.140625" style="39"/>
    <col min="12290" max="12292" width="27.85546875" style="39" customWidth="1"/>
    <col min="12293" max="12538" width="9.140625" style="39"/>
    <col min="12539" max="12539" width="9.7109375" style="39" customWidth="1"/>
    <col min="12540" max="12540" width="34" style="39" customWidth="1"/>
    <col min="12541" max="12544" width="15.5703125" style="39" customWidth="1"/>
    <col min="12545" max="12545" width="9.140625" style="39"/>
    <col min="12546" max="12548" width="27.85546875" style="39" customWidth="1"/>
    <col min="12549" max="12794" width="9.140625" style="39"/>
    <col min="12795" max="12795" width="9.7109375" style="39" customWidth="1"/>
    <col min="12796" max="12796" width="34" style="39" customWidth="1"/>
    <col min="12797" max="12800" width="15.5703125" style="39" customWidth="1"/>
    <col min="12801" max="12801" width="9.140625" style="39"/>
    <col min="12802" max="12804" width="27.85546875" style="39" customWidth="1"/>
    <col min="12805" max="13050" width="9.140625" style="39"/>
    <col min="13051" max="13051" width="9.7109375" style="39" customWidth="1"/>
    <col min="13052" max="13052" width="34" style="39" customWidth="1"/>
    <col min="13053" max="13056" width="15.5703125" style="39" customWidth="1"/>
    <col min="13057" max="13057" width="9.140625" style="39"/>
    <col min="13058" max="13060" width="27.85546875" style="39" customWidth="1"/>
    <col min="13061" max="13306" width="9.140625" style="39"/>
    <col min="13307" max="13307" width="9.7109375" style="39" customWidth="1"/>
    <col min="13308" max="13308" width="34" style="39" customWidth="1"/>
    <col min="13309" max="13312" width="15.5703125" style="39" customWidth="1"/>
    <col min="13313" max="13313" width="9.140625" style="39"/>
    <col min="13314" max="13316" width="27.85546875" style="39" customWidth="1"/>
    <col min="13317" max="13562" width="9.140625" style="39"/>
    <col min="13563" max="13563" width="9.7109375" style="39" customWidth="1"/>
    <col min="13564" max="13564" width="34" style="39" customWidth="1"/>
    <col min="13565" max="13568" width="15.5703125" style="39" customWidth="1"/>
    <col min="13569" max="13569" width="9.140625" style="39"/>
    <col min="13570" max="13572" width="27.85546875" style="39" customWidth="1"/>
    <col min="13573" max="13818" width="9.140625" style="39"/>
    <col min="13819" max="13819" width="9.7109375" style="39" customWidth="1"/>
    <col min="13820" max="13820" width="34" style="39" customWidth="1"/>
    <col min="13821" max="13824" width="15.5703125" style="39" customWidth="1"/>
    <col min="13825" max="13825" width="9.140625" style="39"/>
    <col min="13826" max="13828" width="27.85546875" style="39" customWidth="1"/>
    <col min="13829" max="14074" width="9.140625" style="39"/>
    <col min="14075" max="14075" width="9.7109375" style="39" customWidth="1"/>
    <col min="14076" max="14076" width="34" style="39" customWidth="1"/>
    <col min="14077" max="14080" width="15.5703125" style="39" customWidth="1"/>
    <col min="14081" max="14081" width="9.140625" style="39"/>
    <col min="14082" max="14084" width="27.85546875" style="39" customWidth="1"/>
    <col min="14085" max="14330" width="9.140625" style="39"/>
    <col min="14331" max="14331" width="9.7109375" style="39" customWidth="1"/>
    <col min="14332" max="14332" width="34" style="39" customWidth="1"/>
    <col min="14333" max="14336" width="15.5703125" style="39" customWidth="1"/>
    <col min="14337" max="14337" width="9.140625" style="39"/>
    <col min="14338" max="14340" width="27.85546875" style="39" customWidth="1"/>
    <col min="14341" max="14586" width="9.140625" style="39"/>
    <col min="14587" max="14587" width="9.7109375" style="39" customWidth="1"/>
    <col min="14588" max="14588" width="34" style="39" customWidth="1"/>
    <col min="14589" max="14592" width="15.5703125" style="39" customWidth="1"/>
    <col min="14593" max="14593" width="9.140625" style="39"/>
    <col min="14594" max="14596" width="27.85546875" style="39" customWidth="1"/>
    <col min="14597" max="14842" width="9.140625" style="39"/>
    <col min="14843" max="14843" width="9.7109375" style="39" customWidth="1"/>
    <col min="14844" max="14844" width="34" style="39" customWidth="1"/>
    <col min="14845" max="14848" width="15.5703125" style="39" customWidth="1"/>
    <col min="14849" max="14849" width="9.140625" style="39"/>
    <col min="14850" max="14852" width="27.85546875" style="39" customWidth="1"/>
    <col min="14853" max="15098" width="9.140625" style="39"/>
    <col min="15099" max="15099" width="9.7109375" style="39" customWidth="1"/>
    <col min="15100" max="15100" width="34" style="39" customWidth="1"/>
    <col min="15101" max="15104" width="15.5703125" style="39" customWidth="1"/>
    <col min="15105" max="15105" width="9.140625" style="39"/>
    <col min="15106" max="15108" width="27.85546875" style="39" customWidth="1"/>
    <col min="15109" max="15354" width="9.140625" style="39"/>
    <col min="15355" max="15355" width="9.7109375" style="39" customWidth="1"/>
    <col min="15356" max="15356" width="34" style="39" customWidth="1"/>
    <col min="15357" max="15360" width="15.5703125" style="39" customWidth="1"/>
    <col min="15361" max="15361" width="9.140625" style="39"/>
    <col min="15362" max="15364" width="27.85546875" style="39" customWidth="1"/>
    <col min="15365" max="15610" width="9.140625" style="39"/>
    <col min="15611" max="15611" width="9.7109375" style="39" customWidth="1"/>
    <col min="15612" max="15612" width="34" style="39" customWidth="1"/>
    <col min="15613" max="15616" width="15.5703125" style="39" customWidth="1"/>
    <col min="15617" max="15617" width="9.140625" style="39"/>
    <col min="15618" max="15620" width="27.85546875" style="39" customWidth="1"/>
    <col min="15621" max="15866" width="9.140625" style="39"/>
    <col min="15867" max="15867" width="9.7109375" style="39" customWidth="1"/>
    <col min="15868" max="15868" width="34" style="39" customWidth="1"/>
    <col min="15869" max="15872" width="15.5703125" style="39" customWidth="1"/>
    <col min="15873" max="15873" width="9.140625" style="39"/>
    <col min="15874" max="15876" width="27.85546875" style="39" customWidth="1"/>
    <col min="15877" max="16122" width="9.140625" style="39"/>
    <col min="16123" max="16123" width="9.7109375" style="39" customWidth="1"/>
    <col min="16124" max="16124" width="34" style="39" customWidth="1"/>
    <col min="16125" max="16128" width="15.5703125" style="39" customWidth="1"/>
    <col min="16129" max="16129" width="9.140625" style="39"/>
    <col min="16130" max="16132" width="27.85546875" style="39" customWidth="1"/>
    <col min="16133" max="16384" width="9.140625" style="39"/>
  </cols>
  <sheetData>
    <row r="1" spans="1:11" ht="15" customHeight="1" x14ac:dyDescent="0.2">
      <c r="A1" s="37"/>
      <c r="B1" s="38"/>
      <c r="D1" s="589" t="s">
        <v>599</v>
      </c>
      <c r="E1" s="589"/>
      <c r="F1" s="159"/>
    </row>
    <row r="2" spans="1:11" ht="15" customHeight="1" x14ac:dyDescent="0.2">
      <c r="A2" s="37"/>
      <c r="B2" s="38"/>
      <c r="D2" s="125"/>
      <c r="E2" s="125"/>
      <c r="F2" s="159"/>
    </row>
    <row r="3" spans="1:11" ht="28.5" customHeight="1" x14ac:dyDescent="0.2">
      <c r="A3" s="602" t="s">
        <v>633</v>
      </c>
      <c r="B3" s="602"/>
      <c r="C3" s="602"/>
      <c r="D3" s="602"/>
      <c r="E3" s="602"/>
    </row>
    <row r="4" spans="1:11" x14ac:dyDescent="0.2">
      <c r="B4" s="98"/>
      <c r="C4" s="98"/>
      <c r="D4" s="98"/>
      <c r="E4" s="98"/>
    </row>
    <row r="5" spans="1:11" ht="57.75" customHeight="1" x14ac:dyDescent="0.2">
      <c r="A5" s="483" t="s">
        <v>135</v>
      </c>
      <c r="B5" s="484"/>
      <c r="C5" s="485" t="s">
        <v>624</v>
      </c>
      <c r="D5" s="486"/>
      <c r="E5" s="485" t="s">
        <v>625</v>
      </c>
    </row>
    <row r="6" spans="1:11" x14ac:dyDescent="0.2">
      <c r="A6" s="487"/>
      <c r="B6" s="488" t="s">
        <v>15</v>
      </c>
      <c r="C6" s="489">
        <f>C7</f>
        <v>2176.37</v>
      </c>
      <c r="D6" s="100"/>
      <c r="E6" s="489">
        <f>E7</f>
        <v>2394.0100000000002</v>
      </c>
      <c r="G6" s="142"/>
      <c r="H6" s="142"/>
      <c r="J6" s="142"/>
      <c r="K6" s="142"/>
    </row>
    <row r="7" spans="1:11" x14ac:dyDescent="0.2">
      <c r="A7" s="490">
        <v>1</v>
      </c>
      <c r="B7" s="491" t="s">
        <v>137</v>
      </c>
      <c r="C7" s="492">
        <f>C8</f>
        <v>2176.37</v>
      </c>
      <c r="D7" s="100"/>
      <c r="E7" s="492">
        <f>E8</f>
        <v>2394.0100000000002</v>
      </c>
    </row>
    <row r="8" spans="1:11" x14ac:dyDescent="0.2">
      <c r="A8" s="493" t="s">
        <v>626</v>
      </c>
      <c r="B8" s="494" t="s">
        <v>139</v>
      </c>
      <c r="C8" s="495">
        <v>2176.37</v>
      </c>
      <c r="D8" s="100"/>
      <c r="E8" s="495">
        <v>2394.0100000000002</v>
      </c>
    </row>
    <row r="9" spans="1:11" ht="13.5" x14ac:dyDescent="0.2">
      <c r="A9" s="496" t="s">
        <v>627</v>
      </c>
      <c r="B9" s="497" t="s">
        <v>141</v>
      </c>
      <c r="C9" s="498">
        <v>1760.96</v>
      </c>
      <c r="D9" s="101"/>
      <c r="E9" s="498">
        <v>1937.06</v>
      </c>
    </row>
    <row r="10" spans="1:11" x14ac:dyDescent="0.2">
      <c r="A10" s="483" t="s">
        <v>628</v>
      </c>
      <c r="B10" s="499" t="s">
        <v>143</v>
      </c>
      <c r="C10" s="500">
        <v>1492.34</v>
      </c>
      <c r="D10" s="143"/>
      <c r="E10" s="500">
        <v>1641.58</v>
      </c>
    </row>
    <row r="11" spans="1:11" ht="76.5" x14ac:dyDescent="0.2">
      <c r="A11" s="483" t="s">
        <v>629</v>
      </c>
      <c r="B11" s="499" t="s">
        <v>630</v>
      </c>
      <c r="C11" s="500">
        <v>268.62</v>
      </c>
      <c r="D11" s="143"/>
      <c r="E11" s="500">
        <v>295.48</v>
      </c>
    </row>
    <row r="12" spans="1:11" ht="13.5" x14ac:dyDescent="0.2">
      <c r="A12" s="496" t="s">
        <v>631</v>
      </c>
      <c r="B12" s="497" t="s">
        <v>147</v>
      </c>
      <c r="C12" s="498">
        <v>415.41</v>
      </c>
      <c r="D12" s="101"/>
      <c r="E12" s="498">
        <v>456.95</v>
      </c>
    </row>
    <row r="13" spans="1:11" x14ac:dyDescent="0.2">
      <c r="C13" s="144"/>
      <c r="E13" s="144"/>
    </row>
    <row r="14" spans="1:11" s="96" customFormat="1" x14ac:dyDescent="0.2">
      <c r="A14" s="40"/>
      <c r="B14" s="501" t="s">
        <v>605</v>
      </c>
      <c r="C14" s="502">
        <f>C6*12</f>
        <v>26116.44</v>
      </c>
      <c r="D14" s="503"/>
      <c r="E14" s="502">
        <f>E6*12</f>
        <v>28728.120000000003</v>
      </c>
    </row>
    <row r="16" spans="1:11" ht="61.5" customHeight="1" x14ac:dyDescent="0.2">
      <c r="A16" s="483" t="s">
        <v>135</v>
      </c>
      <c r="B16" s="484"/>
      <c r="C16" s="504" t="s">
        <v>650</v>
      </c>
      <c r="D16" s="486"/>
      <c r="E16" s="504" t="s">
        <v>651</v>
      </c>
    </row>
    <row r="17" spans="1:11" x14ac:dyDescent="0.2">
      <c r="A17" s="487"/>
      <c r="B17" s="488" t="s">
        <v>15</v>
      </c>
      <c r="C17" s="489">
        <f>C18</f>
        <v>2298.87311632</v>
      </c>
      <c r="D17" s="100"/>
      <c r="E17" s="489">
        <f>E18</f>
        <v>2528.7614279519998</v>
      </c>
      <c r="G17" s="142"/>
      <c r="H17" s="142"/>
      <c r="J17" s="142"/>
      <c r="K17" s="142"/>
    </row>
    <row r="18" spans="1:11" x14ac:dyDescent="0.2">
      <c r="A18" s="490">
        <v>1</v>
      </c>
      <c r="B18" s="491" t="s">
        <v>137</v>
      </c>
      <c r="C18" s="492">
        <f>C19</f>
        <v>2298.87311632</v>
      </c>
      <c r="D18" s="100"/>
      <c r="E18" s="492">
        <f>E19</f>
        <v>2528.7614279519998</v>
      </c>
    </row>
    <row r="19" spans="1:11" x14ac:dyDescent="0.2">
      <c r="A19" s="493" t="s">
        <v>626</v>
      </c>
      <c r="B19" s="494" t="s">
        <v>139</v>
      </c>
      <c r="C19" s="495">
        <f>C20+C23</f>
        <v>2298.87311632</v>
      </c>
      <c r="D19" s="100"/>
      <c r="E19" s="495">
        <f>E20+E23</f>
        <v>2528.7614279519998</v>
      </c>
    </row>
    <row r="20" spans="1:11" ht="13.5" x14ac:dyDescent="0.2">
      <c r="A20" s="496" t="s">
        <v>627</v>
      </c>
      <c r="B20" s="497" t="s">
        <v>141</v>
      </c>
      <c r="C20" s="498">
        <f>C21+C22</f>
        <v>1860.0831163199998</v>
      </c>
      <c r="D20" s="101"/>
      <c r="E20" s="498">
        <f>'[2]valsts apmaksātie rezidenti'!R11</f>
        <v>2046.091427952</v>
      </c>
    </row>
    <row r="21" spans="1:11" x14ac:dyDescent="0.2">
      <c r="A21" s="483" t="s">
        <v>628</v>
      </c>
      <c r="B21" s="499" t="s">
        <v>143</v>
      </c>
      <c r="C21" s="500">
        <f>'[2]valsts apmaksātie rezidenti'!O12</f>
        <v>1576.3416239999999</v>
      </c>
      <c r="D21" s="143"/>
      <c r="E21" s="500">
        <f>'[2]valsts apmaksātie rezidenti'!R12</f>
        <v>1733.9757864000001</v>
      </c>
    </row>
    <row r="22" spans="1:11" ht="76.5" x14ac:dyDescent="0.2">
      <c r="A22" s="483" t="s">
        <v>629</v>
      </c>
      <c r="B22" s="499" t="s">
        <v>630</v>
      </c>
      <c r="C22" s="500">
        <f>'[2]valsts apmaksātie rezidenti'!O13</f>
        <v>283.74149231999996</v>
      </c>
      <c r="D22" s="143"/>
      <c r="E22" s="500">
        <f>'[2]valsts apmaksātie rezidenti'!R13</f>
        <v>312.115641552</v>
      </c>
    </row>
    <row r="23" spans="1:11" ht="13.5" x14ac:dyDescent="0.2">
      <c r="A23" s="496" t="s">
        <v>631</v>
      </c>
      <c r="B23" s="497" t="s">
        <v>147</v>
      </c>
      <c r="C23" s="498">
        <f>'[2]valsts apmaksātie rezidenti'!O14</f>
        <v>438.79</v>
      </c>
      <c r="D23" s="101"/>
      <c r="E23" s="498">
        <f>'[2]valsts apmaksātie rezidenti'!R14</f>
        <v>482.67</v>
      </c>
    </row>
    <row r="24" spans="1:11" x14ac:dyDescent="0.2">
      <c r="C24" s="144"/>
      <c r="E24" s="144"/>
    </row>
    <row r="25" spans="1:11" s="96" customFormat="1" x14ac:dyDescent="0.2">
      <c r="A25" s="40"/>
      <c r="B25" s="501" t="s">
        <v>605</v>
      </c>
      <c r="C25" s="502">
        <f>C17*12</f>
        <v>27586.47739584</v>
      </c>
      <c r="D25" s="503"/>
      <c r="E25" s="502">
        <f>E17*12</f>
        <v>30345.137135423996</v>
      </c>
    </row>
    <row r="28" spans="1:11" x14ac:dyDescent="0.2">
      <c r="C28" s="144"/>
      <c r="E28" s="144"/>
    </row>
    <row r="30" spans="1:11" x14ac:dyDescent="0.2">
      <c r="C30" s="144"/>
      <c r="E30" s="144"/>
    </row>
    <row r="31" spans="1:11" x14ac:dyDescent="0.2">
      <c r="C31" s="144"/>
      <c r="E31" s="144"/>
    </row>
  </sheetData>
  <mergeCells count="2">
    <mergeCell ref="D1:E1"/>
    <mergeCell ref="A3:E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FBAAB-308F-4D8D-8BB8-D09AFC4154BF}">
  <sheetPr>
    <tabColor theme="9" tint="0.59999389629810485"/>
  </sheetPr>
  <dimension ref="A1:N36"/>
  <sheetViews>
    <sheetView zoomScale="80" zoomScaleNormal="80" workbookViewId="0">
      <selection activeCell="Q8" sqref="Q8"/>
    </sheetView>
  </sheetViews>
  <sheetFormatPr defaultColWidth="8.7109375" defaultRowHeight="15" x14ac:dyDescent="0.25"/>
  <cols>
    <col min="1" max="2" width="8.7109375" style="505"/>
    <col min="3" max="3" width="18.140625" style="505" customWidth="1"/>
    <col min="4" max="5" width="12.42578125" style="505" customWidth="1"/>
    <col min="6" max="6" width="25.28515625" style="505" customWidth="1"/>
    <col min="7" max="9" width="13.140625" style="505" customWidth="1"/>
    <col min="10" max="10" width="14.7109375" style="505" customWidth="1"/>
    <col min="11" max="11" width="17.28515625" style="505" customWidth="1"/>
    <col min="12" max="12" width="10.140625" style="505" customWidth="1"/>
    <col min="13" max="13" width="8.7109375" style="505"/>
    <col min="14" max="14" width="9.85546875" style="505" customWidth="1"/>
    <col min="15" max="256" width="8.7109375" style="505"/>
    <col min="257" max="260" width="12.42578125" style="505" customWidth="1"/>
    <col min="261" max="261" width="11.140625" style="505" customWidth="1"/>
    <col min="262" max="265" width="13.140625" style="505" customWidth="1"/>
    <col min="266" max="266" width="14.7109375" style="505" customWidth="1"/>
    <col min="267" max="267" width="8.7109375" style="505"/>
    <col min="268" max="268" width="10.140625" style="505" customWidth="1"/>
    <col min="269" max="269" width="8.7109375" style="505"/>
    <col min="270" max="270" width="9.85546875" style="505" customWidth="1"/>
    <col min="271" max="512" width="8.7109375" style="505"/>
    <col min="513" max="516" width="12.42578125" style="505" customWidth="1"/>
    <col min="517" max="517" width="11.140625" style="505" customWidth="1"/>
    <col min="518" max="521" width="13.140625" style="505" customWidth="1"/>
    <col min="522" max="522" width="14.7109375" style="505" customWidth="1"/>
    <col min="523" max="523" width="8.7109375" style="505"/>
    <col min="524" max="524" width="10.140625" style="505" customWidth="1"/>
    <col min="525" max="525" width="8.7109375" style="505"/>
    <col min="526" max="526" width="9.85546875" style="505" customWidth="1"/>
    <col min="527" max="768" width="8.7109375" style="505"/>
    <col min="769" max="772" width="12.42578125" style="505" customWidth="1"/>
    <col min="773" max="773" width="11.140625" style="505" customWidth="1"/>
    <col min="774" max="777" width="13.140625" style="505" customWidth="1"/>
    <col min="778" max="778" width="14.7109375" style="505" customWidth="1"/>
    <col min="779" max="779" width="8.7109375" style="505"/>
    <col min="780" max="780" width="10.140625" style="505" customWidth="1"/>
    <col min="781" max="781" width="8.7109375" style="505"/>
    <col min="782" max="782" width="9.85546875" style="505" customWidth="1"/>
    <col min="783" max="1024" width="8.7109375" style="505"/>
    <col min="1025" max="1028" width="12.42578125" style="505" customWidth="1"/>
    <col min="1029" max="1029" width="11.140625" style="505" customWidth="1"/>
    <col min="1030" max="1033" width="13.140625" style="505" customWidth="1"/>
    <col min="1034" max="1034" width="14.7109375" style="505" customWidth="1"/>
    <col min="1035" max="1035" width="8.7109375" style="505"/>
    <col min="1036" max="1036" width="10.140625" style="505" customWidth="1"/>
    <col min="1037" max="1037" width="8.7109375" style="505"/>
    <col min="1038" max="1038" width="9.85546875" style="505" customWidth="1"/>
    <col min="1039" max="1280" width="8.7109375" style="505"/>
    <col min="1281" max="1284" width="12.42578125" style="505" customWidth="1"/>
    <col min="1285" max="1285" width="11.140625" style="505" customWidth="1"/>
    <col min="1286" max="1289" width="13.140625" style="505" customWidth="1"/>
    <col min="1290" max="1290" width="14.7109375" style="505" customWidth="1"/>
    <col min="1291" max="1291" width="8.7109375" style="505"/>
    <col min="1292" max="1292" width="10.140625" style="505" customWidth="1"/>
    <col min="1293" max="1293" width="8.7109375" style="505"/>
    <col min="1294" max="1294" width="9.85546875" style="505" customWidth="1"/>
    <col min="1295" max="1536" width="8.7109375" style="505"/>
    <col min="1537" max="1540" width="12.42578125" style="505" customWidth="1"/>
    <col min="1541" max="1541" width="11.140625" style="505" customWidth="1"/>
    <col min="1542" max="1545" width="13.140625" style="505" customWidth="1"/>
    <col min="1546" max="1546" width="14.7109375" style="505" customWidth="1"/>
    <col min="1547" max="1547" width="8.7109375" style="505"/>
    <col min="1548" max="1548" width="10.140625" style="505" customWidth="1"/>
    <col min="1549" max="1549" width="8.7109375" style="505"/>
    <col min="1550" max="1550" width="9.85546875" style="505" customWidth="1"/>
    <col min="1551" max="1792" width="8.7109375" style="505"/>
    <col min="1793" max="1796" width="12.42578125" style="505" customWidth="1"/>
    <col min="1797" max="1797" width="11.140625" style="505" customWidth="1"/>
    <col min="1798" max="1801" width="13.140625" style="505" customWidth="1"/>
    <col min="1802" max="1802" width="14.7109375" style="505" customWidth="1"/>
    <col min="1803" max="1803" width="8.7109375" style="505"/>
    <col min="1804" max="1804" width="10.140625" style="505" customWidth="1"/>
    <col min="1805" max="1805" width="8.7109375" style="505"/>
    <col min="1806" max="1806" width="9.85546875" style="505" customWidth="1"/>
    <col min="1807" max="2048" width="8.7109375" style="505"/>
    <col min="2049" max="2052" width="12.42578125" style="505" customWidth="1"/>
    <col min="2053" max="2053" width="11.140625" style="505" customWidth="1"/>
    <col min="2054" max="2057" width="13.140625" style="505" customWidth="1"/>
    <col min="2058" max="2058" width="14.7109375" style="505" customWidth="1"/>
    <col min="2059" max="2059" width="8.7109375" style="505"/>
    <col min="2060" max="2060" width="10.140625" style="505" customWidth="1"/>
    <col min="2061" max="2061" width="8.7109375" style="505"/>
    <col min="2062" max="2062" width="9.85546875" style="505" customWidth="1"/>
    <col min="2063" max="2304" width="8.7109375" style="505"/>
    <col min="2305" max="2308" width="12.42578125" style="505" customWidth="1"/>
    <col min="2309" max="2309" width="11.140625" style="505" customWidth="1"/>
    <col min="2310" max="2313" width="13.140625" style="505" customWidth="1"/>
    <col min="2314" max="2314" width="14.7109375" style="505" customWidth="1"/>
    <col min="2315" max="2315" width="8.7109375" style="505"/>
    <col min="2316" max="2316" width="10.140625" style="505" customWidth="1"/>
    <col min="2317" max="2317" width="8.7109375" style="505"/>
    <col min="2318" max="2318" width="9.85546875" style="505" customWidth="1"/>
    <col min="2319" max="2560" width="8.7109375" style="505"/>
    <col min="2561" max="2564" width="12.42578125" style="505" customWidth="1"/>
    <col min="2565" max="2565" width="11.140625" style="505" customWidth="1"/>
    <col min="2566" max="2569" width="13.140625" style="505" customWidth="1"/>
    <col min="2570" max="2570" width="14.7109375" style="505" customWidth="1"/>
    <col min="2571" max="2571" width="8.7109375" style="505"/>
    <col min="2572" max="2572" width="10.140625" style="505" customWidth="1"/>
    <col min="2573" max="2573" width="8.7109375" style="505"/>
    <col min="2574" max="2574" width="9.85546875" style="505" customWidth="1"/>
    <col min="2575" max="2816" width="8.7109375" style="505"/>
    <col min="2817" max="2820" width="12.42578125" style="505" customWidth="1"/>
    <col min="2821" max="2821" width="11.140625" style="505" customWidth="1"/>
    <col min="2822" max="2825" width="13.140625" style="505" customWidth="1"/>
    <col min="2826" max="2826" width="14.7109375" style="505" customWidth="1"/>
    <col min="2827" max="2827" width="8.7109375" style="505"/>
    <col min="2828" max="2828" width="10.140625" style="505" customWidth="1"/>
    <col min="2829" max="2829" width="8.7109375" style="505"/>
    <col min="2830" max="2830" width="9.85546875" style="505" customWidth="1"/>
    <col min="2831" max="3072" width="8.7109375" style="505"/>
    <col min="3073" max="3076" width="12.42578125" style="505" customWidth="1"/>
    <col min="3077" max="3077" width="11.140625" style="505" customWidth="1"/>
    <col min="3078" max="3081" width="13.140625" style="505" customWidth="1"/>
    <col min="3082" max="3082" width="14.7109375" style="505" customWidth="1"/>
    <col min="3083" max="3083" width="8.7109375" style="505"/>
    <col min="3084" max="3084" width="10.140625" style="505" customWidth="1"/>
    <col min="3085" max="3085" width="8.7109375" style="505"/>
    <col min="3086" max="3086" width="9.85546875" style="505" customWidth="1"/>
    <col min="3087" max="3328" width="8.7109375" style="505"/>
    <col min="3329" max="3332" width="12.42578125" style="505" customWidth="1"/>
    <col min="3333" max="3333" width="11.140625" style="505" customWidth="1"/>
    <col min="3334" max="3337" width="13.140625" style="505" customWidth="1"/>
    <col min="3338" max="3338" width="14.7109375" style="505" customWidth="1"/>
    <col min="3339" max="3339" width="8.7109375" style="505"/>
    <col min="3340" max="3340" width="10.140625" style="505" customWidth="1"/>
    <col min="3341" max="3341" width="8.7109375" style="505"/>
    <col min="3342" max="3342" width="9.85546875" style="505" customWidth="1"/>
    <col min="3343" max="3584" width="8.7109375" style="505"/>
    <col min="3585" max="3588" width="12.42578125" style="505" customWidth="1"/>
    <col min="3589" max="3589" width="11.140625" style="505" customWidth="1"/>
    <col min="3590" max="3593" width="13.140625" style="505" customWidth="1"/>
    <col min="3594" max="3594" width="14.7109375" style="505" customWidth="1"/>
    <col min="3595" max="3595" width="8.7109375" style="505"/>
    <col min="3596" max="3596" width="10.140625" style="505" customWidth="1"/>
    <col min="3597" max="3597" width="8.7109375" style="505"/>
    <col min="3598" max="3598" width="9.85546875" style="505" customWidth="1"/>
    <col min="3599" max="3840" width="8.7109375" style="505"/>
    <col min="3841" max="3844" width="12.42578125" style="505" customWidth="1"/>
    <col min="3845" max="3845" width="11.140625" style="505" customWidth="1"/>
    <col min="3846" max="3849" width="13.140625" style="505" customWidth="1"/>
    <col min="3850" max="3850" width="14.7109375" style="505" customWidth="1"/>
    <col min="3851" max="3851" width="8.7109375" style="505"/>
    <col min="3852" max="3852" width="10.140625" style="505" customWidth="1"/>
    <col min="3853" max="3853" width="8.7109375" style="505"/>
    <col min="3854" max="3854" width="9.85546875" style="505" customWidth="1"/>
    <col min="3855" max="4096" width="8.7109375" style="505"/>
    <col min="4097" max="4100" width="12.42578125" style="505" customWidth="1"/>
    <col min="4101" max="4101" width="11.140625" style="505" customWidth="1"/>
    <col min="4102" max="4105" width="13.140625" style="505" customWidth="1"/>
    <col min="4106" max="4106" width="14.7109375" style="505" customWidth="1"/>
    <col min="4107" max="4107" width="8.7109375" style="505"/>
    <col min="4108" max="4108" width="10.140625" style="505" customWidth="1"/>
    <col min="4109" max="4109" width="8.7109375" style="505"/>
    <col min="4110" max="4110" width="9.85546875" style="505" customWidth="1"/>
    <col min="4111" max="4352" width="8.7109375" style="505"/>
    <col min="4353" max="4356" width="12.42578125" style="505" customWidth="1"/>
    <col min="4357" max="4357" width="11.140625" style="505" customWidth="1"/>
    <col min="4358" max="4361" width="13.140625" style="505" customWidth="1"/>
    <col min="4362" max="4362" width="14.7109375" style="505" customWidth="1"/>
    <col min="4363" max="4363" width="8.7109375" style="505"/>
    <col min="4364" max="4364" width="10.140625" style="505" customWidth="1"/>
    <col min="4365" max="4365" width="8.7109375" style="505"/>
    <col min="4366" max="4366" width="9.85546875" style="505" customWidth="1"/>
    <col min="4367" max="4608" width="8.7109375" style="505"/>
    <col min="4609" max="4612" width="12.42578125" style="505" customWidth="1"/>
    <col min="4613" max="4613" width="11.140625" style="505" customWidth="1"/>
    <col min="4614" max="4617" width="13.140625" style="505" customWidth="1"/>
    <col min="4618" max="4618" width="14.7109375" style="505" customWidth="1"/>
    <col min="4619" max="4619" width="8.7109375" style="505"/>
    <col min="4620" max="4620" width="10.140625" style="505" customWidth="1"/>
    <col min="4621" max="4621" width="8.7109375" style="505"/>
    <col min="4622" max="4622" width="9.85546875" style="505" customWidth="1"/>
    <col min="4623" max="4864" width="8.7109375" style="505"/>
    <col min="4865" max="4868" width="12.42578125" style="505" customWidth="1"/>
    <col min="4869" max="4869" width="11.140625" style="505" customWidth="1"/>
    <col min="4870" max="4873" width="13.140625" style="505" customWidth="1"/>
    <col min="4874" max="4874" width="14.7109375" style="505" customWidth="1"/>
    <col min="4875" max="4875" width="8.7109375" style="505"/>
    <col min="4876" max="4876" width="10.140625" style="505" customWidth="1"/>
    <col min="4877" max="4877" width="8.7109375" style="505"/>
    <col min="4878" max="4878" width="9.85546875" style="505" customWidth="1"/>
    <col min="4879" max="5120" width="8.7109375" style="505"/>
    <col min="5121" max="5124" width="12.42578125" style="505" customWidth="1"/>
    <col min="5125" max="5125" width="11.140625" style="505" customWidth="1"/>
    <col min="5126" max="5129" width="13.140625" style="505" customWidth="1"/>
    <col min="5130" max="5130" width="14.7109375" style="505" customWidth="1"/>
    <col min="5131" max="5131" width="8.7109375" style="505"/>
    <col min="5132" max="5132" width="10.140625" style="505" customWidth="1"/>
    <col min="5133" max="5133" width="8.7109375" style="505"/>
    <col min="5134" max="5134" width="9.85546875" style="505" customWidth="1"/>
    <col min="5135" max="5376" width="8.7109375" style="505"/>
    <col min="5377" max="5380" width="12.42578125" style="505" customWidth="1"/>
    <col min="5381" max="5381" width="11.140625" style="505" customWidth="1"/>
    <col min="5382" max="5385" width="13.140625" style="505" customWidth="1"/>
    <col min="5386" max="5386" width="14.7109375" style="505" customWidth="1"/>
    <col min="5387" max="5387" width="8.7109375" style="505"/>
    <col min="5388" max="5388" width="10.140625" style="505" customWidth="1"/>
    <col min="5389" max="5389" width="8.7109375" style="505"/>
    <col min="5390" max="5390" width="9.85546875" style="505" customWidth="1"/>
    <col min="5391" max="5632" width="8.7109375" style="505"/>
    <col min="5633" max="5636" width="12.42578125" style="505" customWidth="1"/>
    <col min="5637" max="5637" width="11.140625" style="505" customWidth="1"/>
    <col min="5638" max="5641" width="13.140625" style="505" customWidth="1"/>
    <col min="5642" max="5642" width="14.7109375" style="505" customWidth="1"/>
    <col min="5643" max="5643" width="8.7109375" style="505"/>
    <col min="5644" max="5644" width="10.140625" style="505" customWidth="1"/>
    <col min="5645" max="5645" width="8.7109375" style="505"/>
    <col min="5646" max="5646" width="9.85546875" style="505" customWidth="1"/>
    <col min="5647" max="5888" width="8.7109375" style="505"/>
    <col min="5889" max="5892" width="12.42578125" style="505" customWidth="1"/>
    <col min="5893" max="5893" width="11.140625" style="505" customWidth="1"/>
    <col min="5894" max="5897" width="13.140625" style="505" customWidth="1"/>
    <col min="5898" max="5898" width="14.7109375" style="505" customWidth="1"/>
    <col min="5899" max="5899" width="8.7109375" style="505"/>
    <col min="5900" max="5900" width="10.140625" style="505" customWidth="1"/>
    <col min="5901" max="5901" width="8.7109375" style="505"/>
    <col min="5902" max="5902" width="9.85546875" style="505" customWidth="1"/>
    <col min="5903" max="6144" width="8.7109375" style="505"/>
    <col min="6145" max="6148" width="12.42578125" style="505" customWidth="1"/>
    <col min="6149" max="6149" width="11.140625" style="505" customWidth="1"/>
    <col min="6150" max="6153" width="13.140625" style="505" customWidth="1"/>
    <col min="6154" max="6154" width="14.7109375" style="505" customWidth="1"/>
    <col min="6155" max="6155" width="8.7109375" style="505"/>
    <col min="6156" max="6156" width="10.140625" style="505" customWidth="1"/>
    <col min="6157" max="6157" width="8.7109375" style="505"/>
    <col min="6158" max="6158" width="9.85546875" style="505" customWidth="1"/>
    <col min="6159" max="6400" width="8.7109375" style="505"/>
    <col min="6401" max="6404" width="12.42578125" style="505" customWidth="1"/>
    <col min="6405" max="6405" width="11.140625" style="505" customWidth="1"/>
    <col min="6406" max="6409" width="13.140625" style="505" customWidth="1"/>
    <col min="6410" max="6410" width="14.7109375" style="505" customWidth="1"/>
    <col min="6411" max="6411" width="8.7109375" style="505"/>
    <col min="6412" max="6412" width="10.140625" style="505" customWidth="1"/>
    <col min="6413" max="6413" width="8.7109375" style="505"/>
    <col min="6414" max="6414" width="9.85546875" style="505" customWidth="1"/>
    <col min="6415" max="6656" width="8.7109375" style="505"/>
    <col min="6657" max="6660" width="12.42578125" style="505" customWidth="1"/>
    <col min="6661" max="6661" width="11.140625" style="505" customWidth="1"/>
    <col min="6662" max="6665" width="13.140625" style="505" customWidth="1"/>
    <col min="6666" max="6666" width="14.7109375" style="505" customWidth="1"/>
    <col min="6667" max="6667" width="8.7109375" style="505"/>
    <col min="6668" max="6668" width="10.140625" style="505" customWidth="1"/>
    <col min="6669" max="6669" width="8.7109375" style="505"/>
    <col min="6670" max="6670" width="9.85546875" style="505" customWidth="1"/>
    <col min="6671" max="6912" width="8.7109375" style="505"/>
    <col min="6913" max="6916" width="12.42578125" style="505" customWidth="1"/>
    <col min="6917" max="6917" width="11.140625" style="505" customWidth="1"/>
    <col min="6918" max="6921" width="13.140625" style="505" customWidth="1"/>
    <col min="6922" max="6922" width="14.7109375" style="505" customWidth="1"/>
    <col min="6923" max="6923" width="8.7109375" style="505"/>
    <col min="6924" max="6924" width="10.140625" style="505" customWidth="1"/>
    <col min="6925" max="6925" width="8.7109375" style="505"/>
    <col min="6926" max="6926" width="9.85546875" style="505" customWidth="1"/>
    <col min="6927" max="7168" width="8.7109375" style="505"/>
    <col min="7169" max="7172" width="12.42578125" style="505" customWidth="1"/>
    <col min="7173" max="7173" width="11.140625" style="505" customWidth="1"/>
    <col min="7174" max="7177" width="13.140625" style="505" customWidth="1"/>
    <col min="7178" max="7178" width="14.7109375" style="505" customWidth="1"/>
    <col min="7179" max="7179" width="8.7109375" style="505"/>
    <col min="7180" max="7180" width="10.140625" style="505" customWidth="1"/>
    <col min="7181" max="7181" width="8.7109375" style="505"/>
    <col min="7182" max="7182" width="9.85546875" style="505" customWidth="1"/>
    <col min="7183" max="7424" width="8.7109375" style="505"/>
    <col min="7425" max="7428" width="12.42578125" style="505" customWidth="1"/>
    <col min="7429" max="7429" width="11.140625" style="505" customWidth="1"/>
    <col min="7430" max="7433" width="13.140625" style="505" customWidth="1"/>
    <col min="7434" max="7434" width="14.7109375" style="505" customWidth="1"/>
    <col min="7435" max="7435" width="8.7109375" style="505"/>
    <col min="7436" max="7436" width="10.140625" style="505" customWidth="1"/>
    <col min="7437" max="7437" width="8.7109375" style="505"/>
    <col min="7438" max="7438" width="9.85546875" style="505" customWidth="1"/>
    <col min="7439" max="7680" width="8.7109375" style="505"/>
    <col min="7681" max="7684" width="12.42578125" style="505" customWidth="1"/>
    <col min="7685" max="7685" width="11.140625" style="505" customWidth="1"/>
    <col min="7686" max="7689" width="13.140625" style="505" customWidth="1"/>
    <col min="7690" max="7690" width="14.7109375" style="505" customWidth="1"/>
    <col min="7691" max="7691" width="8.7109375" style="505"/>
    <col min="7692" max="7692" width="10.140625" style="505" customWidth="1"/>
    <col min="7693" max="7693" width="8.7109375" style="505"/>
    <col min="7694" max="7694" width="9.85546875" style="505" customWidth="1"/>
    <col min="7695" max="7936" width="8.7109375" style="505"/>
    <col min="7937" max="7940" width="12.42578125" style="505" customWidth="1"/>
    <col min="7941" max="7941" width="11.140625" style="505" customWidth="1"/>
    <col min="7942" max="7945" width="13.140625" style="505" customWidth="1"/>
    <col min="7946" max="7946" width="14.7109375" style="505" customWidth="1"/>
    <col min="7947" max="7947" width="8.7109375" style="505"/>
    <col min="7948" max="7948" width="10.140625" style="505" customWidth="1"/>
    <col min="7949" max="7949" width="8.7109375" style="505"/>
    <col min="7950" max="7950" width="9.85546875" style="505" customWidth="1"/>
    <col min="7951" max="8192" width="8.7109375" style="505"/>
    <col min="8193" max="8196" width="12.42578125" style="505" customWidth="1"/>
    <col min="8197" max="8197" width="11.140625" style="505" customWidth="1"/>
    <col min="8198" max="8201" width="13.140625" style="505" customWidth="1"/>
    <col min="8202" max="8202" width="14.7109375" style="505" customWidth="1"/>
    <col min="8203" max="8203" width="8.7109375" style="505"/>
    <col min="8204" max="8204" width="10.140625" style="505" customWidth="1"/>
    <col min="8205" max="8205" width="8.7109375" style="505"/>
    <col min="8206" max="8206" width="9.85546875" style="505" customWidth="1"/>
    <col min="8207" max="8448" width="8.7109375" style="505"/>
    <col min="8449" max="8452" width="12.42578125" style="505" customWidth="1"/>
    <col min="8453" max="8453" width="11.140625" style="505" customWidth="1"/>
    <col min="8454" max="8457" width="13.140625" style="505" customWidth="1"/>
    <col min="8458" max="8458" width="14.7109375" style="505" customWidth="1"/>
    <col min="8459" max="8459" width="8.7109375" style="505"/>
    <col min="8460" max="8460" width="10.140625" style="505" customWidth="1"/>
    <col min="8461" max="8461" width="8.7109375" style="505"/>
    <col min="8462" max="8462" width="9.85546875" style="505" customWidth="1"/>
    <col min="8463" max="8704" width="8.7109375" style="505"/>
    <col min="8705" max="8708" width="12.42578125" style="505" customWidth="1"/>
    <col min="8709" max="8709" width="11.140625" style="505" customWidth="1"/>
    <col min="8710" max="8713" width="13.140625" style="505" customWidth="1"/>
    <col min="8714" max="8714" width="14.7109375" style="505" customWidth="1"/>
    <col min="8715" max="8715" width="8.7109375" style="505"/>
    <col min="8716" max="8716" width="10.140625" style="505" customWidth="1"/>
    <col min="8717" max="8717" width="8.7109375" style="505"/>
    <col min="8718" max="8718" width="9.85546875" style="505" customWidth="1"/>
    <col min="8719" max="8960" width="8.7109375" style="505"/>
    <col min="8961" max="8964" width="12.42578125" style="505" customWidth="1"/>
    <col min="8965" max="8965" width="11.140625" style="505" customWidth="1"/>
    <col min="8966" max="8969" width="13.140625" style="505" customWidth="1"/>
    <col min="8970" max="8970" width="14.7109375" style="505" customWidth="1"/>
    <col min="8971" max="8971" width="8.7109375" style="505"/>
    <col min="8972" max="8972" width="10.140625" style="505" customWidth="1"/>
    <col min="8973" max="8973" width="8.7109375" style="505"/>
    <col min="8974" max="8974" width="9.85546875" style="505" customWidth="1"/>
    <col min="8975" max="9216" width="8.7109375" style="505"/>
    <col min="9217" max="9220" width="12.42578125" style="505" customWidth="1"/>
    <col min="9221" max="9221" width="11.140625" style="505" customWidth="1"/>
    <col min="9222" max="9225" width="13.140625" style="505" customWidth="1"/>
    <col min="9226" max="9226" width="14.7109375" style="505" customWidth="1"/>
    <col min="9227" max="9227" width="8.7109375" style="505"/>
    <col min="9228" max="9228" width="10.140625" style="505" customWidth="1"/>
    <col min="9229" max="9229" width="8.7109375" style="505"/>
    <col min="9230" max="9230" width="9.85546875" style="505" customWidth="1"/>
    <col min="9231" max="9472" width="8.7109375" style="505"/>
    <col min="9473" max="9476" width="12.42578125" style="505" customWidth="1"/>
    <col min="9477" max="9477" width="11.140625" style="505" customWidth="1"/>
    <col min="9478" max="9481" width="13.140625" style="505" customWidth="1"/>
    <col min="9482" max="9482" width="14.7109375" style="505" customWidth="1"/>
    <col min="9483" max="9483" width="8.7109375" style="505"/>
    <col min="9484" max="9484" width="10.140625" style="505" customWidth="1"/>
    <col min="9485" max="9485" width="8.7109375" style="505"/>
    <col min="9486" max="9486" width="9.85546875" style="505" customWidth="1"/>
    <col min="9487" max="9728" width="8.7109375" style="505"/>
    <col min="9729" max="9732" width="12.42578125" style="505" customWidth="1"/>
    <col min="9733" max="9733" width="11.140625" style="505" customWidth="1"/>
    <col min="9734" max="9737" width="13.140625" style="505" customWidth="1"/>
    <col min="9738" max="9738" width="14.7109375" style="505" customWidth="1"/>
    <col min="9739" max="9739" width="8.7109375" style="505"/>
    <col min="9740" max="9740" width="10.140625" style="505" customWidth="1"/>
    <col min="9741" max="9741" width="8.7109375" style="505"/>
    <col min="9742" max="9742" width="9.85546875" style="505" customWidth="1"/>
    <col min="9743" max="9984" width="8.7109375" style="505"/>
    <col min="9985" max="9988" width="12.42578125" style="505" customWidth="1"/>
    <col min="9989" max="9989" width="11.140625" style="505" customWidth="1"/>
    <col min="9990" max="9993" width="13.140625" style="505" customWidth="1"/>
    <col min="9994" max="9994" width="14.7109375" style="505" customWidth="1"/>
    <col min="9995" max="9995" width="8.7109375" style="505"/>
    <col min="9996" max="9996" width="10.140625" style="505" customWidth="1"/>
    <col min="9997" max="9997" width="8.7109375" style="505"/>
    <col min="9998" max="9998" width="9.85546875" style="505" customWidth="1"/>
    <col min="9999" max="10240" width="8.7109375" style="505"/>
    <col min="10241" max="10244" width="12.42578125" style="505" customWidth="1"/>
    <col min="10245" max="10245" width="11.140625" style="505" customWidth="1"/>
    <col min="10246" max="10249" width="13.140625" style="505" customWidth="1"/>
    <col min="10250" max="10250" width="14.7109375" style="505" customWidth="1"/>
    <col min="10251" max="10251" width="8.7109375" style="505"/>
    <col min="10252" max="10252" width="10.140625" style="505" customWidth="1"/>
    <col min="10253" max="10253" width="8.7109375" style="505"/>
    <col min="10254" max="10254" width="9.85546875" style="505" customWidth="1"/>
    <col min="10255" max="10496" width="8.7109375" style="505"/>
    <col min="10497" max="10500" width="12.42578125" style="505" customWidth="1"/>
    <col min="10501" max="10501" width="11.140625" style="505" customWidth="1"/>
    <col min="10502" max="10505" width="13.140625" style="505" customWidth="1"/>
    <col min="10506" max="10506" width="14.7109375" style="505" customWidth="1"/>
    <col min="10507" max="10507" width="8.7109375" style="505"/>
    <col min="10508" max="10508" width="10.140625" style="505" customWidth="1"/>
    <col min="10509" max="10509" width="8.7109375" style="505"/>
    <col min="10510" max="10510" width="9.85546875" style="505" customWidth="1"/>
    <col min="10511" max="10752" width="8.7109375" style="505"/>
    <col min="10753" max="10756" width="12.42578125" style="505" customWidth="1"/>
    <col min="10757" max="10757" width="11.140625" style="505" customWidth="1"/>
    <col min="10758" max="10761" width="13.140625" style="505" customWidth="1"/>
    <col min="10762" max="10762" width="14.7109375" style="505" customWidth="1"/>
    <col min="10763" max="10763" width="8.7109375" style="505"/>
    <col min="10764" max="10764" width="10.140625" style="505" customWidth="1"/>
    <col min="10765" max="10765" width="8.7109375" style="505"/>
    <col min="10766" max="10766" width="9.85546875" style="505" customWidth="1"/>
    <col min="10767" max="11008" width="8.7109375" style="505"/>
    <col min="11009" max="11012" width="12.42578125" style="505" customWidth="1"/>
    <col min="11013" max="11013" width="11.140625" style="505" customWidth="1"/>
    <col min="11014" max="11017" width="13.140625" style="505" customWidth="1"/>
    <col min="11018" max="11018" width="14.7109375" style="505" customWidth="1"/>
    <col min="11019" max="11019" width="8.7109375" style="505"/>
    <col min="11020" max="11020" width="10.140625" style="505" customWidth="1"/>
    <col min="11021" max="11021" width="8.7109375" style="505"/>
    <col min="11022" max="11022" width="9.85546875" style="505" customWidth="1"/>
    <col min="11023" max="11264" width="8.7109375" style="505"/>
    <col min="11265" max="11268" width="12.42578125" style="505" customWidth="1"/>
    <col min="11269" max="11269" width="11.140625" style="505" customWidth="1"/>
    <col min="11270" max="11273" width="13.140625" style="505" customWidth="1"/>
    <col min="11274" max="11274" width="14.7109375" style="505" customWidth="1"/>
    <col min="11275" max="11275" width="8.7109375" style="505"/>
    <col min="11276" max="11276" width="10.140625" style="505" customWidth="1"/>
    <col min="11277" max="11277" width="8.7109375" style="505"/>
    <col min="11278" max="11278" width="9.85546875" style="505" customWidth="1"/>
    <col min="11279" max="11520" width="8.7109375" style="505"/>
    <col min="11521" max="11524" width="12.42578125" style="505" customWidth="1"/>
    <col min="11525" max="11525" width="11.140625" style="505" customWidth="1"/>
    <col min="11526" max="11529" width="13.140625" style="505" customWidth="1"/>
    <col min="11530" max="11530" width="14.7109375" style="505" customWidth="1"/>
    <col min="11531" max="11531" width="8.7109375" style="505"/>
    <col min="11532" max="11532" width="10.140625" style="505" customWidth="1"/>
    <col min="11533" max="11533" width="8.7109375" style="505"/>
    <col min="11534" max="11534" width="9.85546875" style="505" customWidth="1"/>
    <col min="11535" max="11776" width="8.7109375" style="505"/>
    <col min="11777" max="11780" width="12.42578125" style="505" customWidth="1"/>
    <col min="11781" max="11781" width="11.140625" style="505" customWidth="1"/>
    <col min="11782" max="11785" width="13.140625" style="505" customWidth="1"/>
    <col min="11786" max="11786" width="14.7109375" style="505" customWidth="1"/>
    <col min="11787" max="11787" width="8.7109375" style="505"/>
    <col min="11788" max="11788" width="10.140625" style="505" customWidth="1"/>
    <col min="11789" max="11789" width="8.7109375" style="505"/>
    <col min="11790" max="11790" width="9.85546875" style="505" customWidth="1"/>
    <col min="11791" max="12032" width="8.7109375" style="505"/>
    <col min="12033" max="12036" width="12.42578125" style="505" customWidth="1"/>
    <col min="12037" max="12037" width="11.140625" style="505" customWidth="1"/>
    <col min="12038" max="12041" width="13.140625" style="505" customWidth="1"/>
    <col min="12042" max="12042" width="14.7109375" style="505" customWidth="1"/>
    <col min="12043" max="12043" width="8.7109375" style="505"/>
    <col min="12044" max="12044" width="10.140625" style="505" customWidth="1"/>
    <col min="12045" max="12045" width="8.7109375" style="505"/>
    <col min="12046" max="12046" width="9.85546875" style="505" customWidth="1"/>
    <col min="12047" max="12288" width="8.7109375" style="505"/>
    <col min="12289" max="12292" width="12.42578125" style="505" customWidth="1"/>
    <col min="12293" max="12293" width="11.140625" style="505" customWidth="1"/>
    <col min="12294" max="12297" width="13.140625" style="505" customWidth="1"/>
    <col min="12298" max="12298" width="14.7109375" style="505" customWidth="1"/>
    <col min="12299" max="12299" width="8.7109375" style="505"/>
    <col min="12300" max="12300" width="10.140625" style="505" customWidth="1"/>
    <col min="12301" max="12301" width="8.7109375" style="505"/>
    <col min="12302" max="12302" width="9.85546875" style="505" customWidth="1"/>
    <col min="12303" max="12544" width="8.7109375" style="505"/>
    <col min="12545" max="12548" width="12.42578125" style="505" customWidth="1"/>
    <col min="12549" max="12549" width="11.140625" style="505" customWidth="1"/>
    <col min="12550" max="12553" width="13.140625" style="505" customWidth="1"/>
    <col min="12554" max="12554" width="14.7109375" style="505" customWidth="1"/>
    <col min="12555" max="12555" width="8.7109375" style="505"/>
    <col min="12556" max="12556" width="10.140625" style="505" customWidth="1"/>
    <col min="12557" max="12557" width="8.7109375" style="505"/>
    <col min="12558" max="12558" width="9.85546875" style="505" customWidth="1"/>
    <col min="12559" max="12800" width="8.7109375" style="505"/>
    <col min="12801" max="12804" width="12.42578125" style="505" customWidth="1"/>
    <col min="12805" max="12805" width="11.140625" style="505" customWidth="1"/>
    <col min="12806" max="12809" width="13.140625" style="505" customWidth="1"/>
    <col min="12810" max="12810" width="14.7109375" style="505" customWidth="1"/>
    <col min="12811" max="12811" width="8.7109375" style="505"/>
    <col min="12812" max="12812" width="10.140625" style="505" customWidth="1"/>
    <col min="12813" max="12813" width="8.7109375" style="505"/>
    <col min="12814" max="12814" width="9.85546875" style="505" customWidth="1"/>
    <col min="12815" max="13056" width="8.7109375" style="505"/>
    <col min="13057" max="13060" width="12.42578125" style="505" customWidth="1"/>
    <col min="13061" max="13061" width="11.140625" style="505" customWidth="1"/>
    <col min="13062" max="13065" width="13.140625" style="505" customWidth="1"/>
    <col min="13066" max="13066" width="14.7109375" style="505" customWidth="1"/>
    <col min="13067" max="13067" width="8.7109375" style="505"/>
    <col min="13068" max="13068" width="10.140625" style="505" customWidth="1"/>
    <col min="13069" max="13069" width="8.7109375" style="505"/>
    <col min="13070" max="13070" width="9.85546875" style="505" customWidth="1"/>
    <col min="13071" max="13312" width="8.7109375" style="505"/>
    <col min="13313" max="13316" width="12.42578125" style="505" customWidth="1"/>
    <col min="13317" max="13317" width="11.140625" style="505" customWidth="1"/>
    <col min="13318" max="13321" width="13.140625" style="505" customWidth="1"/>
    <col min="13322" max="13322" width="14.7109375" style="505" customWidth="1"/>
    <col min="13323" max="13323" width="8.7109375" style="505"/>
    <col min="13324" max="13324" width="10.140625" style="505" customWidth="1"/>
    <col min="13325" max="13325" width="8.7109375" style="505"/>
    <col min="13326" max="13326" width="9.85546875" style="505" customWidth="1"/>
    <col min="13327" max="13568" width="8.7109375" style="505"/>
    <col min="13569" max="13572" width="12.42578125" style="505" customWidth="1"/>
    <col min="13573" max="13573" width="11.140625" style="505" customWidth="1"/>
    <col min="13574" max="13577" width="13.140625" style="505" customWidth="1"/>
    <col min="13578" max="13578" width="14.7109375" style="505" customWidth="1"/>
    <col min="13579" max="13579" width="8.7109375" style="505"/>
    <col min="13580" max="13580" width="10.140625" style="505" customWidth="1"/>
    <col min="13581" max="13581" width="8.7109375" style="505"/>
    <col min="13582" max="13582" width="9.85546875" style="505" customWidth="1"/>
    <col min="13583" max="13824" width="8.7109375" style="505"/>
    <col min="13825" max="13828" width="12.42578125" style="505" customWidth="1"/>
    <col min="13829" max="13829" width="11.140625" style="505" customWidth="1"/>
    <col min="13830" max="13833" width="13.140625" style="505" customWidth="1"/>
    <col min="13834" max="13834" width="14.7109375" style="505" customWidth="1"/>
    <col min="13835" max="13835" width="8.7109375" style="505"/>
    <col min="13836" max="13836" width="10.140625" style="505" customWidth="1"/>
    <col min="13837" max="13837" width="8.7109375" style="505"/>
    <col min="13838" max="13838" width="9.85546875" style="505" customWidth="1"/>
    <col min="13839" max="14080" width="8.7109375" style="505"/>
    <col min="14081" max="14084" width="12.42578125" style="505" customWidth="1"/>
    <col min="14085" max="14085" width="11.140625" style="505" customWidth="1"/>
    <col min="14086" max="14089" width="13.140625" style="505" customWidth="1"/>
    <col min="14090" max="14090" width="14.7109375" style="505" customWidth="1"/>
    <col min="14091" max="14091" width="8.7109375" style="505"/>
    <col min="14092" max="14092" width="10.140625" style="505" customWidth="1"/>
    <col min="14093" max="14093" width="8.7109375" style="505"/>
    <col min="14094" max="14094" width="9.85546875" style="505" customWidth="1"/>
    <col min="14095" max="14336" width="8.7109375" style="505"/>
    <col min="14337" max="14340" width="12.42578125" style="505" customWidth="1"/>
    <col min="14341" max="14341" width="11.140625" style="505" customWidth="1"/>
    <col min="14342" max="14345" width="13.140625" style="505" customWidth="1"/>
    <col min="14346" max="14346" width="14.7109375" style="505" customWidth="1"/>
    <col min="14347" max="14347" width="8.7109375" style="505"/>
    <col min="14348" max="14348" width="10.140625" style="505" customWidth="1"/>
    <col min="14349" max="14349" width="8.7109375" style="505"/>
    <col min="14350" max="14350" width="9.85546875" style="505" customWidth="1"/>
    <col min="14351" max="14592" width="8.7109375" style="505"/>
    <col min="14593" max="14596" width="12.42578125" style="505" customWidth="1"/>
    <col min="14597" max="14597" width="11.140625" style="505" customWidth="1"/>
    <col min="14598" max="14601" width="13.140625" style="505" customWidth="1"/>
    <col min="14602" max="14602" width="14.7109375" style="505" customWidth="1"/>
    <col min="14603" max="14603" width="8.7109375" style="505"/>
    <col min="14604" max="14604" width="10.140625" style="505" customWidth="1"/>
    <col min="14605" max="14605" width="8.7109375" style="505"/>
    <col min="14606" max="14606" width="9.85546875" style="505" customWidth="1"/>
    <col min="14607" max="14848" width="8.7109375" style="505"/>
    <col min="14849" max="14852" width="12.42578125" style="505" customWidth="1"/>
    <col min="14853" max="14853" width="11.140625" style="505" customWidth="1"/>
    <col min="14854" max="14857" width="13.140625" style="505" customWidth="1"/>
    <col min="14858" max="14858" width="14.7109375" style="505" customWidth="1"/>
    <col min="14859" max="14859" width="8.7109375" style="505"/>
    <col min="14860" max="14860" width="10.140625" style="505" customWidth="1"/>
    <col min="14861" max="14861" width="8.7109375" style="505"/>
    <col min="14862" max="14862" width="9.85546875" style="505" customWidth="1"/>
    <col min="14863" max="15104" width="8.7109375" style="505"/>
    <col min="15105" max="15108" width="12.42578125" style="505" customWidth="1"/>
    <col min="15109" max="15109" width="11.140625" style="505" customWidth="1"/>
    <col min="15110" max="15113" width="13.140625" style="505" customWidth="1"/>
    <col min="15114" max="15114" width="14.7109375" style="505" customWidth="1"/>
    <col min="15115" max="15115" width="8.7109375" style="505"/>
    <col min="15116" max="15116" width="10.140625" style="505" customWidth="1"/>
    <col min="15117" max="15117" width="8.7109375" style="505"/>
    <col min="15118" max="15118" width="9.85546875" style="505" customWidth="1"/>
    <col min="15119" max="15360" width="8.7109375" style="505"/>
    <col min="15361" max="15364" width="12.42578125" style="505" customWidth="1"/>
    <col min="15365" max="15365" width="11.140625" style="505" customWidth="1"/>
    <col min="15366" max="15369" width="13.140625" style="505" customWidth="1"/>
    <col min="15370" max="15370" width="14.7109375" style="505" customWidth="1"/>
    <col min="15371" max="15371" width="8.7109375" style="505"/>
    <col min="15372" max="15372" width="10.140625" style="505" customWidth="1"/>
    <col min="15373" max="15373" width="8.7109375" style="505"/>
    <col min="15374" max="15374" width="9.85546875" style="505" customWidth="1"/>
    <col min="15375" max="15616" width="8.7109375" style="505"/>
    <col min="15617" max="15620" width="12.42578125" style="505" customWidth="1"/>
    <col min="15621" max="15621" width="11.140625" style="505" customWidth="1"/>
    <col min="15622" max="15625" width="13.140625" style="505" customWidth="1"/>
    <col min="15626" max="15626" width="14.7109375" style="505" customWidth="1"/>
    <col min="15627" max="15627" width="8.7109375" style="505"/>
    <col min="15628" max="15628" width="10.140625" style="505" customWidth="1"/>
    <col min="15629" max="15629" width="8.7109375" style="505"/>
    <col min="15630" max="15630" width="9.85546875" style="505" customWidth="1"/>
    <col min="15631" max="15872" width="8.7109375" style="505"/>
    <col min="15873" max="15876" width="12.42578125" style="505" customWidth="1"/>
    <col min="15877" max="15877" width="11.140625" style="505" customWidth="1"/>
    <col min="15878" max="15881" width="13.140625" style="505" customWidth="1"/>
    <col min="15882" max="15882" width="14.7109375" style="505" customWidth="1"/>
    <col min="15883" max="15883" width="8.7109375" style="505"/>
    <col min="15884" max="15884" width="10.140625" style="505" customWidth="1"/>
    <col min="15885" max="15885" width="8.7109375" style="505"/>
    <col min="15886" max="15886" width="9.85546875" style="505" customWidth="1"/>
    <col min="15887" max="16128" width="8.7109375" style="505"/>
    <col min="16129" max="16132" width="12.42578125" style="505" customWidth="1"/>
    <col min="16133" max="16133" width="11.140625" style="505" customWidth="1"/>
    <col min="16134" max="16137" width="13.140625" style="505" customWidth="1"/>
    <col min="16138" max="16138" width="14.7109375" style="505" customWidth="1"/>
    <col min="16139" max="16139" width="8.7109375" style="505"/>
    <col min="16140" max="16140" width="10.140625" style="505" customWidth="1"/>
    <col min="16141" max="16141" width="8.7109375" style="505"/>
    <col min="16142" max="16142" width="9.85546875" style="505" customWidth="1"/>
    <col min="16143" max="16384" width="8.7109375" style="505"/>
  </cols>
  <sheetData>
    <row r="1" spans="1:12" s="146" customFormat="1" x14ac:dyDescent="0.25">
      <c r="H1" s="603" t="s">
        <v>600</v>
      </c>
      <c r="I1" s="604"/>
      <c r="J1" s="604"/>
    </row>
    <row r="2" spans="1:12" s="146" customFormat="1" x14ac:dyDescent="0.25">
      <c r="H2" s="523"/>
      <c r="I2" s="524"/>
      <c r="J2" s="524"/>
    </row>
    <row r="3" spans="1:12" s="146" customFormat="1" ht="32.25" customHeight="1" x14ac:dyDescent="0.25">
      <c r="B3" s="605" t="s">
        <v>634</v>
      </c>
      <c r="C3" s="605"/>
      <c r="D3" s="605"/>
      <c r="E3" s="605"/>
      <c r="F3" s="605"/>
      <c r="G3" s="605"/>
      <c r="H3" s="605"/>
      <c r="I3" s="605"/>
      <c r="J3" s="605"/>
    </row>
    <row r="4" spans="1:12" s="146" customFormat="1" ht="15.75" thickBot="1" x14ac:dyDescent="0.3">
      <c r="B4" s="462"/>
      <c r="C4" s="462"/>
      <c r="D4" s="462"/>
      <c r="E4" s="462"/>
      <c r="F4" s="462"/>
      <c r="G4" s="462"/>
      <c r="H4" s="462"/>
    </row>
    <row r="5" spans="1:12" customFormat="1" ht="15.75" thickBot="1" x14ac:dyDescent="0.3">
      <c r="A5" s="505"/>
      <c r="B5" s="505"/>
      <c r="C5" s="505"/>
      <c r="D5" s="505"/>
      <c r="E5" s="505"/>
      <c r="F5" s="505"/>
      <c r="G5" s="607" t="s">
        <v>298</v>
      </c>
      <c r="H5" s="607"/>
      <c r="I5" s="607"/>
      <c r="J5" s="607"/>
      <c r="K5" s="505"/>
      <c r="L5" s="505"/>
    </row>
    <row r="6" spans="1:12" customFormat="1" ht="107.25" customHeight="1" x14ac:dyDescent="0.25">
      <c r="A6" s="505"/>
      <c r="B6" s="505"/>
      <c r="C6" s="505"/>
      <c r="D6" s="505"/>
      <c r="E6" s="505"/>
      <c r="F6" s="505"/>
      <c r="G6" s="608" t="s">
        <v>652</v>
      </c>
      <c r="H6" s="608"/>
      <c r="I6" s="608" t="s">
        <v>653</v>
      </c>
      <c r="J6" s="608"/>
      <c r="K6" s="505"/>
      <c r="L6" s="505"/>
    </row>
    <row r="7" spans="1:12" customFormat="1" x14ac:dyDescent="0.25">
      <c r="A7" s="505"/>
      <c r="B7" s="505"/>
      <c r="C7" s="505"/>
      <c r="D7" s="505"/>
      <c r="E7" s="505"/>
      <c r="F7" s="505"/>
      <c r="G7" s="609" t="s">
        <v>206</v>
      </c>
      <c r="H7" s="611" t="s">
        <v>207</v>
      </c>
      <c r="I7" s="609" t="s">
        <v>206</v>
      </c>
      <c r="J7" s="611" t="s">
        <v>207</v>
      </c>
      <c r="K7" s="505"/>
      <c r="L7" s="505"/>
    </row>
    <row r="8" spans="1:12" customFormat="1" x14ac:dyDescent="0.25">
      <c r="A8" s="505"/>
      <c r="B8" s="505"/>
      <c r="C8" s="505"/>
      <c r="D8" s="505"/>
      <c r="E8" s="505"/>
      <c r="F8" s="505"/>
      <c r="G8" s="609"/>
      <c r="H8" s="611"/>
      <c r="I8" s="609"/>
      <c r="J8" s="611"/>
      <c r="K8" s="505"/>
      <c r="L8" s="505"/>
    </row>
    <row r="9" spans="1:12" customFormat="1" x14ac:dyDescent="0.25">
      <c r="A9" s="505"/>
      <c r="B9" s="505"/>
      <c r="C9" s="506"/>
      <c r="D9" s="506"/>
      <c r="E9" s="505"/>
      <c r="F9" s="505"/>
      <c r="G9" s="609"/>
      <c r="H9" s="611"/>
      <c r="I9" s="609"/>
      <c r="J9" s="611"/>
      <c r="K9" s="505"/>
      <c r="L9" s="505"/>
    </row>
    <row r="10" spans="1:12" customFormat="1" x14ac:dyDescent="0.25">
      <c r="A10" s="505"/>
      <c r="B10" s="505"/>
      <c r="C10" s="505"/>
      <c r="D10" s="505"/>
      <c r="E10" s="505"/>
      <c r="F10" s="505"/>
      <c r="G10" s="609"/>
      <c r="H10" s="611"/>
      <c r="I10" s="609"/>
      <c r="J10" s="611"/>
      <c r="K10" s="505"/>
      <c r="L10" s="505"/>
    </row>
    <row r="11" spans="1:12" customFormat="1" x14ac:dyDescent="0.25">
      <c r="A11" s="505"/>
      <c r="B11" s="505"/>
      <c r="C11" s="505"/>
      <c r="D11" s="505"/>
      <c r="E11" s="505"/>
      <c r="F11" s="505"/>
      <c r="G11" s="609"/>
      <c r="H11" s="611"/>
      <c r="I11" s="609"/>
      <c r="J11" s="611"/>
      <c r="K11" s="505"/>
      <c r="L11" s="505"/>
    </row>
    <row r="12" spans="1:12" customFormat="1" x14ac:dyDescent="0.25">
      <c r="A12" s="505"/>
      <c r="B12" s="505"/>
      <c r="C12" s="505"/>
      <c r="D12" s="505"/>
      <c r="E12" s="505"/>
      <c r="F12" s="505"/>
      <c r="G12" s="609"/>
      <c r="H12" s="611"/>
      <c r="I12" s="609"/>
      <c r="J12" s="611"/>
      <c r="K12" s="505"/>
      <c r="L12" s="505"/>
    </row>
    <row r="13" spans="1:12" customFormat="1" x14ac:dyDescent="0.25">
      <c r="A13" s="505"/>
      <c r="B13" s="505"/>
      <c r="C13" s="505"/>
      <c r="D13" s="505"/>
      <c r="E13" s="505"/>
      <c r="F13" s="505"/>
      <c r="G13" s="610"/>
      <c r="H13" s="612"/>
      <c r="I13" s="610"/>
      <c r="J13" s="612"/>
      <c r="K13" s="505"/>
      <c r="L13" s="505"/>
    </row>
    <row r="14" spans="1:12" customFormat="1" x14ac:dyDescent="0.25">
      <c r="A14" s="505"/>
      <c r="B14" s="505"/>
      <c r="C14" s="505"/>
      <c r="D14" s="505"/>
      <c r="E14" s="606" t="s">
        <v>635</v>
      </c>
      <c r="F14" s="606"/>
      <c r="G14" s="515">
        <v>2298.87311632</v>
      </c>
      <c r="H14" s="515">
        <v>2298.87311632</v>
      </c>
      <c r="I14" s="515">
        <v>2528.7614279519998</v>
      </c>
      <c r="J14" s="515">
        <v>2528.7614279519998</v>
      </c>
      <c r="K14" s="505"/>
      <c r="L14" s="505"/>
    </row>
    <row r="15" spans="1:12" customFormat="1" x14ac:dyDescent="0.25">
      <c r="A15" s="505"/>
      <c r="B15" s="505"/>
      <c r="C15" s="509"/>
      <c r="D15" s="509"/>
      <c r="E15" s="505"/>
      <c r="F15" s="505"/>
      <c r="G15" s="507"/>
      <c r="H15" s="507"/>
      <c r="I15" s="507"/>
      <c r="J15" s="507"/>
      <c r="K15" s="520" t="s">
        <v>638</v>
      </c>
      <c r="L15" s="505"/>
    </row>
    <row r="16" spans="1:12" customFormat="1" ht="15" customHeight="1" x14ac:dyDescent="0.25">
      <c r="A16" s="505"/>
      <c r="B16" s="505"/>
      <c r="C16" s="510"/>
      <c r="D16" s="616" t="s">
        <v>636</v>
      </c>
      <c r="E16" s="617"/>
      <c r="F16" s="617"/>
      <c r="G16" s="517">
        <f>ROUND($K$16*G17,0)</f>
        <v>94</v>
      </c>
      <c r="H16" s="517">
        <f t="shared" ref="H16:J16" si="0">ROUND($K$16*H17,0)</f>
        <v>27</v>
      </c>
      <c r="I16" s="517">
        <f t="shared" si="0"/>
        <v>75</v>
      </c>
      <c r="J16" s="517">
        <f t="shared" si="0"/>
        <v>10</v>
      </c>
      <c r="K16" s="465">
        <v>206</v>
      </c>
      <c r="L16" s="505"/>
    </row>
    <row r="17" spans="1:12" customFormat="1" x14ac:dyDescent="0.25">
      <c r="A17" s="505"/>
      <c r="B17" s="505"/>
      <c r="C17" s="510"/>
      <c r="D17" s="618"/>
      <c r="E17" s="619"/>
      <c r="F17" s="620"/>
      <c r="G17" s="516">
        <v>0.4563106796116505</v>
      </c>
      <c r="H17" s="516">
        <v>0.13106796116504854</v>
      </c>
      <c r="I17" s="516">
        <v>0.36407766990291263</v>
      </c>
      <c r="J17" s="516">
        <v>4.8543689320388349E-2</v>
      </c>
      <c r="K17" s="516">
        <f>G17+H17+I17+J17</f>
        <v>1</v>
      </c>
      <c r="L17" s="505"/>
    </row>
    <row r="18" spans="1:12" customFormat="1" x14ac:dyDescent="0.25">
      <c r="A18" s="505"/>
      <c r="B18" s="505"/>
      <c r="C18" s="510"/>
      <c r="D18" s="510"/>
      <c r="E18" s="505"/>
      <c r="F18" s="505"/>
      <c r="G18" s="505"/>
      <c r="H18" s="505"/>
      <c r="I18" s="505"/>
      <c r="J18" s="505"/>
      <c r="K18" s="505"/>
      <c r="L18" s="505"/>
    </row>
    <row r="19" spans="1:12" customFormat="1" ht="30.75" customHeight="1" x14ac:dyDescent="0.25">
      <c r="A19" s="505"/>
      <c r="B19" s="505"/>
      <c r="C19" s="510"/>
      <c r="D19" s="621" t="s">
        <v>637</v>
      </c>
      <c r="E19" s="622"/>
      <c r="F19" s="622"/>
      <c r="G19" s="518">
        <f>ROUND(G14*G16*12,0)</f>
        <v>2593129</v>
      </c>
      <c r="H19" s="518">
        <f t="shared" ref="H19:J19" si="1">ROUND(H14*H16*12,0)</f>
        <v>744835</v>
      </c>
      <c r="I19" s="518">
        <f t="shared" si="1"/>
        <v>2275885</v>
      </c>
      <c r="J19" s="518">
        <f t="shared" si="1"/>
        <v>303451</v>
      </c>
      <c r="K19" s="519">
        <f>SUM(G19:J19)</f>
        <v>5917300</v>
      </c>
      <c r="L19" s="505"/>
    </row>
    <row r="20" spans="1:12" customFormat="1" x14ac:dyDescent="0.25">
      <c r="C20" s="511"/>
      <c r="D20" s="511"/>
      <c r="E20" s="505"/>
      <c r="F20" s="505"/>
      <c r="G20" s="505"/>
      <c r="H20" s="512"/>
      <c r="I20" s="512"/>
      <c r="J20" s="512"/>
      <c r="K20" s="505"/>
      <c r="L20" s="505"/>
    </row>
    <row r="21" spans="1:12" s="513" customFormat="1" x14ac:dyDescent="0.25">
      <c r="D21" s="623" t="s">
        <v>639</v>
      </c>
      <c r="E21" s="617"/>
      <c r="F21" s="617"/>
      <c r="G21" s="626"/>
      <c r="H21" s="627"/>
      <c r="I21" s="627"/>
      <c r="J21" s="628"/>
      <c r="K21" s="519">
        <v>5601056</v>
      </c>
    </row>
    <row r="22" spans="1:12" customFormat="1" x14ac:dyDescent="0.25">
      <c r="C22" s="508"/>
      <c r="D22" s="508"/>
      <c r="E22" s="508"/>
      <c r="F22" s="505"/>
      <c r="G22" s="513"/>
      <c r="H22" s="512"/>
      <c r="I22" s="512"/>
      <c r="J22" s="512"/>
      <c r="K22" s="505"/>
      <c r="L22" s="505"/>
    </row>
    <row r="23" spans="1:12" customFormat="1" x14ac:dyDescent="0.25">
      <c r="C23" s="508"/>
      <c r="D23" s="624" t="s">
        <v>640</v>
      </c>
      <c r="E23" s="625"/>
      <c r="F23" s="625"/>
      <c r="G23" s="629"/>
      <c r="H23" s="630"/>
      <c r="I23" s="630"/>
      <c r="J23" s="631"/>
      <c r="K23" s="522">
        <f>ROUND(K25/12*9,0)</f>
        <v>237183</v>
      </c>
      <c r="L23" s="505"/>
    </row>
    <row r="24" spans="1:12" customFormat="1" x14ac:dyDescent="0.25">
      <c r="C24" s="508"/>
      <c r="D24" s="508"/>
      <c r="E24" s="508"/>
      <c r="F24" s="505"/>
      <c r="G24" s="513"/>
      <c r="H24" s="512"/>
      <c r="I24" s="512"/>
      <c r="J24" s="512"/>
      <c r="K24" s="505"/>
      <c r="L24" s="505"/>
    </row>
    <row r="25" spans="1:12" customFormat="1" ht="36.75" customHeight="1" x14ac:dyDescent="0.25">
      <c r="C25" s="508"/>
      <c r="D25" s="624" t="s">
        <v>641</v>
      </c>
      <c r="E25" s="625"/>
      <c r="F25" s="625"/>
      <c r="G25" s="629"/>
      <c r="H25" s="630"/>
      <c r="I25" s="630"/>
      <c r="J25" s="631"/>
      <c r="K25" s="522">
        <f>K19-K21</f>
        <v>316244</v>
      </c>
      <c r="L25" s="505"/>
    </row>
    <row r="26" spans="1:12" customFormat="1" ht="36.75" customHeight="1" x14ac:dyDescent="0.25">
      <c r="C26" s="521"/>
      <c r="D26" s="613"/>
      <c r="E26" s="613"/>
      <c r="F26" s="613"/>
      <c r="G26" s="513"/>
      <c r="H26" s="512"/>
      <c r="I26" s="512"/>
      <c r="J26" s="512"/>
      <c r="K26" s="505"/>
      <c r="L26" s="505"/>
    </row>
    <row r="27" spans="1:12" customFormat="1" x14ac:dyDescent="0.25">
      <c r="C27" s="508"/>
      <c r="D27" s="508"/>
      <c r="E27" s="508"/>
      <c r="F27" s="505"/>
      <c r="G27" s="513"/>
      <c r="H27" s="512"/>
      <c r="I27" s="512"/>
      <c r="J27" s="512"/>
      <c r="K27" s="505"/>
      <c r="L27" s="505"/>
    </row>
    <row r="28" spans="1:12" customFormat="1" x14ac:dyDescent="0.25">
      <c r="C28" s="508"/>
      <c r="D28" s="508"/>
      <c r="E28" s="508"/>
      <c r="F28" s="505"/>
      <c r="G28" s="513"/>
      <c r="H28" s="512"/>
      <c r="I28" s="512"/>
      <c r="J28" s="512"/>
      <c r="K28" s="505"/>
      <c r="L28" s="505"/>
    </row>
    <row r="29" spans="1:12" customFormat="1" x14ac:dyDescent="0.25">
      <c r="C29" s="508"/>
      <c r="D29" s="508"/>
      <c r="E29" s="508"/>
      <c r="F29" s="505"/>
      <c r="G29" s="513"/>
      <c r="H29" s="512"/>
      <c r="I29" s="512"/>
      <c r="J29" s="512"/>
      <c r="K29" s="505"/>
      <c r="L29" s="505"/>
    </row>
    <row r="30" spans="1:12" customFormat="1" x14ac:dyDescent="0.25">
      <c r="C30" s="521"/>
      <c r="D30" s="613"/>
      <c r="E30" s="613"/>
      <c r="F30" s="613"/>
      <c r="G30" s="513"/>
      <c r="H30" s="512"/>
      <c r="I30" s="512"/>
      <c r="J30" s="512"/>
      <c r="K30" s="505"/>
      <c r="L30" s="505"/>
    </row>
    <row r="31" spans="1:12" customFormat="1" x14ac:dyDescent="0.25">
      <c r="C31" s="508"/>
      <c r="D31" s="508"/>
      <c r="E31" s="508"/>
      <c r="F31" s="505"/>
      <c r="G31" s="513"/>
      <c r="H31" s="512"/>
      <c r="I31" s="512"/>
      <c r="J31" s="512"/>
      <c r="K31" s="505"/>
      <c r="L31" s="505"/>
    </row>
    <row r="32" spans="1:12" customFormat="1" x14ac:dyDescent="0.25">
      <c r="C32" s="151"/>
      <c r="D32" s="126"/>
      <c r="E32" s="508"/>
      <c r="F32" s="505"/>
      <c r="G32" s="508"/>
      <c r="H32" s="512"/>
      <c r="I32" s="512"/>
      <c r="J32" s="514"/>
      <c r="K32" s="505"/>
      <c r="L32" s="505"/>
    </row>
    <row r="33" spans="3:14" customFormat="1" x14ac:dyDescent="0.25">
      <c r="C33" s="126"/>
      <c r="D33" s="126"/>
      <c r="E33" s="508"/>
      <c r="F33" s="505"/>
      <c r="G33" s="505"/>
      <c r="H33" s="512"/>
      <c r="I33" s="512"/>
      <c r="J33" s="512"/>
      <c r="K33" s="505"/>
      <c r="L33" s="505"/>
    </row>
    <row r="34" spans="3:14" customFormat="1" x14ac:dyDescent="0.25">
      <c r="C34" s="151"/>
      <c r="D34" s="126"/>
      <c r="F34" s="505"/>
      <c r="G34" s="508"/>
      <c r="H34" s="512"/>
      <c r="I34" s="512"/>
      <c r="J34" s="514"/>
      <c r="K34" s="505"/>
      <c r="L34" s="505"/>
      <c r="M34" s="614"/>
      <c r="N34" s="615"/>
    </row>
    <row r="35" spans="3:14" x14ac:dyDescent="0.25">
      <c r="H35" s="512"/>
      <c r="I35" s="512"/>
      <c r="J35" s="512"/>
    </row>
    <row r="36" spans="3:14" x14ac:dyDescent="0.25">
      <c r="G36" s="507"/>
      <c r="I36" s="507"/>
    </row>
  </sheetData>
  <mergeCells count="22">
    <mergeCell ref="D26:F26"/>
    <mergeCell ref="D30:F30"/>
    <mergeCell ref="M34:N34"/>
    <mergeCell ref="D16:F16"/>
    <mergeCell ref="D17:F17"/>
    <mergeCell ref="D19:F19"/>
    <mergeCell ref="D21:F21"/>
    <mergeCell ref="D23:F23"/>
    <mergeCell ref="D25:F25"/>
    <mergeCell ref="G21:J21"/>
    <mergeCell ref="G23:J23"/>
    <mergeCell ref="G25:J25"/>
    <mergeCell ref="H1:J1"/>
    <mergeCell ref="B3:J3"/>
    <mergeCell ref="E14:F14"/>
    <mergeCell ref="G5:J5"/>
    <mergeCell ref="G6:H6"/>
    <mergeCell ref="I6:J6"/>
    <mergeCell ref="G7:G13"/>
    <mergeCell ref="H7:H13"/>
    <mergeCell ref="I7:I13"/>
    <mergeCell ref="J7:J1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BAF43-3536-4BEF-A364-C02EA0A28CAF}">
  <sheetPr>
    <tabColor theme="9" tint="0.59999389629810485"/>
  </sheetPr>
  <dimension ref="A1:F110"/>
  <sheetViews>
    <sheetView zoomScale="115" zoomScaleNormal="115" workbookViewId="0">
      <selection activeCell="I16" sqref="I16"/>
    </sheetView>
  </sheetViews>
  <sheetFormatPr defaultColWidth="9.140625" defaultRowHeight="12.75" x14ac:dyDescent="0.2"/>
  <cols>
    <col min="1" max="1" width="30.140625" style="25" customWidth="1"/>
    <col min="2" max="2" width="15.28515625" style="25" customWidth="1"/>
    <col min="3" max="3" width="18.85546875" style="25" customWidth="1"/>
    <col min="4" max="4" width="9.140625" style="25"/>
    <col min="5" max="5" width="2.7109375" style="25" customWidth="1"/>
    <col min="6" max="6" width="14" style="25" customWidth="1"/>
    <col min="7" max="16384" width="9.140625" style="25"/>
  </cols>
  <sheetData>
    <row r="1" spans="1:6" x14ac:dyDescent="0.2">
      <c r="F1" s="438" t="s">
        <v>601</v>
      </c>
    </row>
    <row r="2" spans="1:6" ht="27" customHeight="1" x14ac:dyDescent="0.2">
      <c r="A2" s="650" t="s">
        <v>654</v>
      </c>
      <c r="B2" s="650"/>
      <c r="C2" s="650"/>
      <c r="D2" s="650"/>
    </row>
    <row r="3" spans="1:6" ht="13.5" thickBot="1" x14ac:dyDescent="0.25"/>
    <row r="4" spans="1:6" ht="15" customHeight="1" x14ac:dyDescent="0.2">
      <c r="A4" s="656" t="s">
        <v>21</v>
      </c>
      <c r="B4" s="658" t="s">
        <v>310</v>
      </c>
      <c r="C4" s="658" t="s">
        <v>311</v>
      </c>
      <c r="D4" s="660" t="s">
        <v>22</v>
      </c>
      <c r="F4" s="643" t="s">
        <v>660</v>
      </c>
    </row>
    <row r="5" spans="1:6" ht="74.25" customHeight="1" x14ac:dyDescent="0.2">
      <c r="A5" s="657"/>
      <c r="B5" s="659"/>
      <c r="C5" s="659"/>
      <c r="D5" s="661"/>
      <c r="F5" s="643"/>
    </row>
    <row r="6" spans="1:6" x14ac:dyDescent="0.2">
      <c r="A6" s="26"/>
      <c r="B6" s="266"/>
      <c r="C6" s="266"/>
      <c r="D6" s="27"/>
      <c r="F6" s="282"/>
    </row>
    <row r="7" spans="1:6" x14ac:dyDescent="0.2">
      <c r="A7" s="651" t="s">
        <v>181</v>
      </c>
      <c r="B7" s="652"/>
      <c r="C7" s="652"/>
      <c r="D7" s="653"/>
      <c r="F7" s="282"/>
    </row>
    <row r="8" spans="1:6" x14ac:dyDescent="0.2">
      <c r="A8" s="654" t="s">
        <v>87</v>
      </c>
      <c r="B8" s="655"/>
      <c r="C8" s="655"/>
      <c r="D8" s="655"/>
      <c r="E8" s="93"/>
      <c r="F8" s="282"/>
    </row>
    <row r="9" spans="1:6" x14ac:dyDescent="0.2">
      <c r="A9" s="639" t="s">
        <v>86</v>
      </c>
      <c r="B9" s="640"/>
      <c r="C9" s="640"/>
      <c r="D9" s="640"/>
      <c r="F9" s="282"/>
    </row>
    <row r="10" spans="1:6" x14ac:dyDescent="0.2">
      <c r="A10" s="22" t="s">
        <v>25</v>
      </c>
      <c r="B10" s="267"/>
      <c r="C10" s="267"/>
      <c r="D10" s="18"/>
      <c r="F10" s="282"/>
    </row>
    <row r="11" spans="1:6" x14ac:dyDescent="0.2">
      <c r="A11" s="23" t="s">
        <v>312</v>
      </c>
      <c r="B11" s="268" t="s">
        <v>313</v>
      </c>
      <c r="C11" s="268" t="s">
        <v>314</v>
      </c>
      <c r="D11" s="21">
        <v>1</v>
      </c>
      <c r="F11" s="283">
        <f>ROUND(D11*9*120*1.2359,0)</f>
        <v>1335</v>
      </c>
    </row>
    <row r="12" spans="1:6" ht="25.5" x14ac:dyDescent="0.2">
      <c r="A12" s="23" t="s">
        <v>315</v>
      </c>
      <c r="B12" s="268" t="s">
        <v>313</v>
      </c>
      <c r="C12" s="269" t="s">
        <v>316</v>
      </c>
      <c r="D12" s="21">
        <v>7</v>
      </c>
      <c r="F12" s="283">
        <f t="shared" ref="F12:F28" si="0">ROUND(D12*9*120*1.2359,0)</f>
        <v>9343</v>
      </c>
    </row>
    <row r="13" spans="1:6" x14ac:dyDescent="0.2">
      <c r="A13" s="23" t="s">
        <v>317</v>
      </c>
      <c r="B13" s="270" t="s">
        <v>318</v>
      </c>
      <c r="C13" s="271" t="s">
        <v>319</v>
      </c>
      <c r="D13" s="21">
        <v>3</v>
      </c>
      <c r="F13" s="283">
        <f t="shared" si="0"/>
        <v>4004</v>
      </c>
    </row>
    <row r="14" spans="1:6" x14ac:dyDescent="0.2">
      <c r="A14" s="23" t="s">
        <v>317</v>
      </c>
      <c r="B14" s="270" t="s">
        <v>318</v>
      </c>
      <c r="C14" s="270" t="s">
        <v>320</v>
      </c>
      <c r="D14" s="21">
        <v>1</v>
      </c>
      <c r="F14" s="283">
        <f t="shared" si="0"/>
        <v>1335</v>
      </c>
    </row>
    <row r="15" spans="1:6" x14ac:dyDescent="0.2">
      <c r="A15" s="23" t="s">
        <v>321</v>
      </c>
      <c r="B15" s="271" t="s">
        <v>322</v>
      </c>
      <c r="C15" s="271" t="s">
        <v>323</v>
      </c>
      <c r="D15" s="21">
        <v>1</v>
      </c>
      <c r="F15" s="283">
        <f t="shared" si="0"/>
        <v>1335</v>
      </c>
    </row>
    <row r="16" spans="1:6" ht="76.5" x14ac:dyDescent="0.2">
      <c r="A16" s="23" t="s">
        <v>3</v>
      </c>
      <c r="B16" s="272" t="s">
        <v>324</v>
      </c>
      <c r="C16" s="272" t="s">
        <v>325</v>
      </c>
      <c r="D16" s="21">
        <v>22.5</v>
      </c>
      <c r="F16" s="283">
        <f t="shared" si="0"/>
        <v>30032</v>
      </c>
    </row>
    <row r="17" spans="1:6" x14ac:dyDescent="0.2">
      <c r="A17" s="1" t="s">
        <v>15</v>
      </c>
      <c r="B17" s="273"/>
      <c r="C17" s="273"/>
      <c r="D17" s="20">
        <f>SUM(D11:D16)</f>
        <v>35.5</v>
      </c>
      <c r="F17" s="283"/>
    </row>
    <row r="18" spans="1:6" ht="63.75" x14ac:dyDescent="0.2">
      <c r="A18" s="24" t="s">
        <v>326</v>
      </c>
      <c r="B18" s="274"/>
      <c r="C18" s="274"/>
      <c r="D18" s="19"/>
      <c r="F18" s="283"/>
    </row>
    <row r="19" spans="1:6" x14ac:dyDescent="0.2">
      <c r="A19" s="23" t="s">
        <v>83</v>
      </c>
      <c r="B19" s="268" t="s">
        <v>327</v>
      </c>
      <c r="C19" s="272" t="s">
        <v>328</v>
      </c>
      <c r="D19" s="21">
        <v>19.5</v>
      </c>
      <c r="F19" s="283">
        <f t="shared" si="0"/>
        <v>26028</v>
      </c>
    </row>
    <row r="20" spans="1:6" x14ac:dyDescent="0.2">
      <c r="A20" s="23" t="s">
        <v>85</v>
      </c>
      <c r="B20" s="268" t="s">
        <v>329</v>
      </c>
      <c r="C20" s="272" t="s">
        <v>330</v>
      </c>
      <c r="D20" s="21">
        <v>4</v>
      </c>
      <c r="F20" s="283">
        <f t="shared" si="0"/>
        <v>5339</v>
      </c>
    </row>
    <row r="21" spans="1:6" x14ac:dyDescent="0.2">
      <c r="A21" s="1" t="s">
        <v>15</v>
      </c>
      <c r="B21" s="273"/>
      <c r="C21" s="273"/>
      <c r="D21" s="20">
        <f ca="1">SUM(D19:D26)</f>
        <v>70.5</v>
      </c>
      <c r="F21" s="283"/>
    </row>
    <row r="22" spans="1:6" x14ac:dyDescent="0.2">
      <c r="A22" s="639" t="s">
        <v>89</v>
      </c>
      <c r="B22" s="640"/>
      <c r="C22" s="640"/>
      <c r="D22" s="640"/>
      <c r="F22" s="283"/>
    </row>
    <row r="23" spans="1:6" ht="63.75" x14ac:dyDescent="0.2">
      <c r="A23" s="24" t="s">
        <v>331</v>
      </c>
      <c r="B23" s="274"/>
      <c r="C23" s="274"/>
      <c r="D23" s="19"/>
      <c r="F23" s="283"/>
    </row>
    <row r="24" spans="1:6" ht="25.5" x14ac:dyDescent="0.2">
      <c r="A24" s="23" t="s">
        <v>84</v>
      </c>
      <c r="B24" s="268" t="s">
        <v>332</v>
      </c>
      <c r="C24" s="272" t="s">
        <v>333</v>
      </c>
      <c r="D24" s="21">
        <v>7</v>
      </c>
      <c r="F24" s="283">
        <f t="shared" si="0"/>
        <v>9343</v>
      </c>
    </row>
    <row r="25" spans="1:6" x14ac:dyDescent="0.2">
      <c r="A25" s="23" t="s">
        <v>8</v>
      </c>
      <c r="B25" s="268" t="s">
        <v>334</v>
      </c>
      <c r="C25" s="272" t="s">
        <v>335</v>
      </c>
      <c r="D25" s="21">
        <v>1</v>
      </c>
      <c r="F25" s="283">
        <f t="shared" si="0"/>
        <v>1335</v>
      </c>
    </row>
    <row r="26" spans="1:6" ht="38.25" x14ac:dyDescent="0.2">
      <c r="A26" s="23" t="s">
        <v>88</v>
      </c>
      <c r="B26" s="272" t="s">
        <v>336</v>
      </c>
      <c r="C26" s="272" t="s">
        <v>337</v>
      </c>
      <c r="D26" s="21">
        <v>39</v>
      </c>
      <c r="F26" s="283">
        <f t="shared" si="0"/>
        <v>52056</v>
      </c>
    </row>
    <row r="27" spans="1:6" x14ac:dyDescent="0.2">
      <c r="A27" s="24" t="s">
        <v>338</v>
      </c>
      <c r="B27" s="274"/>
      <c r="C27" s="274"/>
      <c r="D27" s="19"/>
      <c r="F27" s="283"/>
    </row>
    <row r="28" spans="1:6" x14ac:dyDescent="0.2">
      <c r="A28" s="23" t="s">
        <v>12</v>
      </c>
      <c r="B28" s="270" t="s">
        <v>339</v>
      </c>
      <c r="C28" s="270" t="s">
        <v>340</v>
      </c>
      <c r="D28" s="21">
        <v>4</v>
      </c>
      <c r="F28" s="283">
        <f t="shared" si="0"/>
        <v>5339</v>
      </c>
    </row>
    <row r="29" spans="1:6" x14ac:dyDescent="0.2">
      <c r="A29" s="1" t="s">
        <v>15</v>
      </c>
      <c r="B29" s="273"/>
      <c r="C29" s="273"/>
      <c r="D29" s="20">
        <f>SUM(D28)</f>
        <v>4</v>
      </c>
      <c r="F29" s="282"/>
    </row>
    <row r="30" spans="1:6" ht="13.5" thickBot="1" x14ac:dyDescent="0.25">
      <c r="A30" s="16" t="s">
        <v>17</v>
      </c>
      <c r="B30" s="275"/>
      <c r="C30" s="275"/>
      <c r="D30" s="17">
        <f ca="1">SUM(D17,D21,D29)</f>
        <v>110</v>
      </c>
      <c r="F30" s="276">
        <f>SUM(F11:F16,F19:F20,F24:F26,F28)</f>
        <v>146824</v>
      </c>
    </row>
    <row r="31" spans="1:6" ht="13.5" thickBot="1" x14ac:dyDescent="0.25">
      <c r="F31" s="282"/>
    </row>
    <row r="32" spans="1:6" ht="15.75" customHeight="1" x14ac:dyDescent="0.2">
      <c r="A32" s="644" t="s">
        <v>341</v>
      </c>
      <c r="B32" s="645"/>
      <c r="C32" s="645"/>
      <c r="D32" s="645"/>
      <c r="F32" s="282"/>
    </row>
    <row r="33" spans="1:6" ht="30.75" customHeight="1" x14ac:dyDescent="0.2">
      <c r="A33" s="646" t="s">
        <v>342</v>
      </c>
      <c r="B33" s="647"/>
      <c r="C33" s="647"/>
      <c r="D33" s="647"/>
      <c r="F33" s="282"/>
    </row>
    <row r="34" spans="1:6" ht="12.75" customHeight="1" x14ac:dyDescent="0.2">
      <c r="A34" s="648" t="s">
        <v>24</v>
      </c>
      <c r="B34" s="649"/>
      <c r="C34" s="649"/>
      <c r="D34" s="649"/>
      <c r="F34" s="282"/>
    </row>
    <row r="35" spans="1:6" x14ac:dyDescent="0.2">
      <c r="A35" s="641" t="s">
        <v>25</v>
      </c>
      <c r="B35" s="642"/>
      <c r="C35" s="642"/>
      <c r="D35" s="642"/>
      <c r="F35" s="282"/>
    </row>
    <row r="36" spans="1:6" x14ac:dyDescent="0.2">
      <c r="A36" s="277" t="s">
        <v>343</v>
      </c>
      <c r="B36" s="278" t="s">
        <v>344</v>
      </c>
      <c r="C36" s="278" t="s">
        <v>320</v>
      </c>
      <c r="D36" s="119">
        <v>1</v>
      </c>
      <c r="F36" s="283">
        <f>ROUND(D36*9*120*1.2359,0)</f>
        <v>1335</v>
      </c>
    </row>
    <row r="37" spans="1:6" x14ac:dyDescent="0.2">
      <c r="A37" s="277" t="s">
        <v>343</v>
      </c>
      <c r="B37" s="278" t="s">
        <v>344</v>
      </c>
      <c r="C37" s="278" t="s">
        <v>320</v>
      </c>
      <c r="D37" s="119">
        <v>0.6</v>
      </c>
      <c r="F37" s="283">
        <f t="shared" ref="F37:F100" si="1">ROUND(D37*9*120*1.2359,0)</f>
        <v>801</v>
      </c>
    </row>
    <row r="38" spans="1:6" x14ac:dyDescent="0.2">
      <c r="A38" s="277" t="s">
        <v>343</v>
      </c>
      <c r="B38" s="278" t="s">
        <v>344</v>
      </c>
      <c r="C38" s="278" t="s">
        <v>320</v>
      </c>
      <c r="D38" s="119">
        <v>0.3</v>
      </c>
      <c r="F38" s="283">
        <f t="shared" si="1"/>
        <v>400</v>
      </c>
    </row>
    <row r="39" spans="1:6" x14ac:dyDescent="0.2">
      <c r="A39" s="277" t="s">
        <v>343</v>
      </c>
      <c r="B39" s="278" t="s">
        <v>344</v>
      </c>
      <c r="C39" s="278" t="s">
        <v>320</v>
      </c>
      <c r="D39" s="119">
        <v>0.4</v>
      </c>
      <c r="F39" s="283">
        <f t="shared" si="1"/>
        <v>534</v>
      </c>
    </row>
    <row r="40" spans="1:6" x14ac:dyDescent="0.2">
      <c r="A40" s="279" t="s">
        <v>343</v>
      </c>
      <c r="B40" s="278" t="s">
        <v>344</v>
      </c>
      <c r="C40" s="278" t="s">
        <v>320</v>
      </c>
      <c r="D40" s="119">
        <v>0.2</v>
      </c>
      <c r="F40" s="283">
        <f t="shared" si="1"/>
        <v>267</v>
      </c>
    </row>
    <row r="41" spans="1:6" x14ac:dyDescent="0.2">
      <c r="A41" s="277" t="s">
        <v>343</v>
      </c>
      <c r="B41" s="278" t="s">
        <v>344</v>
      </c>
      <c r="C41" s="278" t="s">
        <v>320</v>
      </c>
      <c r="D41" s="119">
        <v>0.2</v>
      </c>
      <c r="F41" s="283">
        <f t="shared" si="1"/>
        <v>267</v>
      </c>
    </row>
    <row r="42" spans="1:6" x14ac:dyDescent="0.2">
      <c r="A42" s="277" t="s">
        <v>343</v>
      </c>
      <c r="B42" s="278" t="s">
        <v>344</v>
      </c>
      <c r="C42" s="278" t="s">
        <v>320</v>
      </c>
      <c r="D42" s="119">
        <v>0.6</v>
      </c>
      <c r="F42" s="283">
        <f t="shared" si="1"/>
        <v>801</v>
      </c>
    </row>
    <row r="43" spans="1:6" x14ac:dyDescent="0.2">
      <c r="A43" s="277" t="s">
        <v>343</v>
      </c>
      <c r="B43" s="278" t="s">
        <v>344</v>
      </c>
      <c r="C43" s="278" t="s">
        <v>320</v>
      </c>
      <c r="D43" s="119">
        <v>0.4</v>
      </c>
      <c r="F43" s="283">
        <f t="shared" si="1"/>
        <v>534</v>
      </c>
    </row>
    <row r="44" spans="1:6" x14ac:dyDescent="0.2">
      <c r="A44" s="277" t="s">
        <v>343</v>
      </c>
      <c r="B44" s="278" t="s">
        <v>344</v>
      </c>
      <c r="C44" s="278" t="s">
        <v>320</v>
      </c>
      <c r="D44" s="119">
        <v>0.4</v>
      </c>
      <c r="F44" s="283">
        <f t="shared" si="1"/>
        <v>534</v>
      </c>
    </row>
    <row r="45" spans="1:6" x14ac:dyDescent="0.2">
      <c r="A45" s="277" t="s">
        <v>343</v>
      </c>
      <c r="B45" s="278" t="s">
        <v>344</v>
      </c>
      <c r="C45" s="278" t="s">
        <v>320</v>
      </c>
      <c r="D45" s="119">
        <v>0.4</v>
      </c>
      <c r="F45" s="283">
        <f t="shared" si="1"/>
        <v>534</v>
      </c>
    </row>
    <row r="46" spans="1:6" x14ac:dyDescent="0.2">
      <c r="A46" s="277" t="s">
        <v>343</v>
      </c>
      <c r="B46" s="278" t="s">
        <v>344</v>
      </c>
      <c r="C46" s="278" t="s">
        <v>320</v>
      </c>
      <c r="D46" s="119">
        <v>0.8</v>
      </c>
      <c r="F46" s="283">
        <f t="shared" si="1"/>
        <v>1068</v>
      </c>
    </row>
    <row r="47" spans="1:6" x14ac:dyDescent="0.2">
      <c r="A47" s="277" t="s">
        <v>343</v>
      </c>
      <c r="B47" s="278" t="s">
        <v>344</v>
      </c>
      <c r="C47" s="278" t="s">
        <v>320</v>
      </c>
      <c r="D47" s="119">
        <v>0.2</v>
      </c>
      <c r="F47" s="283">
        <f t="shared" si="1"/>
        <v>267</v>
      </c>
    </row>
    <row r="48" spans="1:6" x14ac:dyDescent="0.2">
      <c r="A48" s="277" t="s">
        <v>343</v>
      </c>
      <c r="B48" s="278" t="s">
        <v>344</v>
      </c>
      <c r="C48" s="278" t="s">
        <v>320</v>
      </c>
      <c r="D48" s="119">
        <v>1</v>
      </c>
      <c r="F48" s="283">
        <f t="shared" si="1"/>
        <v>1335</v>
      </c>
    </row>
    <row r="49" spans="1:6" x14ac:dyDescent="0.2">
      <c r="A49" s="277" t="s">
        <v>343</v>
      </c>
      <c r="B49" s="278" t="s">
        <v>344</v>
      </c>
      <c r="C49" s="278" t="s">
        <v>320</v>
      </c>
      <c r="D49" s="119">
        <v>0.2</v>
      </c>
      <c r="F49" s="283">
        <f t="shared" si="1"/>
        <v>267</v>
      </c>
    </row>
    <row r="50" spans="1:6" x14ac:dyDescent="0.2">
      <c r="A50" s="277" t="s">
        <v>343</v>
      </c>
      <c r="B50" s="278" t="s">
        <v>344</v>
      </c>
      <c r="C50" s="278" t="s">
        <v>320</v>
      </c>
      <c r="D50" s="119">
        <v>0.8</v>
      </c>
      <c r="F50" s="283">
        <f t="shared" si="1"/>
        <v>1068</v>
      </c>
    </row>
    <row r="51" spans="1:6" x14ac:dyDescent="0.2">
      <c r="A51" s="277" t="s">
        <v>343</v>
      </c>
      <c r="B51" s="278" t="s">
        <v>344</v>
      </c>
      <c r="C51" s="278" t="s">
        <v>320</v>
      </c>
      <c r="D51" s="119">
        <v>1</v>
      </c>
      <c r="F51" s="283">
        <f t="shared" si="1"/>
        <v>1335</v>
      </c>
    </row>
    <row r="52" spans="1:6" x14ac:dyDescent="0.2">
      <c r="A52" s="277" t="s">
        <v>343</v>
      </c>
      <c r="B52" s="278" t="s">
        <v>344</v>
      </c>
      <c r="C52" s="278" t="s">
        <v>320</v>
      </c>
      <c r="D52" s="119">
        <v>0.6</v>
      </c>
      <c r="F52" s="283">
        <f t="shared" si="1"/>
        <v>801</v>
      </c>
    </row>
    <row r="53" spans="1:6" x14ac:dyDescent="0.2">
      <c r="A53" s="277" t="s">
        <v>343</v>
      </c>
      <c r="B53" s="278" t="s">
        <v>344</v>
      </c>
      <c r="C53" s="278" t="s">
        <v>320</v>
      </c>
      <c r="D53" s="119">
        <v>0.4</v>
      </c>
      <c r="F53" s="283">
        <f t="shared" si="1"/>
        <v>534</v>
      </c>
    </row>
    <row r="54" spans="1:6" x14ac:dyDescent="0.2">
      <c r="A54" s="277" t="s">
        <v>343</v>
      </c>
      <c r="B54" s="278" t="s">
        <v>344</v>
      </c>
      <c r="C54" s="278" t="s">
        <v>320</v>
      </c>
      <c r="D54" s="119">
        <v>1</v>
      </c>
      <c r="F54" s="283">
        <f t="shared" si="1"/>
        <v>1335</v>
      </c>
    </row>
    <row r="55" spans="1:6" x14ac:dyDescent="0.2">
      <c r="A55" s="277" t="s">
        <v>343</v>
      </c>
      <c r="B55" s="278" t="s">
        <v>344</v>
      </c>
      <c r="C55" s="278" t="s">
        <v>320</v>
      </c>
      <c r="D55" s="119">
        <v>0.4</v>
      </c>
      <c r="F55" s="283">
        <f t="shared" si="1"/>
        <v>534</v>
      </c>
    </row>
    <row r="56" spans="1:6" x14ac:dyDescent="0.2">
      <c r="A56" s="277" t="s">
        <v>343</v>
      </c>
      <c r="B56" s="278" t="s">
        <v>344</v>
      </c>
      <c r="C56" s="278" t="s">
        <v>320</v>
      </c>
      <c r="D56" s="119">
        <v>1</v>
      </c>
      <c r="F56" s="283">
        <f t="shared" si="1"/>
        <v>1335</v>
      </c>
    </row>
    <row r="57" spans="1:6" x14ac:dyDescent="0.2">
      <c r="A57" s="277" t="s">
        <v>343</v>
      </c>
      <c r="B57" s="278" t="s">
        <v>344</v>
      </c>
      <c r="C57" s="278" t="s">
        <v>320</v>
      </c>
      <c r="D57" s="119">
        <v>0.6</v>
      </c>
      <c r="F57" s="283">
        <f t="shared" si="1"/>
        <v>801</v>
      </c>
    </row>
    <row r="58" spans="1:6" x14ac:dyDescent="0.2">
      <c r="A58" s="277" t="s">
        <v>343</v>
      </c>
      <c r="B58" s="278" t="s">
        <v>344</v>
      </c>
      <c r="C58" s="278" t="s">
        <v>320</v>
      </c>
      <c r="D58" s="119">
        <v>0.2</v>
      </c>
      <c r="F58" s="283">
        <f t="shared" si="1"/>
        <v>267</v>
      </c>
    </row>
    <row r="59" spans="1:6" x14ac:dyDescent="0.2">
      <c r="A59" s="277" t="s">
        <v>345</v>
      </c>
      <c r="B59" s="278" t="s">
        <v>344</v>
      </c>
      <c r="C59" s="278" t="s">
        <v>320</v>
      </c>
      <c r="D59" s="119">
        <v>1</v>
      </c>
      <c r="F59" s="283">
        <f t="shared" si="1"/>
        <v>1335</v>
      </c>
    </row>
    <row r="60" spans="1:6" x14ac:dyDescent="0.2">
      <c r="A60" s="277" t="s">
        <v>345</v>
      </c>
      <c r="B60" s="278" t="s">
        <v>344</v>
      </c>
      <c r="C60" s="278" t="s">
        <v>320</v>
      </c>
      <c r="D60" s="119">
        <v>0.8</v>
      </c>
      <c r="F60" s="283">
        <f t="shared" si="1"/>
        <v>1068</v>
      </c>
    </row>
    <row r="61" spans="1:6" x14ac:dyDescent="0.2">
      <c r="A61" s="277" t="s">
        <v>345</v>
      </c>
      <c r="B61" s="278" t="s">
        <v>344</v>
      </c>
      <c r="C61" s="278" t="s">
        <v>320</v>
      </c>
      <c r="D61" s="119">
        <v>0.3</v>
      </c>
      <c r="F61" s="283">
        <f t="shared" si="1"/>
        <v>400</v>
      </c>
    </row>
    <row r="62" spans="1:6" x14ac:dyDescent="0.2">
      <c r="A62" s="277" t="s">
        <v>345</v>
      </c>
      <c r="B62" s="278" t="s">
        <v>344</v>
      </c>
      <c r="C62" s="278" t="s">
        <v>320</v>
      </c>
      <c r="D62" s="119">
        <v>0.6</v>
      </c>
      <c r="F62" s="283">
        <f t="shared" si="1"/>
        <v>801</v>
      </c>
    </row>
    <row r="63" spans="1:6" x14ac:dyDescent="0.2">
      <c r="A63" s="277" t="s">
        <v>345</v>
      </c>
      <c r="B63" s="278" t="s">
        <v>344</v>
      </c>
      <c r="C63" s="278" t="s">
        <v>320</v>
      </c>
      <c r="D63" s="119">
        <v>1</v>
      </c>
      <c r="F63" s="283">
        <f t="shared" si="1"/>
        <v>1335</v>
      </c>
    </row>
    <row r="64" spans="1:6" x14ac:dyDescent="0.2">
      <c r="A64" s="277" t="s">
        <v>345</v>
      </c>
      <c r="B64" s="278" t="s">
        <v>344</v>
      </c>
      <c r="C64" s="278" t="s">
        <v>320</v>
      </c>
      <c r="D64" s="119">
        <v>0.4</v>
      </c>
      <c r="F64" s="283">
        <f t="shared" si="1"/>
        <v>534</v>
      </c>
    </row>
    <row r="65" spans="1:6" x14ac:dyDescent="0.2">
      <c r="A65" s="277" t="s">
        <v>345</v>
      </c>
      <c r="B65" s="278" t="s">
        <v>344</v>
      </c>
      <c r="C65" s="278" t="s">
        <v>320</v>
      </c>
      <c r="D65" s="119">
        <v>1</v>
      </c>
      <c r="F65" s="283">
        <f t="shared" si="1"/>
        <v>1335</v>
      </c>
    </row>
    <row r="66" spans="1:6" x14ac:dyDescent="0.2">
      <c r="A66" s="277" t="s">
        <v>345</v>
      </c>
      <c r="B66" s="278" t="s">
        <v>344</v>
      </c>
      <c r="C66" s="278" t="s">
        <v>320</v>
      </c>
      <c r="D66" s="119">
        <v>0.75</v>
      </c>
      <c r="F66" s="283">
        <f t="shared" si="1"/>
        <v>1001</v>
      </c>
    </row>
    <row r="67" spans="1:6" ht="12.75" customHeight="1" x14ac:dyDescent="0.2">
      <c r="A67" s="648" t="s">
        <v>70</v>
      </c>
      <c r="B67" s="649"/>
      <c r="C67" s="649"/>
      <c r="D67" s="649"/>
      <c r="F67" s="283"/>
    </row>
    <row r="68" spans="1:6" ht="28.5" customHeight="1" x14ac:dyDescent="0.2">
      <c r="A68" s="641" t="s">
        <v>346</v>
      </c>
      <c r="B68" s="642"/>
      <c r="C68" s="642"/>
      <c r="D68" s="642"/>
      <c r="F68" s="283"/>
    </row>
    <row r="69" spans="1:6" x14ac:dyDescent="0.2">
      <c r="A69" s="280" t="s">
        <v>347</v>
      </c>
      <c r="B69" s="278" t="s">
        <v>332</v>
      </c>
      <c r="C69" s="278" t="s">
        <v>348</v>
      </c>
      <c r="D69" s="119">
        <v>1</v>
      </c>
      <c r="F69" s="283">
        <f t="shared" si="1"/>
        <v>1335</v>
      </c>
    </row>
    <row r="70" spans="1:6" x14ac:dyDescent="0.2">
      <c r="A70" s="280" t="s">
        <v>347</v>
      </c>
      <c r="B70" s="278" t="s">
        <v>332</v>
      </c>
      <c r="C70" s="278" t="s">
        <v>348</v>
      </c>
      <c r="D70" s="119">
        <v>1</v>
      </c>
      <c r="F70" s="283">
        <f t="shared" si="1"/>
        <v>1335</v>
      </c>
    </row>
    <row r="71" spans="1:6" x14ac:dyDescent="0.2">
      <c r="A71" s="280" t="s">
        <v>347</v>
      </c>
      <c r="B71" s="278" t="s">
        <v>332</v>
      </c>
      <c r="C71" s="278" t="s">
        <v>348</v>
      </c>
      <c r="D71" s="119">
        <v>1</v>
      </c>
      <c r="F71" s="283">
        <f t="shared" si="1"/>
        <v>1335</v>
      </c>
    </row>
    <row r="72" spans="1:6" x14ac:dyDescent="0.2">
      <c r="A72" s="280" t="s">
        <v>347</v>
      </c>
      <c r="B72" s="278" t="s">
        <v>332</v>
      </c>
      <c r="C72" s="278" t="s">
        <v>348</v>
      </c>
      <c r="D72" s="119">
        <v>1</v>
      </c>
      <c r="F72" s="283">
        <f t="shared" si="1"/>
        <v>1335</v>
      </c>
    </row>
    <row r="73" spans="1:6" x14ac:dyDescent="0.2">
      <c r="A73" s="280" t="s">
        <v>347</v>
      </c>
      <c r="B73" s="278" t="s">
        <v>332</v>
      </c>
      <c r="C73" s="278" t="s">
        <v>348</v>
      </c>
      <c r="D73" s="119">
        <v>1</v>
      </c>
      <c r="F73" s="283">
        <f t="shared" si="1"/>
        <v>1335</v>
      </c>
    </row>
    <row r="74" spans="1:6" x14ac:dyDescent="0.2">
      <c r="A74" s="280" t="s">
        <v>347</v>
      </c>
      <c r="B74" s="278" t="s">
        <v>332</v>
      </c>
      <c r="C74" s="278" t="s">
        <v>348</v>
      </c>
      <c r="D74" s="119">
        <v>1</v>
      </c>
      <c r="F74" s="283">
        <f t="shared" si="1"/>
        <v>1335</v>
      </c>
    </row>
    <row r="75" spans="1:6" x14ac:dyDescent="0.2">
      <c r="A75" s="280" t="s">
        <v>347</v>
      </c>
      <c r="B75" s="278" t="s">
        <v>332</v>
      </c>
      <c r="C75" s="278" t="s">
        <v>348</v>
      </c>
      <c r="D75" s="119">
        <v>1</v>
      </c>
      <c r="F75" s="283">
        <f t="shared" si="1"/>
        <v>1335</v>
      </c>
    </row>
    <row r="76" spans="1:6" x14ac:dyDescent="0.2">
      <c r="A76" s="280" t="s">
        <v>347</v>
      </c>
      <c r="B76" s="278" t="s">
        <v>332</v>
      </c>
      <c r="C76" s="278" t="s">
        <v>348</v>
      </c>
      <c r="D76" s="119">
        <v>0.5</v>
      </c>
      <c r="F76" s="283">
        <f t="shared" si="1"/>
        <v>667</v>
      </c>
    </row>
    <row r="77" spans="1:6" x14ac:dyDescent="0.2">
      <c r="A77" s="280" t="s">
        <v>347</v>
      </c>
      <c r="B77" s="278" t="s">
        <v>332</v>
      </c>
      <c r="C77" s="278" t="s">
        <v>348</v>
      </c>
      <c r="D77" s="119">
        <v>0.65</v>
      </c>
      <c r="F77" s="283">
        <f t="shared" si="1"/>
        <v>868</v>
      </c>
    </row>
    <row r="78" spans="1:6" x14ac:dyDescent="0.2">
      <c r="A78" s="280" t="s">
        <v>347</v>
      </c>
      <c r="B78" s="278" t="s">
        <v>332</v>
      </c>
      <c r="C78" s="278" t="s">
        <v>348</v>
      </c>
      <c r="D78" s="119">
        <v>1</v>
      </c>
      <c r="F78" s="283">
        <f t="shared" si="1"/>
        <v>1335</v>
      </c>
    </row>
    <row r="79" spans="1:6" x14ac:dyDescent="0.2">
      <c r="A79" s="280" t="s">
        <v>347</v>
      </c>
      <c r="B79" s="278" t="s">
        <v>332</v>
      </c>
      <c r="C79" s="278" t="s">
        <v>348</v>
      </c>
      <c r="D79" s="119">
        <v>0.85</v>
      </c>
      <c r="F79" s="283">
        <f t="shared" si="1"/>
        <v>1135</v>
      </c>
    </row>
    <row r="80" spans="1:6" x14ac:dyDescent="0.2">
      <c r="A80" s="280" t="s">
        <v>347</v>
      </c>
      <c r="B80" s="278" t="s">
        <v>332</v>
      </c>
      <c r="C80" s="278" t="s">
        <v>348</v>
      </c>
      <c r="D80" s="119">
        <v>1</v>
      </c>
      <c r="F80" s="283">
        <f t="shared" si="1"/>
        <v>1335</v>
      </c>
    </row>
    <row r="81" spans="1:6" x14ac:dyDescent="0.2">
      <c r="A81" s="280" t="s">
        <v>347</v>
      </c>
      <c r="B81" s="278" t="s">
        <v>332</v>
      </c>
      <c r="C81" s="278" t="s">
        <v>348</v>
      </c>
      <c r="D81" s="119">
        <v>1</v>
      </c>
      <c r="F81" s="283">
        <f t="shared" si="1"/>
        <v>1335</v>
      </c>
    </row>
    <row r="82" spans="1:6" x14ac:dyDescent="0.2">
      <c r="A82" s="280" t="s">
        <v>347</v>
      </c>
      <c r="B82" s="278" t="s">
        <v>332</v>
      </c>
      <c r="C82" s="278" t="s">
        <v>348</v>
      </c>
      <c r="D82" s="119">
        <v>1</v>
      </c>
      <c r="F82" s="283">
        <f t="shared" si="1"/>
        <v>1335</v>
      </c>
    </row>
    <row r="83" spans="1:6" x14ac:dyDescent="0.2">
      <c r="A83" s="280" t="s">
        <v>347</v>
      </c>
      <c r="B83" s="278" t="s">
        <v>332</v>
      </c>
      <c r="C83" s="278" t="s">
        <v>348</v>
      </c>
      <c r="D83" s="119">
        <v>1</v>
      </c>
      <c r="F83" s="283">
        <f t="shared" si="1"/>
        <v>1335</v>
      </c>
    </row>
    <row r="84" spans="1:6" x14ac:dyDescent="0.2">
      <c r="A84" s="280" t="s">
        <v>347</v>
      </c>
      <c r="B84" s="278" t="s">
        <v>332</v>
      </c>
      <c r="C84" s="278" t="s">
        <v>348</v>
      </c>
      <c r="D84" s="119">
        <v>1</v>
      </c>
      <c r="F84" s="283">
        <f t="shared" si="1"/>
        <v>1335</v>
      </c>
    </row>
    <row r="85" spans="1:6" x14ac:dyDescent="0.2">
      <c r="A85" s="280" t="s">
        <v>347</v>
      </c>
      <c r="B85" s="278" t="s">
        <v>332</v>
      </c>
      <c r="C85" s="278" t="s">
        <v>348</v>
      </c>
      <c r="D85" s="119">
        <v>1</v>
      </c>
      <c r="F85" s="283">
        <f t="shared" si="1"/>
        <v>1335</v>
      </c>
    </row>
    <row r="86" spans="1:6" x14ac:dyDescent="0.2">
      <c r="A86" s="280" t="s">
        <v>349</v>
      </c>
      <c r="B86" s="278" t="s">
        <v>332</v>
      </c>
      <c r="C86" s="278" t="s">
        <v>348</v>
      </c>
      <c r="D86" s="119">
        <v>1</v>
      </c>
      <c r="F86" s="283">
        <f t="shared" si="1"/>
        <v>1335</v>
      </c>
    </row>
    <row r="87" spans="1:6" x14ac:dyDescent="0.2">
      <c r="A87" s="280" t="s">
        <v>349</v>
      </c>
      <c r="B87" s="278" t="s">
        <v>332</v>
      </c>
      <c r="C87" s="278" t="s">
        <v>348</v>
      </c>
      <c r="D87" s="119">
        <v>1</v>
      </c>
      <c r="F87" s="283">
        <f t="shared" si="1"/>
        <v>1335</v>
      </c>
    </row>
    <row r="88" spans="1:6" x14ac:dyDescent="0.2">
      <c r="A88" s="280" t="s">
        <v>347</v>
      </c>
      <c r="B88" s="278" t="s">
        <v>332</v>
      </c>
      <c r="C88" s="278" t="s">
        <v>348</v>
      </c>
      <c r="D88" s="119">
        <v>1</v>
      </c>
      <c r="F88" s="283">
        <f t="shared" si="1"/>
        <v>1335</v>
      </c>
    </row>
    <row r="89" spans="1:6" ht="28.5" customHeight="1" x14ac:dyDescent="0.2">
      <c r="A89" s="641" t="s">
        <v>350</v>
      </c>
      <c r="B89" s="642"/>
      <c r="C89" s="642"/>
      <c r="D89" s="642"/>
      <c r="F89" s="283"/>
    </row>
    <row r="90" spans="1:6" x14ac:dyDescent="0.2">
      <c r="A90" s="280" t="s">
        <v>351</v>
      </c>
      <c r="B90" s="278" t="s">
        <v>352</v>
      </c>
      <c r="C90" s="278" t="s">
        <v>353</v>
      </c>
      <c r="D90" s="119">
        <v>1</v>
      </c>
      <c r="F90" s="283">
        <f t="shared" si="1"/>
        <v>1335</v>
      </c>
    </row>
    <row r="91" spans="1:6" x14ac:dyDescent="0.2">
      <c r="A91" s="280" t="s">
        <v>351</v>
      </c>
      <c r="B91" s="278" t="s">
        <v>352</v>
      </c>
      <c r="C91" s="278" t="s">
        <v>353</v>
      </c>
      <c r="D91" s="119">
        <v>0.9</v>
      </c>
      <c r="F91" s="283">
        <f t="shared" si="1"/>
        <v>1201</v>
      </c>
    </row>
    <row r="92" spans="1:6" x14ac:dyDescent="0.2">
      <c r="A92" s="280" t="s">
        <v>354</v>
      </c>
      <c r="B92" s="278" t="s">
        <v>329</v>
      </c>
      <c r="C92" s="278" t="s">
        <v>355</v>
      </c>
      <c r="D92" s="119">
        <v>0.8</v>
      </c>
      <c r="F92" s="283">
        <f t="shared" si="1"/>
        <v>1068</v>
      </c>
    </row>
    <row r="93" spans="1:6" x14ac:dyDescent="0.2">
      <c r="A93" s="280" t="s">
        <v>356</v>
      </c>
      <c r="B93" s="278" t="s">
        <v>327</v>
      </c>
      <c r="C93" s="278" t="s">
        <v>357</v>
      </c>
      <c r="D93" s="119">
        <v>1</v>
      </c>
      <c r="F93" s="283">
        <f t="shared" si="1"/>
        <v>1335</v>
      </c>
    </row>
    <row r="94" spans="1:6" x14ac:dyDescent="0.2">
      <c r="A94" s="280" t="s">
        <v>356</v>
      </c>
      <c r="B94" s="278" t="s">
        <v>352</v>
      </c>
      <c r="C94" s="278" t="s">
        <v>358</v>
      </c>
      <c r="D94" s="119">
        <v>1</v>
      </c>
      <c r="F94" s="283">
        <f t="shared" si="1"/>
        <v>1335</v>
      </c>
    </row>
    <row r="95" spans="1:6" x14ac:dyDescent="0.2">
      <c r="A95" s="280" t="s">
        <v>356</v>
      </c>
      <c r="B95" s="278" t="s">
        <v>327</v>
      </c>
      <c r="C95" s="278" t="s">
        <v>359</v>
      </c>
      <c r="D95" s="119">
        <v>1</v>
      </c>
      <c r="F95" s="283">
        <f t="shared" si="1"/>
        <v>1335</v>
      </c>
    </row>
    <row r="96" spans="1:6" x14ac:dyDescent="0.2">
      <c r="A96" s="280" t="s">
        <v>354</v>
      </c>
      <c r="B96" s="278" t="s">
        <v>329</v>
      </c>
      <c r="C96" s="278" t="s">
        <v>355</v>
      </c>
      <c r="D96" s="119">
        <v>0.2</v>
      </c>
      <c r="F96" s="283">
        <f t="shared" si="1"/>
        <v>267</v>
      </c>
    </row>
    <row r="97" spans="1:6" x14ac:dyDescent="0.2">
      <c r="A97" s="641" t="s">
        <v>338</v>
      </c>
      <c r="B97" s="642"/>
      <c r="C97" s="642"/>
      <c r="D97" s="642"/>
      <c r="F97" s="283"/>
    </row>
    <row r="98" spans="1:6" x14ac:dyDescent="0.2">
      <c r="A98" s="280" t="s">
        <v>360</v>
      </c>
      <c r="B98" s="278" t="s">
        <v>339</v>
      </c>
      <c r="C98" s="278" t="s">
        <v>340</v>
      </c>
      <c r="D98" s="119">
        <v>1</v>
      </c>
      <c r="F98" s="283">
        <f t="shared" si="1"/>
        <v>1335</v>
      </c>
    </row>
    <row r="99" spans="1:6" x14ac:dyDescent="0.2">
      <c r="A99" s="280" t="s">
        <v>360</v>
      </c>
      <c r="B99" s="278" t="s">
        <v>339</v>
      </c>
      <c r="C99" s="278" t="s">
        <v>340</v>
      </c>
      <c r="D99" s="119">
        <v>1</v>
      </c>
      <c r="F99" s="283">
        <f t="shared" si="1"/>
        <v>1335</v>
      </c>
    </row>
    <row r="100" spans="1:6" ht="13.5" thickBot="1" x14ac:dyDescent="0.25">
      <c r="A100" s="280" t="s">
        <v>360</v>
      </c>
      <c r="B100" s="278" t="s">
        <v>339</v>
      </c>
      <c r="C100" s="278" t="s">
        <v>340</v>
      </c>
      <c r="D100" s="119">
        <v>1</v>
      </c>
      <c r="F100" s="283">
        <f t="shared" si="1"/>
        <v>1335</v>
      </c>
    </row>
    <row r="101" spans="1:6" ht="15.75" customHeight="1" thickBot="1" x14ac:dyDescent="0.25">
      <c r="A101" s="633" t="s">
        <v>15</v>
      </c>
      <c r="B101" s="634"/>
      <c r="C101" s="635"/>
      <c r="D101" s="281">
        <f>SUM(D36:D66,D69:D88,D90:D96,D98:D100)</f>
        <v>46.449999999999996</v>
      </c>
      <c r="F101" s="276">
        <f>SUM(F36:F100)</f>
        <v>62009</v>
      </c>
    </row>
    <row r="102" spans="1:6" ht="15.75" customHeight="1" x14ac:dyDescent="0.2">
      <c r="A102" s="529"/>
      <c r="B102" s="529"/>
      <c r="C102" s="529"/>
      <c r="D102" s="529"/>
      <c r="F102" s="530"/>
    </row>
    <row r="103" spans="1:6" ht="15.75" customHeight="1" x14ac:dyDescent="0.2">
      <c r="A103" s="636" t="s">
        <v>664</v>
      </c>
      <c r="B103" s="636"/>
      <c r="C103" s="636"/>
      <c r="D103" s="636"/>
      <c r="E103" s="531"/>
      <c r="F103" s="532">
        <f>F101</f>
        <v>62009</v>
      </c>
    </row>
    <row r="104" spans="1:6" ht="14.25" x14ac:dyDescent="0.2">
      <c r="A104" s="632" t="s">
        <v>661</v>
      </c>
      <c r="B104" s="632"/>
      <c r="C104" s="632"/>
      <c r="D104" s="632"/>
      <c r="E104" s="531"/>
      <c r="F104" s="532">
        <v>68283</v>
      </c>
    </row>
    <row r="105" spans="1:6" ht="15" customHeight="1" x14ac:dyDescent="0.2">
      <c r="A105" s="637" t="s">
        <v>662</v>
      </c>
      <c r="B105" s="637"/>
      <c r="C105" s="637"/>
      <c r="D105" s="637"/>
      <c r="E105" s="531"/>
      <c r="F105" s="532">
        <f>F104-F103</f>
        <v>6274</v>
      </c>
    </row>
    <row r="107" spans="1:6" ht="15" customHeight="1" x14ac:dyDescent="0.2">
      <c r="A107" s="638" t="s">
        <v>663</v>
      </c>
      <c r="B107" s="638"/>
      <c r="C107" s="638"/>
      <c r="D107" s="638"/>
      <c r="E107" s="638"/>
      <c r="F107" s="638"/>
    </row>
    <row r="108" spans="1:6" x14ac:dyDescent="0.2">
      <c r="A108" s="638"/>
      <c r="B108" s="638"/>
      <c r="C108" s="638"/>
      <c r="D108" s="638"/>
      <c r="E108" s="638"/>
      <c r="F108" s="638"/>
    </row>
    <row r="109" spans="1:6" x14ac:dyDescent="0.2">
      <c r="A109" s="638"/>
      <c r="B109" s="638"/>
      <c r="C109" s="638"/>
      <c r="D109" s="638"/>
      <c r="E109" s="638"/>
      <c r="F109" s="638"/>
    </row>
    <row r="110" spans="1:6" x14ac:dyDescent="0.2">
      <c r="A110" s="638"/>
      <c r="B110" s="638"/>
      <c r="C110" s="638"/>
      <c r="D110" s="638"/>
      <c r="E110" s="638"/>
      <c r="F110" s="638"/>
    </row>
  </sheetData>
  <mergeCells count="23">
    <mergeCell ref="A2:D2"/>
    <mergeCell ref="A7:D7"/>
    <mergeCell ref="A8:D8"/>
    <mergeCell ref="A9:D9"/>
    <mergeCell ref="A4:A5"/>
    <mergeCell ref="B4:B5"/>
    <mergeCell ref="C4:C5"/>
    <mergeCell ref="D4:D5"/>
    <mergeCell ref="A22:D22"/>
    <mergeCell ref="A68:D68"/>
    <mergeCell ref="A89:D89"/>
    <mergeCell ref="A97:D97"/>
    <mergeCell ref="F4:F5"/>
    <mergeCell ref="A32:D32"/>
    <mergeCell ref="A33:D33"/>
    <mergeCell ref="A34:D34"/>
    <mergeCell ref="A35:D35"/>
    <mergeCell ref="A67:D67"/>
    <mergeCell ref="A104:D104"/>
    <mergeCell ref="A101:C101"/>
    <mergeCell ref="A103:D103"/>
    <mergeCell ref="A105:D105"/>
    <mergeCell ref="A107:F110"/>
  </mergeCells>
  <pageMargins left="0.70866141732283472" right="0.70866141732283472" top="0.74803149606299213" bottom="0.74803149606299213" header="0.31496062992125984" footer="0.31496062992125984"/>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EB173-90B8-4D6E-84E1-0954A406924B}">
  <sheetPr>
    <tabColor theme="9" tint="0.59999389629810485"/>
  </sheetPr>
  <dimension ref="A1:K120"/>
  <sheetViews>
    <sheetView zoomScaleNormal="100" workbookViewId="0">
      <selection activeCell="F6" sqref="F6:F7"/>
    </sheetView>
  </sheetViews>
  <sheetFormatPr defaultRowHeight="15" x14ac:dyDescent="0.25"/>
  <cols>
    <col min="1" max="1" width="40.140625" customWidth="1"/>
    <col min="2" max="2" width="15.42578125" customWidth="1"/>
    <col min="3" max="3" width="14.7109375" customWidth="1"/>
    <col min="4" max="4" width="10.42578125" customWidth="1"/>
    <col min="5" max="5" width="4.42578125" customWidth="1"/>
    <col min="6" max="6" width="15.5703125" customWidth="1"/>
    <col min="7" max="7" width="14" customWidth="1"/>
    <col min="9" max="9" width="14" bestFit="1" customWidth="1"/>
    <col min="11" max="11" width="14" bestFit="1" customWidth="1"/>
    <col min="13" max="13" width="23.28515625" customWidth="1"/>
    <col min="14" max="14" width="16.140625" customWidth="1"/>
    <col min="15" max="15" width="18.28515625" customWidth="1"/>
  </cols>
  <sheetData>
    <row r="1" spans="1:7" x14ac:dyDescent="0.25">
      <c r="F1" s="439" t="s">
        <v>602</v>
      </c>
    </row>
    <row r="2" spans="1:7" ht="15" customHeight="1" x14ac:dyDescent="0.25">
      <c r="A2" s="662" t="s">
        <v>655</v>
      </c>
      <c r="B2" s="662"/>
      <c r="C2" s="662"/>
      <c r="D2" s="662"/>
    </row>
    <row r="3" spans="1:7" x14ac:dyDescent="0.25">
      <c r="A3" s="662"/>
      <c r="B3" s="662"/>
      <c r="C3" s="662"/>
      <c r="D3" s="662"/>
    </row>
    <row r="4" spans="1:7" ht="16.5" customHeight="1" x14ac:dyDescent="0.25"/>
    <row r="5" spans="1:7" ht="19.5" customHeight="1" x14ac:dyDescent="0.25">
      <c r="A5" s="663" t="s">
        <v>0</v>
      </c>
      <c r="B5" s="663"/>
      <c r="C5" s="663"/>
      <c r="D5" s="663"/>
    </row>
    <row r="6" spans="1:7" x14ac:dyDescent="0.25">
      <c r="A6" s="665" t="s">
        <v>21</v>
      </c>
      <c r="B6" s="665" t="s">
        <v>310</v>
      </c>
      <c r="C6" s="665" t="s">
        <v>311</v>
      </c>
      <c r="D6" s="666" t="s">
        <v>22</v>
      </c>
      <c r="F6" s="643" t="s">
        <v>660</v>
      </c>
    </row>
    <row r="7" spans="1:7" ht="68.25" customHeight="1" x14ac:dyDescent="0.25">
      <c r="A7" s="665"/>
      <c r="B7" s="665"/>
      <c r="C7" s="665"/>
      <c r="D7" s="666"/>
      <c r="F7" s="643"/>
    </row>
    <row r="8" spans="1:7" ht="16.5" customHeight="1" x14ac:dyDescent="0.25">
      <c r="A8" s="653" t="s">
        <v>18</v>
      </c>
      <c r="B8" s="653"/>
      <c r="C8" s="653"/>
      <c r="D8" s="653"/>
      <c r="F8" s="4"/>
    </row>
    <row r="9" spans="1:7" x14ac:dyDescent="0.25">
      <c r="A9" s="664" t="s">
        <v>20</v>
      </c>
      <c r="B9" s="664"/>
      <c r="C9" s="664"/>
      <c r="D9" s="664"/>
      <c r="F9" s="4"/>
    </row>
    <row r="10" spans="1:7" x14ac:dyDescent="0.25">
      <c r="A10" s="389" t="s">
        <v>24</v>
      </c>
      <c r="B10" s="389"/>
      <c r="C10" s="389"/>
      <c r="D10" s="390"/>
      <c r="F10" s="292">
        <f t="shared" ref="F10" si="0">F11+F47</f>
        <v>1994347</v>
      </c>
    </row>
    <row r="11" spans="1:7" ht="15.75" customHeight="1" x14ac:dyDescent="0.25">
      <c r="A11" s="391" t="s">
        <v>79</v>
      </c>
      <c r="B11" s="391"/>
      <c r="C11" s="391"/>
      <c r="D11" s="7"/>
      <c r="F11" s="293">
        <f t="shared" ref="F11" si="1">SUM(F12:F46)</f>
        <v>316605</v>
      </c>
    </row>
    <row r="12" spans="1:7" x14ac:dyDescent="0.25">
      <c r="A12" s="392" t="s">
        <v>361</v>
      </c>
      <c r="B12" s="413" t="s">
        <v>362</v>
      </c>
      <c r="C12" s="205" t="s">
        <v>363</v>
      </c>
      <c r="D12" s="67">
        <v>2</v>
      </c>
      <c r="E12" s="29"/>
      <c r="F12" s="294">
        <f>ROUND(D12*9*120*1.2359,0)</f>
        <v>2670</v>
      </c>
      <c r="G12" s="29"/>
    </row>
    <row r="13" spans="1:7" x14ac:dyDescent="0.25">
      <c r="A13" s="392" t="s">
        <v>361</v>
      </c>
      <c r="B13" s="413" t="s">
        <v>362</v>
      </c>
      <c r="C13" s="205" t="s">
        <v>363</v>
      </c>
      <c r="D13" s="67">
        <v>2</v>
      </c>
      <c r="E13" s="29"/>
      <c r="F13" s="294">
        <f t="shared" ref="F13:F46" si="2">ROUND(D13*9*120*1.2359,0)</f>
        <v>2670</v>
      </c>
      <c r="G13" s="29"/>
    </row>
    <row r="14" spans="1:7" x14ac:dyDescent="0.25">
      <c r="A14" s="392" t="s">
        <v>26</v>
      </c>
      <c r="B14" s="413" t="s">
        <v>364</v>
      </c>
      <c r="C14" s="205" t="s">
        <v>365</v>
      </c>
      <c r="D14" s="67">
        <v>4</v>
      </c>
      <c r="E14" s="29"/>
      <c r="F14" s="294">
        <f t="shared" si="2"/>
        <v>5339</v>
      </c>
      <c r="G14" s="29"/>
    </row>
    <row r="15" spans="1:7" ht="25.5" x14ac:dyDescent="0.25">
      <c r="A15" s="392" t="s">
        <v>27</v>
      </c>
      <c r="B15" s="413" t="s">
        <v>366</v>
      </c>
      <c r="C15" s="297" t="s">
        <v>367</v>
      </c>
      <c r="D15" s="67">
        <v>28.5</v>
      </c>
      <c r="E15" s="29"/>
      <c r="F15" s="294">
        <f t="shared" si="2"/>
        <v>38041</v>
      </c>
      <c r="G15" s="29"/>
    </row>
    <row r="16" spans="1:7" x14ac:dyDescent="0.25">
      <c r="A16" s="392" t="s">
        <v>28</v>
      </c>
      <c r="B16" s="413" t="s">
        <v>362</v>
      </c>
      <c r="C16" s="297" t="s">
        <v>368</v>
      </c>
      <c r="D16" s="67">
        <v>42.75</v>
      </c>
      <c r="E16" s="29"/>
      <c r="F16" s="294">
        <f t="shared" si="2"/>
        <v>57062</v>
      </c>
      <c r="G16" s="29"/>
    </row>
    <row r="17" spans="1:7" ht="25.5" x14ac:dyDescent="0.25">
      <c r="A17" s="392" t="s">
        <v>248</v>
      </c>
      <c r="B17" s="413" t="s">
        <v>366</v>
      </c>
      <c r="C17" s="297" t="s">
        <v>369</v>
      </c>
      <c r="D17" s="67">
        <v>4.75</v>
      </c>
      <c r="E17" s="29"/>
      <c r="F17" s="294">
        <f t="shared" si="2"/>
        <v>6340</v>
      </c>
      <c r="G17" s="29"/>
    </row>
    <row r="18" spans="1:7" x14ac:dyDescent="0.25">
      <c r="A18" s="392" t="s">
        <v>29</v>
      </c>
      <c r="B18" s="413" t="s">
        <v>370</v>
      </c>
      <c r="C18" s="297" t="s">
        <v>369</v>
      </c>
      <c r="D18" s="67">
        <v>4.75</v>
      </c>
      <c r="E18" s="29"/>
      <c r="F18" s="294">
        <f t="shared" si="2"/>
        <v>6340</v>
      </c>
      <c r="G18" s="29"/>
    </row>
    <row r="19" spans="1:7" x14ac:dyDescent="0.25">
      <c r="A19" s="392" t="s">
        <v>249</v>
      </c>
      <c r="B19" s="413" t="s">
        <v>370</v>
      </c>
      <c r="C19" s="297" t="s">
        <v>369</v>
      </c>
      <c r="D19" s="67">
        <v>4.75</v>
      </c>
      <c r="E19" s="29"/>
      <c r="F19" s="294">
        <f t="shared" si="2"/>
        <v>6340</v>
      </c>
      <c r="G19" s="29"/>
    </row>
    <row r="20" spans="1:7" x14ac:dyDescent="0.25">
      <c r="A20" s="392" t="s">
        <v>30</v>
      </c>
      <c r="B20" s="413" t="s">
        <v>371</v>
      </c>
      <c r="C20" s="297" t="s">
        <v>372</v>
      </c>
      <c r="D20" s="67">
        <v>9.5</v>
      </c>
      <c r="E20" s="29"/>
      <c r="F20" s="294">
        <f t="shared" si="2"/>
        <v>12680</v>
      </c>
      <c r="G20" s="29"/>
    </row>
    <row r="21" spans="1:7" x14ac:dyDescent="0.25">
      <c r="A21" s="392" t="s">
        <v>29</v>
      </c>
      <c r="B21" s="413" t="s">
        <v>370</v>
      </c>
      <c r="C21" s="297" t="s">
        <v>369</v>
      </c>
      <c r="D21" s="67">
        <v>4.75</v>
      </c>
      <c r="E21" s="29"/>
      <c r="F21" s="294">
        <f t="shared" si="2"/>
        <v>6340</v>
      </c>
      <c r="G21" s="29"/>
    </row>
    <row r="22" spans="1:7" x14ac:dyDescent="0.25">
      <c r="A22" s="392" t="s">
        <v>31</v>
      </c>
      <c r="B22" s="413" t="s">
        <v>373</v>
      </c>
      <c r="C22" s="297" t="s">
        <v>374</v>
      </c>
      <c r="D22" s="67">
        <v>4.75</v>
      </c>
      <c r="E22" s="29"/>
      <c r="F22" s="294">
        <f t="shared" si="2"/>
        <v>6340</v>
      </c>
      <c r="G22" s="29"/>
    </row>
    <row r="23" spans="1:7" x14ac:dyDescent="0.25">
      <c r="A23" s="392" t="s">
        <v>32</v>
      </c>
      <c r="B23" s="413" t="s">
        <v>375</v>
      </c>
      <c r="C23" s="297" t="s">
        <v>376</v>
      </c>
      <c r="D23" s="67">
        <v>4.75</v>
      </c>
      <c r="E23" s="29"/>
      <c r="F23" s="294">
        <f t="shared" si="2"/>
        <v>6340</v>
      </c>
      <c r="G23" s="29"/>
    </row>
    <row r="24" spans="1:7" x14ac:dyDescent="0.25">
      <c r="A24" s="392" t="s">
        <v>33</v>
      </c>
      <c r="B24" s="413" t="s">
        <v>377</v>
      </c>
      <c r="C24" s="297" t="s">
        <v>378</v>
      </c>
      <c r="D24" s="67">
        <v>4.75</v>
      </c>
      <c r="E24" s="29"/>
      <c r="F24" s="294">
        <f t="shared" si="2"/>
        <v>6340</v>
      </c>
      <c r="G24" s="29"/>
    </row>
    <row r="25" spans="1:7" x14ac:dyDescent="0.25">
      <c r="A25" s="392" t="s">
        <v>34</v>
      </c>
      <c r="B25" s="413" t="s">
        <v>379</v>
      </c>
      <c r="C25" s="297" t="s">
        <v>380</v>
      </c>
      <c r="D25" s="67">
        <v>4.75</v>
      </c>
      <c r="E25" s="29"/>
      <c r="F25" s="294">
        <f t="shared" si="2"/>
        <v>6340</v>
      </c>
      <c r="G25" s="29"/>
    </row>
    <row r="26" spans="1:7" x14ac:dyDescent="0.25">
      <c r="A26" s="392" t="s">
        <v>35</v>
      </c>
      <c r="B26" s="413" t="s">
        <v>366</v>
      </c>
      <c r="C26" s="205" t="s">
        <v>381</v>
      </c>
      <c r="D26" s="67">
        <v>4.75</v>
      </c>
      <c r="E26" s="29"/>
      <c r="F26" s="294">
        <f t="shared" si="2"/>
        <v>6340</v>
      </c>
      <c r="G26" s="29"/>
    </row>
    <row r="27" spans="1:7" x14ac:dyDescent="0.25">
      <c r="A27" s="392" t="s">
        <v>36</v>
      </c>
      <c r="B27" s="413" t="s">
        <v>382</v>
      </c>
      <c r="C27" s="297" t="s">
        <v>383</v>
      </c>
      <c r="D27" s="67">
        <v>4.75</v>
      </c>
      <c r="E27" s="29"/>
      <c r="F27" s="294">
        <f t="shared" si="2"/>
        <v>6340</v>
      </c>
      <c r="G27" s="29"/>
    </row>
    <row r="28" spans="1:7" x14ac:dyDescent="0.25">
      <c r="A28" s="392" t="s">
        <v>37</v>
      </c>
      <c r="B28" s="413" t="s">
        <v>384</v>
      </c>
      <c r="C28" s="297" t="s">
        <v>385</v>
      </c>
      <c r="D28" s="67">
        <v>4.75</v>
      </c>
      <c r="E28" s="29"/>
      <c r="F28" s="294">
        <f t="shared" si="2"/>
        <v>6340</v>
      </c>
      <c r="G28" s="29"/>
    </row>
    <row r="29" spans="1:7" x14ac:dyDescent="0.25">
      <c r="A29" s="392" t="s">
        <v>38</v>
      </c>
      <c r="B29" s="413" t="s">
        <v>386</v>
      </c>
      <c r="C29" s="297" t="s">
        <v>387</v>
      </c>
      <c r="D29" s="67">
        <v>4.75</v>
      </c>
      <c r="E29" s="29"/>
      <c r="F29" s="294">
        <f t="shared" si="2"/>
        <v>6340</v>
      </c>
      <c r="G29" s="29"/>
    </row>
    <row r="30" spans="1:7" x14ac:dyDescent="0.25">
      <c r="A30" s="392" t="s">
        <v>39</v>
      </c>
      <c r="B30" s="413" t="s">
        <v>388</v>
      </c>
      <c r="C30" s="297" t="s">
        <v>389</v>
      </c>
      <c r="D30" s="67">
        <v>4.75</v>
      </c>
      <c r="E30" s="29"/>
      <c r="F30" s="294">
        <f t="shared" si="2"/>
        <v>6340</v>
      </c>
      <c r="G30" s="29"/>
    </row>
    <row r="31" spans="1:7" x14ac:dyDescent="0.25">
      <c r="A31" s="392" t="s">
        <v>41</v>
      </c>
      <c r="B31" s="413" t="s">
        <v>390</v>
      </c>
      <c r="C31" s="297" t="s">
        <v>391</v>
      </c>
      <c r="D31" s="67">
        <v>4.75</v>
      </c>
      <c r="E31" s="29"/>
      <c r="F31" s="294">
        <f t="shared" si="2"/>
        <v>6340</v>
      </c>
      <c r="G31" s="29"/>
    </row>
    <row r="32" spans="1:7" x14ac:dyDescent="0.25">
      <c r="A32" s="392" t="s">
        <v>42</v>
      </c>
      <c r="B32" s="413" t="s">
        <v>379</v>
      </c>
      <c r="C32" s="297" t="s">
        <v>380</v>
      </c>
      <c r="D32" s="67">
        <v>9.5</v>
      </c>
      <c r="E32" s="29"/>
      <c r="F32" s="294">
        <f t="shared" si="2"/>
        <v>12680</v>
      </c>
      <c r="G32" s="29"/>
    </row>
    <row r="33" spans="1:7" x14ac:dyDescent="0.25">
      <c r="A33" s="392" t="s">
        <v>43</v>
      </c>
      <c r="B33" s="413" t="s">
        <v>392</v>
      </c>
      <c r="C33" s="297" t="s">
        <v>393</v>
      </c>
      <c r="D33" s="67">
        <v>4.75</v>
      </c>
      <c r="E33" s="29"/>
      <c r="F33" s="294">
        <f t="shared" si="2"/>
        <v>6340</v>
      </c>
      <c r="G33" s="29"/>
    </row>
    <row r="34" spans="1:7" x14ac:dyDescent="0.25">
      <c r="A34" s="392" t="s">
        <v>44</v>
      </c>
      <c r="B34" s="413" t="s">
        <v>394</v>
      </c>
      <c r="C34" s="297" t="s">
        <v>395</v>
      </c>
      <c r="D34" s="67">
        <v>4.75</v>
      </c>
      <c r="E34" s="29"/>
      <c r="F34" s="294">
        <f t="shared" si="2"/>
        <v>6340</v>
      </c>
      <c r="G34" s="29"/>
    </row>
    <row r="35" spans="1:7" x14ac:dyDescent="0.25">
      <c r="A35" s="392" t="s">
        <v>45</v>
      </c>
      <c r="B35" s="413" t="s">
        <v>396</v>
      </c>
      <c r="C35" s="297" t="s">
        <v>397</v>
      </c>
      <c r="D35" s="67">
        <v>4.75</v>
      </c>
      <c r="E35" s="29"/>
      <c r="F35" s="294">
        <f t="shared" si="2"/>
        <v>6340</v>
      </c>
      <c r="G35" s="29"/>
    </row>
    <row r="36" spans="1:7" x14ac:dyDescent="0.25">
      <c r="A36" s="392" t="s">
        <v>46</v>
      </c>
      <c r="B36" s="413" t="s">
        <v>398</v>
      </c>
      <c r="C36" s="297" t="s">
        <v>399</v>
      </c>
      <c r="D36" s="67">
        <v>4.75</v>
      </c>
      <c r="E36" s="29"/>
      <c r="F36" s="294">
        <f t="shared" si="2"/>
        <v>6340</v>
      </c>
      <c r="G36" s="29"/>
    </row>
    <row r="37" spans="1:7" x14ac:dyDescent="0.25">
      <c r="A37" s="392" t="s">
        <v>47</v>
      </c>
      <c r="B37" s="413" t="s">
        <v>400</v>
      </c>
      <c r="C37" s="297" t="s">
        <v>401</v>
      </c>
      <c r="D37" s="67">
        <v>4.75</v>
      </c>
      <c r="E37" s="29"/>
      <c r="F37" s="294">
        <f t="shared" si="2"/>
        <v>6340</v>
      </c>
      <c r="G37" s="29"/>
    </row>
    <row r="38" spans="1:7" x14ac:dyDescent="0.25">
      <c r="A38" s="392" t="s">
        <v>48</v>
      </c>
      <c r="B38" s="413" t="s">
        <v>402</v>
      </c>
      <c r="C38" s="297" t="s">
        <v>403</v>
      </c>
      <c r="D38" s="67">
        <v>4.75</v>
      </c>
      <c r="E38" s="29"/>
      <c r="F38" s="294">
        <f t="shared" si="2"/>
        <v>6340</v>
      </c>
      <c r="G38" s="29"/>
    </row>
    <row r="39" spans="1:7" x14ac:dyDescent="0.25">
      <c r="A39" s="392" t="s">
        <v>49</v>
      </c>
      <c r="B39" s="413" t="s">
        <v>362</v>
      </c>
      <c r="C39" s="297" t="s">
        <v>368</v>
      </c>
      <c r="D39" s="67">
        <v>4.75</v>
      </c>
      <c r="E39" s="29"/>
      <c r="F39" s="294">
        <f t="shared" si="2"/>
        <v>6340</v>
      </c>
      <c r="G39" s="29"/>
    </row>
    <row r="40" spans="1:7" x14ac:dyDescent="0.25">
      <c r="A40" s="392" t="s">
        <v>250</v>
      </c>
      <c r="B40" s="413" t="s">
        <v>362</v>
      </c>
      <c r="C40" s="297" t="s">
        <v>368</v>
      </c>
      <c r="D40" s="67">
        <v>11.5</v>
      </c>
      <c r="E40" s="29"/>
      <c r="F40" s="294">
        <f t="shared" si="2"/>
        <v>15350</v>
      </c>
      <c r="G40" s="29"/>
    </row>
    <row r="41" spans="1:7" ht="25.5" x14ac:dyDescent="0.25">
      <c r="A41" s="392" t="s">
        <v>50</v>
      </c>
      <c r="B41" s="413" t="s">
        <v>362</v>
      </c>
      <c r="C41" s="205" t="s">
        <v>404</v>
      </c>
      <c r="D41" s="414">
        <v>9</v>
      </c>
      <c r="E41" s="29"/>
      <c r="F41" s="294">
        <f t="shared" si="2"/>
        <v>12013</v>
      </c>
      <c r="G41" s="29"/>
    </row>
    <row r="42" spans="1:7" ht="25.5" x14ac:dyDescent="0.25">
      <c r="A42" s="392" t="s">
        <v>51</v>
      </c>
      <c r="B42" s="413" t="s">
        <v>344</v>
      </c>
      <c r="C42" s="297" t="s">
        <v>405</v>
      </c>
      <c r="D42" s="414">
        <v>7.95</v>
      </c>
      <c r="E42" s="29"/>
      <c r="F42" s="294">
        <f t="shared" si="2"/>
        <v>10611</v>
      </c>
      <c r="G42" s="29"/>
    </row>
    <row r="43" spans="1:7" x14ac:dyDescent="0.25">
      <c r="A43" s="392" t="s">
        <v>40</v>
      </c>
      <c r="B43" s="413" t="s">
        <v>388</v>
      </c>
      <c r="C43" s="297" t="s">
        <v>389</v>
      </c>
      <c r="D43" s="414">
        <v>1</v>
      </c>
      <c r="E43" s="29"/>
      <c r="F43" s="294">
        <f t="shared" si="2"/>
        <v>1335</v>
      </c>
      <c r="G43" s="29"/>
    </row>
    <row r="44" spans="1:7" ht="25.5" x14ac:dyDescent="0.25">
      <c r="A44" s="392" t="s">
        <v>252</v>
      </c>
      <c r="B44" s="413" t="s">
        <v>370</v>
      </c>
      <c r="C44" s="297" t="s">
        <v>406</v>
      </c>
      <c r="D44" s="414">
        <v>0.75</v>
      </c>
      <c r="E44" s="29"/>
      <c r="F44" s="294">
        <f t="shared" si="2"/>
        <v>1001</v>
      </c>
      <c r="G44" s="29"/>
    </row>
    <row r="45" spans="1:7" ht="25.5" x14ac:dyDescent="0.25">
      <c r="A45" s="392" t="s">
        <v>407</v>
      </c>
      <c r="B45" s="413" t="s">
        <v>364</v>
      </c>
      <c r="C45" s="205" t="s">
        <v>404</v>
      </c>
      <c r="D45" s="414">
        <v>2</v>
      </c>
      <c r="E45" s="29"/>
      <c r="F45" s="294">
        <f t="shared" si="2"/>
        <v>2670</v>
      </c>
      <c r="G45" s="29"/>
    </row>
    <row r="46" spans="1:7" x14ac:dyDescent="0.25">
      <c r="A46" s="392" t="s">
        <v>408</v>
      </c>
      <c r="B46" s="413" t="s">
        <v>364</v>
      </c>
      <c r="C46" s="205" t="s">
        <v>409</v>
      </c>
      <c r="D46" s="67">
        <v>7</v>
      </c>
      <c r="E46" s="29"/>
      <c r="F46" s="294">
        <f t="shared" si="2"/>
        <v>9343</v>
      </c>
      <c r="G46" s="29"/>
    </row>
    <row r="47" spans="1:7" ht="38.25" x14ac:dyDescent="0.25">
      <c r="A47" s="396" t="s">
        <v>410</v>
      </c>
      <c r="B47" s="396"/>
      <c r="C47" s="396"/>
      <c r="D47" s="15"/>
      <c r="F47" s="287">
        <f>SUM(F48:F84)</f>
        <v>1677742</v>
      </c>
    </row>
    <row r="48" spans="1:7" x14ac:dyDescent="0.25">
      <c r="A48" s="415" t="s">
        <v>253</v>
      </c>
      <c r="B48" s="413" t="s">
        <v>362</v>
      </c>
      <c r="C48" s="205" t="s">
        <v>411</v>
      </c>
      <c r="D48" s="67">
        <v>10</v>
      </c>
      <c r="E48" s="29"/>
      <c r="F48" s="294">
        <f>ROUND(D48*9*120*1.2359,0)</f>
        <v>13348</v>
      </c>
      <c r="G48" s="29"/>
    </row>
    <row r="49" spans="1:7" x14ac:dyDescent="0.25">
      <c r="A49" s="415" t="s">
        <v>54</v>
      </c>
      <c r="B49" s="416" t="s">
        <v>412</v>
      </c>
      <c r="C49" s="205" t="s">
        <v>411</v>
      </c>
      <c r="D49" s="67">
        <v>1</v>
      </c>
      <c r="E49" s="29"/>
      <c r="F49" s="294">
        <f t="shared" ref="F49:F84" si="3">ROUND(D49*9*120*1.2359,0)</f>
        <v>1335</v>
      </c>
      <c r="G49" s="29"/>
    </row>
    <row r="50" spans="1:7" x14ac:dyDescent="0.25">
      <c r="A50" s="415" t="s">
        <v>54</v>
      </c>
      <c r="B50" s="416" t="s">
        <v>412</v>
      </c>
      <c r="C50" s="205" t="s">
        <v>411</v>
      </c>
      <c r="D50" s="67">
        <v>10</v>
      </c>
      <c r="E50" s="29"/>
      <c r="F50" s="294">
        <f t="shared" si="3"/>
        <v>13348</v>
      </c>
      <c r="G50" s="29"/>
    </row>
    <row r="51" spans="1:7" x14ac:dyDescent="0.25">
      <c r="A51" s="415" t="s">
        <v>54</v>
      </c>
      <c r="B51" s="416" t="s">
        <v>412</v>
      </c>
      <c r="C51" s="205" t="s">
        <v>411</v>
      </c>
      <c r="D51" s="67">
        <v>4</v>
      </c>
      <c r="E51" s="29"/>
      <c r="F51" s="294">
        <f t="shared" si="3"/>
        <v>5339</v>
      </c>
      <c r="G51" s="29"/>
    </row>
    <row r="52" spans="1:7" x14ac:dyDescent="0.25">
      <c r="A52" s="415" t="s">
        <v>55</v>
      </c>
      <c r="B52" s="416" t="s">
        <v>412</v>
      </c>
      <c r="C52" s="205" t="s">
        <v>411</v>
      </c>
      <c r="D52" s="67">
        <v>6</v>
      </c>
      <c r="E52" s="29"/>
      <c r="F52" s="294">
        <f t="shared" si="3"/>
        <v>8009</v>
      </c>
      <c r="G52" s="29"/>
    </row>
    <row r="53" spans="1:7" x14ac:dyDescent="0.25">
      <c r="A53" s="415" t="s">
        <v>56</v>
      </c>
      <c r="B53" s="416" t="s">
        <v>412</v>
      </c>
      <c r="C53" s="205" t="s">
        <v>411</v>
      </c>
      <c r="D53" s="67">
        <v>6</v>
      </c>
      <c r="E53" s="29"/>
      <c r="F53" s="294">
        <f t="shared" si="3"/>
        <v>8009</v>
      </c>
      <c r="G53" s="29"/>
    </row>
    <row r="54" spans="1:7" x14ac:dyDescent="0.25">
      <c r="A54" s="415" t="s">
        <v>57</v>
      </c>
      <c r="B54" s="416" t="s">
        <v>412</v>
      </c>
      <c r="C54" s="205" t="s">
        <v>411</v>
      </c>
      <c r="D54" s="67">
        <v>32</v>
      </c>
      <c r="E54" s="29"/>
      <c r="F54" s="294">
        <f t="shared" si="3"/>
        <v>42713</v>
      </c>
      <c r="G54" s="29"/>
    </row>
    <row r="55" spans="1:7" x14ac:dyDescent="0.25">
      <c r="A55" s="415" t="s">
        <v>200</v>
      </c>
      <c r="B55" s="416" t="s">
        <v>412</v>
      </c>
      <c r="C55" s="205" t="s">
        <v>411</v>
      </c>
      <c r="D55" s="67">
        <v>44.8</v>
      </c>
      <c r="E55" s="29"/>
      <c r="F55" s="294">
        <f t="shared" si="3"/>
        <v>59798</v>
      </c>
      <c r="G55" s="29"/>
    </row>
    <row r="56" spans="1:7" x14ac:dyDescent="0.25">
      <c r="A56" s="415" t="s">
        <v>58</v>
      </c>
      <c r="B56" s="416" t="s">
        <v>412</v>
      </c>
      <c r="C56" s="205" t="s">
        <v>411</v>
      </c>
      <c r="D56" s="67">
        <v>595.69999999999993</v>
      </c>
      <c r="E56" s="29"/>
      <c r="F56" s="294">
        <f t="shared" si="3"/>
        <v>795124</v>
      </c>
      <c r="G56" s="29"/>
    </row>
    <row r="57" spans="1:7" ht="26.25" x14ac:dyDescent="0.25">
      <c r="A57" s="415" t="s">
        <v>413</v>
      </c>
      <c r="B57" s="416" t="s">
        <v>412</v>
      </c>
      <c r="C57" s="205" t="s">
        <v>411</v>
      </c>
      <c r="D57" s="67">
        <v>3.2</v>
      </c>
      <c r="E57" s="29"/>
      <c r="F57" s="294">
        <f t="shared" si="3"/>
        <v>4271</v>
      </c>
      <c r="G57" s="29"/>
    </row>
    <row r="58" spans="1:7" ht="26.25" x14ac:dyDescent="0.25">
      <c r="A58" s="415" t="s">
        <v>414</v>
      </c>
      <c r="B58" s="416" t="s">
        <v>412</v>
      </c>
      <c r="C58" s="205" t="s">
        <v>411</v>
      </c>
      <c r="D58" s="120">
        <v>215.5</v>
      </c>
      <c r="E58" s="29"/>
      <c r="F58" s="294">
        <f t="shared" si="3"/>
        <v>287643</v>
      </c>
      <c r="G58" s="29"/>
    </row>
    <row r="59" spans="1:7" x14ac:dyDescent="0.25">
      <c r="A59" s="415" t="s">
        <v>201</v>
      </c>
      <c r="B59" s="416" t="s">
        <v>412</v>
      </c>
      <c r="C59" s="205" t="s">
        <v>411</v>
      </c>
      <c r="D59" s="120">
        <v>28</v>
      </c>
      <c r="E59" s="29"/>
      <c r="F59" s="294">
        <f t="shared" si="3"/>
        <v>37374</v>
      </c>
      <c r="G59" s="29"/>
    </row>
    <row r="60" spans="1:7" ht="26.25" x14ac:dyDescent="0.25">
      <c r="A60" s="415" t="s">
        <v>254</v>
      </c>
      <c r="B60" s="416" t="s">
        <v>412</v>
      </c>
      <c r="C60" s="205" t="s">
        <v>411</v>
      </c>
      <c r="D60" s="120">
        <v>12</v>
      </c>
      <c r="E60" s="29"/>
      <c r="F60" s="294">
        <f t="shared" si="3"/>
        <v>16017</v>
      </c>
      <c r="G60" s="29"/>
    </row>
    <row r="61" spans="1:7" ht="26.25" x14ac:dyDescent="0.25">
      <c r="A61" s="415" t="s">
        <v>255</v>
      </c>
      <c r="B61" s="416" t="s">
        <v>412</v>
      </c>
      <c r="C61" s="205" t="s">
        <v>411</v>
      </c>
      <c r="D61" s="120">
        <v>7</v>
      </c>
      <c r="E61" s="29"/>
      <c r="F61" s="294">
        <f t="shared" si="3"/>
        <v>9343</v>
      </c>
      <c r="G61" s="29"/>
    </row>
    <row r="62" spans="1:7" ht="26.25" x14ac:dyDescent="0.25">
      <c r="A62" s="415" t="s">
        <v>256</v>
      </c>
      <c r="B62" s="416" t="s">
        <v>412</v>
      </c>
      <c r="C62" s="205" t="s">
        <v>411</v>
      </c>
      <c r="D62" s="120">
        <v>3</v>
      </c>
      <c r="E62" s="29"/>
      <c r="F62" s="294">
        <f t="shared" si="3"/>
        <v>4004</v>
      </c>
      <c r="G62" s="29"/>
    </row>
    <row r="63" spans="1:7" ht="26.25" x14ac:dyDescent="0.25">
      <c r="A63" s="415" t="s">
        <v>59</v>
      </c>
      <c r="B63" s="416" t="s">
        <v>412</v>
      </c>
      <c r="C63" s="205" t="s">
        <v>411</v>
      </c>
      <c r="D63" s="120">
        <v>42.75</v>
      </c>
      <c r="E63" s="29"/>
      <c r="F63" s="294">
        <f t="shared" si="3"/>
        <v>57062</v>
      </c>
      <c r="G63" s="29"/>
    </row>
    <row r="64" spans="1:7" ht="26.25" x14ac:dyDescent="0.25">
      <c r="A64" s="415" t="s">
        <v>60</v>
      </c>
      <c r="B64" s="416" t="s">
        <v>412</v>
      </c>
      <c r="C64" s="205" t="s">
        <v>411</v>
      </c>
      <c r="D64" s="120">
        <v>4.75</v>
      </c>
      <c r="E64" s="29"/>
      <c r="F64" s="294">
        <f t="shared" si="3"/>
        <v>6340</v>
      </c>
      <c r="G64" s="29"/>
    </row>
    <row r="65" spans="1:7" ht="26.25" x14ac:dyDescent="0.25">
      <c r="A65" s="415" t="s">
        <v>61</v>
      </c>
      <c r="B65" s="416" t="s">
        <v>412</v>
      </c>
      <c r="C65" s="205" t="s">
        <v>411</v>
      </c>
      <c r="D65" s="120">
        <v>28.5</v>
      </c>
      <c r="E65" s="29"/>
      <c r="F65" s="294">
        <f t="shared" si="3"/>
        <v>38041</v>
      </c>
      <c r="G65" s="29"/>
    </row>
    <row r="66" spans="1:7" x14ac:dyDescent="0.25">
      <c r="A66" s="415" t="s">
        <v>62</v>
      </c>
      <c r="B66" s="416" t="s">
        <v>412</v>
      </c>
      <c r="C66" s="205" t="s">
        <v>411</v>
      </c>
      <c r="D66" s="402">
        <v>4.75</v>
      </c>
      <c r="E66" s="29"/>
      <c r="F66" s="294">
        <f t="shared" si="3"/>
        <v>6340</v>
      </c>
      <c r="G66" s="29"/>
    </row>
    <row r="67" spans="1:7" x14ac:dyDescent="0.25">
      <c r="A67" s="403" t="s">
        <v>63</v>
      </c>
      <c r="B67" s="417" t="s">
        <v>412</v>
      </c>
      <c r="C67" s="417" t="s">
        <v>411</v>
      </c>
      <c r="D67" s="120">
        <v>23.5</v>
      </c>
      <c r="E67" s="29"/>
      <c r="F67" s="294">
        <f t="shared" si="3"/>
        <v>31367</v>
      </c>
      <c r="G67" s="29"/>
    </row>
    <row r="68" spans="1:7" x14ac:dyDescent="0.25">
      <c r="A68" s="398" t="s">
        <v>64</v>
      </c>
      <c r="B68" s="417" t="s">
        <v>412</v>
      </c>
      <c r="C68" s="417" t="s">
        <v>411</v>
      </c>
      <c r="D68" s="402">
        <v>9</v>
      </c>
      <c r="E68" s="29"/>
      <c r="F68" s="294">
        <f t="shared" si="3"/>
        <v>12013</v>
      </c>
      <c r="G68" s="29"/>
    </row>
    <row r="69" spans="1:7" x14ac:dyDescent="0.25">
      <c r="A69" s="398" t="s">
        <v>257</v>
      </c>
      <c r="B69" s="417" t="s">
        <v>412</v>
      </c>
      <c r="C69" s="417" t="s">
        <v>411</v>
      </c>
      <c r="D69" s="120">
        <v>18</v>
      </c>
      <c r="E69" s="29"/>
      <c r="F69" s="294">
        <f t="shared" si="3"/>
        <v>24026</v>
      </c>
      <c r="G69" s="29"/>
    </row>
    <row r="70" spans="1:7" ht="26.25" x14ac:dyDescent="0.25">
      <c r="A70" s="415" t="s">
        <v>258</v>
      </c>
      <c r="B70" s="416" t="s">
        <v>412</v>
      </c>
      <c r="C70" s="205" t="s">
        <v>411</v>
      </c>
      <c r="D70" s="120">
        <v>40</v>
      </c>
      <c r="E70" s="29"/>
      <c r="F70" s="294">
        <f t="shared" si="3"/>
        <v>53391</v>
      </c>
      <c r="G70" s="29"/>
    </row>
    <row r="71" spans="1:7" ht="26.25" x14ac:dyDescent="0.25">
      <c r="A71" s="415" t="s">
        <v>258</v>
      </c>
      <c r="B71" s="416" t="s">
        <v>412</v>
      </c>
      <c r="C71" s="205" t="s">
        <v>411</v>
      </c>
      <c r="D71" s="120">
        <v>14</v>
      </c>
      <c r="E71" s="29"/>
      <c r="F71" s="294">
        <f t="shared" si="3"/>
        <v>18687</v>
      </c>
      <c r="G71" s="29"/>
    </row>
    <row r="72" spans="1:7" ht="26.25" x14ac:dyDescent="0.25">
      <c r="A72" s="415" t="s">
        <v>202</v>
      </c>
      <c r="B72" s="416" t="s">
        <v>412</v>
      </c>
      <c r="C72" s="205" t="s">
        <v>411</v>
      </c>
      <c r="D72" s="120">
        <v>39</v>
      </c>
      <c r="E72" s="29"/>
      <c r="F72" s="294">
        <f t="shared" si="3"/>
        <v>52056</v>
      </c>
      <c r="G72" s="29"/>
    </row>
    <row r="73" spans="1:7" x14ac:dyDescent="0.25">
      <c r="A73" s="415" t="s">
        <v>65</v>
      </c>
      <c r="B73" s="416" t="s">
        <v>412</v>
      </c>
      <c r="C73" s="205" t="s">
        <v>411</v>
      </c>
      <c r="D73" s="120">
        <v>9.5</v>
      </c>
      <c r="E73" s="29"/>
      <c r="F73" s="294">
        <f t="shared" si="3"/>
        <v>12680</v>
      </c>
      <c r="G73" s="29"/>
    </row>
    <row r="74" spans="1:7" x14ac:dyDescent="0.25">
      <c r="A74" s="398" t="s">
        <v>261</v>
      </c>
      <c r="B74" s="416" t="s">
        <v>412</v>
      </c>
      <c r="C74" s="417" t="s">
        <v>411</v>
      </c>
      <c r="D74" s="120">
        <v>1</v>
      </c>
      <c r="E74" s="29"/>
      <c r="F74" s="294">
        <f t="shared" si="3"/>
        <v>1335</v>
      </c>
      <c r="G74" s="29"/>
    </row>
    <row r="75" spans="1:7" x14ac:dyDescent="0.25">
      <c r="A75" s="418" t="s">
        <v>262</v>
      </c>
      <c r="B75" s="416" t="s">
        <v>412</v>
      </c>
      <c r="C75" s="417" t="s">
        <v>411</v>
      </c>
      <c r="D75" s="120">
        <v>9.5</v>
      </c>
      <c r="E75" s="29"/>
      <c r="F75" s="294">
        <f t="shared" si="3"/>
        <v>12680</v>
      </c>
      <c r="G75" s="29"/>
    </row>
    <row r="76" spans="1:7" x14ac:dyDescent="0.25">
      <c r="A76" s="415" t="s">
        <v>66</v>
      </c>
      <c r="B76" s="416" t="s">
        <v>415</v>
      </c>
      <c r="C76" s="417" t="s">
        <v>416</v>
      </c>
      <c r="D76" s="120">
        <v>4.75</v>
      </c>
      <c r="E76" s="29"/>
      <c r="F76" s="294">
        <f t="shared" si="3"/>
        <v>6340</v>
      </c>
      <c r="G76" s="29"/>
    </row>
    <row r="77" spans="1:7" x14ac:dyDescent="0.25">
      <c r="A77" s="415" t="s">
        <v>67</v>
      </c>
      <c r="B77" s="416" t="s">
        <v>417</v>
      </c>
      <c r="C77" s="417" t="s">
        <v>418</v>
      </c>
      <c r="D77" s="120">
        <v>9.5</v>
      </c>
      <c r="E77" s="29"/>
      <c r="F77" s="294">
        <f t="shared" si="3"/>
        <v>12680</v>
      </c>
      <c r="G77" s="29"/>
    </row>
    <row r="78" spans="1:7" x14ac:dyDescent="0.25">
      <c r="A78" s="415" t="s">
        <v>68</v>
      </c>
      <c r="B78" s="416" t="s">
        <v>419</v>
      </c>
      <c r="C78" s="417" t="s">
        <v>335</v>
      </c>
      <c r="D78" s="120">
        <v>2</v>
      </c>
      <c r="E78" s="29"/>
      <c r="F78" s="294">
        <f t="shared" si="3"/>
        <v>2670</v>
      </c>
      <c r="G78" s="29"/>
    </row>
    <row r="79" spans="1:7" ht="26.25" x14ac:dyDescent="0.25">
      <c r="A79" s="415" t="s">
        <v>263</v>
      </c>
      <c r="B79" s="416" t="s">
        <v>412</v>
      </c>
      <c r="C79" s="417" t="s">
        <v>411</v>
      </c>
      <c r="D79" s="120">
        <v>4</v>
      </c>
      <c r="E79" s="29"/>
      <c r="F79" s="294">
        <f t="shared" si="3"/>
        <v>5339</v>
      </c>
      <c r="G79" s="29"/>
    </row>
    <row r="80" spans="1:7" x14ac:dyDescent="0.25">
      <c r="A80" s="415" t="s">
        <v>420</v>
      </c>
      <c r="B80" s="416" t="s">
        <v>412</v>
      </c>
      <c r="C80" s="417" t="s">
        <v>411</v>
      </c>
      <c r="D80" s="120">
        <v>7.75</v>
      </c>
      <c r="E80" s="29"/>
      <c r="F80" s="294">
        <f t="shared" si="3"/>
        <v>10344</v>
      </c>
      <c r="G80" s="29"/>
    </row>
    <row r="81" spans="1:7" x14ac:dyDescent="0.25">
      <c r="A81" s="415" t="s">
        <v>264</v>
      </c>
      <c r="B81" s="416" t="s">
        <v>421</v>
      </c>
      <c r="C81" s="205" t="s">
        <v>335</v>
      </c>
      <c r="D81" s="419">
        <v>1</v>
      </c>
      <c r="E81" s="29"/>
      <c r="F81" s="294">
        <f t="shared" si="3"/>
        <v>1335</v>
      </c>
      <c r="G81" s="29"/>
    </row>
    <row r="82" spans="1:7" ht="25.5" x14ac:dyDescent="0.25">
      <c r="A82" s="398" t="s">
        <v>265</v>
      </c>
      <c r="B82" s="416" t="s">
        <v>412</v>
      </c>
      <c r="C82" s="205" t="s">
        <v>411</v>
      </c>
      <c r="D82" s="419">
        <v>1</v>
      </c>
      <c r="E82" s="29"/>
      <c r="F82" s="294">
        <f t="shared" si="3"/>
        <v>1335</v>
      </c>
      <c r="G82" s="29"/>
    </row>
    <row r="83" spans="1:7" ht="26.25" x14ac:dyDescent="0.25">
      <c r="A83" s="418" t="s">
        <v>266</v>
      </c>
      <c r="B83" s="416" t="s">
        <v>412</v>
      </c>
      <c r="C83" s="417" t="s">
        <v>411</v>
      </c>
      <c r="D83" s="419">
        <v>0.5</v>
      </c>
      <c r="E83" s="29"/>
      <c r="F83" s="294">
        <f t="shared" si="3"/>
        <v>667</v>
      </c>
      <c r="G83" s="29"/>
    </row>
    <row r="84" spans="1:7" ht="26.25" x14ac:dyDescent="0.25">
      <c r="A84" s="415" t="s">
        <v>203</v>
      </c>
      <c r="B84" s="416" t="s">
        <v>422</v>
      </c>
      <c r="C84" s="205" t="s">
        <v>411</v>
      </c>
      <c r="D84" s="419">
        <v>4</v>
      </c>
      <c r="E84" s="29"/>
      <c r="F84" s="294">
        <f t="shared" si="3"/>
        <v>5339</v>
      </c>
      <c r="G84" s="29"/>
    </row>
    <row r="85" spans="1:7" x14ac:dyDescent="0.25">
      <c r="A85" s="399" t="s">
        <v>70</v>
      </c>
      <c r="B85" s="399"/>
      <c r="C85" s="399"/>
      <c r="D85" s="400"/>
      <c r="F85" s="288">
        <f>F86+F89+F92</f>
        <v>796859</v>
      </c>
    </row>
    <row r="86" spans="1:7" x14ac:dyDescent="0.25">
      <c r="A86" s="401" t="s">
        <v>80</v>
      </c>
      <c r="B86" s="401"/>
      <c r="C86" s="401"/>
      <c r="D86" s="11"/>
      <c r="F86" s="287">
        <f t="shared" ref="F86" si="4">F87+F88</f>
        <v>3671</v>
      </c>
    </row>
    <row r="87" spans="1:7" ht="25.5" x14ac:dyDescent="0.25">
      <c r="A87" s="398" t="s">
        <v>251</v>
      </c>
      <c r="B87" s="413" t="s">
        <v>412</v>
      </c>
      <c r="C87" s="420" t="s">
        <v>363</v>
      </c>
      <c r="D87" s="57">
        <v>0.75</v>
      </c>
      <c r="E87" s="29"/>
      <c r="F87" s="294">
        <f>ROUND(D87*9*120*1.2359,0)</f>
        <v>1001</v>
      </c>
      <c r="G87" s="29"/>
    </row>
    <row r="88" spans="1:7" x14ac:dyDescent="0.25">
      <c r="A88" s="392" t="s">
        <v>71</v>
      </c>
      <c r="B88" s="413" t="s">
        <v>423</v>
      </c>
      <c r="C88" s="297" t="s">
        <v>363</v>
      </c>
      <c r="D88" s="414">
        <v>2</v>
      </c>
      <c r="E88" s="29"/>
      <c r="F88" s="294">
        <f>ROUND(D88*9*120*1.2359,0)</f>
        <v>2670</v>
      </c>
      <c r="G88" s="29"/>
    </row>
    <row r="89" spans="1:7" ht="51" x14ac:dyDescent="0.25">
      <c r="A89" s="401" t="s">
        <v>424</v>
      </c>
      <c r="B89" s="401"/>
      <c r="C89" s="401"/>
      <c r="D89" s="11"/>
      <c r="F89" s="287">
        <f t="shared" ref="F89" si="5">F90+F91</f>
        <v>86093</v>
      </c>
    </row>
    <row r="90" spans="1:7" ht="25.5" x14ac:dyDescent="0.25">
      <c r="A90" s="398" t="s">
        <v>72</v>
      </c>
      <c r="B90" s="413" t="s">
        <v>425</v>
      </c>
      <c r="C90" s="420" t="s">
        <v>363</v>
      </c>
      <c r="D90" s="289">
        <v>44</v>
      </c>
      <c r="E90" s="29"/>
      <c r="F90" s="294">
        <f>ROUND(D90*9*120*1.2359,0)</f>
        <v>58730</v>
      </c>
      <c r="G90" s="29"/>
    </row>
    <row r="91" spans="1:7" ht="63.75" x14ac:dyDescent="0.25">
      <c r="A91" s="398" t="s">
        <v>204</v>
      </c>
      <c r="B91" s="413" t="s">
        <v>366</v>
      </c>
      <c r="C91" s="420" t="s">
        <v>363</v>
      </c>
      <c r="D91" s="289">
        <v>20.5</v>
      </c>
      <c r="E91" s="29"/>
      <c r="F91" s="294">
        <f>ROUND(D91*9*120*1.2359,0)</f>
        <v>27363</v>
      </c>
      <c r="G91" s="29"/>
    </row>
    <row r="92" spans="1:7" ht="38.25" x14ac:dyDescent="0.25">
      <c r="A92" s="401" t="s">
        <v>426</v>
      </c>
      <c r="B92" s="401"/>
      <c r="C92" s="401"/>
      <c r="D92" s="11"/>
      <c r="F92" s="287">
        <f>SUM(F93:F99)</f>
        <v>707095</v>
      </c>
    </row>
    <row r="93" spans="1:7" x14ac:dyDescent="0.25">
      <c r="A93" s="415" t="s">
        <v>260</v>
      </c>
      <c r="B93" s="416" t="s">
        <v>412</v>
      </c>
      <c r="C93" s="205" t="s">
        <v>357</v>
      </c>
      <c r="D93" s="120">
        <v>5</v>
      </c>
      <c r="E93" s="29"/>
      <c r="F93" s="294">
        <f>ROUND(D93*9*120*1.2359,0)</f>
        <v>6674</v>
      </c>
      <c r="G93" s="29"/>
    </row>
    <row r="94" spans="1:7" ht="26.25" x14ac:dyDescent="0.25">
      <c r="A94" s="415" t="s">
        <v>259</v>
      </c>
      <c r="B94" s="416" t="s">
        <v>412</v>
      </c>
      <c r="C94" s="205" t="s">
        <v>357</v>
      </c>
      <c r="D94" s="120">
        <v>25</v>
      </c>
      <c r="E94" s="29"/>
      <c r="F94" s="294">
        <f t="shared" ref="F94:F99" si="6">ROUND(D94*9*120*1.2359,0)</f>
        <v>33369</v>
      </c>
      <c r="G94" s="29"/>
    </row>
    <row r="95" spans="1:7" ht="26.25" x14ac:dyDescent="0.25">
      <c r="A95" s="415" t="s">
        <v>259</v>
      </c>
      <c r="B95" s="417" t="s">
        <v>412</v>
      </c>
      <c r="C95" s="417" t="s">
        <v>357</v>
      </c>
      <c r="D95" s="120">
        <v>7</v>
      </c>
      <c r="E95" s="29"/>
      <c r="F95" s="294">
        <f t="shared" si="6"/>
        <v>9343</v>
      </c>
      <c r="G95" s="29"/>
    </row>
    <row r="96" spans="1:7" x14ac:dyDescent="0.25">
      <c r="A96" s="282" t="s">
        <v>427</v>
      </c>
      <c r="B96" s="416" t="s">
        <v>422</v>
      </c>
      <c r="C96" s="205" t="s">
        <v>357</v>
      </c>
      <c r="D96" s="419">
        <v>1</v>
      </c>
      <c r="E96" s="29"/>
      <c r="F96" s="294">
        <f t="shared" si="6"/>
        <v>1335</v>
      </c>
      <c r="G96" s="29"/>
    </row>
    <row r="97" spans="1:11" x14ac:dyDescent="0.25">
      <c r="A97" s="392" t="s">
        <v>73</v>
      </c>
      <c r="B97" s="416" t="s">
        <v>412</v>
      </c>
      <c r="C97" s="297" t="s">
        <v>357</v>
      </c>
      <c r="D97" s="289">
        <v>413.95</v>
      </c>
      <c r="E97" s="29"/>
      <c r="F97" s="294">
        <f t="shared" si="6"/>
        <v>552529</v>
      </c>
      <c r="G97" s="29"/>
    </row>
    <row r="98" spans="1:11" ht="25.5" x14ac:dyDescent="0.25">
      <c r="A98" s="392" t="s">
        <v>74</v>
      </c>
      <c r="B98" s="413" t="s">
        <v>428</v>
      </c>
      <c r="C98" s="297" t="s">
        <v>348</v>
      </c>
      <c r="D98" s="289">
        <v>49</v>
      </c>
      <c r="E98" s="29"/>
      <c r="F98" s="294">
        <f t="shared" si="6"/>
        <v>65404</v>
      </c>
      <c r="G98" s="29"/>
    </row>
    <row r="99" spans="1:11" ht="25.5" x14ac:dyDescent="0.25">
      <c r="A99" s="392" t="s">
        <v>75</v>
      </c>
      <c r="B99" s="416" t="s">
        <v>412</v>
      </c>
      <c r="C99" s="297" t="s">
        <v>357</v>
      </c>
      <c r="D99" s="289">
        <v>28.8</v>
      </c>
      <c r="E99" s="29"/>
      <c r="F99" s="294">
        <f t="shared" si="6"/>
        <v>38441</v>
      </c>
      <c r="G99" s="29"/>
    </row>
    <row r="100" spans="1:11" x14ac:dyDescent="0.25">
      <c r="A100" s="399" t="s">
        <v>76</v>
      </c>
      <c r="B100" s="399"/>
      <c r="C100" s="399"/>
      <c r="D100" s="400"/>
      <c r="F100" s="290">
        <f t="shared" ref="F100" si="7">F101</f>
        <v>1117672</v>
      </c>
      <c r="I100" s="31"/>
      <c r="K100" s="31"/>
    </row>
    <row r="101" spans="1:11" x14ac:dyDescent="0.25">
      <c r="A101" s="401" t="s">
        <v>81</v>
      </c>
      <c r="B101" s="401"/>
      <c r="C101" s="401"/>
      <c r="D101" s="11"/>
      <c r="F101" s="287">
        <f>SUM(F102:F107)</f>
        <v>1117672</v>
      </c>
      <c r="I101" s="30"/>
      <c r="K101" s="30"/>
    </row>
    <row r="102" spans="1:11" x14ac:dyDescent="0.25">
      <c r="A102" s="404" t="s">
        <v>267</v>
      </c>
      <c r="B102" s="421" t="s">
        <v>429</v>
      </c>
      <c r="C102" s="404"/>
      <c r="D102" s="303">
        <v>728.85</v>
      </c>
      <c r="E102" s="29"/>
      <c r="F102" s="294">
        <f>ROUND(D102*9*120*1.2359,0)</f>
        <v>972849</v>
      </c>
      <c r="G102" s="29"/>
    </row>
    <row r="103" spans="1:11" x14ac:dyDescent="0.25">
      <c r="A103" s="404" t="s">
        <v>205</v>
      </c>
      <c r="B103" s="421" t="s">
        <v>429</v>
      </c>
      <c r="C103" s="404"/>
      <c r="D103" s="303">
        <v>30</v>
      </c>
      <c r="E103" s="29"/>
      <c r="F103" s="294">
        <f t="shared" ref="F103:F107" si="8">ROUND(D103*9*120*1.2359,0)</f>
        <v>40043</v>
      </c>
      <c r="G103" s="29"/>
    </row>
    <row r="104" spans="1:11" x14ac:dyDescent="0.25">
      <c r="A104" s="404" t="s">
        <v>205</v>
      </c>
      <c r="B104" s="421" t="s">
        <v>429</v>
      </c>
      <c r="C104" s="404"/>
      <c r="D104" s="303">
        <v>14</v>
      </c>
      <c r="E104" s="29"/>
      <c r="F104" s="294">
        <f t="shared" si="8"/>
        <v>18687</v>
      </c>
      <c r="G104" s="29"/>
    </row>
    <row r="105" spans="1:11" x14ac:dyDescent="0.25">
      <c r="A105" s="404" t="s">
        <v>205</v>
      </c>
      <c r="B105" s="421" t="s">
        <v>429</v>
      </c>
      <c r="C105" s="404"/>
      <c r="D105" s="303">
        <v>13</v>
      </c>
      <c r="E105" s="29"/>
      <c r="F105" s="294">
        <f t="shared" si="8"/>
        <v>17352</v>
      </c>
      <c r="G105" s="29"/>
    </row>
    <row r="106" spans="1:11" x14ac:dyDescent="0.25">
      <c r="A106" s="404" t="s">
        <v>205</v>
      </c>
      <c r="B106" s="421" t="s">
        <v>429</v>
      </c>
      <c r="C106" s="404"/>
      <c r="D106" s="303">
        <v>18</v>
      </c>
      <c r="E106" s="29"/>
      <c r="F106" s="294">
        <f t="shared" si="8"/>
        <v>24026</v>
      </c>
      <c r="G106" s="29"/>
    </row>
    <row r="107" spans="1:11" x14ac:dyDescent="0.25">
      <c r="A107" s="404" t="s">
        <v>77</v>
      </c>
      <c r="B107" s="421" t="s">
        <v>429</v>
      </c>
      <c r="C107" s="404"/>
      <c r="D107" s="303">
        <v>33.5</v>
      </c>
      <c r="E107" s="29"/>
      <c r="F107" s="294">
        <f t="shared" si="8"/>
        <v>44715</v>
      </c>
      <c r="G107" s="29"/>
    </row>
    <row r="108" spans="1:11" x14ac:dyDescent="0.25">
      <c r="A108" s="399" t="s">
        <v>430</v>
      </c>
      <c r="B108" s="399"/>
      <c r="C108" s="399"/>
      <c r="D108" s="400"/>
      <c r="F108" s="290">
        <f t="shared" ref="F108" si="9">F109</f>
        <v>157170</v>
      </c>
    </row>
    <row r="109" spans="1:11" x14ac:dyDescent="0.25">
      <c r="A109" s="401" t="s">
        <v>431</v>
      </c>
      <c r="B109" s="401"/>
      <c r="C109" s="401"/>
      <c r="D109" s="11"/>
      <c r="F109" s="287">
        <f t="shared" ref="F109" si="10">SUM(F110:F110)</f>
        <v>157170</v>
      </c>
    </row>
    <row r="110" spans="1:11" x14ac:dyDescent="0.25">
      <c r="A110" s="404" t="s">
        <v>19</v>
      </c>
      <c r="B110" s="422" t="s">
        <v>432</v>
      </c>
      <c r="C110" s="404"/>
      <c r="D110" s="303">
        <v>117.75</v>
      </c>
      <c r="E110" s="29"/>
      <c r="F110" s="294">
        <f>(ROUND(D110*9*120*1.2359,0)+1)</f>
        <v>157170</v>
      </c>
      <c r="G110" s="29"/>
    </row>
    <row r="111" spans="1:11" x14ac:dyDescent="0.25">
      <c r="A111" s="406" t="s">
        <v>15</v>
      </c>
      <c r="B111" s="406"/>
      <c r="C111" s="406"/>
      <c r="D111" s="407">
        <f>SUM(D12:D46,D48:D84,D87:D88,D90:D91,D93:D99,D102:D110)</f>
        <v>3046.2500000000005</v>
      </c>
      <c r="F111" s="292">
        <f>F100+F85+F10+F108</f>
        <v>4066048</v>
      </c>
    </row>
    <row r="112" spans="1:11" x14ac:dyDescent="0.25">
      <c r="A112" s="4"/>
      <c r="B112" s="4"/>
      <c r="C112" s="4"/>
      <c r="D112" s="5"/>
    </row>
    <row r="113" spans="1:7" ht="15" customHeight="1" x14ac:dyDescent="0.25">
      <c r="A113" s="62"/>
      <c r="B113" s="62"/>
      <c r="C113" s="62"/>
      <c r="D113" s="62"/>
      <c r="E113" s="94"/>
      <c r="F113" s="94"/>
      <c r="G113" s="94"/>
    </row>
    <row r="114" spans="1:7" x14ac:dyDescent="0.25">
      <c r="A114" s="62"/>
      <c r="B114" s="62"/>
      <c r="C114" s="62"/>
      <c r="D114" s="88"/>
    </row>
    <row r="115" spans="1:7" x14ac:dyDescent="0.25">
      <c r="A115" s="62"/>
      <c r="B115" s="62"/>
      <c r="C115" s="62"/>
      <c r="D115" s="88"/>
    </row>
    <row r="116" spans="1:7" x14ac:dyDescent="0.25">
      <c r="D116" s="89"/>
    </row>
    <row r="117" spans="1:7" x14ac:dyDescent="0.25">
      <c r="D117" s="89"/>
    </row>
    <row r="118" spans="1:7" x14ac:dyDescent="0.25">
      <c r="D118" s="89"/>
    </row>
    <row r="119" spans="1:7" x14ac:dyDescent="0.25">
      <c r="D119" s="89"/>
    </row>
    <row r="120" spans="1:7" x14ac:dyDescent="0.25">
      <c r="D120" s="89"/>
    </row>
  </sheetData>
  <mergeCells count="9">
    <mergeCell ref="F6:F7"/>
    <mergeCell ref="A2:D3"/>
    <mergeCell ref="A5:D5"/>
    <mergeCell ref="A8:D8"/>
    <mergeCell ref="A9:D9"/>
    <mergeCell ref="A6:A7"/>
    <mergeCell ref="B6:B7"/>
    <mergeCell ref="C6:C7"/>
    <mergeCell ref="D6:D7"/>
  </mergeCells>
  <pageMargins left="0.70866141732283472" right="0.70866141732283472" top="0.74803149606299213" bottom="0.74803149606299213" header="0.31496062992125984" footer="0.31496062992125984"/>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144F0-6F3A-4EBE-860C-B3BA8810319A}">
  <sheetPr>
    <tabColor theme="9" tint="0.59999389629810485"/>
  </sheetPr>
  <dimension ref="A1:I81"/>
  <sheetViews>
    <sheetView zoomScaleNormal="100" workbookViewId="0">
      <selection activeCell="O11" sqref="O11"/>
    </sheetView>
  </sheetViews>
  <sheetFormatPr defaultColWidth="9.140625" defaultRowHeight="15" x14ac:dyDescent="0.25"/>
  <cols>
    <col min="1" max="1" width="40.140625" customWidth="1"/>
    <col min="2" max="2" width="16" customWidth="1"/>
    <col min="3" max="3" width="13.42578125" customWidth="1"/>
    <col min="4" max="4" width="10.42578125" customWidth="1"/>
    <col min="5" max="5" width="3.85546875" customWidth="1"/>
    <col min="6" max="6" width="17.42578125" customWidth="1"/>
    <col min="7" max="7" width="14" bestFit="1" customWidth="1"/>
    <col min="9" max="9" width="14" bestFit="1" customWidth="1"/>
  </cols>
  <sheetData>
    <row r="1" spans="1:6" x14ac:dyDescent="0.25">
      <c r="F1" s="440" t="s">
        <v>642</v>
      </c>
    </row>
    <row r="2" spans="1:6" x14ac:dyDescent="0.25">
      <c r="A2" s="662" t="s">
        <v>656</v>
      </c>
      <c r="B2" s="662"/>
      <c r="C2" s="662"/>
      <c r="D2" s="662"/>
    </row>
    <row r="3" spans="1:6" x14ac:dyDescent="0.25">
      <c r="A3" s="662"/>
      <c r="B3" s="662"/>
      <c r="C3" s="662"/>
      <c r="D3" s="662"/>
    </row>
    <row r="5" spans="1:6" ht="15.75" customHeight="1" x14ac:dyDescent="0.25">
      <c r="A5" s="663" t="s">
        <v>0</v>
      </c>
      <c r="B5" s="663"/>
      <c r="C5" s="663"/>
      <c r="D5" s="663"/>
      <c r="F5" s="667" t="s">
        <v>660</v>
      </c>
    </row>
    <row r="6" spans="1:6" x14ac:dyDescent="0.25">
      <c r="A6" s="665" t="s">
        <v>21</v>
      </c>
      <c r="B6" s="665" t="s">
        <v>310</v>
      </c>
      <c r="C6" s="665" t="s">
        <v>311</v>
      </c>
      <c r="D6" s="666" t="s">
        <v>22</v>
      </c>
      <c r="F6" s="668"/>
    </row>
    <row r="7" spans="1:6" ht="68.25" customHeight="1" x14ac:dyDescent="0.25">
      <c r="A7" s="665"/>
      <c r="B7" s="665"/>
      <c r="C7" s="665"/>
      <c r="D7" s="666"/>
      <c r="F7" s="669"/>
    </row>
    <row r="8" spans="1:6" x14ac:dyDescent="0.25">
      <c r="A8" s="653" t="s">
        <v>16</v>
      </c>
      <c r="B8" s="653"/>
      <c r="C8" s="653"/>
      <c r="D8" s="653"/>
      <c r="F8" s="306"/>
    </row>
    <row r="9" spans="1:6" x14ac:dyDescent="0.25">
      <c r="A9" s="664" t="s">
        <v>1</v>
      </c>
      <c r="B9" s="664"/>
      <c r="C9" s="664"/>
      <c r="D9" s="664"/>
      <c r="F9" s="306"/>
    </row>
    <row r="10" spans="1:6" x14ac:dyDescent="0.25">
      <c r="A10" s="389" t="s">
        <v>24</v>
      </c>
      <c r="B10" s="389"/>
      <c r="C10" s="389"/>
      <c r="D10" s="390"/>
      <c r="F10" s="307">
        <f>F11+F27</f>
        <v>61404</v>
      </c>
    </row>
    <row r="11" spans="1:6" x14ac:dyDescent="0.25">
      <c r="A11" s="391" t="s">
        <v>79</v>
      </c>
      <c r="B11" s="391"/>
      <c r="C11" s="391"/>
      <c r="D11" s="7"/>
      <c r="F11" s="308">
        <f>SUM(F12:F26)</f>
        <v>20025</v>
      </c>
    </row>
    <row r="12" spans="1:6" x14ac:dyDescent="0.25">
      <c r="A12" s="392" t="s">
        <v>268</v>
      </c>
      <c r="B12" s="393">
        <v>121305</v>
      </c>
      <c r="C12" s="297" t="s">
        <v>433</v>
      </c>
      <c r="D12" s="67">
        <v>1</v>
      </c>
      <c r="E12" s="29"/>
      <c r="F12" s="294">
        <f>ROUND(D12*9*120*1.2359,0)</f>
        <v>1335</v>
      </c>
    </row>
    <row r="13" spans="1:6" x14ac:dyDescent="0.25">
      <c r="A13" s="392" t="s">
        <v>269</v>
      </c>
      <c r="B13" s="394">
        <v>121305</v>
      </c>
      <c r="C13" s="297" t="s">
        <v>433</v>
      </c>
      <c r="D13" s="67">
        <v>1</v>
      </c>
      <c r="E13" s="29"/>
      <c r="F13" s="294">
        <f t="shared" ref="F13:F26" si="0">ROUND(D13*9*120*1.2359,0)</f>
        <v>1335</v>
      </c>
    </row>
    <row r="14" spans="1:6" x14ac:dyDescent="0.25">
      <c r="A14" s="392" t="s">
        <v>270</v>
      </c>
      <c r="B14" s="394">
        <v>121305</v>
      </c>
      <c r="C14" s="297" t="s">
        <v>433</v>
      </c>
      <c r="D14" s="67">
        <v>1</v>
      </c>
      <c r="E14" s="29"/>
      <c r="F14" s="294">
        <f t="shared" si="0"/>
        <v>1335</v>
      </c>
    </row>
    <row r="15" spans="1:6" x14ac:dyDescent="0.25">
      <c r="A15" s="392" t="s">
        <v>271</v>
      </c>
      <c r="B15" s="394">
        <v>121305</v>
      </c>
      <c r="C15" s="297" t="s">
        <v>433</v>
      </c>
      <c r="D15" s="67">
        <v>1</v>
      </c>
      <c r="E15" s="29"/>
      <c r="F15" s="294">
        <f t="shared" si="0"/>
        <v>1335</v>
      </c>
    </row>
    <row r="16" spans="1:6" x14ac:dyDescent="0.25">
      <c r="A16" s="392" t="s">
        <v>272</v>
      </c>
      <c r="B16" s="394">
        <v>121305</v>
      </c>
      <c r="C16" s="297" t="s">
        <v>433</v>
      </c>
      <c r="D16" s="67">
        <v>1</v>
      </c>
      <c r="E16" s="29"/>
      <c r="F16" s="294">
        <f t="shared" si="0"/>
        <v>1335</v>
      </c>
    </row>
    <row r="17" spans="1:6" x14ac:dyDescent="0.25">
      <c r="A17" s="392" t="s">
        <v>273</v>
      </c>
      <c r="B17" s="394">
        <v>221101</v>
      </c>
      <c r="C17" s="297" t="s">
        <v>434</v>
      </c>
      <c r="D17" s="67">
        <v>1</v>
      </c>
      <c r="E17" s="29"/>
      <c r="F17" s="294">
        <f t="shared" si="0"/>
        <v>1335</v>
      </c>
    </row>
    <row r="18" spans="1:6" x14ac:dyDescent="0.25">
      <c r="A18" s="392" t="s">
        <v>273</v>
      </c>
      <c r="B18" s="394">
        <v>221101</v>
      </c>
      <c r="C18" s="297" t="s">
        <v>435</v>
      </c>
      <c r="D18" s="67">
        <v>1</v>
      </c>
      <c r="E18" s="29"/>
      <c r="F18" s="294">
        <f t="shared" si="0"/>
        <v>1335</v>
      </c>
    </row>
    <row r="19" spans="1:6" x14ac:dyDescent="0.25">
      <c r="A19" s="392" t="s">
        <v>273</v>
      </c>
      <c r="B19" s="394">
        <v>221101</v>
      </c>
      <c r="C19" s="297" t="s">
        <v>436</v>
      </c>
      <c r="D19" s="67">
        <v>1</v>
      </c>
      <c r="E19" s="29"/>
      <c r="F19" s="294">
        <f t="shared" si="0"/>
        <v>1335</v>
      </c>
    </row>
    <row r="20" spans="1:6" x14ac:dyDescent="0.25">
      <c r="A20" s="395" t="s">
        <v>437</v>
      </c>
      <c r="B20" s="394">
        <v>221101</v>
      </c>
      <c r="C20" s="297" t="s">
        <v>436</v>
      </c>
      <c r="D20" s="67">
        <v>1</v>
      </c>
      <c r="E20" s="29"/>
      <c r="F20" s="294">
        <f t="shared" si="0"/>
        <v>1335</v>
      </c>
    </row>
    <row r="21" spans="1:6" x14ac:dyDescent="0.25">
      <c r="A21" s="392" t="s">
        <v>274</v>
      </c>
      <c r="B21" s="394">
        <v>221101</v>
      </c>
      <c r="C21" s="297" t="s">
        <v>433</v>
      </c>
      <c r="D21" s="67">
        <v>1</v>
      </c>
      <c r="E21" s="29"/>
      <c r="F21" s="294">
        <f t="shared" si="0"/>
        <v>1335</v>
      </c>
    </row>
    <row r="22" spans="1:6" x14ac:dyDescent="0.25">
      <c r="A22" s="392" t="s">
        <v>275</v>
      </c>
      <c r="B22" s="394">
        <v>221101</v>
      </c>
      <c r="C22" s="297" t="s">
        <v>433</v>
      </c>
      <c r="D22" s="67">
        <v>1</v>
      </c>
      <c r="E22" s="29"/>
      <c r="F22" s="294">
        <f t="shared" si="0"/>
        <v>1335</v>
      </c>
    </row>
    <row r="23" spans="1:6" x14ac:dyDescent="0.25">
      <c r="A23" s="392" t="s">
        <v>276</v>
      </c>
      <c r="B23" s="394">
        <v>221101</v>
      </c>
      <c r="C23" s="297" t="s">
        <v>438</v>
      </c>
      <c r="D23" s="67">
        <v>1</v>
      </c>
      <c r="E23" s="29"/>
      <c r="F23" s="294">
        <f t="shared" si="0"/>
        <v>1335</v>
      </c>
    </row>
    <row r="24" spans="1:6" x14ac:dyDescent="0.25">
      <c r="A24" s="392" t="s">
        <v>276</v>
      </c>
      <c r="B24" s="394">
        <v>221101</v>
      </c>
      <c r="C24" s="297" t="s">
        <v>433</v>
      </c>
      <c r="D24" s="67">
        <v>1</v>
      </c>
      <c r="E24" s="29"/>
      <c r="F24" s="294">
        <f t="shared" si="0"/>
        <v>1335</v>
      </c>
    </row>
    <row r="25" spans="1:6" x14ac:dyDescent="0.25">
      <c r="A25" s="392" t="s">
        <v>276</v>
      </c>
      <c r="B25" s="394">
        <v>221101</v>
      </c>
      <c r="C25" s="297" t="s">
        <v>433</v>
      </c>
      <c r="D25" s="67">
        <v>1</v>
      </c>
      <c r="E25" s="29"/>
      <c r="F25" s="294">
        <f t="shared" si="0"/>
        <v>1335</v>
      </c>
    </row>
    <row r="26" spans="1:6" ht="25.5" x14ac:dyDescent="0.25">
      <c r="A26" s="392" t="s">
        <v>439</v>
      </c>
      <c r="B26" s="394">
        <v>221101</v>
      </c>
      <c r="C26" s="297" t="s">
        <v>438</v>
      </c>
      <c r="D26" s="67">
        <v>1</v>
      </c>
      <c r="E26" s="29"/>
      <c r="F26" s="294">
        <f t="shared" si="0"/>
        <v>1335</v>
      </c>
    </row>
    <row r="27" spans="1:6" ht="38.25" x14ac:dyDescent="0.25">
      <c r="A27" s="396" t="s">
        <v>440</v>
      </c>
      <c r="B27" s="396"/>
      <c r="C27" s="396"/>
      <c r="D27" s="15"/>
      <c r="F27" s="308">
        <f>SUM(F28:F37)</f>
        <v>41379</v>
      </c>
    </row>
    <row r="28" spans="1:6" ht="25.5" x14ac:dyDescent="0.25">
      <c r="A28" s="392" t="s">
        <v>441</v>
      </c>
      <c r="B28" s="397" t="s">
        <v>442</v>
      </c>
      <c r="C28" s="297" t="s">
        <v>353</v>
      </c>
      <c r="D28" s="67">
        <v>1</v>
      </c>
      <c r="E28" s="29"/>
      <c r="F28" s="294">
        <f>ROUND(D28*9*120*1.2359,0)</f>
        <v>1335</v>
      </c>
    </row>
    <row r="29" spans="1:6" x14ac:dyDescent="0.25">
      <c r="A29" s="392" t="s">
        <v>443</v>
      </c>
      <c r="B29" s="296" t="s">
        <v>442</v>
      </c>
      <c r="C29" s="297" t="s">
        <v>357</v>
      </c>
      <c r="D29" s="67">
        <v>1</v>
      </c>
      <c r="E29" s="29"/>
      <c r="F29" s="294">
        <f t="shared" ref="F29:F37" si="1">ROUND(D29*9*120*1.2359,0)</f>
        <v>1335</v>
      </c>
    </row>
    <row r="30" spans="1:6" x14ac:dyDescent="0.25">
      <c r="A30" s="392" t="s">
        <v>444</v>
      </c>
      <c r="B30" s="297" t="s">
        <v>445</v>
      </c>
      <c r="C30" s="297" t="s">
        <v>446</v>
      </c>
      <c r="D30" s="67">
        <v>1</v>
      </c>
      <c r="E30" s="29"/>
      <c r="F30" s="294">
        <f t="shared" si="1"/>
        <v>1335</v>
      </c>
    </row>
    <row r="31" spans="1:6" x14ac:dyDescent="0.25">
      <c r="A31" s="392" t="s">
        <v>5</v>
      </c>
      <c r="B31" s="297" t="s">
        <v>352</v>
      </c>
      <c r="C31" s="297" t="s">
        <v>353</v>
      </c>
      <c r="D31" s="67">
        <v>2</v>
      </c>
      <c r="E31" s="29"/>
      <c r="F31" s="294">
        <f t="shared" si="1"/>
        <v>2670</v>
      </c>
    </row>
    <row r="32" spans="1:6" x14ac:dyDescent="0.25">
      <c r="A32" s="392" t="s">
        <v>6</v>
      </c>
      <c r="B32" s="297" t="s">
        <v>352</v>
      </c>
      <c r="C32" s="297" t="s">
        <v>353</v>
      </c>
      <c r="D32" s="67">
        <v>9</v>
      </c>
      <c r="E32" s="29"/>
      <c r="F32" s="294">
        <f t="shared" si="1"/>
        <v>12013</v>
      </c>
    </row>
    <row r="33" spans="1:6" x14ac:dyDescent="0.25">
      <c r="A33" s="398" t="s">
        <v>447</v>
      </c>
      <c r="B33" s="298" t="s">
        <v>352</v>
      </c>
      <c r="C33" s="297" t="s">
        <v>353</v>
      </c>
      <c r="D33" s="120">
        <v>1.5</v>
      </c>
      <c r="E33" s="29"/>
      <c r="F33" s="294">
        <f t="shared" si="1"/>
        <v>2002</v>
      </c>
    </row>
    <row r="34" spans="1:6" x14ac:dyDescent="0.25">
      <c r="A34" s="398" t="s">
        <v>7</v>
      </c>
      <c r="B34" s="298" t="s">
        <v>448</v>
      </c>
      <c r="C34" s="297" t="s">
        <v>353</v>
      </c>
      <c r="D34" s="120">
        <v>1</v>
      </c>
      <c r="E34" s="29"/>
      <c r="F34" s="294">
        <f t="shared" si="1"/>
        <v>1335</v>
      </c>
    </row>
    <row r="35" spans="1:6" x14ac:dyDescent="0.25">
      <c r="A35" s="398" t="s">
        <v>449</v>
      </c>
      <c r="B35" s="298" t="s">
        <v>327</v>
      </c>
      <c r="C35" s="298" t="s">
        <v>357</v>
      </c>
      <c r="D35" s="120">
        <v>1</v>
      </c>
      <c r="E35" s="29"/>
      <c r="F35" s="294">
        <f t="shared" si="1"/>
        <v>1335</v>
      </c>
    </row>
    <row r="36" spans="1:6" x14ac:dyDescent="0.25">
      <c r="A36" s="398" t="s">
        <v>450</v>
      </c>
      <c r="B36" s="298" t="s">
        <v>327</v>
      </c>
      <c r="C36" s="298" t="s">
        <v>357</v>
      </c>
      <c r="D36" s="120">
        <v>12</v>
      </c>
      <c r="E36" s="29"/>
      <c r="F36" s="294">
        <f t="shared" si="1"/>
        <v>16017</v>
      </c>
    </row>
    <row r="37" spans="1:6" x14ac:dyDescent="0.25">
      <c r="A37" s="398" t="s">
        <v>194</v>
      </c>
      <c r="B37" s="298" t="s">
        <v>327</v>
      </c>
      <c r="C37" s="298" t="s">
        <v>357</v>
      </c>
      <c r="D37" s="120">
        <v>1.5</v>
      </c>
      <c r="E37" s="29"/>
      <c r="F37" s="294">
        <f t="shared" si="1"/>
        <v>2002</v>
      </c>
    </row>
    <row r="38" spans="1:6" x14ac:dyDescent="0.25">
      <c r="A38" s="399" t="s">
        <v>70</v>
      </c>
      <c r="B38" s="399"/>
      <c r="C38" s="399"/>
      <c r="D38" s="400"/>
      <c r="F38" s="307">
        <f>F50+F39</f>
        <v>78754</v>
      </c>
    </row>
    <row r="39" spans="1:6" ht="51" x14ac:dyDescent="0.25">
      <c r="A39" s="401" t="s">
        <v>424</v>
      </c>
      <c r="B39" s="401"/>
      <c r="C39" s="401"/>
      <c r="D39" s="11"/>
      <c r="F39" s="299">
        <f>SUM(F40:F49)</f>
        <v>58064</v>
      </c>
    </row>
    <row r="40" spans="1:6" x14ac:dyDescent="0.25">
      <c r="A40" s="392" t="s">
        <v>451</v>
      </c>
      <c r="B40" s="297" t="s">
        <v>452</v>
      </c>
      <c r="C40" s="297" t="s">
        <v>453</v>
      </c>
      <c r="D40" s="67">
        <v>1</v>
      </c>
      <c r="E40" s="29"/>
      <c r="F40" s="294">
        <f>ROUND(D40*9*120*1.2359,0)</f>
        <v>1335</v>
      </c>
    </row>
    <row r="41" spans="1:6" x14ac:dyDescent="0.25">
      <c r="A41" s="392" t="s">
        <v>454</v>
      </c>
      <c r="B41" s="297" t="s">
        <v>455</v>
      </c>
      <c r="C41" s="297" t="s">
        <v>348</v>
      </c>
      <c r="D41" s="67">
        <v>1</v>
      </c>
      <c r="E41" s="29"/>
      <c r="F41" s="294">
        <f t="shared" ref="F41:F49" si="2">ROUND(D41*9*120*1.2359,0)</f>
        <v>1335</v>
      </c>
    </row>
    <row r="42" spans="1:6" x14ac:dyDescent="0.25">
      <c r="A42" s="392" t="s">
        <v>456</v>
      </c>
      <c r="B42" s="297" t="s">
        <v>445</v>
      </c>
      <c r="C42" s="297" t="s">
        <v>446</v>
      </c>
      <c r="D42" s="67">
        <v>1</v>
      </c>
      <c r="E42" s="29"/>
      <c r="F42" s="294">
        <f t="shared" si="2"/>
        <v>1335</v>
      </c>
    </row>
    <row r="43" spans="1:6" x14ac:dyDescent="0.25">
      <c r="A43" s="392" t="s">
        <v>457</v>
      </c>
      <c r="B43" s="297" t="s">
        <v>458</v>
      </c>
      <c r="C43" s="297" t="s">
        <v>348</v>
      </c>
      <c r="D43" s="67">
        <v>1</v>
      </c>
      <c r="E43" s="29"/>
      <c r="F43" s="294">
        <f t="shared" si="2"/>
        <v>1335</v>
      </c>
    </row>
    <row r="44" spans="1:6" x14ac:dyDescent="0.25">
      <c r="A44" s="398" t="s">
        <v>277</v>
      </c>
      <c r="B44" s="298" t="s">
        <v>334</v>
      </c>
      <c r="C44" s="298" t="s">
        <v>348</v>
      </c>
      <c r="D44" s="120">
        <v>3</v>
      </c>
      <c r="E44" s="29"/>
      <c r="F44" s="294">
        <f t="shared" si="2"/>
        <v>4004</v>
      </c>
    </row>
    <row r="45" spans="1:6" x14ac:dyDescent="0.25">
      <c r="A45" s="398" t="s">
        <v>459</v>
      </c>
      <c r="B45" s="298" t="s">
        <v>460</v>
      </c>
      <c r="C45" s="297" t="s">
        <v>348</v>
      </c>
      <c r="D45" s="120">
        <v>19</v>
      </c>
      <c r="E45" s="29"/>
      <c r="F45" s="294">
        <f t="shared" si="2"/>
        <v>25361</v>
      </c>
    </row>
    <row r="46" spans="1:6" x14ac:dyDescent="0.25">
      <c r="A46" s="398" t="s">
        <v>461</v>
      </c>
      <c r="B46" s="298" t="s">
        <v>460</v>
      </c>
      <c r="C46" s="298" t="s">
        <v>348</v>
      </c>
      <c r="D46" s="120">
        <v>2</v>
      </c>
      <c r="E46" s="29"/>
      <c r="F46" s="294">
        <f t="shared" si="2"/>
        <v>2670</v>
      </c>
    </row>
    <row r="47" spans="1:6" x14ac:dyDescent="0.25">
      <c r="A47" s="398" t="s">
        <v>462</v>
      </c>
      <c r="B47" s="298" t="s">
        <v>460</v>
      </c>
      <c r="C47" s="297" t="s">
        <v>348</v>
      </c>
      <c r="D47" s="120">
        <v>6</v>
      </c>
      <c r="E47" s="29"/>
      <c r="F47" s="294">
        <f t="shared" si="2"/>
        <v>8009</v>
      </c>
    </row>
    <row r="48" spans="1:6" x14ac:dyDescent="0.25">
      <c r="A48" s="398" t="s">
        <v>463</v>
      </c>
      <c r="B48" s="298" t="s">
        <v>460</v>
      </c>
      <c r="C48" s="298" t="s">
        <v>348</v>
      </c>
      <c r="D48" s="402">
        <v>6.5</v>
      </c>
      <c r="E48" s="29"/>
      <c r="F48" s="294">
        <f t="shared" si="2"/>
        <v>8676</v>
      </c>
    </row>
    <row r="49" spans="1:6" x14ac:dyDescent="0.25">
      <c r="A49" s="403" t="s">
        <v>464</v>
      </c>
      <c r="B49" s="301" t="s">
        <v>460</v>
      </c>
      <c r="C49" s="297" t="s">
        <v>348</v>
      </c>
      <c r="D49" s="120">
        <v>3</v>
      </c>
      <c r="E49" s="29"/>
      <c r="F49" s="294">
        <f t="shared" si="2"/>
        <v>4004</v>
      </c>
    </row>
    <row r="50" spans="1:6" x14ac:dyDescent="0.25">
      <c r="A50" s="401" t="s">
        <v>465</v>
      </c>
      <c r="B50" s="401"/>
      <c r="C50" s="401"/>
      <c r="D50" s="11"/>
      <c r="F50" s="308">
        <f>SUM(F51:F56)</f>
        <v>20690</v>
      </c>
    </row>
    <row r="51" spans="1:6" x14ac:dyDescent="0.25">
      <c r="A51" s="392" t="s">
        <v>466</v>
      </c>
      <c r="B51" s="297" t="s">
        <v>442</v>
      </c>
      <c r="C51" s="297" t="s">
        <v>340</v>
      </c>
      <c r="D51" s="67">
        <v>1</v>
      </c>
      <c r="E51" s="29"/>
      <c r="F51" s="294">
        <f>ROUND(D51*9*120*1.2359,0)</f>
        <v>1335</v>
      </c>
    </row>
    <row r="52" spans="1:6" x14ac:dyDescent="0.25">
      <c r="A52" s="404" t="s">
        <v>279</v>
      </c>
      <c r="B52" s="302" t="s">
        <v>339</v>
      </c>
      <c r="C52" s="302" t="s">
        <v>340</v>
      </c>
      <c r="D52" s="303">
        <v>10</v>
      </c>
      <c r="E52" s="29"/>
      <c r="F52" s="294">
        <f t="shared" ref="F52:F56" si="3">ROUND(D52*9*120*1.2359,0)</f>
        <v>13348</v>
      </c>
    </row>
    <row r="53" spans="1:6" x14ac:dyDescent="0.25">
      <c r="A53" s="404" t="s">
        <v>280</v>
      </c>
      <c r="B53" s="302" t="s">
        <v>339</v>
      </c>
      <c r="C53" s="297" t="s">
        <v>340</v>
      </c>
      <c r="D53" s="303">
        <v>1.5</v>
      </c>
      <c r="E53" s="29"/>
      <c r="F53" s="294">
        <f t="shared" si="3"/>
        <v>2002</v>
      </c>
    </row>
    <row r="54" spans="1:6" x14ac:dyDescent="0.25">
      <c r="A54" s="404" t="s">
        <v>281</v>
      </c>
      <c r="B54" s="302" t="s">
        <v>339</v>
      </c>
      <c r="C54" s="302" t="s">
        <v>340</v>
      </c>
      <c r="D54" s="303">
        <v>1</v>
      </c>
      <c r="E54" s="29"/>
      <c r="F54" s="294">
        <f t="shared" si="3"/>
        <v>1335</v>
      </c>
    </row>
    <row r="55" spans="1:6" x14ac:dyDescent="0.25">
      <c r="A55" s="404" t="s">
        <v>282</v>
      </c>
      <c r="B55" s="302" t="s">
        <v>339</v>
      </c>
      <c r="C55" s="297" t="s">
        <v>340</v>
      </c>
      <c r="D55" s="303">
        <v>1</v>
      </c>
      <c r="E55" s="29"/>
      <c r="F55" s="294">
        <f t="shared" si="3"/>
        <v>1335</v>
      </c>
    </row>
    <row r="56" spans="1:6" x14ac:dyDescent="0.25">
      <c r="A56" s="404" t="s">
        <v>283</v>
      </c>
      <c r="B56" s="302" t="s">
        <v>339</v>
      </c>
      <c r="C56" s="302" t="s">
        <v>340</v>
      </c>
      <c r="D56" s="303">
        <v>1</v>
      </c>
      <c r="E56" s="29"/>
      <c r="F56" s="294">
        <f t="shared" si="3"/>
        <v>1335</v>
      </c>
    </row>
    <row r="57" spans="1:6" x14ac:dyDescent="0.25">
      <c r="A57" s="399" t="s">
        <v>467</v>
      </c>
      <c r="B57" s="399"/>
      <c r="C57" s="399"/>
      <c r="D57" s="400"/>
      <c r="F57" s="307">
        <f>F58</f>
        <v>9343</v>
      </c>
    </row>
    <row r="58" spans="1:6" x14ac:dyDescent="0.25">
      <c r="A58" s="401" t="s">
        <v>468</v>
      </c>
      <c r="B58" s="401"/>
      <c r="C58" s="401"/>
      <c r="D58" s="11"/>
      <c r="F58" s="299">
        <f>SUM(F59:F59)</f>
        <v>9343</v>
      </c>
    </row>
    <row r="59" spans="1:6" x14ac:dyDescent="0.25">
      <c r="A59" s="392" t="s">
        <v>278</v>
      </c>
      <c r="B59" s="297">
        <v>833101</v>
      </c>
      <c r="C59" s="405" t="s">
        <v>469</v>
      </c>
      <c r="D59" s="67">
        <v>7</v>
      </c>
      <c r="E59" s="29"/>
      <c r="F59" s="294">
        <f>ROUND(D59*9*120*1.2359,0)</f>
        <v>9343</v>
      </c>
    </row>
    <row r="60" spans="1:6" x14ac:dyDescent="0.25">
      <c r="A60" s="406" t="s">
        <v>15</v>
      </c>
      <c r="B60" s="406"/>
      <c r="C60" s="406"/>
      <c r="D60" s="407">
        <f>SUM(D12:D26,D28:D37,D40:D49,D51:D56,D59)</f>
        <v>112</v>
      </c>
      <c r="F60" s="307">
        <f>F38+F10+F57</f>
        <v>149501</v>
      </c>
    </row>
    <row r="61" spans="1:6" x14ac:dyDescent="0.25">
      <c r="A61" s="306"/>
      <c r="B61" s="306"/>
      <c r="C61" s="306"/>
      <c r="D61" s="408"/>
      <c r="F61" s="294"/>
    </row>
    <row r="62" spans="1:6" x14ac:dyDescent="0.25">
      <c r="A62" s="653" t="s">
        <v>13</v>
      </c>
      <c r="B62" s="653"/>
      <c r="C62" s="653"/>
      <c r="D62" s="653"/>
      <c r="F62" s="294"/>
    </row>
    <row r="63" spans="1:6" ht="29.25" customHeight="1" x14ac:dyDescent="0.25">
      <c r="A63" s="664" t="s">
        <v>14</v>
      </c>
      <c r="B63" s="664"/>
      <c r="C63" s="664"/>
      <c r="D63" s="664"/>
      <c r="F63" s="294"/>
    </row>
    <row r="64" spans="1:6" x14ac:dyDescent="0.25">
      <c r="A64" s="389" t="s">
        <v>24</v>
      </c>
      <c r="B64" s="389"/>
      <c r="C64" s="389"/>
      <c r="D64" s="390"/>
      <c r="F64" s="307">
        <f>F65+F67</f>
        <v>23025</v>
      </c>
    </row>
    <row r="65" spans="1:9" x14ac:dyDescent="0.25">
      <c r="A65" s="391" t="s">
        <v>79</v>
      </c>
      <c r="B65" s="391"/>
      <c r="C65" s="391"/>
      <c r="D65" s="7"/>
      <c r="F65" s="308">
        <f>SUM(F66:F66)</f>
        <v>4672</v>
      </c>
    </row>
    <row r="66" spans="1:9" x14ac:dyDescent="0.25">
      <c r="A66" s="392" t="s">
        <v>284</v>
      </c>
      <c r="B66" s="297" t="s">
        <v>366</v>
      </c>
      <c r="C66" s="297" t="s">
        <v>320</v>
      </c>
      <c r="D66" s="67">
        <v>3.5</v>
      </c>
      <c r="E66" s="29"/>
      <c r="F66" s="294">
        <f>ROUND(D66*9*120*1.2359,0)</f>
        <v>4672</v>
      </c>
    </row>
    <row r="67" spans="1:9" ht="38.25" x14ac:dyDescent="0.25">
      <c r="A67" s="396" t="s">
        <v>410</v>
      </c>
      <c r="B67" s="396"/>
      <c r="C67" s="409"/>
      <c r="D67" s="15"/>
      <c r="F67" s="308">
        <f>SUM(F68:F68)</f>
        <v>18353</v>
      </c>
    </row>
    <row r="68" spans="1:9" x14ac:dyDescent="0.25">
      <c r="A68" s="392" t="s">
        <v>470</v>
      </c>
      <c r="B68" s="297" t="s">
        <v>460</v>
      </c>
      <c r="C68" s="297" t="s">
        <v>348</v>
      </c>
      <c r="D68" s="67">
        <v>13.75</v>
      </c>
      <c r="E68" s="29"/>
      <c r="F68" s="294">
        <f>ROUND(D68*9*120*1.2359,0)</f>
        <v>18353</v>
      </c>
    </row>
    <row r="69" spans="1:9" x14ac:dyDescent="0.25">
      <c r="A69" s="399" t="s">
        <v>70</v>
      </c>
      <c r="B69" s="399"/>
      <c r="C69" s="410"/>
      <c r="D69" s="400"/>
      <c r="F69" s="307">
        <f>F70</f>
        <v>5006</v>
      </c>
    </row>
    <row r="70" spans="1:9" x14ac:dyDescent="0.25">
      <c r="A70" s="401" t="s">
        <v>465</v>
      </c>
      <c r="B70" s="401"/>
      <c r="C70" s="411"/>
      <c r="D70" s="11"/>
      <c r="F70" s="308">
        <f>SUM(F71:F72)</f>
        <v>5006</v>
      </c>
    </row>
    <row r="71" spans="1:9" x14ac:dyDescent="0.25">
      <c r="A71" s="404" t="s">
        <v>285</v>
      </c>
      <c r="B71" s="302" t="s">
        <v>339</v>
      </c>
      <c r="C71" s="302" t="s">
        <v>340</v>
      </c>
      <c r="D71" s="303">
        <v>3.15</v>
      </c>
      <c r="E71" s="29"/>
      <c r="F71" s="294">
        <f>ROUND(D71*9*120*1.2359,0)</f>
        <v>4205</v>
      </c>
    </row>
    <row r="72" spans="1:9" x14ac:dyDescent="0.25">
      <c r="A72" s="412" t="s">
        <v>286</v>
      </c>
      <c r="B72" s="302" t="s">
        <v>471</v>
      </c>
      <c r="C72" s="302" t="s">
        <v>472</v>
      </c>
      <c r="D72" s="303">
        <v>0.6</v>
      </c>
      <c r="E72" s="29"/>
      <c r="F72" s="294">
        <f>ROUND(D72*9*120*1.2359,0)</f>
        <v>801</v>
      </c>
    </row>
    <row r="73" spans="1:9" x14ac:dyDescent="0.25">
      <c r="A73" s="406" t="s">
        <v>15</v>
      </c>
      <c r="B73" s="406"/>
      <c r="C73" s="406"/>
      <c r="D73" s="407">
        <f>SUM(D66:D66,D68:D68,,D71:D72)</f>
        <v>21</v>
      </c>
      <c r="F73" s="307">
        <f>F69+F64</f>
        <v>28031</v>
      </c>
    </row>
    <row r="74" spans="1:9" ht="15" customHeight="1" x14ac:dyDescent="0.25">
      <c r="A74" s="62"/>
      <c r="B74" s="62"/>
      <c r="C74" s="62"/>
      <c r="D74" s="62"/>
      <c r="E74" s="94"/>
      <c r="F74" s="4"/>
      <c r="G74" s="31"/>
      <c r="I74" s="31"/>
    </row>
    <row r="75" spans="1:9" x14ac:dyDescent="0.25">
      <c r="A75" s="62"/>
      <c r="B75" s="62"/>
      <c r="C75" s="62"/>
      <c r="D75" s="304" t="s">
        <v>215</v>
      </c>
      <c r="E75" s="305"/>
      <c r="F75" s="309">
        <f>F60+F73</f>
        <v>177532</v>
      </c>
      <c r="G75" s="30"/>
      <c r="I75" s="30"/>
    </row>
    <row r="76" spans="1:9" x14ac:dyDescent="0.25">
      <c r="A76" s="62"/>
      <c r="B76" s="62"/>
      <c r="C76" s="62"/>
      <c r="D76" s="88"/>
    </row>
    <row r="77" spans="1:9" x14ac:dyDescent="0.25">
      <c r="D77" s="89"/>
    </row>
    <row r="78" spans="1:9" x14ac:dyDescent="0.25">
      <c r="D78" s="89"/>
    </row>
    <row r="79" spans="1:9" x14ac:dyDescent="0.25">
      <c r="D79" s="89"/>
    </row>
    <row r="80" spans="1:9" x14ac:dyDescent="0.25">
      <c r="D80" s="89"/>
    </row>
    <row r="81" spans="4:4" x14ac:dyDescent="0.25">
      <c r="D81" s="89"/>
    </row>
  </sheetData>
  <mergeCells count="11">
    <mergeCell ref="A62:D62"/>
    <mergeCell ref="A63:D63"/>
    <mergeCell ref="A6:A7"/>
    <mergeCell ref="B6:B7"/>
    <mergeCell ref="C6:C7"/>
    <mergeCell ref="D6:D7"/>
    <mergeCell ref="A2:D3"/>
    <mergeCell ref="A5:D5"/>
    <mergeCell ref="F5:F7"/>
    <mergeCell ref="A8:D8"/>
    <mergeCell ref="A9:D9"/>
  </mergeCells>
  <pageMargins left="0.70866141732283472" right="0.70866141732283472" top="0.74803149606299213" bottom="0.74803149606299213" header="0.31496062992125984" footer="0.31496062992125984"/>
  <pageSetup paperSize="9" scale="6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2D231-EEC6-407C-BD52-76358E57E200}">
  <sheetPr>
    <tabColor theme="9" tint="0.59999389629810485"/>
  </sheetPr>
  <dimension ref="A1:I53"/>
  <sheetViews>
    <sheetView zoomScaleNormal="100" workbookViewId="0">
      <selection activeCell="L9" sqref="L9"/>
    </sheetView>
  </sheetViews>
  <sheetFormatPr defaultColWidth="9.140625" defaultRowHeight="15" x14ac:dyDescent="0.25"/>
  <cols>
    <col min="1" max="1" width="40.140625" customWidth="1"/>
    <col min="2" max="2" width="16" customWidth="1"/>
    <col min="3" max="3" width="14" customWidth="1"/>
    <col min="4" max="4" width="10.42578125" customWidth="1"/>
    <col min="5" max="5" width="4.5703125" customWidth="1"/>
    <col min="6" max="6" width="16" customWidth="1"/>
    <col min="7" max="7" width="14" bestFit="1" customWidth="1"/>
    <col min="9" max="9" width="14" bestFit="1" customWidth="1"/>
  </cols>
  <sheetData>
    <row r="1" spans="1:6" x14ac:dyDescent="0.25">
      <c r="F1" s="439" t="s">
        <v>603</v>
      </c>
    </row>
    <row r="2" spans="1:6" x14ac:dyDescent="0.25">
      <c r="A2" s="662" t="s">
        <v>657</v>
      </c>
      <c r="B2" s="662"/>
      <c r="C2" s="662"/>
      <c r="D2" s="662"/>
    </row>
    <row r="3" spans="1:6" x14ac:dyDescent="0.25">
      <c r="A3" s="662"/>
      <c r="B3" s="662"/>
      <c r="C3" s="662"/>
      <c r="D3" s="662"/>
    </row>
    <row r="5" spans="1:6" ht="15.75" x14ac:dyDescent="0.25">
      <c r="A5" s="663" t="s">
        <v>0</v>
      </c>
      <c r="B5" s="663"/>
      <c r="C5" s="663"/>
      <c r="D5" s="663"/>
      <c r="F5" s="667" t="s">
        <v>660</v>
      </c>
    </row>
    <row r="6" spans="1:6" x14ac:dyDescent="0.25">
      <c r="A6" s="665" t="s">
        <v>21</v>
      </c>
      <c r="B6" s="665" t="s">
        <v>310</v>
      </c>
      <c r="C6" s="665" t="s">
        <v>311</v>
      </c>
      <c r="D6" s="666" t="s">
        <v>22</v>
      </c>
      <c r="F6" s="668"/>
    </row>
    <row r="7" spans="1:6" ht="68.25" customHeight="1" x14ac:dyDescent="0.25">
      <c r="A7" s="665"/>
      <c r="B7" s="665"/>
      <c r="C7" s="665"/>
      <c r="D7" s="666"/>
      <c r="F7" s="669"/>
    </row>
    <row r="8" spans="1:6" x14ac:dyDescent="0.25">
      <c r="A8" s="653" t="s">
        <v>121</v>
      </c>
      <c r="B8" s="653"/>
      <c r="C8" s="653"/>
      <c r="D8" s="653"/>
      <c r="F8" s="306"/>
    </row>
    <row r="9" spans="1:6" x14ac:dyDescent="0.25">
      <c r="A9" s="664" t="s">
        <v>125</v>
      </c>
      <c r="B9" s="664"/>
      <c r="C9" s="664"/>
      <c r="D9" s="664"/>
      <c r="F9" s="306"/>
    </row>
    <row r="10" spans="1:6" x14ac:dyDescent="0.25">
      <c r="A10" s="389" t="s">
        <v>24</v>
      </c>
      <c r="B10" s="389"/>
      <c r="C10" s="389"/>
      <c r="D10" s="390"/>
      <c r="F10" s="307">
        <f>F11</f>
        <v>67744</v>
      </c>
    </row>
    <row r="11" spans="1:6" x14ac:dyDescent="0.25">
      <c r="A11" s="391" t="s">
        <v>79</v>
      </c>
      <c r="B11" s="391"/>
      <c r="C11" s="391"/>
      <c r="D11" s="7"/>
      <c r="F11" s="308">
        <f>SUM(F12:F43)</f>
        <v>67744</v>
      </c>
    </row>
    <row r="12" spans="1:6" ht="25.5" x14ac:dyDescent="0.25">
      <c r="A12" s="392" t="s">
        <v>287</v>
      </c>
      <c r="B12" s="297">
        <v>121302</v>
      </c>
      <c r="C12" s="297" t="s">
        <v>473</v>
      </c>
      <c r="D12" s="67">
        <v>1</v>
      </c>
      <c r="E12" s="29"/>
      <c r="F12" s="294">
        <f>ROUND(D12*9*120*1.2359,0)</f>
        <v>1335</v>
      </c>
    </row>
    <row r="13" spans="1:6" ht="25.5" x14ac:dyDescent="0.25">
      <c r="A13" s="392" t="s">
        <v>288</v>
      </c>
      <c r="B13" s="297">
        <v>121305</v>
      </c>
      <c r="C13" s="297" t="s">
        <v>473</v>
      </c>
      <c r="D13" s="67">
        <v>1</v>
      </c>
      <c r="E13" s="29"/>
      <c r="F13" s="294">
        <f t="shared" ref="F13:F43" si="0">ROUND(D13*9*120*1.2359,0)</f>
        <v>1335</v>
      </c>
    </row>
    <row r="14" spans="1:6" ht="25.5" x14ac:dyDescent="0.25">
      <c r="A14" s="392" t="s">
        <v>289</v>
      </c>
      <c r="B14" s="297">
        <v>121305</v>
      </c>
      <c r="C14" s="297" t="s">
        <v>473</v>
      </c>
      <c r="D14" s="67">
        <v>1</v>
      </c>
      <c r="E14" s="29"/>
      <c r="F14" s="294">
        <f t="shared" si="0"/>
        <v>1335</v>
      </c>
    </row>
    <row r="15" spans="1:6" ht="25.5" x14ac:dyDescent="0.25">
      <c r="A15" s="392" t="s">
        <v>290</v>
      </c>
      <c r="B15" s="297">
        <v>221239</v>
      </c>
      <c r="C15" s="297" t="s">
        <v>473</v>
      </c>
      <c r="D15" s="67">
        <v>1</v>
      </c>
      <c r="E15" s="29"/>
      <c r="F15" s="294">
        <f t="shared" si="0"/>
        <v>1335</v>
      </c>
    </row>
    <row r="16" spans="1:6" ht="25.5" x14ac:dyDescent="0.25">
      <c r="A16" s="392" t="s">
        <v>290</v>
      </c>
      <c r="B16" s="297">
        <v>221239</v>
      </c>
      <c r="C16" s="297" t="s">
        <v>473</v>
      </c>
      <c r="D16" s="67">
        <v>1</v>
      </c>
      <c r="E16" s="29"/>
      <c r="F16" s="294">
        <f t="shared" si="0"/>
        <v>1335</v>
      </c>
    </row>
    <row r="17" spans="1:6" ht="25.5" x14ac:dyDescent="0.25">
      <c r="A17" s="392" t="s">
        <v>290</v>
      </c>
      <c r="B17" s="297">
        <v>221239</v>
      </c>
      <c r="C17" s="297" t="s">
        <v>473</v>
      </c>
      <c r="D17" s="67">
        <v>3</v>
      </c>
      <c r="E17" s="29"/>
      <c r="F17" s="294">
        <f t="shared" si="0"/>
        <v>4004</v>
      </c>
    </row>
    <row r="18" spans="1:6" ht="25.5" x14ac:dyDescent="0.25">
      <c r="A18" s="392" t="s">
        <v>290</v>
      </c>
      <c r="B18" s="297">
        <v>221239</v>
      </c>
      <c r="C18" s="297" t="s">
        <v>473</v>
      </c>
      <c r="D18" s="67">
        <v>1</v>
      </c>
      <c r="E18" s="29"/>
      <c r="F18" s="294">
        <f t="shared" si="0"/>
        <v>1335</v>
      </c>
    </row>
    <row r="19" spans="1:6" ht="25.5" x14ac:dyDescent="0.25">
      <c r="A19" s="392" t="s">
        <v>290</v>
      </c>
      <c r="B19" s="297">
        <v>221239</v>
      </c>
      <c r="C19" s="297" t="s">
        <v>473</v>
      </c>
      <c r="D19" s="67">
        <v>1</v>
      </c>
      <c r="E19" s="29"/>
      <c r="F19" s="294">
        <f t="shared" si="0"/>
        <v>1335</v>
      </c>
    </row>
    <row r="20" spans="1:6" ht="25.5" x14ac:dyDescent="0.25">
      <c r="A20" s="392" t="s">
        <v>290</v>
      </c>
      <c r="B20" s="297">
        <v>221239</v>
      </c>
      <c r="C20" s="297" t="s">
        <v>473</v>
      </c>
      <c r="D20" s="67">
        <v>1</v>
      </c>
      <c r="E20" s="29"/>
      <c r="F20" s="294">
        <f t="shared" si="0"/>
        <v>1335</v>
      </c>
    </row>
    <row r="21" spans="1:6" ht="25.5" x14ac:dyDescent="0.25">
      <c r="A21" s="392" t="s">
        <v>290</v>
      </c>
      <c r="B21" s="297">
        <v>221239</v>
      </c>
      <c r="C21" s="297" t="s">
        <v>473</v>
      </c>
      <c r="D21" s="67">
        <v>1</v>
      </c>
      <c r="E21" s="29"/>
      <c r="F21" s="294">
        <f t="shared" si="0"/>
        <v>1335</v>
      </c>
    </row>
    <row r="22" spans="1:6" ht="25.5" x14ac:dyDescent="0.25">
      <c r="A22" s="392" t="s">
        <v>122</v>
      </c>
      <c r="B22" s="297">
        <v>221239</v>
      </c>
      <c r="C22" s="297" t="s">
        <v>473</v>
      </c>
      <c r="D22" s="67">
        <v>2</v>
      </c>
      <c r="E22" s="29"/>
      <c r="F22" s="294">
        <f t="shared" si="0"/>
        <v>2670</v>
      </c>
    </row>
    <row r="23" spans="1:6" ht="25.5" x14ac:dyDescent="0.25">
      <c r="A23" s="392" t="s">
        <v>122</v>
      </c>
      <c r="B23" s="297">
        <v>221239</v>
      </c>
      <c r="C23" s="297" t="s">
        <v>473</v>
      </c>
      <c r="D23" s="67">
        <v>1</v>
      </c>
      <c r="E23" s="29"/>
      <c r="F23" s="294">
        <f t="shared" si="0"/>
        <v>1335</v>
      </c>
    </row>
    <row r="24" spans="1:6" ht="25.5" x14ac:dyDescent="0.25">
      <c r="A24" s="392" t="s">
        <v>122</v>
      </c>
      <c r="B24" s="297">
        <v>221239</v>
      </c>
      <c r="C24" s="297" t="s">
        <v>473</v>
      </c>
      <c r="D24" s="67">
        <v>1</v>
      </c>
      <c r="E24" s="29"/>
      <c r="F24" s="294">
        <f t="shared" si="0"/>
        <v>1335</v>
      </c>
    </row>
    <row r="25" spans="1:6" ht="25.5" x14ac:dyDescent="0.25">
      <c r="A25" s="392" t="s">
        <v>474</v>
      </c>
      <c r="B25" s="297">
        <v>221239</v>
      </c>
      <c r="C25" s="297" t="s">
        <v>473</v>
      </c>
      <c r="D25" s="67">
        <v>1</v>
      </c>
      <c r="E25" s="29"/>
      <c r="F25" s="294">
        <f t="shared" si="0"/>
        <v>1335</v>
      </c>
    </row>
    <row r="26" spans="1:6" x14ac:dyDescent="0.25">
      <c r="A26" s="392" t="s">
        <v>123</v>
      </c>
      <c r="B26" s="297">
        <v>221239</v>
      </c>
      <c r="C26" s="297" t="s">
        <v>473</v>
      </c>
      <c r="D26" s="67">
        <v>1</v>
      </c>
      <c r="E26" s="29"/>
      <c r="F26" s="294">
        <f t="shared" si="0"/>
        <v>1335</v>
      </c>
    </row>
    <row r="27" spans="1:6" x14ac:dyDescent="0.25">
      <c r="A27" s="392" t="s">
        <v>123</v>
      </c>
      <c r="B27" s="297">
        <v>221239</v>
      </c>
      <c r="C27" s="297" t="s">
        <v>473</v>
      </c>
      <c r="D27" s="67">
        <v>2</v>
      </c>
      <c r="E27" s="29"/>
      <c r="F27" s="294">
        <f t="shared" si="0"/>
        <v>2670</v>
      </c>
    </row>
    <row r="28" spans="1:6" x14ac:dyDescent="0.25">
      <c r="A28" s="392" t="s">
        <v>123</v>
      </c>
      <c r="B28" s="297">
        <v>221239</v>
      </c>
      <c r="C28" s="297" t="s">
        <v>473</v>
      </c>
      <c r="D28" s="67">
        <v>2</v>
      </c>
      <c r="E28" s="29"/>
      <c r="F28" s="294">
        <f t="shared" si="0"/>
        <v>2670</v>
      </c>
    </row>
    <row r="29" spans="1:6" x14ac:dyDescent="0.25">
      <c r="A29" s="392" t="s">
        <v>123</v>
      </c>
      <c r="B29" s="297">
        <v>221239</v>
      </c>
      <c r="C29" s="297" t="s">
        <v>473</v>
      </c>
      <c r="D29" s="67">
        <v>1</v>
      </c>
      <c r="E29" s="29"/>
      <c r="F29" s="294">
        <f t="shared" si="0"/>
        <v>1335</v>
      </c>
    </row>
    <row r="30" spans="1:6" x14ac:dyDescent="0.25">
      <c r="A30" s="392" t="s">
        <v>123</v>
      </c>
      <c r="B30" s="297">
        <v>221239</v>
      </c>
      <c r="C30" s="297" t="s">
        <v>473</v>
      </c>
      <c r="D30" s="67">
        <v>3</v>
      </c>
      <c r="E30" s="29"/>
      <c r="F30" s="294">
        <f t="shared" si="0"/>
        <v>4004</v>
      </c>
    </row>
    <row r="31" spans="1:6" x14ac:dyDescent="0.25">
      <c r="A31" s="392" t="s">
        <v>123</v>
      </c>
      <c r="B31" s="297">
        <v>221239</v>
      </c>
      <c r="C31" s="297" t="s">
        <v>473</v>
      </c>
      <c r="D31" s="67">
        <v>4.5</v>
      </c>
      <c r="E31" s="29"/>
      <c r="F31" s="294">
        <f t="shared" si="0"/>
        <v>6006</v>
      </c>
    </row>
    <row r="32" spans="1:6" x14ac:dyDescent="0.25">
      <c r="A32" s="392" t="s">
        <v>123</v>
      </c>
      <c r="B32" s="297">
        <v>221239</v>
      </c>
      <c r="C32" s="297" t="s">
        <v>473</v>
      </c>
      <c r="D32" s="67">
        <v>1</v>
      </c>
      <c r="E32" s="29"/>
      <c r="F32" s="294">
        <f t="shared" si="0"/>
        <v>1335</v>
      </c>
    </row>
    <row r="33" spans="1:9" x14ac:dyDescent="0.25">
      <c r="A33" s="392" t="s">
        <v>123</v>
      </c>
      <c r="B33" s="297">
        <v>221239</v>
      </c>
      <c r="C33" s="297" t="s">
        <v>473</v>
      </c>
      <c r="D33" s="67">
        <v>3</v>
      </c>
      <c r="E33" s="29"/>
      <c r="F33" s="294">
        <f t="shared" si="0"/>
        <v>4004</v>
      </c>
    </row>
    <row r="34" spans="1:9" x14ac:dyDescent="0.25">
      <c r="A34" s="392" t="s">
        <v>123</v>
      </c>
      <c r="B34" s="297">
        <v>221239</v>
      </c>
      <c r="C34" s="297" t="s">
        <v>473</v>
      </c>
      <c r="D34" s="67">
        <v>0.75</v>
      </c>
      <c r="E34" s="29"/>
      <c r="F34" s="294">
        <f t="shared" si="0"/>
        <v>1001</v>
      </c>
    </row>
    <row r="35" spans="1:9" x14ac:dyDescent="0.25">
      <c r="A35" s="392" t="s">
        <v>123</v>
      </c>
      <c r="B35" s="297">
        <v>221239</v>
      </c>
      <c r="C35" s="297" t="s">
        <v>473</v>
      </c>
      <c r="D35" s="67">
        <v>1</v>
      </c>
      <c r="E35" s="29"/>
      <c r="F35" s="294">
        <f t="shared" si="0"/>
        <v>1335</v>
      </c>
    </row>
    <row r="36" spans="1:9" x14ac:dyDescent="0.25">
      <c r="A36" s="392" t="s">
        <v>123</v>
      </c>
      <c r="B36" s="297">
        <v>221239</v>
      </c>
      <c r="C36" s="297" t="s">
        <v>473</v>
      </c>
      <c r="D36" s="67">
        <v>2</v>
      </c>
      <c r="E36" s="29"/>
      <c r="F36" s="294">
        <f t="shared" si="0"/>
        <v>2670</v>
      </c>
    </row>
    <row r="37" spans="1:9" x14ac:dyDescent="0.25">
      <c r="A37" s="392" t="s">
        <v>123</v>
      </c>
      <c r="B37" s="297">
        <v>221239</v>
      </c>
      <c r="C37" s="297" t="s">
        <v>473</v>
      </c>
      <c r="D37" s="67">
        <v>1</v>
      </c>
      <c r="E37" s="29"/>
      <c r="F37" s="294">
        <f t="shared" si="0"/>
        <v>1335</v>
      </c>
    </row>
    <row r="38" spans="1:9" x14ac:dyDescent="0.25">
      <c r="A38" s="392" t="s">
        <v>124</v>
      </c>
      <c r="B38" s="297">
        <v>221239</v>
      </c>
      <c r="C38" s="297" t="s">
        <v>473</v>
      </c>
      <c r="D38" s="67">
        <v>3</v>
      </c>
      <c r="E38" s="29"/>
      <c r="F38" s="294">
        <f t="shared" si="0"/>
        <v>4004</v>
      </c>
    </row>
    <row r="39" spans="1:9" x14ac:dyDescent="0.25">
      <c r="A39" s="392" t="s">
        <v>124</v>
      </c>
      <c r="B39" s="297">
        <v>221239</v>
      </c>
      <c r="C39" s="297" t="s">
        <v>473</v>
      </c>
      <c r="D39" s="67">
        <v>3</v>
      </c>
      <c r="E39" s="29"/>
      <c r="F39" s="294">
        <f t="shared" si="0"/>
        <v>4004</v>
      </c>
    </row>
    <row r="40" spans="1:9" x14ac:dyDescent="0.25">
      <c r="A40" s="392" t="s">
        <v>124</v>
      </c>
      <c r="B40" s="297">
        <v>221239</v>
      </c>
      <c r="C40" s="297" t="s">
        <v>473</v>
      </c>
      <c r="D40" s="67">
        <v>2</v>
      </c>
      <c r="E40" s="29"/>
      <c r="F40" s="294">
        <f t="shared" si="0"/>
        <v>2670</v>
      </c>
    </row>
    <row r="41" spans="1:9" x14ac:dyDescent="0.25">
      <c r="A41" s="392" t="s">
        <v>124</v>
      </c>
      <c r="B41" s="297">
        <v>221239</v>
      </c>
      <c r="C41" s="297" t="s">
        <v>473</v>
      </c>
      <c r="D41" s="67">
        <v>1.5</v>
      </c>
      <c r="E41" s="29"/>
      <c r="F41" s="294">
        <f t="shared" si="0"/>
        <v>2002</v>
      </c>
    </row>
    <row r="42" spans="1:9" x14ac:dyDescent="0.25">
      <c r="A42" s="392" t="s">
        <v>124</v>
      </c>
      <c r="B42" s="297">
        <v>221239</v>
      </c>
      <c r="C42" s="297" t="s">
        <v>473</v>
      </c>
      <c r="D42" s="67">
        <v>1</v>
      </c>
      <c r="E42" s="29"/>
      <c r="F42" s="294">
        <f t="shared" si="0"/>
        <v>1335</v>
      </c>
    </row>
    <row r="43" spans="1:9" x14ac:dyDescent="0.25">
      <c r="A43" s="392" t="s">
        <v>124</v>
      </c>
      <c r="B43" s="297">
        <v>221239</v>
      </c>
      <c r="C43" s="297" t="s">
        <v>473</v>
      </c>
      <c r="D43" s="67">
        <v>1</v>
      </c>
      <c r="E43" s="29"/>
      <c r="F43" s="294">
        <f t="shared" si="0"/>
        <v>1335</v>
      </c>
    </row>
    <row r="44" spans="1:9" x14ac:dyDescent="0.25">
      <c r="A44" s="406" t="s">
        <v>15</v>
      </c>
      <c r="B44" s="406"/>
      <c r="C44" s="406"/>
      <c r="D44" s="407">
        <f>SUM(D12:D43)</f>
        <v>50.75</v>
      </c>
      <c r="F44" s="307">
        <f>+F10</f>
        <v>67744</v>
      </c>
    </row>
    <row r="45" spans="1:9" x14ac:dyDescent="0.25">
      <c r="A45" s="4"/>
      <c r="B45" s="4"/>
      <c r="C45" s="4"/>
      <c r="D45" s="5"/>
    </row>
    <row r="46" spans="1:9" ht="15" customHeight="1" x14ac:dyDescent="0.25">
      <c r="A46" s="62"/>
      <c r="B46" s="62"/>
      <c r="C46" s="62"/>
      <c r="D46" s="62"/>
      <c r="E46" s="94"/>
      <c r="G46" s="31"/>
      <c r="I46" s="31"/>
    </row>
    <row r="47" spans="1:9" x14ac:dyDescent="0.25">
      <c r="A47" s="62"/>
      <c r="B47" s="62"/>
      <c r="C47" s="62"/>
      <c r="D47" s="88"/>
      <c r="G47" s="30"/>
      <c r="I47" s="30"/>
    </row>
    <row r="48" spans="1:9" x14ac:dyDescent="0.25">
      <c r="A48" s="62"/>
      <c r="B48" s="62"/>
      <c r="C48" s="62"/>
      <c r="D48" s="88"/>
    </row>
    <row r="49" spans="4:4" x14ac:dyDescent="0.25">
      <c r="D49" s="89"/>
    </row>
    <row r="50" spans="4:4" x14ac:dyDescent="0.25">
      <c r="D50" s="89"/>
    </row>
    <row r="51" spans="4:4" x14ac:dyDescent="0.25">
      <c r="D51" s="89"/>
    </row>
    <row r="52" spans="4:4" x14ac:dyDescent="0.25">
      <c r="D52" s="89"/>
    </row>
    <row r="53" spans="4:4" x14ac:dyDescent="0.25">
      <c r="D53" s="89"/>
    </row>
  </sheetData>
  <mergeCells count="9">
    <mergeCell ref="A2:D3"/>
    <mergeCell ref="A5:D5"/>
    <mergeCell ref="F5:F7"/>
    <mergeCell ref="A8:D8"/>
    <mergeCell ref="A9:D9"/>
    <mergeCell ref="A6:A7"/>
    <mergeCell ref="B6:B7"/>
    <mergeCell ref="C6:C7"/>
    <mergeCell ref="D6:D7"/>
  </mergeCells>
  <pageMargins left="0.70866141732283472" right="0.70866141732283472" top="0.74803149606299213" bottom="0.74803149606299213" header="0.31496062992125984" footer="0.31496062992125984"/>
  <pageSetup paperSize="9" scale="7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F4A98-D5AE-419A-ADFD-E7B2AA10BACD}">
  <sheetPr>
    <tabColor theme="9" tint="0.59999389629810485"/>
  </sheetPr>
  <dimension ref="B1:I484"/>
  <sheetViews>
    <sheetView zoomScaleNormal="100" workbookViewId="0">
      <selection activeCell="N8" sqref="M8:N8"/>
    </sheetView>
  </sheetViews>
  <sheetFormatPr defaultRowHeight="15" x14ac:dyDescent="0.25"/>
  <cols>
    <col min="1" max="1" width="9.140625" style="310"/>
    <col min="2" max="2" width="46.7109375" style="310" customWidth="1"/>
    <col min="3" max="3" width="14.85546875" style="310" customWidth="1"/>
    <col min="4" max="4" width="15.28515625" style="310" customWidth="1"/>
    <col min="5" max="5" width="11.28515625" style="310" customWidth="1"/>
    <col min="6" max="6" width="5.140625" style="310" customWidth="1"/>
    <col min="7" max="7" width="14.7109375" style="310" customWidth="1"/>
    <col min="8" max="8" width="9.140625" style="310" customWidth="1"/>
    <col min="9" max="254" width="9.140625" style="310"/>
    <col min="255" max="255" width="31.5703125" style="310" customWidth="1"/>
    <col min="256" max="256" width="11.28515625" style="310" customWidth="1"/>
    <col min="257" max="257" width="11.5703125" style="310" customWidth="1"/>
    <col min="258" max="258" width="10.5703125" style="310" customWidth="1"/>
    <col min="259" max="259" width="10.28515625" style="310" customWidth="1"/>
    <col min="260" max="260" width="11.85546875" style="310" customWidth="1"/>
    <col min="261" max="261" width="14.42578125" style="310" customWidth="1"/>
    <col min="262" max="263" width="9.140625" style="310"/>
    <col min="264" max="264" width="30.5703125" style="310" customWidth="1"/>
    <col min="265" max="510" width="9.140625" style="310"/>
    <col min="511" max="511" width="31.5703125" style="310" customWidth="1"/>
    <col min="512" max="512" width="11.28515625" style="310" customWidth="1"/>
    <col min="513" max="513" width="11.5703125" style="310" customWidth="1"/>
    <col min="514" max="514" width="10.5703125" style="310" customWidth="1"/>
    <col min="515" max="515" width="10.28515625" style="310" customWidth="1"/>
    <col min="516" max="516" width="11.85546875" style="310" customWidth="1"/>
    <col min="517" max="517" width="14.42578125" style="310" customWidth="1"/>
    <col min="518" max="519" width="9.140625" style="310"/>
    <col min="520" max="520" width="30.5703125" style="310" customWidth="1"/>
    <col min="521" max="766" width="9.140625" style="310"/>
    <col min="767" max="767" width="31.5703125" style="310" customWidth="1"/>
    <col min="768" max="768" width="11.28515625" style="310" customWidth="1"/>
    <col min="769" max="769" width="11.5703125" style="310" customWidth="1"/>
    <col min="770" max="770" width="10.5703125" style="310" customWidth="1"/>
    <col min="771" max="771" width="10.28515625" style="310" customWidth="1"/>
    <col min="772" max="772" width="11.85546875" style="310" customWidth="1"/>
    <col min="773" max="773" width="14.42578125" style="310" customWidth="1"/>
    <col min="774" max="775" width="9.140625" style="310"/>
    <col min="776" max="776" width="30.5703125" style="310" customWidth="1"/>
    <col min="777" max="1022" width="9.140625" style="310"/>
    <col min="1023" max="1023" width="31.5703125" style="310" customWidth="1"/>
    <col min="1024" max="1024" width="11.28515625" style="310" customWidth="1"/>
    <col min="1025" max="1025" width="11.5703125" style="310" customWidth="1"/>
    <col min="1026" max="1026" width="10.5703125" style="310" customWidth="1"/>
    <col min="1027" max="1027" width="10.28515625" style="310" customWidth="1"/>
    <col min="1028" max="1028" width="11.85546875" style="310" customWidth="1"/>
    <col min="1029" max="1029" width="14.42578125" style="310" customWidth="1"/>
    <col min="1030" max="1031" width="9.140625" style="310"/>
    <col min="1032" max="1032" width="30.5703125" style="310" customWidth="1"/>
    <col min="1033" max="1278" width="9.140625" style="310"/>
    <col min="1279" max="1279" width="31.5703125" style="310" customWidth="1"/>
    <col min="1280" max="1280" width="11.28515625" style="310" customWidth="1"/>
    <col min="1281" max="1281" width="11.5703125" style="310" customWidth="1"/>
    <col min="1282" max="1282" width="10.5703125" style="310" customWidth="1"/>
    <col min="1283" max="1283" width="10.28515625" style="310" customWidth="1"/>
    <col min="1284" max="1284" width="11.85546875" style="310" customWidth="1"/>
    <col min="1285" max="1285" width="14.42578125" style="310" customWidth="1"/>
    <col min="1286" max="1287" width="9.140625" style="310"/>
    <col min="1288" max="1288" width="30.5703125" style="310" customWidth="1"/>
    <col min="1289" max="1534" width="9.140625" style="310"/>
    <col min="1535" max="1535" width="31.5703125" style="310" customWidth="1"/>
    <col min="1536" max="1536" width="11.28515625" style="310" customWidth="1"/>
    <col min="1537" max="1537" width="11.5703125" style="310" customWidth="1"/>
    <col min="1538" max="1538" width="10.5703125" style="310" customWidth="1"/>
    <col min="1539" max="1539" width="10.28515625" style="310" customWidth="1"/>
    <col min="1540" max="1540" width="11.85546875" style="310" customWidth="1"/>
    <col min="1541" max="1541" width="14.42578125" style="310" customWidth="1"/>
    <col min="1542" max="1543" width="9.140625" style="310"/>
    <col min="1544" max="1544" width="30.5703125" style="310" customWidth="1"/>
    <col min="1545" max="1790" width="9.140625" style="310"/>
    <col min="1791" max="1791" width="31.5703125" style="310" customWidth="1"/>
    <col min="1792" max="1792" width="11.28515625" style="310" customWidth="1"/>
    <col min="1793" max="1793" width="11.5703125" style="310" customWidth="1"/>
    <col min="1794" max="1794" width="10.5703125" style="310" customWidth="1"/>
    <col min="1795" max="1795" width="10.28515625" style="310" customWidth="1"/>
    <col min="1796" max="1796" width="11.85546875" style="310" customWidth="1"/>
    <col min="1797" max="1797" width="14.42578125" style="310" customWidth="1"/>
    <col min="1798" max="1799" width="9.140625" style="310"/>
    <col min="1800" max="1800" width="30.5703125" style="310" customWidth="1"/>
    <col min="1801" max="2046" width="9.140625" style="310"/>
    <col min="2047" max="2047" width="31.5703125" style="310" customWidth="1"/>
    <col min="2048" max="2048" width="11.28515625" style="310" customWidth="1"/>
    <col min="2049" max="2049" width="11.5703125" style="310" customWidth="1"/>
    <col min="2050" max="2050" width="10.5703125" style="310" customWidth="1"/>
    <col min="2051" max="2051" width="10.28515625" style="310" customWidth="1"/>
    <col min="2052" max="2052" width="11.85546875" style="310" customWidth="1"/>
    <col min="2053" max="2053" width="14.42578125" style="310" customWidth="1"/>
    <col min="2054" max="2055" width="9.140625" style="310"/>
    <col min="2056" max="2056" width="30.5703125" style="310" customWidth="1"/>
    <col min="2057" max="2302" width="9.140625" style="310"/>
    <col min="2303" max="2303" width="31.5703125" style="310" customWidth="1"/>
    <col min="2304" max="2304" width="11.28515625" style="310" customWidth="1"/>
    <col min="2305" max="2305" width="11.5703125" style="310" customWidth="1"/>
    <col min="2306" max="2306" width="10.5703125" style="310" customWidth="1"/>
    <col min="2307" max="2307" width="10.28515625" style="310" customWidth="1"/>
    <col min="2308" max="2308" width="11.85546875" style="310" customWidth="1"/>
    <col min="2309" max="2309" width="14.42578125" style="310" customWidth="1"/>
    <col min="2310" max="2311" width="9.140625" style="310"/>
    <col min="2312" max="2312" width="30.5703125" style="310" customWidth="1"/>
    <col min="2313" max="2558" width="9.140625" style="310"/>
    <col min="2559" max="2559" width="31.5703125" style="310" customWidth="1"/>
    <col min="2560" max="2560" width="11.28515625" style="310" customWidth="1"/>
    <col min="2561" max="2561" width="11.5703125" style="310" customWidth="1"/>
    <col min="2562" max="2562" width="10.5703125" style="310" customWidth="1"/>
    <col min="2563" max="2563" width="10.28515625" style="310" customWidth="1"/>
    <col min="2564" max="2564" width="11.85546875" style="310" customWidth="1"/>
    <col min="2565" max="2565" width="14.42578125" style="310" customWidth="1"/>
    <col min="2566" max="2567" width="9.140625" style="310"/>
    <col min="2568" max="2568" width="30.5703125" style="310" customWidth="1"/>
    <col min="2569" max="2814" width="9.140625" style="310"/>
    <col min="2815" max="2815" width="31.5703125" style="310" customWidth="1"/>
    <col min="2816" max="2816" width="11.28515625" style="310" customWidth="1"/>
    <col min="2817" max="2817" width="11.5703125" style="310" customWidth="1"/>
    <col min="2818" max="2818" width="10.5703125" style="310" customWidth="1"/>
    <col min="2819" max="2819" width="10.28515625" style="310" customWidth="1"/>
    <col min="2820" max="2820" width="11.85546875" style="310" customWidth="1"/>
    <col min="2821" max="2821" width="14.42578125" style="310" customWidth="1"/>
    <col min="2822" max="2823" width="9.140625" style="310"/>
    <col min="2824" max="2824" width="30.5703125" style="310" customWidth="1"/>
    <col min="2825" max="3070" width="9.140625" style="310"/>
    <col min="3071" max="3071" width="31.5703125" style="310" customWidth="1"/>
    <col min="3072" max="3072" width="11.28515625" style="310" customWidth="1"/>
    <col min="3073" max="3073" width="11.5703125" style="310" customWidth="1"/>
    <col min="3074" max="3074" width="10.5703125" style="310" customWidth="1"/>
    <col min="3075" max="3075" width="10.28515625" style="310" customWidth="1"/>
    <col min="3076" max="3076" width="11.85546875" style="310" customWidth="1"/>
    <col min="3077" max="3077" width="14.42578125" style="310" customWidth="1"/>
    <col min="3078" max="3079" width="9.140625" style="310"/>
    <col min="3080" max="3080" width="30.5703125" style="310" customWidth="1"/>
    <col min="3081" max="3326" width="9.140625" style="310"/>
    <col min="3327" max="3327" width="31.5703125" style="310" customWidth="1"/>
    <col min="3328" max="3328" width="11.28515625" style="310" customWidth="1"/>
    <col min="3329" max="3329" width="11.5703125" style="310" customWidth="1"/>
    <col min="3330" max="3330" width="10.5703125" style="310" customWidth="1"/>
    <col min="3331" max="3331" width="10.28515625" style="310" customWidth="1"/>
    <col min="3332" max="3332" width="11.85546875" style="310" customWidth="1"/>
    <col min="3333" max="3333" width="14.42578125" style="310" customWidth="1"/>
    <col min="3334" max="3335" width="9.140625" style="310"/>
    <col min="3336" max="3336" width="30.5703125" style="310" customWidth="1"/>
    <col min="3337" max="3582" width="9.140625" style="310"/>
    <col min="3583" max="3583" width="31.5703125" style="310" customWidth="1"/>
    <col min="3584" max="3584" width="11.28515625" style="310" customWidth="1"/>
    <col min="3585" max="3585" width="11.5703125" style="310" customWidth="1"/>
    <col min="3586" max="3586" width="10.5703125" style="310" customWidth="1"/>
    <col min="3587" max="3587" width="10.28515625" style="310" customWidth="1"/>
    <col min="3588" max="3588" width="11.85546875" style="310" customWidth="1"/>
    <col min="3589" max="3589" width="14.42578125" style="310" customWidth="1"/>
    <col min="3590" max="3591" width="9.140625" style="310"/>
    <col min="3592" max="3592" width="30.5703125" style="310" customWidth="1"/>
    <col min="3593" max="3838" width="9.140625" style="310"/>
    <col min="3839" max="3839" width="31.5703125" style="310" customWidth="1"/>
    <col min="3840" max="3840" width="11.28515625" style="310" customWidth="1"/>
    <col min="3841" max="3841" width="11.5703125" style="310" customWidth="1"/>
    <col min="3842" max="3842" width="10.5703125" style="310" customWidth="1"/>
    <col min="3843" max="3843" width="10.28515625" style="310" customWidth="1"/>
    <col min="3844" max="3844" width="11.85546875" style="310" customWidth="1"/>
    <col min="3845" max="3845" width="14.42578125" style="310" customWidth="1"/>
    <col min="3846" max="3847" width="9.140625" style="310"/>
    <col min="3848" max="3848" width="30.5703125" style="310" customWidth="1"/>
    <col min="3849" max="4094" width="9.140625" style="310"/>
    <col min="4095" max="4095" width="31.5703125" style="310" customWidth="1"/>
    <col min="4096" max="4096" width="11.28515625" style="310" customWidth="1"/>
    <col min="4097" max="4097" width="11.5703125" style="310" customWidth="1"/>
    <col min="4098" max="4098" width="10.5703125" style="310" customWidth="1"/>
    <col min="4099" max="4099" width="10.28515625" style="310" customWidth="1"/>
    <col min="4100" max="4100" width="11.85546875" style="310" customWidth="1"/>
    <col min="4101" max="4101" width="14.42578125" style="310" customWidth="1"/>
    <col min="4102" max="4103" width="9.140625" style="310"/>
    <col min="4104" max="4104" width="30.5703125" style="310" customWidth="1"/>
    <col min="4105" max="4350" width="9.140625" style="310"/>
    <col min="4351" max="4351" width="31.5703125" style="310" customWidth="1"/>
    <col min="4352" max="4352" width="11.28515625" style="310" customWidth="1"/>
    <col min="4353" max="4353" width="11.5703125" style="310" customWidth="1"/>
    <col min="4354" max="4354" width="10.5703125" style="310" customWidth="1"/>
    <col min="4355" max="4355" width="10.28515625" style="310" customWidth="1"/>
    <col min="4356" max="4356" width="11.85546875" style="310" customWidth="1"/>
    <col min="4357" max="4357" width="14.42578125" style="310" customWidth="1"/>
    <col min="4358" max="4359" width="9.140625" style="310"/>
    <col min="4360" max="4360" width="30.5703125" style="310" customWidth="1"/>
    <col min="4361" max="4606" width="9.140625" style="310"/>
    <col min="4607" max="4607" width="31.5703125" style="310" customWidth="1"/>
    <col min="4608" max="4608" width="11.28515625" style="310" customWidth="1"/>
    <col min="4609" max="4609" width="11.5703125" style="310" customWidth="1"/>
    <col min="4610" max="4610" width="10.5703125" style="310" customWidth="1"/>
    <col min="4611" max="4611" width="10.28515625" style="310" customWidth="1"/>
    <col min="4612" max="4612" width="11.85546875" style="310" customWidth="1"/>
    <col min="4613" max="4613" width="14.42578125" style="310" customWidth="1"/>
    <col min="4614" max="4615" width="9.140625" style="310"/>
    <col min="4616" max="4616" width="30.5703125" style="310" customWidth="1"/>
    <col min="4617" max="4862" width="9.140625" style="310"/>
    <col min="4863" max="4863" width="31.5703125" style="310" customWidth="1"/>
    <col min="4864" max="4864" width="11.28515625" style="310" customWidth="1"/>
    <col min="4865" max="4865" width="11.5703125" style="310" customWidth="1"/>
    <col min="4866" max="4866" width="10.5703125" style="310" customWidth="1"/>
    <col min="4867" max="4867" width="10.28515625" style="310" customWidth="1"/>
    <col min="4868" max="4868" width="11.85546875" style="310" customWidth="1"/>
    <col min="4869" max="4869" width="14.42578125" style="310" customWidth="1"/>
    <col min="4870" max="4871" width="9.140625" style="310"/>
    <col min="4872" max="4872" width="30.5703125" style="310" customWidth="1"/>
    <col min="4873" max="5118" width="9.140625" style="310"/>
    <col min="5119" max="5119" width="31.5703125" style="310" customWidth="1"/>
    <col min="5120" max="5120" width="11.28515625" style="310" customWidth="1"/>
    <col min="5121" max="5121" width="11.5703125" style="310" customWidth="1"/>
    <col min="5122" max="5122" width="10.5703125" style="310" customWidth="1"/>
    <col min="5123" max="5123" width="10.28515625" style="310" customWidth="1"/>
    <col min="5124" max="5124" width="11.85546875" style="310" customWidth="1"/>
    <col min="5125" max="5125" width="14.42578125" style="310" customWidth="1"/>
    <col min="5126" max="5127" width="9.140625" style="310"/>
    <col min="5128" max="5128" width="30.5703125" style="310" customWidth="1"/>
    <col min="5129" max="5374" width="9.140625" style="310"/>
    <col min="5375" max="5375" width="31.5703125" style="310" customWidth="1"/>
    <col min="5376" max="5376" width="11.28515625" style="310" customWidth="1"/>
    <col min="5377" max="5377" width="11.5703125" style="310" customWidth="1"/>
    <col min="5378" max="5378" width="10.5703125" style="310" customWidth="1"/>
    <col min="5379" max="5379" width="10.28515625" style="310" customWidth="1"/>
    <col min="5380" max="5380" width="11.85546875" style="310" customWidth="1"/>
    <col min="5381" max="5381" width="14.42578125" style="310" customWidth="1"/>
    <col min="5382" max="5383" width="9.140625" style="310"/>
    <col min="5384" max="5384" width="30.5703125" style="310" customWidth="1"/>
    <col min="5385" max="5630" width="9.140625" style="310"/>
    <col min="5631" max="5631" width="31.5703125" style="310" customWidth="1"/>
    <col min="5632" max="5632" width="11.28515625" style="310" customWidth="1"/>
    <col min="5633" max="5633" width="11.5703125" style="310" customWidth="1"/>
    <col min="5634" max="5634" width="10.5703125" style="310" customWidth="1"/>
    <col min="5635" max="5635" width="10.28515625" style="310" customWidth="1"/>
    <col min="5636" max="5636" width="11.85546875" style="310" customWidth="1"/>
    <col min="5637" max="5637" width="14.42578125" style="310" customWidth="1"/>
    <col min="5638" max="5639" width="9.140625" style="310"/>
    <col min="5640" max="5640" width="30.5703125" style="310" customWidth="1"/>
    <col min="5641" max="5886" width="9.140625" style="310"/>
    <col min="5887" max="5887" width="31.5703125" style="310" customWidth="1"/>
    <col min="5888" max="5888" width="11.28515625" style="310" customWidth="1"/>
    <col min="5889" max="5889" width="11.5703125" style="310" customWidth="1"/>
    <col min="5890" max="5890" width="10.5703125" style="310" customWidth="1"/>
    <col min="5891" max="5891" width="10.28515625" style="310" customWidth="1"/>
    <col min="5892" max="5892" width="11.85546875" style="310" customWidth="1"/>
    <col min="5893" max="5893" width="14.42578125" style="310" customWidth="1"/>
    <col min="5894" max="5895" width="9.140625" style="310"/>
    <col min="5896" max="5896" width="30.5703125" style="310" customWidth="1"/>
    <col min="5897" max="6142" width="9.140625" style="310"/>
    <col min="6143" max="6143" width="31.5703125" style="310" customWidth="1"/>
    <col min="6144" max="6144" width="11.28515625" style="310" customWidth="1"/>
    <col min="6145" max="6145" width="11.5703125" style="310" customWidth="1"/>
    <col min="6146" max="6146" width="10.5703125" style="310" customWidth="1"/>
    <col min="6147" max="6147" width="10.28515625" style="310" customWidth="1"/>
    <col min="6148" max="6148" width="11.85546875" style="310" customWidth="1"/>
    <col min="6149" max="6149" width="14.42578125" style="310" customWidth="1"/>
    <col min="6150" max="6151" width="9.140625" style="310"/>
    <col min="6152" max="6152" width="30.5703125" style="310" customWidth="1"/>
    <col min="6153" max="6398" width="9.140625" style="310"/>
    <col min="6399" max="6399" width="31.5703125" style="310" customWidth="1"/>
    <col min="6400" max="6400" width="11.28515625" style="310" customWidth="1"/>
    <col min="6401" max="6401" width="11.5703125" style="310" customWidth="1"/>
    <col min="6402" max="6402" width="10.5703125" style="310" customWidth="1"/>
    <col min="6403" max="6403" width="10.28515625" style="310" customWidth="1"/>
    <col min="6404" max="6404" width="11.85546875" style="310" customWidth="1"/>
    <col min="6405" max="6405" width="14.42578125" style="310" customWidth="1"/>
    <col min="6406" max="6407" width="9.140625" style="310"/>
    <col min="6408" max="6408" width="30.5703125" style="310" customWidth="1"/>
    <col min="6409" max="6654" width="9.140625" style="310"/>
    <col min="6655" max="6655" width="31.5703125" style="310" customWidth="1"/>
    <col min="6656" max="6656" width="11.28515625" style="310" customWidth="1"/>
    <col min="6657" max="6657" width="11.5703125" style="310" customWidth="1"/>
    <col min="6658" max="6658" width="10.5703125" style="310" customWidth="1"/>
    <col min="6659" max="6659" width="10.28515625" style="310" customWidth="1"/>
    <col min="6660" max="6660" width="11.85546875" style="310" customWidth="1"/>
    <col min="6661" max="6661" width="14.42578125" style="310" customWidth="1"/>
    <col min="6662" max="6663" width="9.140625" style="310"/>
    <col min="6664" max="6664" width="30.5703125" style="310" customWidth="1"/>
    <col min="6665" max="6910" width="9.140625" style="310"/>
    <col min="6911" max="6911" width="31.5703125" style="310" customWidth="1"/>
    <col min="6912" max="6912" width="11.28515625" style="310" customWidth="1"/>
    <col min="6913" max="6913" width="11.5703125" style="310" customWidth="1"/>
    <col min="6914" max="6914" width="10.5703125" style="310" customWidth="1"/>
    <col min="6915" max="6915" width="10.28515625" style="310" customWidth="1"/>
    <col min="6916" max="6916" width="11.85546875" style="310" customWidth="1"/>
    <col min="6917" max="6917" width="14.42578125" style="310" customWidth="1"/>
    <col min="6918" max="6919" width="9.140625" style="310"/>
    <col min="6920" max="6920" width="30.5703125" style="310" customWidth="1"/>
    <col min="6921" max="7166" width="9.140625" style="310"/>
    <col min="7167" max="7167" width="31.5703125" style="310" customWidth="1"/>
    <col min="7168" max="7168" width="11.28515625" style="310" customWidth="1"/>
    <col min="7169" max="7169" width="11.5703125" style="310" customWidth="1"/>
    <col min="7170" max="7170" width="10.5703125" style="310" customWidth="1"/>
    <col min="7171" max="7171" width="10.28515625" style="310" customWidth="1"/>
    <col min="7172" max="7172" width="11.85546875" style="310" customWidth="1"/>
    <col min="7173" max="7173" width="14.42578125" style="310" customWidth="1"/>
    <col min="7174" max="7175" width="9.140625" style="310"/>
    <col min="7176" max="7176" width="30.5703125" style="310" customWidth="1"/>
    <col min="7177" max="7422" width="9.140625" style="310"/>
    <col min="7423" max="7423" width="31.5703125" style="310" customWidth="1"/>
    <col min="7424" max="7424" width="11.28515625" style="310" customWidth="1"/>
    <col min="7425" max="7425" width="11.5703125" style="310" customWidth="1"/>
    <col min="7426" max="7426" width="10.5703125" style="310" customWidth="1"/>
    <col min="7427" max="7427" width="10.28515625" style="310" customWidth="1"/>
    <col min="7428" max="7428" width="11.85546875" style="310" customWidth="1"/>
    <col min="7429" max="7429" width="14.42578125" style="310" customWidth="1"/>
    <col min="7430" max="7431" width="9.140625" style="310"/>
    <col min="7432" max="7432" width="30.5703125" style="310" customWidth="1"/>
    <col min="7433" max="7678" width="9.140625" style="310"/>
    <col min="7679" max="7679" width="31.5703125" style="310" customWidth="1"/>
    <col min="7680" max="7680" width="11.28515625" style="310" customWidth="1"/>
    <col min="7681" max="7681" width="11.5703125" style="310" customWidth="1"/>
    <col min="7682" max="7682" width="10.5703125" style="310" customWidth="1"/>
    <col min="7683" max="7683" width="10.28515625" style="310" customWidth="1"/>
    <col min="7684" max="7684" width="11.85546875" style="310" customWidth="1"/>
    <col min="7685" max="7685" width="14.42578125" style="310" customWidth="1"/>
    <col min="7686" max="7687" width="9.140625" style="310"/>
    <col min="7688" max="7688" width="30.5703125" style="310" customWidth="1"/>
    <col min="7689" max="7934" width="9.140625" style="310"/>
    <col min="7935" max="7935" width="31.5703125" style="310" customWidth="1"/>
    <col min="7936" max="7936" width="11.28515625" style="310" customWidth="1"/>
    <col min="7937" max="7937" width="11.5703125" style="310" customWidth="1"/>
    <col min="7938" max="7938" width="10.5703125" style="310" customWidth="1"/>
    <col min="7939" max="7939" width="10.28515625" style="310" customWidth="1"/>
    <col min="7940" max="7940" width="11.85546875" style="310" customWidth="1"/>
    <col min="7941" max="7941" width="14.42578125" style="310" customWidth="1"/>
    <col min="7942" max="7943" width="9.140625" style="310"/>
    <col min="7944" max="7944" width="30.5703125" style="310" customWidth="1"/>
    <col min="7945" max="8190" width="9.140625" style="310"/>
    <col min="8191" max="8191" width="31.5703125" style="310" customWidth="1"/>
    <col min="8192" max="8192" width="11.28515625" style="310" customWidth="1"/>
    <col min="8193" max="8193" width="11.5703125" style="310" customWidth="1"/>
    <col min="8194" max="8194" width="10.5703125" style="310" customWidth="1"/>
    <col min="8195" max="8195" width="10.28515625" style="310" customWidth="1"/>
    <col min="8196" max="8196" width="11.85546875" style="310" customWidth="1"/>
    <col min="8197" max="8197" width="14.42578125" style="310" customWidth="1"/>
    <col min="8198" max="8199" width="9.140625" style="310"/>
    <col min="8200" max="8200" width="30.5703125" style="310" customWidth="1"/>
    <col min="8201" max="8446" width="9.140625" style="310"/>
    <col min="8447" max="8447" width="31.5703125" style="310" customWidth="1"/>
    <col min="8448" max="8448" width="11.28515625" style="310" customWidth="1"/>
    <col min="8449" max="8449" width="11.5703125" style="310" customWidth="1"/>
    <col min="8450" max="8450" width="10.5703125" style="310" customWidth="1"/>
    <col min="8451" max="8451" width="10.28515625" style="310" customWidth="1"/>
    <col min="8452" max="8452" width="11.85546875" style="310" customWidth="1"/>
    <col min="8453" max="8453" width="14.42578125" style="310" customWidth="1"/>
    <col min="8454" max="8455" width="9.140625" style="310"/>
    <col min="8456" max="8456" width="30.5703125" style="310" customWidth="1"/>
    <col min="8457" max="8702" width="9.140625" style="310"/>
    <col min="8703" max="8703" width="31.5703125" style="310" customWidth="1"/>
    <col min="8704" max="8704" width="11.28515625" style="310" customWidth="1"/>
    <col min="8705" max="8705" width="11.5703125" style="310" customWidth="1"/>
    <col min="8706" max="8706" width="10.5703125" style="310" customWidth="1"/>
    <col min="8707" max="8707" width="10.28515625" style="310" customWidth="1"/>
    <col min="8708" max="8708" width="11.85546875" style="310" customWidth="1"/>
    <col min="8709" max="8709" width="14.42578125" style="310" customWidth="1"/>
    <col min="8710" max="8711" width="9.140625" style="310"/>
    <col min="8712" max="8712" width="30.5703125" style="310" customWidth="1"/>
    <col min="8713" max="8958" width="9.140625" style="310"/>
    <col min="8959" max="8959" width="31.5703125" style="310" customWidth="1"/>
    <col min="8960" max="8960" width="11.28515625" style="310" customWidth="1"/>
    <col min="8961" max="8961" width="11.5703125" style="310" customWidth="1"/>
    <col min="8962" max="8962" width="10.5703125" style="310" customWidth="1"/>
    <col min="8963" max="8963" width="10.28515625" style="310" customWidth="1"/>
    <col min="8964" max="8964" width="11.85546875" style="310" customWidth="1"/>
    <col min="8965" max="8965" width="14.42578125" style="310" customWidth="1"/>
    <col min="8966" max="8967" width="9.140625" style="310"/>
    <col min="8968" max="8968" width="30.5703125" style="310" customWidth="1"/>
    <col min="8969" max="9214" width="9.140625" style="310"/>
    <col min="9215" max="9215" width="31.5703125" style="310" customWidth="1"/>
    <col min="9216" max="9216" width="11.28515625" style="310" customWidth="1"/>
    <col min="9217" max="9217" width="11.5703125" style="310" customWidth="1"/>
    <col min="9218" max="9218" width="10.5703125" style="310" customWidth="1"/>
    <col min="9219" max="9219" width="10.28515625" style="310" customWidth="1"/>
    <col min="9220" max="9220" width="11.85546875" style="310" customWidth="1"/>
    <col min="9221" max="9221" width="14.42578125" style="310" customWidth="1"/>
    <col min="9222" max="9223" width="9.140625" style="310"/>
    <col min="9224" max="9224" width="30.5703125" style="310" customWidth="1"/>
    <col min="9225" max="9470" width="9.140625" style="310"/>
    <col min="9471" max="9471" width="31.5703125" style="310" customWidth="1"/>
    <col min="9472" max="9472" width="11.28515625" style="310" customWidth="1"/>
    <col min="9473" max="9473" width="11.5703125" style="310" customWidth="1"/>
    <col min="9474" max="9474" width="10.5703125" style="310" customWidth="1"/>
    <col min="9475" max="9475" width="10.28515625" style="310" customWidth="1"/>
    <col min="9476" max="9476" width="11.85546875" style="310" customWidth="1"/>
    <col min="9477" max="9477" width="14.42578125" style="310" customWidth="1"/>
    <col min="9478" max="9479" width="9.140625" style="310"/>
    <col min="9480" max="9480" width="30.5703125" style="310" customWidth="1"/>
    <col min="9481" max="9726" width="9.140625" style="310"/>
    <col min="9727" max="9727" width="31.5703125" style="310" customWidth="1"/>
    <col min="9728" max="9728" width="11.28515625" style="310" customWidth="1"/>
    <col min="9729" max="9729" width="11.5703125" style="310" customWidth="1"/>
    <col min="9730" max="9730" width="10.5703125" style="310" customWidth="1"/>
    <col min="9731" max="9731" width="10.28515625" style="310" customWidth="1"/>
    <col min="9732" max="9732" width="11.85546875" style="310" customWidth="1"/>
    <col min="9733" max="9733" width="14.42578125" style="310" customWidth="1"/>
    <col min="9734" max="9735" width="9.140625" style="310"/>
    <col min="9736" max="9736" width="30.5703125" style="310" customWidth="1"/>
    <col min="9737" max="9982" width="9.140625" style="310"/>
    <col min="9983" max="9983" width="31.5703125" style="310" customWidth="1"/>
    <col min="9984" max="9984" width="11.28515625" style="310" customWidth="1"/>
    <col min="9985" max="9985" width="11.5703125" style="310" customWidth="1"/>
    <col min="9986" max="9986" width="10.5703125" style="310" customWidth="1"/>
    <col min="9987" max="9987" width="10.28515625" style="310" customWidth="1"/>
    <col min="9988" max="9988" width="11.85546875" style="310" customWidth="1"/>
    <col min="9989" max="9989" width="14.42578125" style="310" customWidth="1"/>
    <col min="9990" max="9991" width="9.140625" style="310"/>
    <col min="9992" max="9992" width="30.5703125" style="310" customWidth="1"/>
    <col min="9993" max="10238" width="9.140625" style="310"/>
    <col min="10239" max="10239" width="31.5703125" style="310" customWidth="1"/>
    <col min="10240" max="10240" width="11.28515625" style="310" customWidth="1"/>
    <col min="10241" max="10241" width="11.5703125" style="310" customWidth="1"/>
    <col min="10242" max="10242" width="10.5703125" style="310" customWidth="1"/>
    <col min="10243" max="10243" width="10.28515625" style="310" customWidth="1"/>
    <col min="10244" max="10244" width="11.85546875" style="310" customWidth="1"/>
    <col min="10245" max="10245" width="14.42578125" style="310" customWidth="1"/>
    <col min="10246" max="10247" width="9.140625" style="310"/>
    <col min="10248" max="10248" width="30.5703125" style="310" customWidth="1"/>
    <col min="10249" max="10494" width="9.140625" style="310"/>
    <col min="10495" max="10495" width="31.5703125" style="310" customWidth="1"/>
    <col min="10496" max="10496" width="11.28515625" style="310" customWidth="1"/>
    <col min="10497" max="10497" width="11.5703125" style="310" customWidth="1"/>
    <col min="10498" max="10498" width="10.5703125" style="310" customWidth="1"/>
    <col min="10499" max="10499" width="10.28515625" style="310" customWidth="1"/>
    <col min="10500" max="10500" width="11.85546875" style="310" customWidth="1"/>
    <col min="10501" max="10501" width="14.42578125" style="310" customWidth="1"/>
    <col min="10502" max="10503" width="9.140625" style="310"/>
    <col min="10504" max="10504" width="30.5703125" style="310" customWidth="1"/>
    <col min="10505" max="10750" width="9.140625" style="310"/>
    <col min="10751" max="10751" width="31.5703125" style="310" customWidth="1"/>
    <col min="10752" max="10752" width="11.28515625" style="310" customWidth="1"/>
    <col min="10753" max="10753" width="11.5703125" style="310" customWidth="1"/>
    <col min="10754" max="10754" width="10.5703125" style="310" customWidth="1"/>
    <col min="10755" max="10755" width="10.28515625" style="310" customWidth="1"/>
    <col min="10756" max="10756" width="11.85546875" style="310" customWidth="1"/>
    <col min="10757" max="10757" width="14.42578125" style="310" customWidth="1"/>
    <col min="10758" max="10759" width="9.140625" style="310"/>
    <col min="10760" max="10760" width="30.5703125" style="310" customWidth="1"/>
    <col min="10761" max="11006" width="9.140625" style="310"/>
    <col min="11007" max="11007" width="31.5703125" style="310" customWidth="1"/>
    <col min="11008" max="11008" width="11.28515625" style="310" customWidth="1"/>
    <col min="11009" max="11009" width="11.5703125" style="310" customWidth="1"/>
    <col min="11010" max="11010" width="10.5703125" style="310" customWidth="1"/>
    <col min="11011" max="11011" width="10.28515625" style="310" customWidth="1"/>
    <col min="11012" max="11012" width="11.85546875" style="310" customWidth="1"/>
    <col min="11013" max="11013" width="14.42578125" style="310" customWidth="1"/>
    <col min="11014" max="11015" width="9.140625" style="310"/>
    <col min="11016" max="11016" width="30.5703125" style="310" customWidth="1"/>
    <col min="11017" max="11262" width="9.140625" style="310"/>
    <col min="11263" max="11263" width="31.5703125" style="310" customWidth="1"/>
    <col min="11264" max="11264" width="11.28515625" style="310" customWidth="1"/>
    <col min="11265" max="11265" width="11.5703125" style="310" customWidth="1"/>
    <col min="11266" max="11266" width="10.5703125" style="310" customWidth="1"/>
    <col min="11267" max="11267" width="10.28515625" style="310" customWidth="1"/>
    <col min="11268" max="11268" width="11.85546875" style="310" customWidth="1"/>
    <col min="11269" max="11269" width="14.42578125" style="310" customWidth="1"/>
    <col min="11270" max="11271" width="9.140625" style="310"/>
    <col min="11272" max="11272" width="30.5703125" style="310" customWidth="1"/>
    <col min="11273" max="11518" width="9.140625" style="310"/>
    <col min="11519" max="11519" width="31.5703125" style="310" customWidth="1"/>
    <col min="11520" max="11520" width="11.28515625" style="310" customWidth="1"/>
    <col min="11521" max="11521" width="11.5703125" style="310" customWidth="1"/>
    <col min="11522" max="11522" width="10.5703125" style="310" customWidth="1"/>
    <col min="11523" max="11523" width="10.28515625" style="310" customWidth="1"/>
    <col min="11524" max="11524" width="11.85546875" style="310" customWidth="1"/>
    <col min="11525" max="11525" width="14.42578125" style="310" customWidth="1"/>
    <col min="11526" max="11527" width="9.140625" style="310"/>
    <col min="11528" max="11528" width="30.5703125" style="310" customWidth="1"/>
    <col min="11529" max="11774" width="9.140625" style="310"/>
    <col min="11775" max="11775" width="31.5703125" style="310" customWidth="1"/>
    <col min="11776" max="11776" width="11.28515625" style="310" customWidth="1"/>
    <col min="11777" max="11777" width="11.5703125" style="310" customWidth="1"/>
    <col min="11778" max="11778" width="10.5703125" style="310" customWidth="1"/>
    <col min="11779" max="11779" width="10.28515625" style="310" customWidth="1"/>
    <col min="11780" max="11780" width="11.85546875" style="310" customWidth="1"/>
    <col min="11781" max="11781" width="14.42578125" style="310" customWidth="1"/>
    <col min="11782" max="11783" width="9.140625" style="310"/>
    <col min="11784" max="11784" width="30.5703125" style="310" customWidth="1"/>
    <col min="11785" max="12030" width="9.140625" style="310"/>
    <col min="12031" max="12031" width="31.5703125" style="310" customWidth="1"/>
    <col min="12032" max="12032" width="11.28515625" style="310" customWidth="1"/>
    <col min="12033" max="12033" width="11.5703125" style="310" customWidth="1"/>
    <col min="12034" max="12034" width="10.5703125" style="310" customWidth="1"/>
    <col min="12035" max="12035" width="10.28515625" style="310" customWidth="1"/>
    <col min="12036" max="12036" width="11.85546875" style="310" customWidth="1"/>
    <col min="12037" max="12037" width="14.42578125" style="310" customWidth="1"/>
    <col min="12038" max="12039" width="9.140625" style="310"/>
    <col min="12040" max="12040" width="30.5703125" style="310" customWidth="1"/>
    <col min="12041" max="12286" width="9.140625" style="310"/>
    <col min="12287" max="12287" width="31.5703125" style="310" customWidth="1"/>
    <col min="12288" max="12288" width="11.28515625" style="310" customWidth="1"/>
    <col min="12289" max="12289" width="11.5703125" style="310" customWidth="1"/>
    <col min="12290" max="12290" width="10.5703125" style="310" customWidth="1"/>
    <col min="12291" max="12291" width="10.28515625" style="310" customWidth="1"/>
    <col min="12292" max="12292" width="11.85546875" style="310" customWidth="1"/>
    <col min="12293" max="12293" width="14.42578125" style="310" customWidth="1"/>
    <col min="12294" max="12295" width="9.140625" style="310"/>
    <col min="12296" max="12296" width="30.5703125" style="310" customWidth="1"/>
    <col min="12297" max="12542" width="9.140625" style="310"/>
    <col min="12543" max="12543" width="31.5703125" style="310" customWidth="1"/>
    <col min="12544" max="12544" width="11.28515625" style="310" customWidth="1"/>
    <col min="12545" max="12545" width="11.5703125" style="310" customWidth="1"/>
    <col min="12546" max="12546" width="10.5703125" style="310" customWidth="1"/>
    <col min="12547" max="12547" width="10.28515625" style="310" customWidth="1"/>
    <col min="12548" max="12548" width="11.85546875" style="310" customWidth="1"/>
    <col min="12549" max="12549" width="14.42578125" style="310" customWidth="1"/>
    <col min="12550" max="12551" width="9.140625" style="310"/>
    <col min="12552" max="12552" width="30.5703125" style="310" customWidth="1"/>
    <col min="12553" max="12798" width="9.140625" style="310"/>
    <col min="12799" max="12799" width="31.5703125" style="310" customWidth="1"/>
    <col min="12800" max="12800" width="11.28515625" style="310" customWidth="1"/>
    <col min="12801" max="12801" width="11.5703125" style="310" customWidth="1"/>
    <col min="12802" max="12802" width="10.5703125" style="310" customWidth="1"/>
    <col min="12803" max="12803" width="10.28515625" style="310" customWidth="1"/>
    <col min="12804" max="12804" width="11.85546875" style="310" customWidth="1"/>
    <col min="12805" max="12805" width="14.42578125" style="310" customWidth="1"/>
    <col min="12806" max="12807" width="9.140625" style="310"/>
    <col min="12808" max="12808" width="30.5703125" style="310" customWidth="1"/>
    <col min="12809" max="13054" width="9.140625" style="310"/>
    <col min="13055" max="13055" width="31.5703125" style="310" customWidth="1"/>
    <col min="13056" max="13056" width="11.28515625" style="310" customWidth="1"/>
    <col min="13057" max="13057" width="11.5703125" style="310" customWidth="1"/>
    <col min="13058" max="13058" width="10.5703125" style="310" customWidth="1"/>
    <col min="13059" max="13059" width="10.28515625" style="310" customWidth="1"/>
    <col min="13060" max="13060" width="11.85546875" style="310" customWidth="1"/>
    <col min="13061" max="13061" width="14.42578125" style="310" customWidth="1"/>
    <col min="13062" max="13063" width="9.140625" style="310"/>
    <col min="13064" max="13064" width="30.5703125" style="310" customWidth="1"/>
    <col min="13065" max="13310" width="9.140625" style="310"/>
    <col min="13311" max="13311" width="31.5703125" style="310" customWidth="1"/>
    <col min="13312" max="13312" width="11.28515625" style="310" customWidth="1"/>
    <col min="13313" max="13313" width="11.5703125" style="310" customWidth="1"/>
    <col min="13314" max="13314" width="10.5703125" style="310" customWidth="1"/>
    <col min="13315" max="13315" width="10.28515625" style="310" customWidth="1"/>
    <col min="13316" max="13316" width="11.85546875" style="310" customWidth="1"/>
    <col min="13317" max="13317" width="14.42578125" style="310" customWidth="1"/>
    <col min="13318" max="13319" width="9.140625" style="310"/>
    <col min="13320" max="13320" width="30.5703125" style="310" customWidth="1"/>
    <col min="13321" max="13566" width="9.140625" style="310"/>
    <col min="13567" max="13567" width="31.5703125" style="310" customWidth="1"/>
    <col min="13568" max="13568" width="11.28515625" style="310" customWidth="1"/>
    <col min="13569" max="13569" width="11.5703125" style="310" customWidth="1"/>
    <col min="13570" max="13570" width="10.5703125" style="310" customWidth="1"/>
    <col min="13571" max="13571" width="10.28515625" style="310" customWidth="1"/>
    <col min="13572" max="13572" width="11.85546875" style="310" customWidth="1"/>
    <col min="13573" max="13573" width="14.42578125" style="310" customWidth="1"/>
    <col min="13574" max="13575" width="9.140625" style="310"/>
    <col min="13576" max="13576" width="30.5703125" style="310" customWidth="1"/>
    <col min="13577" max="13822" width="9.140625" style="310"/>
    <col min="13823" max="13823" width="31.5703125" style="310" customWidth="1"/>
    <col min="13824" max="13824" width="11.28515625" style="310" customWidth="1"/>
    <col min="13825" max="13825" width="11.5703125" style="310" customWidth="1"/>
    <col min="13826" max="13826" width="10.5703125" style="310" customWidth="1"/>
    <col min="13827" max="13827" width="10.28515625" style="310" customWidth="1"/>
    <col min="13828" max="13828" width="11.85546875" style="310" customWidth="1"/>
    <col min="13829" max="13829" width="14.42578125" style="310" customWidth="1"/>
    <col min="13830" max="13831" width="9.140625" style="310"/>
    <col min="13832" max="13832" width="30.5703125" style="310" customWidth="1"/>
    <col min="13833" max="14078" width="9.140625" style="310"/>
    <col min="14079" max="14079" width="31.5703125" style="310" customWidth="1"/>
    <col min="14080" max="14080" width="11.28515625" style="310" customWidth="1"/>
    <col min="14081" max="14081" width="11.5703125" style="310" customWidth="1"/>
    <col min="14082" max="14082" width="10.5703125" style="310" customWidth="1"/>
    <col min="14083" max="14083" width="10.28515625" style="310" customWidth="1"/>
    <col min="14084" max="14084" width="11.85546875" style="310" customWidth="1"/>
    <col min="14085" max="14085" width="14.42578125" style="310" customWidth="1"/>
    <col min="14086" max="14087" width="9.140625" style="310"/>
    <col min="14088" max="14088" width="30.5703125" style="310" customWidth="1"/>
    <col min="14089" max="14334" width="9.140625" style="310"/>
    <col min="14335" max="14335" width="31.5703125" style="310" customWidth="1"/>
    <col min="14336" max="14336" width="11.28515625" style="310" customWidth="1"/>
    <col min="14337" max="14337" width="11.5703125" style="310" customWidth="1"/>
    <col min="14338" max="14338" width="10.5703125" style="310" customWidth="1"/>
    <col min="14339" max="14339" width="10.28515625" style="310" customWidth="1"/>
    <col min="14340" max="14340" width="11.85546875" style="310" customWidth="1"/>
    <col min="14341" max="14341" width="14.42578125" style="310" customWidth="1"/>
    <col min="14342" max="14343" width="9.140625" style="310"/>
    <col min="14344" max="14344" width="30.5703125" style="310" customWidth="1"/>
    <col min="14345" max="14590" width="9.140625" style="310"/>
    <col min="14591" max="14591" width="31.5703125" style="310" customWidth="1"/>
    <col min="14592" max="14592" width="11.28515625" style="310" customWidth="1"/>
    <col min="14593" max="14593" width="11.5703125" style="310" customWidth="1"/>
    <col min="14594" max="14594" width="10.5703125" style="310" customWidth="1"/>
    <col min="14595" max="14595" width="10.28515625" style="310" customWidth="1"/>
    <col min="14596" max="14596" width="11.85546875" style="310" customWidth="1"/>
    <col min="14597" max="14597" width="14.42578125" style="310" customWidth="1"/>
    <col min="14598" max="14599" width="9.140625" style="310"/>
    <col min="14600" max="14600" width="30.5703125" style="310" customWidth="1"/>
    <col min="14601" max="14846" width="9.140625" style="310"/>
    <col min="14847" max="14847" width="31.5703125" style="310" customWidth="1"/>
    <col min="14848" max="14848" width="11.28515625" style="310" customWidth="1"/>
    <col min="14849" max="14849" width="11.5703125" style="310" customWidth="1"/>
    <col min="14850" max="14850" width="10.5703125" style="310" customWidth="1"/>
    <col min="14851" max="14851" width="10.28515625" style="310" customWidth="1"/>
    <col min="14852" max="14852" width="11.85546875" style="310" customWidth="1"/>
    <col min="14853" max="14853" width="14.42578125" style="310" customWidth="1"/>
    <col min="14854" max="14855" width="9.140625" style="310"/>
    <col min="14856" max="14856" width="30.5703125" style="310" customWidth="1"/>
    <col min="14857" max="15102" width="9.140625" style="310"/>
    <col min="15103" max="15103" width="31.5703125" style="310" customWidth="1"/>
    <col min="15104" max="15104" width="11.28515625" style="310" customWidth="1"/>
    <col min="15105" max="15105" width="11.5703125" style="310" customWidth="1"/>
    <col min="15106" max="15106" width="10.5703125" style="310" customWidth="1"/>
    <col min="15107" max="15107" width="10.28515625" style="310" customWidth="1"/>
    <col min="15108" max="15108" width="11.85546875" style="310" customWidth="1"/>
    <col min="15109" max="15109" width="14.42578125" style="310" customWidth="1"/>
    <col min="15110" max="15111" width="9.140625" style="310"/>
    <col min="15112" max="15112" width="30.5703125" style="310" customWidth="1"/>
    <col min="15113" max="15358" width="9.140625" style="310"/>
    <col min="15359" max="15359" width="31.5703125" style="310" customWidth="1"/>
    <col min="15360" max="15360" width="11.28515625" style="310" customWidth="1"/>
    <col min="15361" max="15361" width="11.5703125" style="310" customWidth="1"/>
    <col min="15362" max="15362" width="10.5703125" style="310" customWidth="1"/>
    <col min="15363" max="15363" width="10.28515625" style="310" customWidth="1"/>
    <col min="15364" max="15364" width="11.85546875" style="310" customWidth="1"/>
    <col min="15365" max="15365" width="14.42578125" style="310" customWidth="1"/>
    <col min="15366" max="15367" width="9.140625" style="310"/>
    <col min="15368" max="15368" width="30.5703125" style="310" customWidth="1"/>
    <col min="15369" max="15614" width="9.140625" style="310"/>
    <col min="15615" max="15615" width="31.5703125" style="310" customWidth="1"/>
    <col min="15616" max="15616" width="11.28515625" style="310" customWidth="1"/>
    <col min="15617" max="15617" width="11.5703125" style="310" customWidth="1"/>
    <col min="15618" max="15618" width="10.5703125" style="310" customWidth="1"/>
    <col min="15619" max="15619" width="10.28515625" style="310" customWidth="1"/>
    <col min="15620" max="15620" width="11.85546875" style="310" customWidth="1"/>
    <col min="15621" max="15621" width="14.42578125" style="310" customWidth="1"/>
    <col min="15622" max="15623" width="9.140625" style="310"/>
    <col min="15624" max="15624" width="30.5703125" style="310" customWidth="1"/>
    <col min="15625" max="15870" width="9.140625" style="310"/>
    <col min="15871" max="15871" width="31.5703125" style="310" customWidth="1"/>
    <col min="15872" max="15872" width="11.28515625" style="310" customWidth="1"/>
    <col min="15873" max="15873" width="11.5703125" style="310" customWidth="1"/>
    <col min="15874" max="15874" width="10.5703125" style="310" customWidth="1"/>
    <col min="15875" max="15875" width="10.28515625" style="310" customWidth="1"/>
    <col min="15876" max="15876" width="11.85546875" style="310" customWidth="1"/>
    <col min="15877" max="15877" width="14.42578125" style="310" customWidth="1"/>
    <col min="15878" max="15879" width="9.140625" style="310"/>
    <col min="15880" max="15880" width="30.5703125" style="310" customWidth="1"/>
    <col min="15881" max="16126" width="9.140625" style="310"/>
    <col min="16127" max="16127" width="31.5703125" style="310" customWidth="1"/>
    <col min="16128" max="16128" width="11.28515625" style="310" customWidth="1"/>
    <col min="16129" max="16129" width="11.5703125" style="310" customWidth="1"/>
    <col min="16130" max="16130" width="10.5703125" style="310" customWidth="1"/>
    <col min="16131" max="16131" width="10.28515625" style="310" customWidth="1"/>
    <col min="16132" max="16132" width="11.85546875" style="310" customWidth="1"/>
    <col min="16133" max="16133" width="14.42578125" style="310" customWidth="1"/>
    <col min="16134" max="16135" width="9.140625" style="310"/>
    <col min="16136" max="16136" width="30.5703125" style="310" customWidth="1"/>
    <col min="16137" max="16384" width="9.140625" style="310"/>
  </cols>
  <sheetData>
    <row r="1" spans="2:7" ht="21" customHeight="1" x14ac:dyDescent="0.3">
      <c r="B1" s="311"/>
      <c r="C1" s="311"/>
      <c r="D1" s="311"/>
      <c r="E1" s="311"/>
      <c r="G1" s="441" t="s">
        <v>643</v>
      </c>
    </row>
    <row r="2" spans="2:7" s="312" customFormat="1" ht="15.75" customHeight="1" x14ac:dyDescent="0.25">
      <c r="B2" s="672"/>
      <c r="C2" s="672"/>
      <c r="D2" s="672"/>
      <c r="E2" s="672"/>
    </row>
    <row r="3" spans="2:7" s="312" customFormat="1" ht="36" customHeight="1" x14ac:dyDescent="0.25">
      <c r="B3" s="673" t="s">
        <v>658</v>
      </c>
      <c r="C3" s="673"/>
      <c r="D3" s="673"/>
      <c r="E3" s="673"/>
    </row>
    <row r="4" spans="2:7" s="313" customFormat="1" ht="16.5" customHeight="1" x14ac:dyDescent="0.25">
      <c r="B4" s="314"/>
      <c r="C4" s="314"/>
      <c r="D4" s="314"/>
      <c r="E4" s="315"/>
    </row>
    <row r="5" spans="2:7" s="313" customFormat="1" ht="16.5" customHeight="1" x14ac:dyDescent="0.25">
      <c r="B5" s="674" t="s">
        <v>0</v>
      </c>
      <c r="C5" s="674"/>
      <c r="D5" s="674"/>
      <c r="E5" s="674"/>
      <c r="G5" s="643" t="s">
        <v>660</v>
      </c>
    </row>
    <row r="6" spans="2:7" s="316" customFormat="1" ht="12.75" customHeight="1" x14ac:dyDescent="0.25">
      <c r="B6" s="677" t="s">
        <v>21</v>
      </c>
      <c r="C6" s="677" t="s">
        <v>310</v>
      </c>
      <c r="D6" s="677" t="s">
        <v>311</v>
      </c>
      <c r="E6" s="677" t="s">
        <v>22</v>
      </c>
      <c r="G6" s="643"/>
    </row>
    <row r="7" spans="2:7" s="316" customFormat="1" ht="65.25" customHeight="1" x14ac:dyDescent="0.25">
      <c r="B7" s="677"/>
      <c r="C7" s="677"/>
      <c r="D7" s="677"/>
      <c r="E7" s="677"/>
      <c r="G7" s="643"/>
    </row>
    <row r="8" spans="2:7" s="317" customFormat="1" x14ac:dyDescent="0.2">
      <c r="B8" s="675" t="s">
        <v>475</v>
      </c>
      <c r="C8" s="675"/>
      <c r="D8" s="675"/>
      <c r="E8" s="675"/>
      <c r="G8" s="118"/>
    </row>
    <row r="9" spans="2:7" s="317" customFormat="1" ht="24" customHeight="1" x14ac:dyDescent="0.2">
      <c r="B9" s="670" t="s">
        <v>292</v>
      </c>
      <c r="C9" s="670"/>
      <c r="D9" s="670"/>
      <c r="E9" s="670"/>
      <c r="G9" s="118"/>
    </row>
    <row r="10" spans="2:7" s="318" customFormat="1" ht="24.75" customHeight="1" x14ac:dyDescent="0.2">
      <c r="B10" s="326" t="s">
        <v>24</v>
      </c>
      <c r="C10" s="326"/>
      <c r="D10" s="326"/>
      <c r="E10" s="319">
        <f>E11+E14+E23+E27</f>
        <v>7.75</v>
      </c>
      <c r="G10" s="283"/>
    </row>
    <row r="11" spans="2:7" s="318" customFormat="1" ht="12.75" x14ac:dyDescent="0.2">
      <c r="B11" s="345" t="s">
        <v>25</v>
      </c>
      <c r="C11" s="345"/>
      <c r="D11" s="345"/>
      <c r="E11" s="320">
        <f>SUM(E12:E13)</f>
        <v>0.75</v>
      </c>
      <c r="G11" s="283"/>
    </row>
    <row r="12" spans="2:7" s="318" customFormat="1" ht="12.75" x14ac:dyDescent="0.2">
      <c r="B12" s="346" t="s">
        <v>50</v>
      </c>
      <c r="C12" s="347" t="s">
        <v>366</v>
      </c>
      <c r="D12" s="347" t="s">
        <v>476</v>
      </c>
      <c r="E12" s="321">
        <v>0.5</v>
      </c>
      <c r="G12" s="283">
        <f>ROUND(E12*9*120*1.2359,0)</f>
        <v>667</v>
      </c>
    </row>
    <row r="13" spans="2:7" s="318" customFormat="1" ht="12.75" x14ac:dyDescent="0.2">
      <c r="B13" s="346" t="s">
        <v>114</v>
      </c>
      <c r="C13" s="347" t="s">
        <v>366</v>
      </c>
      <c r="D13" s="347" t="s">
        <v>477</v>
      </c>
      <c r="E13" s="321">
        <v>0.25</v>
      </c>
      <c r="G13" s="283">
        <f t="shared" ref="G13:G73" si="0">ROUND(E13*9*120*1.2359,0)</f>
        <v>334</v>
      </c>
    </row>
    <row r="14" spans="2:7" s="318" customFormat="1" ht="38.25" x14ac:dyDescent="0.2">
      <c r="B14" s="345" t="s">
        <v>478</v>
      </c>
      <c r="C14" s="345"/>
      <c r="D14" s="345"/>
      <c r="E14" s="320">
        <f>SUM(E15:E22)</f>
        <v>7</v>
      </c>
      <c r="G14" s="283"/>
    </row>
    <row r="15" spans="2:7" s="318" customFormat="1" ht="12.75" x14ac:dyDescent="0.2">
      <c r="B15" s="346" t="s">
        <v>198</v>
      </c>
      <c r="C15" s="347" t="s">
        <v>479</v>
      </c>
      <c r="D15" s="347" t="s">
        <v>480</v>
      </c>
      <c r="E15" s="321">
        <v>1</v>
      </c>
      <c r="G15" s="283">
        <f t="shared" si="0"/>
        <v>1335</v>
      </c>
    </row>
    <row r="16" spans="2:7" s="318" customFormat="1" ht="12.75" x14ac:dyDescent="0.2">
      <c r="B16" s="346" t="s">
        <v>199</v>
      </c>
      <c r="C16" s="347" t="s">
        <v>479</v>
      </c>
      <c r="D16" s="347" t="s">
        <v>480</v>
      </c>
      <c r="E16" s="321">
        <v>1</v>
      </c>
      <c r="G16" s="283">
        <f t="shared" si="0"/>
        <v>1335</v>
      </c>
    </row>
    <row r="17" spans="2:7" s="318" customFormat="1" ht="12.75" x14ac:dyDescent="0.2">
      <c r="B17" s="346" t="s">
        <v>199</v>
      </c>
      <c r="C17" s="347" t="s">
        <v>479</v>
      </c>
      <c r="D17" s="347" t="s">
        <v>480</v>
      </c>
      <c r="E17" s="321">
        <v>1</v>
      </c>
      <c r="G17" s="283">
        <f t="shared" si="0"/>
        <v>1335</v>
      </c>
    </row>
    <row r="18" spans="2:7" s="318" customFormat="1" ht="12.75" x14ac:dyDescent="0.2">
      <c r="B18" s="346" t="s">
        <v>116</v>
      </c>
      <c r="C18" s="347" t="s">
        <v>481</v>
      </c>
      <c r="D18" s="347" t="s">
        <v>482</v>
      </c>
      <c r="E18" s="321">
        <v>1</v>
      </c>
      <c r="G18" s="283">
        <f t="shared" si="0"/>
        <v>1335</v>
      </c>
    </row>
    <row r="19" spans="2:7" s="318" customFormat="1" ht="12.75" x14ac:dyDescent="0.2">
      <c r="B19" s="346" t="s">
        <v>116</v>
      </c>
      <c r="C19" s="347" t="s">
        <v>481</v>
      </c>
      <c r="D19" s="347" t="s">
        <v>482</v>
      </c>
      <c r="E19" s="321">
        <v>1</v>
      </c>
      <c r="G19" s="283">
        <f t="shared" si="0"/>
        <v>1335</v>
      </c>
    </row>
    <row r="20" spans="2:7" s="318" customFormat="1" ht="12.75" x14ac:dyDescent="0.2">
      <c r="B20" s="348" t="s">
        <v>117</v>
      </c>
      <c r="C20" s="349" t="s">
        <v>481</v>
      </c>
      <c r="D20" s="349" t="s">
        <v>482</v>
      </c>
      <c r="E20" s="321">
        <v>1</v>
      </c>
      <c r="G20" s="283">
        <f t="shared" si="0"/>
        <v>1335</v>
      </c>
    </row>
    <row r="21" spans="2:7" s="318" customFormat="1" ht="12.75" x14ac:dyDescent="0.2">
      <c r="B21" s="348" t="s">
        <v>118</v>
      </c>
      <c r="C21" s="349" t="s">
        <v>483</v>
      </c>
      <c r="D21" s="349" t="s">
        <v>484</v>
      </c>
      <c r="E21" s="321">
        <v>1</v>
      </c>
      <c r="G21" s="283">
        <f t="shared" si="0"/>
        <v>1335</v>
      </c>
    </row>
    <row r="22" spans="2:7" s="318" customFormat="1" ht="12.75" hidden="1" x14ac:dyDescent="0.2">
      <c r="B22" s="346"/>
      <c r="C22" s="346"/>
      <c r="D22" s="346"/>
      <c r="E22" s="321"/>
      <c r="G22" s="283">
        <f t="shared" si="0"/>
        <v>0</v>
      </c>
    </row>
    <row r="23" spans="2:7" s="318" customFormat="1" ht="25.5" hidden="1" x14ac:dyDescent="0.2">
      <c r="B23" s="345" t="s">
        <v>53</v>
      </c>
      <c r="C23" s="345"/>
      <c r="D23" s="345"/>
      <c r="E23" s="320">
        <f>SUM(E24:E26)</f>
        <v>0</v>
      </c>
      <c r="G23" s="283">
        <f t="shared" si="0"/>
        <v>0</v>
      </c>
    </row>
    <row r="24" spans="2:7" s="318" customFormat="1" ht="12.75" hidden="1" x14ac:dyDescent="0.2">
      <c r="B24" s="350"/>
      <c r="C24" s="350"/>
      <c r="D24" s="350"/>
      <c r="E24" s="321"/>
      <c r="G24" s="283">
        <f t="shared" si="0"/>
        <v>0</v>
      </c>
    </row>
    <row r="25" spans="2:7" s="318" customFormat="1" ht="12.75" hidden="1" x14ac:dyDescent="0.2">
      <c r="B25" s="346"/>
      <c r="C25" s="346"/>
      <c r="D25" s="346"/>
      <c r="E25" s="321"/>
      <c r="G25" s="283">
        <f t="shared" si="0"/>
        <v>0</v>
      </c>
    </row>
    <row r="26" spans="2:7" s="318" customFormat="1" ht="12.75" hidden="1" x14ac:dyDescent="0.2">
      <c r="B26" s="346"/>
      <c r="C26" s="346"/>
      <c r="D26" s="346"/>
      <c r="E26" s="321"/>
      <c r="G26" s="283">
        <f t="shared" si="0"/>
        <v>0</v>
      </c>
    </row>
    <row r="27" spans="2:7" s="318" customFormat="1" ht="38.25" hidden="1" x14ac:dyDescent="0.2">
      <c r="B27" s="345" t="s">
        <v>69</v>
      </c>
      <c r="C27" s="345"/>
      <c r="D27" s="345"/>
      <c r="E27" s="320">
        <f>SUM(E28:E28)</f>
        <v>0</v>
      </c>
      <c r="G27" s="283">
        <f t="shared" si="0"/>
        <v>0</v>
      </c>
    </row>
    <row r="28" spans="2:7" s="318" customFormat="1" ht="12.75" hidden="1" x14ac:dyDescent="0.2">
      <c r="B28" s="346"/>
      <c r="C28" s="346"/>
      <c r="D28" s="346"/>
      <c r="E28" s="321"/>
      <c r="G28" s="283">
        <f t="shared" si="0"/>
        <v>0</v>
      </c>
    </row>
    <row r="29" spans="2:7" s="318" customFormat="1" ht="27" customHeight="1" x14ac:dyDescent="0.2">
      <c r="B29" s="326" t="s">
        <v>70</v>
      </c>
      <c r="C29" s="326"/>
      <c r="D29" s="326"/>
      <c r="E29" s="319">
        <f>E38+E30</f>
        <v>12</v>
      </c>
      <c r="G29" s="283"/>
    </row>
    <row r="30" spans="2:7" s="318" customFormat="1" ht="38.25" x14ac:dyDescent="0.2">
      <c r="B30" s="345" t="s">
        <v>485</v>
      </c>
      <c r="C30" s="345"/>
      <c r="D30" s="345"/>
      <c r="E30" s="320">
        <f>SUM(E31:E35)</f>
        <v>10</v>
      </c>
      <c r="G30" s="283"/>
    </row>
    <row r="31" spans="2:7" s="318" customFormat="1" ht="12.75" x14ac:dyDescent="0.2">
      <c r="B31" s="346" t="s">
        <v>115</v>
      </c>
      <c r="C31" s="347" t="s">
        <v>479</v>
      </c>
      <c r="D31" s="347" t="s">
        <v>480</v>
      </c>
      <c r="E31" s="321">
        <v>1</v>
      </c>
      <c r="G31" s="283">
        <f t="shared" si="0"/>
        <v>1335</v>
      </c>
    </row>
    <row r="32" spans="2:7" s="318" customFormat="1" ht="12.75" x14ac:dyDescent="0.2">
      <c r="B32" s="346" t="s">
        <v>106</v>
      </c>
      <c r="C32" s="347" t="s">
        <v>479</v>
      </c>
      <c r="D32" s="347" t="s">
        <v>480</v>
      </c>
      <c r="E32" s="321">
        <v>1</v>
      </c>
      <c r="G32" s="283">
        <f t="shared" si="0"/>
        <v>1335</v>
      </c>
    </row>
    <row r="33" spans="2:7" s="318" customFormat="1" ht="12.75" x14ac:dyDescent="0.2">
      <c r="B33" s="346" t="s">
        <v>106</v>
      </c>
      <c r="C33" s="347" t="s">
        <v>479</v>
      </c>
      <c r="D33" s="347" t="s">
        <v>480</v>
      </c>
      <c r="E33" s="321">
        <v>1</v>
      </c>
      <c r="G33" s="283">
        <f t="shared" si="0"/>
        <v>1335</v>
      </c>
    </row>
    <row r="34" spans="2:7" s="318" customFormat="1" ht="12.75" x14ac:dyDescent="0.2">
      <c r="B34" s="346" t="s">
        <v>96</v>
      </c>
      <c r="C34" s="347" t="s">
        <v>481</v>
      </c>
      <c r="D34" s="347" t="s">
        <v>482</v>
      </c>
      <c r="E34" s="321">
        <v>5</v>
      </c>
      <c r="G34" s="283">
        <f t="shared" si="0"/>
        <v>6674</v>
      </c>
    </row>
    <row r="35" spans="2:7" s="318" customFormat="1" ht="12.75" x14ac:dyDescent="0.2">
      <c r="B35" s="346" t="s">
        <v>486</v>
      </c>
      <c r="C35" s="347" t="s">
        <v>483</v>
      </c>
      <c r="D35" s="347" t="s">
        <v>484</v>
      </c>
      <c r="E35" s="321">
        <v>2</v>
      </c>
      <c r="G35" s="283">
        <f t="shared" si="0"/>
        <v>2670</v>
      </c>
    </row>
    <row r="36" spans="2:7" s="318" customFormat="1" ht="12.75" hidden="1" x14ac:dyDescent="0.2">
      <c r="B36" s="346"/>
      <c r="C36" s="346"/>
      <c r="D36" s="346"/>
      <c r="E36" s="322"/>
      <c r="G36" s="283">
        <f t="shared" si="0"/>
        <v>0</v>
      </c>
    </row>
    <row r="37" spans="2:7" s="318" customFormat="1" ht="27" customHeight="1" x14ac:dyDescent="0.2">
      <c r="B37" s="326" t="s">
        <v>430</v>
      </c>
      <c r="C37" s="326"/>
      <c r="D37" s="326"/>
      <c r="E37" s="319">
        <f>E38</f>
        <v>2</v>
      </c>
      <c r="G37" s="283"/>
    </row>
    <row r="38" spans="2:7" s="318" customFormat="1" ht="12.75" x14ac:dyDescent="0.2">
      <c r="B38" s="345" t="s">
        <v>487</v>
      </c>
      <c r="C38" s="345"/>
      <c r="D38" s="345"/>
      <c r="E38" s="320">
        <f>E39+E40</f>
        <v>2</v>
      </c>
      <c r="G38" s="283"/>
    </row>
    <row r="39" spans="2:7" s="318" customFormat="1" ht="12.75" x14ac:dyDescent="0.2">
      <c r="B39" s="346" t="s">
        <v>488</v>
      </c>
      <c r="C39" s="347" t="s">
        <v>432</v>
      </c>
      <c r="D39" s="347"/>
      <c r="E39" s="321">
        <v>1</v>
      </c>
      <c r="G39" s="283">
        <f t="shared" si="0"/>
        <v>1335</v>
      </c>
    </row>
    <row r="40" spans="2:7" s="318" customFormat="1" ht="12.75" x14ac:dyDescent="0.2">
      <c r="B40" s="346" t="s">
        <v>489</v>
      </c>
      <c r="C40" s="347" t="s">
        <v>432</v>
      </c>
      <c r="D40" s="347"/>
      <c r="E40" s="321">
        <v>1</v>
      </c>
      <c r="G40" s="283">
        <f t="shared" si="0"/>
        <v>1335</v>
      </c>
    </row>
    <row r="41" spans="2:7" s="318" customFormat="1" ht="13.5" x14ac:dyDescent="0.2">
      <c r="B41" s="351" t="s">
        <v>109</v>
      </c>
      <c r="C41" s="351"/>
      <c r="D41" s="351"/>
      <c r="E41" s="352">
        <f>E10+E29+E37</f>
        <v>21.75</v>
      </c>
      <c r="G41" s="283"/>
    </row>
    <row r="42" spans="2:7" s="318" customFormat="1" ht="27" customHeight="1" x14ac:dyDescent="0.2">
      <c r="B42" s="670" t="s">
        <v>490</v>
      </c>
      <c r="C42" s="670"/>
      <c r="D42" s="670"/>
      <c r="E42" s="670"/>
      <c r="G42" s="283"/>
    </row>
    <row r="43" spans="2:7" s="318" customFormat="1" ht="24.75" customHeight="1" x14ac:dyDescent="0.2">
      <c r="B43" s="326" t="s">
        <v>24</v>
      </c>
      <c r="C43" s="326"/>
      <c r="D43" s="326"/>
      <c r="E43" s="319">
        <f>E44+E46+E50</f>
        <v>5.5</v>
      </c>
      <c r="G43" s="283"/>
    </row>
    <row r="44" spans="2:7" s="318" customFormat="1" ht="12.75" x14ac:dyDescent="0.2">
      <c r="B44" s="345" t="s">
        <v>25</v>
      </c>
      <c r="C44" s="345"/>
      <c r="D44" s="345"/>
      <c r="E44" s="320">
        <f>E45</f>
        <v>3.5</v>
      </c>
      <c r="G44" s="283"/>
    </row>
    <row r="45" spans="2:7" s="318" customFormat="1" ht="12.75" x14ac:dyDescent="0.2">
      <c r="B45" s="346" t="s">
        <v>112</v>
      </c>
      <c r="C45" s="347" t="s">
        <v>491</v>
      </c>
      <c r="D45" s="347" t="s">
        <v>492</v>
      </c>
      <c r="E45" s="321">
        <v>3.5</v>
      </c>
      <c r="G45" s="283">
        <f t="shared" si="0"/>
        <v>4672</v>
      </c>
    </row>
    <row r="46" spans="2:7" s="318" customFormat="1" ht="38.25" x14ac:dyDescent="0.2">
      <c r="B46" s="345" t="s">
        <v>478</v>
      </c>
      <c r="C46" s="345"/>
      <c r="D46" s="345"/>
      <c r="E46" s="320">
        <f>SUM(E47:E49)</f>
        <v>2</v>
      </c>
      <c r="G46" s="283"/>
    </row>
    <row r="47" spans="2:7" s="318" customFormat="1" ht="12.75" x14ac:dyDescent="0.2">
      <c r="B47" s="346" t="s">
        <v>196</v>
      </c>
      <c r="C47" s="353" t="s">
        <v>493</v>
      </c>
      <c r="D47" s="347" t="s">
        <v>494</v>
      </c>
      <c r="E47" s="321">
        <v>1</v>
      </c>
      <c r="G47" s="283">
        <f t="shared" si="0"/>
        <v>1335</v>
      </c>
    </row>
    <row r="48" spans="2:7" s="318" customFormat="1" ht="12.75" x14ac:dyDescent="0.2">
      <c r="B48" s="346" t="s">
        <v>113</v>
      </c>
      <c r="C48" s="347" t="s">
        <v>483</v>
      </c>
      <c r="D48" s="347" t="s">
        <v>484</v>
      </c>
      <c r="E48" s="321">
        <v>1</v>
      </c>
      <c r="G48" s="283">
        <f t="shared" si="0"/>
        <v>1335</v>
      </c>
    </row>
    <row r="49" spans="2:7" s="318" customFormat="1" ht="12.75" hidden="1" x14ac:dyDescent="0.2">
      <c r="B49" s="346"/>
      <c r="C49" s="346"/>
      <c r="D49" s="346"/>
      <c r="E49" s="322"/>
      <c r="G49" s="283">
        <f t="shared" si="0"/>
        <v>0</v>
      </c>
    </row>
    <row r="50" spans="2:7" s="318" customFormat="1" ht="25.5" hidden="1" x14ac:dyDescent="0.2">
      <c r="B50" s="345" t="s">
        <v>53</v>
      </c>
      <c r="C50" s="345"/>
      <c r="D50" s="345"/>
      <c r="E50" s="323">
        <f>SUM(E51:E53)</f>
        <v>0</v>
      </c>
      <c r="G50" s="283">
        <f t="shared" si="0"/>
        <v>0</v>
      </c>
    </row>
    <row r="51" spans="2:7" s="318" customFormat="1" ht="12.75" hidden="1" x14ac:dyDescent="0.2">
      <c r="B51" s="350"/>
      <c r="C51" s="350"/>
      <c r="D51" s="350"/>
      <c r="E51" s="322"/>
      <c r="G51" s="283">
        <f t="shared" si="0"/>
        <v>0</v>
      </c>
    </row>
    <row r="52" spans="2:7" s="318" customFormat="1" ht="12.75" hidden="1" x14ac:dyDescent="0.2">
      <c r="B52" s="346"/>
      <c r="C52" s="346"/>
      <c r="D52" s="346"/>
      <c r="E52" s="322"/>
      <c r="G52" s="283">
        <f t="shared" si="0"/>
        <v>0</v>
      </c>
    </row>
    <row r="53" spans="2:7" s="318" customFormat="1" ht="12.75" hidden="1" x14ac:dyDescent="0.2">
      <c r="B53" s="346"/>
      <c r="C53" s="346"/>
      <c r="D53" s="346"/>
      <c r="E53" s="322"/>
      <c r="G53" s="283">
        <f t="shared" si="0"/>
        <v>0</v>
      </c>
    </row>
    <row r="54" spans="2:7" s="318" customFormat="1" ht="27" hidden="1" customHeight="1" x14ac:dyDescent="0.2">
      <c r="B54" s="326" t="s">
        <v>70</v>
      </c>
      <c r="C54" s="326"/>
      <c r="D54" s="326"/>
      <c r="E54" s="319">
        <f>E55</f>
        <v>0</v>
      </c>
      <c r="G54" s="283">
        <f t="shared" si="0"/>
        <v>0</v>
      </c>
    </row>
    <row r="55" spans="2:7" s="318" customFormat="1" ht="25.5" hidden="1" x14ac:dyDescent="0.2">
      <c r="B55" s="345" t="s">
        <v>186</v>
      </c>
      <c r="C55" s="345"/>
      <c r="D55" s="345"/>
      <c r="E55" s="320">
        <f>E56</f>
        <v>0</v>
      </c>
      <c r="G55" s="283">
        <f t="shared" si="0"/>
        <v>0</v>
      </c>
    </row>
    <row r="56" spans="2:7" s="318" customFormat="1" ht="12.75" hidden="1" x14ac:dyDescent="0.2">
      <c r="B56" s="346"/>
      <c r="C56" s="346"/>
      <c r="D56" s="346"/>
      <c r="E56" s="321"/>
      <c r="G56" s="283">
        <f t="shared" si="0"/>
        <v>0</v>
      </c>
    </row>
    <row r="57" spans="2:7" s="318" customFormat="1" ht="13.5" x14ac:dyDescent="0.2">
      <c r="B57" s="351" t="s">
        <v>109</v>
      </c>
      <c r="C57" s="351"/>
      <c r="D57" s="351"/>
      <c r="E57" s="352">
        <f>E43+E54</f>
        <v>5.5</v>
      </c>
      <c r="G57" s="283"/>
    </row>
    <row r="58" spans="2:7" s="318" customFormat="1" ht="21.75" customHeight="1" x14ac:dyDescent="0.2">
      <c r="B58" s="670" t="s">
        <v>495</v>
      </c>
      <c r="C58" s="670"/>
      <c r="D58" s="670"/>
      <c r="E58" s="670"/>
      <c r="G58" s="283"/>
    </row>
    <row r="59" spans="2:7" s="318" customFormat="1" ht="24.75" customHeight="1" x14ac:dyDescent="0.2">
      <c r="B59" s="326" t="s">
        <v>24</v>
      </c>
      <c r="C59" s="326"/>
      <c r="D59" s="326"/>
      <c r="E59" s="319">
        <f>E60+E63+E67</f>
        <v>14.8</v>
      </c>
      <c r="G59" s="283"/>
    </row>
    <row r="60" spans="2:7" s="318" customFormat="1" ht="12.75" x14ac:dyDescent="0.2">
      <c r="B60" s="345" t="s">
        <v>25</v>
      </c>
      <c r="C60" s="345"/>
      <c r="D60" s="345"/>
      <c r="E60" s="320">
        <f>SUM(E61:E62)</f>
        <v>2</v>
      </c>
      <c r="G60" s="283"/>
    </row>
    <row r="61" spans="2:7" s="318" customFormat="1" ht="12.75" x14ac:dyDescent="0.2">
      <c r="B61" s="354" t="s">
        <v>91</v>
      </c>
      <c r="C61" s="353" t="s">
        <v>496</v>
      </c>
      <c r="D61" s="355" t="s">
        <v>497</v>
      </c>
      <c r="E61" s="321">
        <v>1</v>
      </c>
      <c r="G61" s="283">
        <f t="shared" si="0"/>
        <v>1335</v>
      </c>
    </row>
    <row r="62" spans="2:7" s="318" customFormat="1" ht="12.75" x14ac:dyDescent="0.2">
      <c r="B62" s="354" t="s">
        <v>498</v>
      </c>
      <c r="C62" s="356" t="s">
        <v>499</v>
      </c>
      <c r="D62" s="355" t="s">
        <v>500</v>
      </c>
      <c r="E62" s="321">
        <v>1</v>
      </c>
      <c r="G62" s="283">
        <f t="shared" si="0"/>
        <v>1335</v>
      </c>
    </row>
    <row r="63" spans="2:7" s="318" customFormat="1" ht="38.25" x14ac:dyDescent="0.2">
      <c r="B63" s="345" t="s">
        <v>501</v>
      </c>
      <c r="C63" s="345"/>
      <c r="D63" s="345"/>
      <c r="E63" s="320">
        <f>SUM(E64:E66)</f>
        <v>12.8</v>
      </c>
      <c r="G63" s="283"/>
    </row>
    <row r="64" spans="2:7" s="318" customFormat="1" ht="12.75" x14ac:dyDescent="0.2">
      <c r="B64" s="346" t="s">
        <v>98</v>
      </c>
      <c r="C64" s="353" t="s">
        <v>502</v>
      </c>
      <c r="D64" s="347" t="s">
        <v>503</v>
      </c>
      <c r="E64" s="321">
        <v>10.8</v>
      </c>
      <c r="G64" s="283">
        <f t="shared" si="0"/>
        <v>14416</v>
      </c>
    </row>
    <row r="65" spans="2:7" s="318" customFormat="1" ht="12.75" x14ac:dyDescent="0.2">
      <c r="B65" s="346" t="s">
        <v>94</v>
      </c>
      <c r="C65" s="353" t="s">
        <v>481</v>
      </c>
      <c r="D65" s="347" t="s">
        <v>482</v>
      </c>
      <c r="E65" s="321">
        <v>1</v>
      </c>
      <c r="G65" s="283">
        <f t="shared" si="0"/>
        <v>1335</v>
      </c>
    </row>
    <row r="66" spans="2:7" s="318" customFormat="1" ht="12.75" x14ac:dyDescent="0.2">
      <c r="B66" s="346" t="s">
        <v>107</v>
      </c>
      <c r="C66" s="353" t="s">
        <v>504</v>
      </c>
      <c r="D66" s="347" t="s">
        <v>505</v>
      </c>
      <c r="E66" s="321">
        <v>1</v>
      </c>
      <c r="G66" s="283">
        <f t="shared" si="0"/>
        <v>1335</v>
      </c>
    </row>
    <row r="67" spans="2:7" s="318" customFormat="1" ht="25.5" hidden="1" x14ac:dyDescent="0.2">
      <c r="B67" s="345" t="s">
        <v>53</v>
      </c>
      <c r="C67" s="345"/>
      <c r="D67" s="345"/>
      <c r="E67" s="324">
        <f>SUM(E68:E70)</f>
        <v>0</v>
      </c>
      <c r="G67" s="283">
        <f t="shared" si="0"/>
        <v>0</v>
      </c>
    </row>
    <row r="68" spans="2:7" s="318" customFormat="1" ht="12.75" hidden="1" x14ac:dyDescent="0.2">
      <c r="B68" s="350"/>
      <c r="C68" s="350"/>
      <c r="D68" s="350"/>
      <c r="E68" s="325"/>
      <c r="G68" s="283">
        <f t="shared" si="0"/>
        <v>0</v>
      </c>
    </row>
    <row r="69" spans="2:7" s="318" customFormat="1" ht="12.75" hidden="1" x14ac:dyDescent="0.2">
      <c r="B69" s="346"/>
      <c r="C69" s="346"/>
      <c r="D69" s="346"/>
      <c r="E69" s="325"/>
      <c r="G69" s="283">
        <f t="shared" si="0"/>
        <v>0</v>
      </c>
    </row>
    <row r="70" spans="2:7" s="318" customFormat="1" ht="12.75" hidden="1" x14ac:dyDescent="0.2">
      <c r="B70" s="346"/>
      <c r="C70" s="346"/>
      <c r="D70" s="346"/>
      <c r="E70" s="325"/>
      <c r="G70" s="283">
        <f t="shared" si="0"/>
        <v>0</v>
      </c>
    </row>
    <row r="71" spans="2:7" s="318" customFormat="1" ht="27" hidden="1" customHeight="1" x14ac:dyDescent="0.2">
      <c r="B71" s="326" t="s">
        <v>70</v>
      </c>
      <c r="C71" s="326"/>
      <c r="D71" s="326"/>
      <c r="E71" s="326">
        <f>E72</f>
        <v>0</v>
      </c>
      <c r="G71" s="283">
        <f t="shared" si="0"/>
        <v>0</v>
      </c>
    </row>
    <row r="72" spans="2:7" s="318" customFormat="1" ht="25.5" hidden="1" x14ac:dyDescent="0.2">
      <c r="B72" s="345" t="s">
        <v>186</v>
      </c>
      <c r="C72" s="345"/>
      <c r="D72" s="345"/>
      <c r="E72" s="327">
        <f>E73</f>
        <v>0</v>
      </c>
      <c r="G72" s="283">
        <f t="shared" si="0"/>
        <v>0</v>
      </c>
    </row>
    <row r="73" spans="2:7" s="318" customFormat="1" ht="12.75" hidden="1" x14ac:dyDescent="0.2">
      <c r="B73" s="346"/>
      <c r="C73" s="346"/>
      <c r="D73" s="346"/>
      <c r="E73" s="328"/>
      <c r="G73" s="283">
        <f t="shared" si="0"/>
        <v>0</v>
      </c>
    </row>
    <row r="74" spans="2:7" s="318" customFormat="1" ht="13.5" x14ac:dyDescent="0.2">
      <c r="B74" s="351" t="s">
        <v>109</v>
      </c>
      <c r="C74" s="351"/>
      <c r="D74" s="351"/>
      <c r="E74" s="352">
        <f>E59+E71</f>
        <v>14.8</v>
      </c>
      <c r="G74" s="283"/>
    </row>
    <row r="75" spans="2:7" s="318" customFormat="1" ht="27.75" customHeight="1" x14ac:dyDescent="0.2">
      <c r="B75" s="670" t="s">
        <v>506</v>
      </c>
      <c r="C75" s="670"/>
      <c r="D75" s="670"/>
      <c r="E75" s="670"/>
      <c r="G75" s="283"/>
    </row>
    <row r="76" spans="2:7" s="318" customFormat="1" ht="27.75" customHeight="1" x14ac:dyDescent="0.2">
      <c r="B76" s="326" t="s">
        <v>24</v>
      </c>
      <c r="C76" s="326"/>
      <c r="D76" s="326"/>
      <c r="E76" s="319">
        <f>E77+E81+E85</f>
        <v>5</v>
      </c>
      <c r="G76" s="283"/>
    </row>
    <row r="77" spans="2:7" s="318" customFormat="1" ht="27.75" customHeight="1" x14ac:dyDescent="0.2">
      <c r="B77" s="345" t="s">
        <v>25</v>
      </c>
      <c r="C77" s="345"/>
      <c r="D77" s="345"/>
      <c r="E77" s="320">
        <f>SUM(E78:E80)</f>
        <v>2</v>
      </c>
      <c r="G77" s="283"/>
    </row>
    <row r="78" spans="2:7" s="318" customFormat="1" ht="12.75" x14ac:dyDescent="0.2">
      <c r="B78" s="346" t="s">
        <v>3</v>
      </c>
      <c r="C78" s="357" t="s">
        <v>366</v>
      </c>
      <c r="D78" s="347" t="s">
        <v>497</v>
      </c>
      <c r="E78" s="321">
        <v>1</v>
      </c>
      <c r="G78" s="283">
        <f t="shared" ref="G78:G140" si="1">ROUND(E78*9*120*1.2359,0)</f>
        <v>1335</v>
      </c>
    </row>
    <row r="79" spans="2:7" s="318" customFormat="1" ht="12.75" x14ac:dyDescent="0.2">
      <c r="B79" s="346" t="s">
        <v>3</v>
      </c>
      <c r="C79" s="357" t="s">
        <v>366</v>
      </c>
      <c r="D79" s="347" t="s">
        <v>497</v>
      </c>
      <c r="E79" s="321">
        <v>1</v>
      </c>
      <c r="G79" s="283">
        <f t="shared" si="1"/>
        <v>1335</v>
      </c>
    </row>
    <row r="80" spans="2:7" s="318" customFormat="1" ht="12.75" hidden="1" x14ac:dyDescent="0.2">
      <c r="B80" s="346"/>
      <c r="C80" s="346"/>
      <c r="D80" s="346"/>
      <c r="E80" s="321"/>
      <c r="G80" s="283">
        <f t="shared" si="1"/>
        <v>0</v>
      </c>
    </row>
    <row r="81" spans="2:7" s="318" customFormat="1" ht="48.75" customHeight="1" x14ac:dyDescent="0.2">
      <c r="B81" s="345" t="s">
        <v>478</v>
      </c>
      <c r="C81" s="345"/>
      <c r="D81" s="345"/>
      <c r="E81" s="320">
        <f>SUM(E82:E84)</f>
        <v>2</v>
      </c>
      <c r="G81" s="283"/>
    </row>
    <row r="82" spans="2:7" s="318" customFormat="1" ht="12.75" x14ac:dyDescent="0.2">
      <c r="B82" s="346" t="s">
        <v>94</v>
      </c>
      <c r="C82" s="353" t="s">
        <v>481</v>
      </c>
      <c r="D82" s="347" t="s">
        <v>482</v>
      </c>
      <c r="E82" s="321">
        <v>1</v>
      </c>
      <c r="G82" s="283">
        <f t="shared" si="1"/>
        <v>1335</v>
      </c>
    </row>
    <row r="83" spans="2:7" s="318" customFormat="1" ht="12.75" x14ac:dyDescent="0.2">
      <c r="B83" s="346" t="s">
        <v>98</v>
      </c>
      <c r="C83" s="353" t="s">
        <v>502</v>
      </c>
      <c r="D83" s="347" t="s">
        <v>503</v>
      </c>
      <c r="E83" s="321">
        <v>1</v>
      </c>
      <c r="G83" s="283">
        <f t="shared" si="1"/>
        <v>1335</v>
      </c>
    </row>
    <row r="84" spans="2:7" s="318" customFormat="1" ht="12.75" hidden="1" x14ac:dyDescent="0.2">
      <c r="B84" s="346"/>
      <c r="C84" s="346"/>
      <c r="D84" s="346"/>
      <c r="E84" s="321"/>
      <c r="G84" s="283">
        <f t="shared" si="1"/>
        <v>0</v>
      </c>
    </row>
    <row r="85" spans="2:7" s="318" customFormat="1" ht="51.75" customHeight="1" x14ac:dyDescent="0.2">
      <c r="B85" s="345" t="s">
        <v>507</v>
      </c>
      <c r="C85" s="345"/>
      <c r="D85" s="345"/>
      <c r="E85" s="320">
        <f>SUM(E86:E87)</f>
        <v>1</v>
      </c>
      <c r="G85" s="283"/>
    </row>
    <row r="86" spans="2:7" s="318" customFormat="1" ht="12.75" x14ac:dyDescent="0.2">
      <c r="B86" s="350" t="s">
        <v>83</v>
      </c>
      <c r="C86" s="353" t="s">
        <v>327</v>
      </c>
      <c r="D86" s="358" t="s">
        <v>357</v>
      </c>
      <c r="E86" s="321">
        <v>1</v>
      </c>
      <c r="G86" s="283">
        <f t="shared" si="1"/>
        <v>1335</v>
      </c>
    </row>
    <row r="87" spans="2:7" s="318" customFormat="1" ht="27.75" hidden="1" customHeight="1" x14ac:dyDescent="0.2">
      <c r="B87" s="346"/>
      <c r="C87" s="346"/>
      <c r="D87" s="346"/>
      <c r="E87" s="325"/>
      <c r="G87" s="283">
        <f t="shared" si="1"/>
        <v>0</v>
      </c>
    </row>
    <row r="88" spans="2:7" s="318" customFormat="1" ht="27.75" customHeight="1" x14ac:dyDescent="0.2">
      <c r="B88" s="326" t="s">
        <v>70</v>
      </c>
      <c r="C88" s="326"/>
      <c r="D88" s="326"/>
      <c r="E88" s="326">
        <f>E89</f>
        <v>2.15</v>
      </c>
      <c r="G88" s="283"/>
    </row>
    <row r="89" spans="2:7" s="318" customFormat="1" ht="41.25" customHeight="1" x14ac:dyDescent="0.2">
      <c r="B89" s="345" t="s">
        <v>331</v>
      </c>
      <c r="C89" s="345"/>
      <c r="D89" s="345"/>
      <c r="E89" s="320">
        <f>E90+E91+E92+E93</f>
        <v>2.15</v>
      </c>
      <c r="G89" s="283"/>
    </row>
    <row r="90" spans="2:7" s="318" customFormat="1" ht="12.75" x14ac:dyDescent="0.2">
      <c r="B90" s="346" t="s">
        <v>88</v>
      </c>
      <c r="C90" s="353" t="s">
        <v>508</v>
      </c>
      <c r="D90" s="347" t="s">
        <v>348</v>
      </c>
      <c r="E90" s="321">
        <v>0.5</v>
      </c>
      <c r="G90" s="283">
        <f t="shared" si="1"/>
        <v>667</v>
      </c>
    </row>
    <row r="91" spans="2:7" s="318" customFormat="1" ht="12.75" x14ac:dyDescent="0.2">
      <c r="B91" s="346" t="s">
        <v>88</v>
      </c>
      <c r="C91" s="353" t="s">
        <v>508</v>
      </c>
      <c r="D91" s="347" t="s">
        <v>348</v>
      </c>
      <c r="E91" s="321">
        <v>0.4</v>
      </c>
      <c r="G91" s="283">
        <f t="shared" si="1"/>
        <v>534</v>
      </c>
    </row>
    <row r="92" spans="2:7" s="318" customFormat="1" ht="12.75" x14ac:dyDescent="0.2">
      <c r="B92" s="346" t="s">
        <v>88</v>
      </c>
      <c r="C92" s="353" t="s">
        <v>508</v>
      </c>
      <c r="D92" s="347" t="s">
        <v>348</v>
      </c>
      <c r="E92" s="321">
        <v>0.25</v>
      </c>
      <c r="G92" s="283">
        <f t="shared" si="1"/>
        <v>334</v>
      </c>
    </row>
    <row r="93" spans="2:7" s="318" customFormat="1" ht="12.75" x14ac:dyDescent="0.2">
      <c r="B93" s="346" t="s">
        <v>88</v>
      </c>
      <c r="C93" s="353" t="s">
        <v>508</v>
      </c>
      <c r="D93" s="347" t="s">
        <v>348</v>
      </c>
      <c r="E93" s="321">
        <v>1</v>
      </c>
      <c r="G93" s="283">
        <f t="shared" si="1"/>
        <v>1335</v>
      </c>
    </row>
    <row r="94" spans="2:7" s="318" customFormat="1" ht="27.75" hidden="1" customHeight="1" x14ac:dyDescent="0.2">
      <c r="B94" s="346" t="s">
        <v>10</v>
      </c>
      <c r="C94" s="346"/>
      <c r="D94" s="346"/>
      <c r="E94" s="328"/>
      <c r="G94" s="283">
        <f t="shared" si="1"/>
        <v>0</v>
      </c>
    </row>
    <row r="95" spans="2:7" s="318" customFormat="1" ht="13.5" x14ac:dyDescent="0.2">
      <c r="B95" s="351" t="s">
        <v>109</v>
      </c>
      <c r="C95" s="351"/>
      <c r="D95" s="351"/>
      <c r="E95" s="352">
        <f>E76+E88</f>
        <v>7.15</v>
      </c>
      <c r="G95" s="283"/>
    </row>
    <row r="96" spans="2:7" s="329" customFormat="1" ht="36.75" customHeight="1" x14ac:dyDescent="0.2">
      <c r="B96" s="676" t="s">
        <v>509</v>
      </c>
      <c r="C96" s="676"/>
      <c r="D96" s="676"/>
      <c r="E96" s="676"/>
      <c r="G96" s="283"/>
    </row>
    <row r="97" spans="2:7" s="318" customFormat="1" ht="24.75" customHeight="1" x14ac:dyDescent="0.2">
      <c r="B97" s="326" t="s">
        <v>24</v>
      </c>
      <c r="C97" s="326"/>
      <c r="D97" s="326"/>
      <c r="E97" s="319">
        <f>E98+E100+E104</f>
        <v>1.5</v>
      </c>
      <c r="G97" s="283"/>
    </row>
    <row r="98" spans="2:7" s="318" customFormat="1" ht="12.75" x14ac:dyDescent="0.2">
      <c r="B98" s="345" t="s">
        <v>25</v>
      </c>
      <c r="C98" s="345"/>
      <c r="D98" s="345"/>
      <c r="E98" s="320">
        <f>E99</f>
        <v>0.5</v>
      </c>
      <c r="G98" s="283"/>
    </row>
    <row r="99" spans="2:7" s="318" customFormat="1" ht="12.75" x14ac:dyDescent="0.2">
      <c r="B99" s="346" t="s">
        <v>91</v>
      </c>
      <c r="C99" s="353" t="s">
        <v>496</v>
      </c>
      <c r="D99" s="347" t="s">
        <v>510</v>
      </c>
      <c r="E99" s="321">
        <v>0.5</v>
      </c>
      <c r="G99" s="283">
        <f t="shared" si="1"/>
        <v>667</v>
      </c>
    </row>
    <row r="100" spans="2:7" s="318" customFormat="1" ht="38.25" hidden="1" x14ac:dyDescent="0.2">
      <c r="B100" s="345" t="s">
        <v>52</v>
      </c>
      <c r="C100" s="345"/>
      <c r="D100" s="345"/>
      <c r="E100" s="320">
        <f>SUM(E101:E103)</f>
        <v>0</v>
      </c>
      <c r="G100" s="283">
        <f t="shared" si="1"/>
        <v>0</v>
      </c>
    </row>
    <row r="101" spans="2:7" s="318" customFormat="1" ht="12.75" hidden="1" x14ac:dyDescent="0.2">
      <c r="B101" s="346" t="s">
        <v>94</v>
      </c>
      <c r="C101" s="346"/>
      <c r="D101" s="346"/>
      <c r="E101" s="321"/>
      <c r="G101" s="283">
        <f t="shared" si="1"/>
        <v>0</v>
      </c>
    </row>
    <row r="102" spans="2:7" s="318" customFormat="1" ht="12.75" hidden="1" x14ac:dyDescent="0.2">
      <c r="B102" s="346" t="s">
        <v>98</v>
      </c>
      <c r="C102" s="346"/>
      <c r="D102" s="346"/>
      <c r="E102" s="321"/>
      <c r="G102" s="283">
        <f t="shared" si="1"/>
        <v>0</v>
      </c>
    </row>
    <row r="103" spans="2:7" s="318" customFormat="1" ht="12.75" hidden="1" x14ac:dyDescent="0.2">
      <c r="B103" s="346" t="s">
        <v>100</v>
      </c>
      <c r="C103" s="346"/>
      <c r="D103" s="346"/>
      <c r="E103" s="321"/>
      <c r="G103" s="283">
        <f t="shared" si="1"/>
        <v>0</v>
      </c>
    </row>
    <row r="104" spans="2:7" s="318" customFormat="1" ht="38.25" x14ac:dyDescent="0.2">
      <c r="B104" s="345" t="s">
        <v>507</v>
      </c>
      <c r="C104" s="345"/>
      <c r="D104" s="345"/>
      <c r="E104" s="320">
        <f>SUM(E105:E106)</f>
        <v>1</v>
      </c>
      <c r="G104" s="283"/>
    </row>
    <row r="105" spans="2:7" s="318" customFormat="1" ht="12.75" x14ac:dyDescent="0.2">
      <c r="B105" s="350" t="s">
        <v>83</v>
      </c>
      <c r="C105" s="353" t="s">
        <v>327</v>
      </c>
      <c r="D105" s="358" t="s">
        <v>357</v>
      </c>
      <c r="E105" s="321">
        <v>1</v>
      </c>
      <c r="G105" s="283">
        <f t="shared" si="1"/>
        <v>1335</v>
      </c>
    </row>
    <row r="106" spans="2:7" s="318" customFormat="1" ht="12.75" hidden="1" x14ac:dyDescent="0.2">
      <c r="B106" s="346"/>
      <c r="C106" s="346"/>
      <c r="D106" s="346"/>
      <c r="E106" s="321"/>
      <c r="G106" s="283">
        <f t="shared" si="1"/>
        <v>0</v>
      </c>
    </row>
    <row r="107" spans="2:7" s="318" customFormat="1" ht="27" customHeight="1" x14ac:dyDescent="0.2">
      <c r="B107" s="326" t="s">
        <v>70</v>
      </c>
      <c r="C107" s="326"/>
      <c r="D107" s="326"/>
      <c r="E107" s="326">
        <f>E108</f>
        <v>2</v>
      </c>
      <c r="G107" s="283"/>
    </row>
    <row r="108" spans="2:7" s="318" customFormat="1" ht="38.25" x14ac:dyDescent="0.2">
      <c r="B108" s="345" t="s">
        <v>331</v>
      </c>
      <c r="C108" s="345"/>
      <c r="D108" s="345"/>
      <c r="E108" s="320">
        <f>E109</f>
        <v>2</v>
      </c>
      <c r="G108" s="283"/>
    </row>
    <row r="109" spans="2:7" s="318" customFormat="1" ht="12.75" x14ac:dyDescent="0.2">
      <c r="B109" s="346" t="s">
        <v>88</v>
      </c>
      <c r="C109" s="353" t="s">
        <v>508</v>
      </c>
      <c r="D109" s="347" t="s">
        <v>511</v>
      </c>
      <c r="E109" s="321">
        <v>2</v>
      </c>
      <c r="G109" s="283">
        <f t="shared" si="1"/>
        <v>2670</v>
      </c>
    </row>
    <row r="110" spans="2:7" s="318" customFormat="1" ht="12.75" hidden="1" x14ac:dyDescent="0.2">
      <c r="B110" s="346" t="s">
        <v>10</v>
      </c>
      <c r="C110" s="346"/>
      <c r="D110" s="346"/>
      <c r="E110" s="328"/>
      <c r="G110" s="283">
        <f t="shared" si="1"/>
        <v>0</v>
      </c>
    </row>
    <row r="111" spans="2:7" s="318" customFormat="1" ht="13.5" x14ac:dyDescent="0.2">
      <c r="B111" s="351" t="s">
        <v>109</v>
      </c>
      <c r="C111" s="351"/>
      <c r="D111" s="351"/>
      <c r="E111" s="352">
        <f>E97+E107</f>
        <v>3.5</v>
      </c>
      <c r="G111" s="283"/>
    </row>
    <row r="112" spans="2:7" s="329" customFormat="1" ht="38.25" customHeight="1" x14ac:dyDescent="0.2">
      <c r="B112" s="670" t="s">
        <v>512</v>
      </c>
      <c r="C112" s="670"/>
      <c r="D112" s="670"/>
      <c r="E112" s="670"/>
      <c r="G112" s="283"/>
    </row>
    <row r="113" spans="2:7" s="318" customFormat="1" ht="24.75" customHeight="1" x14ac:dyDescent="0.2">
      <c r="B113" s="326" t="s">
        <v>24</v>
      </c>
      <c r="C113" s="326"/>
      <c r="D113" s="326"/>
      <c r="E113" s="319">
        <f>E114+E116+E120</f>
        <v>3</v>
      </c>
      <c r="G113" s="283"/>
    </row>
    <row r="114" spans="2:7" s="318" customFormat="1" ht="12.75" x14ac:dyDescent="0.2">
      <c r="B114" s="345" t="s">
        <v>25</v>
      </c>
      <c r="C114" s="345"/>
      <c r="D114" s="345"/>
      <c r="E114" s="320">
        <f>E115</f>
        <v>1</v>
      </c>
      <c r="G114" s="283"/>
    </row>
    <row r="115" spans="2:7" s="318" customFormat="1" ht="12.75" x14ac:dyDescent="0.2">
      <c r="B115" s="346" t="s">
        <v>91</v>
      </c>
      <c r="C115" s="353" t="s">
        <v>496</v>
      </c>
      <c r="D115" s="347" t="s">
        <v>510</v>
      </c>
      <c r="E115" s="321">
        <v>1</v>
      </c>
      <c r="G115" s="283">
        <f t="shared" si="1"/>
        <v>1335</v>
      </c>
    </row>
    <row r="116" spans="2:7" s="318" customFormat="1" ht="38.25" x14ac:dyDescent="0.2">
      <c r="B116" s="345" t="s">
        <v>478</v>
      </c>
      <c r="C116" s="345"/>
      <c r="D116" s="345"/>
      <c r="E116" s="320">
        <f>SUM(E117:E119)</f>
        <v>1</v>
      </c>
      <c r="G116" s="283"/>
    </row>
    <row r="117" spans="2:7" s="318" customFormat="1" ht="12.75" x14ac:dyDescent="0.2">
      <c r="B117" s="346" t="s">
        <v>94</v>
      </c>
      <c r="C117" s="353" t="s">
        <v>481</v>
      </c>
      <c r="D117" s="347" t="s">
        <v>482</v>
      </c>
      <c r="E117" s="321">
        <v>1</v>
      </c>
      <c r="G117" s="283">
        <f t="shared" si="1"/>
        <v>1335</v>
      </c>
    </row>
    <row r="118" spans="2:7" s="318" customFormat="1" ht="12.75" hidden="1" x14ac:dyDescent="0.2">
      <c r="B118" s="346"/>
      <c r="C118" s="346"/>
      <c r="D118" s="346"/>
      <c r="E118" s="321"/>
      <c r="G118" s="283">
        <f t="shared" si="1"/>
        <v>0</v>
      </c>
    </row>
    <row r="119" spans="2:7" s="318" customFormat="1" ht="12.75" hidden="1" x14ac:dyDescent="0.2">
      <c r="B119" s="346"/>
      <c r="C119" s="346"/>
      <c r="D119" s="346"/>
      <c r="E119" s="321"/>
      <c r="G119" s="283">
        <f t="shared" si="1"/>
        <v>0</v>
      </c>
    </row>
    <row r="120" spans="2:7" s="318" customFormat="1" ht="38.25" x14ac:dyDescent="0.2">
      <c r="B120" s="345" t="s">
        <v>507</v>
      </c>
      <c r="C120" s="345"/>
      <c r="D120" s="345"/>
      <c r="E120" s="320">
        <f>SUM(E121:E121)</f>
        <v>1</v>
      </c>
      <c r="G120" s="283"/>
    </row>
    <row r="121" spans="2:7" s="318" customFormat="1" ht="12.75" x14ac:dyDescent="0.2">
      <c r="B121" s="346" t="s">
        <v>9</v>
      </c>
      <c r="C121" s="347" t="s">
        <v>327</v>
      </c>
      <c r="D121" s="347" t="s">
        <v>513</v>
      </c>
      <c r="E121" s="328">
        <v>1</v>
      </c>
      <c r="G121" s="283">
        <f t="shared" si="1"/>
        <v>1335</v>
      </c>
    </row>
    <row r="122" spans="2:7" s="318" customFormat="1" ht="27" customHeight="1" x14ac:dyDescent="0.2">
      <c r="B122" s="326" t="s">
        <v>70</v>
      </c>
      <c r="C122" s="326"/>
      <c r="D122" s="326"/>
      <c r="E122" s="326">
        <f>E123</f>
        <v>2</v>
      </c>
      <c r="G122" s="283"/>
    </row>
    <row r="123" spans="2:7" s="318" customFormat="1" ht="38.25" x14ac:dyDescent="0.2">
      <c r="B123" s="345" t="s">
        <v>331</v>
      </c>
      <c r="C123" s="345"/>
      <c r="D123" s="345"/>
      <c r="E123" s="320">
        <f>E124+E125</f>
        <v>2</v>
      </c>
      <c r="G123" s="283"/>
    </row>
    <row r="124" spans="2:7" s="318" customFormat="1" ht="12.75" x14ac:dyDescent="0.2">
      <c r="B124" s="350" t="s">
        <v>84</v>
      </c>
      <c r="C124" s="353" t="s">
        <v>332</v>
      </c>
      <c r="D124" s="358" t="s">
        <v>511</v>
      </c>
      <c r="E124" s="321">
        <v>1</v>
      </c>
      <c r="G124" s="283">
        <f t="shared" si="1"/>
        <v>1335</v>
      </c>
    </row>
    <row r="125" spans="2:7" s="318" customFormat="1" ht="12.75" x14ac:dyDescent="0.2">
      <c r="B125" s="346" t="s">
        <v>88</v>
      </c>
      <c r="C125" s="353" t="s">
        <v>508</v>
      </c>
      <c r="D125" s="347" t="s">
        <v>511</v>
      </c>
      <c r="E125" s="321">
        <v>1</v>
      </c>
      <c r="G125" s="283">
        <f t="shared" si="1"/>
        <v>1335</v>
      </c>
    </row>
    <row r="126" spans="2:7" s="318" customFormat="1" ht="12.75" hidden="1" x14ac:dyDescent="0.2">
      <c r="B126" s="346" t="s">
        <v>10</v>
      </c>
      <c r="C126" s="346"/>
      <c r="D126" s="346"/>
      <c r="E126" s="328"/>
      <c r="G126" s="283">
        <f t="shared" si="1"/>
        <v>0</v>
      </c>
    </row>
    <row r="127" spans="2:7" s="318" customFormat="1" ht="13.5" x14ac:dyDescent="0.2">
      <c r="B127" s="351" t="s">
        <v>109</v>
      </c>
      <c r="C127" s="351"/>
      <c r="D127" s="351"/>
      <c r="E127" s="352">
        <f>E113+E122</f>
        <v>5</v>
      </c>
      <c r="G127" s="283"/>
    </row>
    <row r="128" spans="2:7" s="329" customFormat="1" ht="40.5" customHeight="1" x14ac:dyDescent="0.2">
      <c r="B128" s="670" t="s">
        <v>514</v>
      </c>
      <c r="C128" s="670"/>
      <c r="D128" s="670"/>
      <c r="E128" s="670"/>
      <c r="G128" s="283"/>
    </row>
    <row r="129" spans="2:7" s="318" customFormat="1" ht="24.75" customHeight="1" x14ac:dyDescent="0.2">
      <c r="B129" s="326" t="s">
        <v>24</v>
      </c>
      <c r="C129" s="326"/>
      <c r="D129" s="326"/>
      <c r="E129" s="319">
        <f>E130+E132+E136</f>
        <v>1.25</v>
      </c>
      <c r="G129" s="283"/>
    </row>
    <row r="130" spans="2:7" s="318" customFormat="1" ht="12.75" x14ac:dyDescent="0.2">
      <c r="B130" s="345" t="s">
        <v>25</v>
      </c>
      <c r="C130" s="345"/>
      <c r="D130" s="345"/>
      <c r="E130" s="320">
        <f>E131</f>
        <v>1.25</v>
      </c>
      <c r="G130" s="283"/>
    </row>
    <row r="131" spans="2:7" s="318" customFormat="1" ht="12.75" x14ac:dyDescent="0.2">
      <c r="B131" s="346" t="s">
        <v>91</v>
      </c>
      <c r="C131" s="353" t="s">
        <v>496</v>
      </c>
      <c r="D131" s="347" t="s">
        <v>510</v>
      </c>
      <c r="E131" s="321">
        <v>1.25</v>
      </c>
      <c r="G131" s="283">
        <f t="shared" si="1"/>
        <v>1668</v>
      </c>
    </row>
    <row r="132" spans="2:7" s="318" customFormat="1" ht="38.25" hidden="1" x14ac:dyDescent="0.2">
      <c r="B132" s="345" t="s">
        <v>52</v>
      </c>
      <c r="C132" s="345"/>
      <c r="D132" s="345"/>
      <c r="E132" s="320">
        <f>SUM(E133:E135)</f>
        <v>0</v>
      </c>
      <c r="G132" s="283">
        <f t="shared" si="1"/>
        <v>0</v>
      </c>
    </row>
    <row r="133" spans="2:7" s="318" customFormat="1" ht="12.75" hidden="1" x14ac:dyDescent="0.2">
      <c r="B133" s="346" t="s">
        <v>94</v>
      </c>
      <c r="C133" s="346"/>
      <c r="D133" s="346"/>
      <c r="E133" s="321"/>
      <c r="G133" s="283">
        <f t="shared" si="1"/>
        <v>0</v>
      </c>
    </row>
    <row r="134" spans="2:7" s="318" customFormat="1" ht="12.75" hidden="1" x14ac:dyDescent="0.2">
      <c r="B134" s="346" t="s">
        <v>98</v>
      </c>
      <c r="C134" s="346"/>
      <c r="D134" s="346"/>
      <c r="E134" s="321"/>
      <c r="G134" s="283">
        <f t="shared" si="1"/>
        <v>0</v>
      </c>
    </row>
    <row r="135" spans="2:7" s="318" customFormat="1" ht="12.75" hidden="1" x14ac:dyDescent="0.2">
      <c r="B135" s="346" t="s">
        <v>100</v>
      </c>
      <c r="C135" s="346"/>
      <c r="D135" s="346"/>
      <c r="E135" s="321"/>
      <c r="G135" s="283">
        <f t="shared" si="1"/>
        <v>0</v>
      </c>
    </row>
    <row r="136" spans="2:7" s="318" customFormat="1" ht="25.5" hidden="1" x14ac:dyDescent="0.2">
      <c r="B136" s="345" t="s">
        <v>53</v>
      </c>
      <c r="C136" s="345"/>
      <c r="D136" s="345"/>
      <c r="E136" s="320">
        <f>SUM(E137:E137)</f>
        <v>0</v>
      </c>
      <c r="G136" s="283">
        <f t="shared" si="1"/>
        <v>0</v>
      </c>
    </row>
    <row r="137" spans="2:7" s="318" customFormat="1" ht="12.75" hidden="1" x14ac:dyDescent="0.2">
      <c r="B137" s="346"/>
      <c r="C137" s="346"/>
      <c r="D137" s="346"/>
      <c r="E137" s="322"/>
      <c r="G137" s="283">
        <f t="shared" si="1"/>
        <v>0</v>
      </c>
    </row>
    <row r="138" spans="2:7" s="318" customFormat="1" ht="27" customHeight="1" x14ac:dyDescent="0.2">
      <c r="B138" s="326" t="s">
        <v>70</v>
      </c>
      <c r="C138" s="326"/>
      <c r="D138" s="326"/>
      <c r="E138" s="326">
        <f>E139</f>
        <v>14</v>
      </c>
      <c r="G138" s="283"/>
    </row>
    <row r="139" spans="2:7" s="318" customFormat="1" ht="38.25" x14ac:dyDescent="0.2">
      <c r="B139" s="345" t="s">
        <v>331</v>
      </c>
      <c r="C139" s="345"/>
      <c r="D139" s="345"/>
      <c r="E139" s="320">
        <f>E140+E141</f>
        <v>14</v>
      </c>
      <c r="G139" s="283"/>
    </row>
    <row r="140" spans="2:7" s="318" customFormat="1" ht="12.75" x14ac:dyDescent="0.2">
      <c r="B140" s="350" t="s">
        <v>84</v>
      </c>
      <c r="C140" s="353" t="s">
        <v>332</v>
      </c>
      <c r="D140" s="358" t="s">
        <v>511</v>
      </c>
      <c r="E140" s="321">
        <v>1</v>
      </c>
      <c r="G140" s="283">
        <f t="shared" si="1"/>
        <v>1335</v>
      </c>
    </row>
    <row r="141" spans="2:7" s="318" customFormat="1" ht="12.75" x14ac:dyDescent="0.2">
      <c r="B141" s="346" t="s">
        <v>88</v>
      </c>
      <c r="C141" s="353" t="s">
        <v>508</v>
      </c>
      <c r="D141" s="347" t="s">
        <v>511</v>
      </c>
      <c r="E141" s="321">
        <v>13</v>
      </c>
      <c r="G141" s="283">
        <f t="shared" ref="G141:G201" si="2">ROUND(E141*9*120*1.2359,0)</f>
        <v>17352</v>
      </c>
    </row>
    <row r="142" spans="2:7" s="318" customFormat="1" ht="12.75" hidden="1" x14ac:dyDescent="0.2">
      <c r="B142" s="346" t="s">
        <v>10</v>
      </c>
      <c r="C142" s="346"/>
      <c r="D142" s="346"/>
      <c r="E142" s="328"/>
      <c r="G142" s="283">
        <f t="shared" si="2"/>
        <v>0</v>
      </c>
    </row>
    <row r="143" spans="2:7" s="318" customFormat="1" ht="13.5" x14ac:dyDescent="0.2">
      <c r="B143" s="351" t="s">
        <v>109</v>
      </c>
      <c r="C143" s="351"/>
      <c r="D143" s="351"/>
      <c r="E143" s="352">
        <f>E129+E138</f>
        <v>15.25</v>
      </c>
      <c r="G143" s="283"/>
    </row>
    <row r="144" spans="2:7" s="329" customFormat="1" ht="27.75" customHeight="1" x14ac:dyDescent="0.2">
      <c r="B144" s="671" t="s">
        <v>515</v>
      </c>
      <c r="C144" s="671"/>
      <c r="D144" s="671"/>
      <c r="E144" s="671"/>
      <c r="G144" s="283"/>
    </row>
    <row r="145" spans="2:7" s="318" customFormat="1" ht="24.75" customHeight="1" x14ac:dyDescent="0.2">
      <c r="B145" s="326" t="s">
        <v>24</v>
      </c>
      <c r="C145" s="326"/>
      <c r="D145" s="326"/>
      <c r="E145" s="319">
        <f>E146+E148+E152</f>
        <v>2.25</v>
      </c>
      <c r="G145" s="283"/>
    </row>
    <row r="146" spans="2:7" s="318" customFormat="1" ht="12.75" x14ac:dyDescent="0.2">
      <c r="B146" s="345" t="s">
        <v>25</v>
      </c>
      <c r="C146" s="345"/>
      <c r="D146" s="345"/>
      <c r="E146" s="320">
        <f>E147</f>
        <v>1</v>
      </c>
      <c r="G146" s="283"/>
    </row>
    <row r="147" spans="2:7" s="318" customFormat="1" ht="12.75" x14ac:dyDescent="0.2">
      <c r="B147" s="346" t="s">
        <v>91</v>
      </c>
      <c r="C147" s="353" t="s">
        <v>496</v>
      </c>
      <c r="D147" s="347" t="s">
        <v>510</v>
      </c>
      <c r="E147" s="321">
        <v>1</v>
      </c>
      <c r="G147" s="283">
        <f t="shared" si="2"/>
        <v>1335</v>
      </c>
    </row>
    <row r="148" spans="2:7" s="318" customFormat="1" ht="38.25" x14ac:dyDescent="0.2">
      <c r="B148" s="345" t="s">
        <v>478</v>
      </c>
      <c r="C148" s="345"/>
      <c r="D148" s="345"/>
      <c r="E148" s="320">
        <f>SUM(E149:E151)</f>
        <v>1.25</v>
      </c>
      <c r="G148" s="283"/>
    </row>
    <row r="149" spans="2:7" s="318" customFormat="1" ht="12.75" x14ac:dyDescent="0.2">
      <c r="B149" s="346" t="s">
        <v>94</v>
      </c>
      <c r="C149" s="353" t="s">
        <v>481</v>
      </c>
      <c r="D149" s="347" t="s">
        <v>482</v>
      </c>
      <c r="E149" s="321">
        <v>0.5</v>
      </c>
      <c r="G149" s="283">
        <f t="shared" si="2"/>
        <v>667</v>
      </c>
    </row>
    <row r="150" spans="2:7" s="318" customFormat="1" ht="12.75" x14ac:dyDescent="0.2">
      <c r="B150" s="346" t="s">
        <v>98</v>
      </c>
      <c r="C150" s="353" t="s">
        <v>502</v>
      </c>
      <c r="D150" s="347" t="s">
        <v>503</v>
      </c>
      <c r="E150" s="321">
        <v>0.5</v>
      </c>
      <c r="G150" s="283">
        <f t="shared" si="2"/>
        <v>667</v>
      </c>
    </row>
    <row r="151" spans="2:7" s="318" customFormat="1" ht="12.75" x14ac:dyDescent="0.2">
      <c r="B151" s="346" t="s">
        <v>100</v>
      </c>
      <c r="C151" s="353" t="s">
        <v>479</v>
      </c>
      <c r="D151" s="347" t="s">
        <v>480</v>
      </c>
      <c r="E151" s="321">
        <v>0.25</v>
      </c>
      <c r="G151" s="283">
        <f t="shared" si="2"/>
        <v>334</v>
      </c>
    </row>
    <row r="152" spans="2:7" s="318" customFormat="1" ht="25.5" hidden="1" x14ac:dyDescent="0.2">
      <c r="B152" s="345" t="s">
        <v>53</v>
      </c>
      <c r="C152" s="345"/>
      <c r="D152" s="345"/>
      <c r="E152" s="320"/>
      <c r="G152" s="283">
        <f t="shared" si="2"/>
        <v>0</v>
      </c>
    </row>
    <row r="153" spans="2:7" s="318" customFormat="1" ht="27" customHeight="1" x14ac:dyDescent="0.2">
      <c r="B153" s="326" t="s">
        <v>70</v>
      </c>
      <c r="C153" s="326"/>
      <c r="D153" s="326"/>
      <c r="E153" s="319">
        <f>E154</f>
        <v>6.8</v>
      </c>
      <c r="G153" s="283"/>
    </row>
    <row r="154" spans="2:7" s="318" customFormat="1" ht="38.25" x14ac:dyDescent="0.2">
      <c r="B154" s="345" t="s">
        <v>331</v>
      </c>
      <c r="C154" s="345"/>
      <c r="D154" s="345"/>
      <c r="E154" s="320">
        <f>E155+E156+E157+E158</f>
        <v>6.8</v>
      </c>
      <c r="G154" s="283"/>
    </row>
    <row r="155" spans="2:7" s="318" customFormat="1" ht="12.75" x14ac:dyDescent="0.2">
      <c r="B155" s="346" t="s">
        <v>88</v>
      </c>
      <c r="C155" s="353" t="s">
        <v>332</v>
      </c>
      <c r="D155" s="358" t="s">
        <v>516</v>
      </c>
      <c r="E155" s="321">
        <v>1.8</v>
      </c>
      <c r="G155" s="283">
        <f t="shared" si="2"/>
        <v>2403</v>
      </c>
    </row>
    <row r="156" spans="2:7" s="318" customFormat="1" ht="12.75" x14ac:dyDescent="0.2">
      <c r="B156" s="350" t="s">
        <v>84</v>
      </c>
      <c r="C156" s="353" t="s">
        <v>508</v>
      </c>
      <c r="D156" s="347" t="s">
        <v>517</v>
      </c>
      <c r="E156" s="321">
        <v>1</v>
      </c>
      <c r="G156" s="283">
        <f t="shared" si="2"/>
        <v>1335</v>
      </c>
    </row>
    <row r="157" spans="2:7" s="318" customFormat="1" ht="12.75" x14ac:dyDescent="0.2">
      <c r="B157" s="346" t="s">
        <v>88</v>
      </c>
      <c r="C157" s="353" t="s">
        <v>508</v>
      </c>
      <c r="D157" s="347" t="s">
        <v>516</v>
      </c>
      <c r="E157" s="321">
        <v>1</v>
      </c>
      <c r="G157" s="283">
        <f t="shared" si="2"/>
        <v>1335</v>
      </c>
    </row>
    <row r="158" spans="2:7" s="318" customFormat="1" ht="12.75" x14ac:dyDescent="0.2">
      <c r="B158" s="346" t="s">
        <v>95</v>
      </c>
      <c r="C158" s="353" t="s">
        <v>508</v>
      </c>
      <c r="D158" s="347" t="s">
        <v>348</v>
      </c>
      <c r="E158" s="321">
        <v>3</v>
      </c>
      <c r="G158" s="283">
        <f t="shared" si="2"/>
        <v>4004</v>
      </c>
    </row>
    <row r="159" spans="2:7" s="318" customFormat="1" ht="13.5" x14ac:dyDescent="0.2">
      <c r="B159" s="351" t="s">
        <v>109</v>
      </c>
      <c r="C159" s="351"/>
      <c r="D159" s="351"/>
      <c r="E159" s="352">
        <f>E145+E153</f>
        <v>9.0500000000000007</v>
      </c>
      <c r="G159" s="283"/>
    </row>
    <row r="160" spans="2:7" s="329" customFormat="1" ht="33" customHeight="1" x14ac:dyDescent="0.2">
      <c r="B160" s="670" t="s">
        <v>518</v>
      </c>
      <c r="C160" s="670"/>
      <c r="D160" s="670"/>
      <c r="E160" s="670"/>
      <c r="G160" s="283"/>
    </row>
    <row r="161" spans="2:7" s="318" customFormat="1" ht="30" customHeight="1" x14ac:dyDescent="0.2">
      <c r="B161" s="359" t="s">
        <v>24</v>
      </c>
      <c r="C161" s="359"/>
      <c r="D161" s="359"/>
      <c r="E161" s="319">
        <f>E162+E165+E167</f>
        <v>3.75</v>
      </c>
      <c r="G161" s="283"/>
    </row>
    <row r="162" spans="2:7" s="318" customFormat="1" ht="38.25" x14ac:dyDescent="0.2">
      <c r="B162" s="360" t="s">
        <v>478</v>
      </c>
      <c r="C162" s="360"/>
      <c r="D162" s="360"/>
      <c r="E162" s="320">
        <f>E163+E164</f>
        <v>1.75</v>
      </c>
      <c r="G162" s="283"/>
    </row>
    <row r="163" spans="2:7" s="318" customFormat="1" ht="12.75" x14ac:dyDescent="0.2">
      <c r="B163" s="361" t="s">
        <v>100</v>
      </c>
      <c r="C163" s="353" t="s">
        <v>479</v>
      </c>
      <c r="D163" s="347" t="s">
        <v>480</v>
      </c>
      <c r="E163" s="321">
        <v>1</v>
      </c>
      <c r="G163" s="283">
        <f t="shared" si="2"/>
        <v>1335</v>
      </c>
    </row>
    <row r="164" spans="2:7" s="318" customFormat="1" ht="12.75" x14ac:dyDescent="0.2">
      <c r="B164" s="362" t="s">
        <v>193</v>
      </c>
      <c r="C164" s="353" t="s">
        <v>502</v>
      </c>
      <c r="D164" s="363" t="s">
        <v>503</v>
      </c>
      <c r="E164" s="330">
        <v>0.75</v>
      </c>
      <c r="G164" s="283">
        <f t="shared" si="2"/>
        <v>1001</v>
      </c>
    </row>
    <row r="165" spans="2:7" s="318" customFormat="1" ht="38.25" x14ac:dyDescent="0.2">
      <c r="B165" s="360" t="s">
        <v>507</v>
      </c>
      <c r="C165" s="360"/>
      <c r="D165" s="360"/>
      <c r="E165" s="320">
        <f>E166</f>
        <v>1</v>
      </c>
      <c r="G165" s="283"/>
    </row>
    <row r="166" spans="2:7" s="318" customFormat="1" ht="12.75" x14ac:dyDescent="0.2">
      <c r="B166" s="364" t="s">
        <v>194</v>
      </c>
      <c r="C166" s="353" t="s">
        <v>327</v>
      </c>
      <c r="D166" s="365" t="s">
        <v>357</v>
      </c>
      <c r="E166" s="321">
        <v>1</v>
      </c>
      <c r="G166" s="283">
        <f t="shared" si="2"/>
        <v>1335</v>
      </c>
    </row>
    <row r="167" spans="2:7" s="318" customFormat="1" ht="38.25" x14ac:dyDescent="0.2">
      <c r="B167" s="360" t="s">
        <v>69</v>
      </c>
      <c r="C167" s="360"/>
      <c r="D167" s="360"/>
      <c r="E167" s="320">
        <f>E168</f>
        <v>1</v>
      </c>
      <c r="G167" s="283"/>
    </row>
    <row r="168" spans="2:7" s="318" customFormat="1" ht="12.75" x14ac:dyDescent="0.2">
      <c r="B168" s="366" t="s">
        <v>195</v>
      </c>
      <c r="C168" s="353" t="s">
        <v>519</v>
      </c>
      <c r="D168" s="367" t="s">
        <v>359</v>
      </c>
      <c r="E168" s="321">
        <v>1</v>
      </c>
      <c r="G168" s="283">
        <f t="shared" si="2"/>
        <v>1335</v>
      </c>
    </row>
    <row r="169" spans="2:7" s="318" customFormat="1" ht="27" customHeight="1" x14ac:dyDescent="0.2">
      <c r="B169" s="359" t="s">
        <v>70</v>
      </c>
      <c r="C169" s="359"/>
      <c r="D169" s="359"/>
      <c r="E169" s="319">
        <f>E170+E181+E185</f>
        <v>30.25</v>
      </c>
      <c r="G169" s="283"/>
    </row>
    <row r="170" spans="2:7" s="318" customFormat="1" ht="38.25" x14ac:dyDescent="0.2">
      <c r="B170" s="360" t="s">
        <v>485</v>
      </c>
      <c r="C170" s="360"/>
      <c r="D170" s="360"/>
      <c r="E170" s="320">
        <f>SUM(E171:E180)</f>
        <v>17.25</v>
      </c>
      <c r="G170" s="283"/>
    </row>
    <row r="171" spans="2:7" s="318" customFormat="1" ht="12.75" x14ac:dyDescent="0.2">
      <c r="B171" s="368" t="s">
        <v>94</v>
      </c>
      <c r="C171" s="353" t="s">
        <v>481</v>
      </c>
      <c r="D171" s="353" t="s">
        <v>482</v>
      </c>
      <c r="E171" s="321">
        <v>0.75</v>
      </c>
      <c r="G171" s="283">
        <f t="shared" si="2"/>
        <v>1001</v>
      </c>
    </row>
    <row r="172" spans="2:7" s="318" customFormat="1" ht="12.75" x14ac:dyDescent="0.2">
      <c r="B172" s="368" t="s">
        <v>196</v>
      </c>
      <c r="C172" s="353" t="s">
        <v>493</v>
      </c>
      <c r="D172" s="353" t="s">
        <v>494</v>
      </c>
      <c r="E172" s="321">
        <v>0.5</v>
      </c>
      <c r="G172" s="283">
        <f t="shared" si="2"/>
        <v>667</v>
      </c>
    </row>
    <row r="173" spans="2:7" s="318" customFormat="1" ht="12.75" x14ac:dyDescent="0.2">
      <c r="B173" s="364" t="s">
        <v>88</v>
      </c>
      <c r="C173" s="353" t="s">
        <v>508</v>
      </c>
      <c r="D173" s="365" t="s">
        <v>348</v>
      </c>
      <c r="E173" s="321">
        <v>3</v>
      </c>
      <c r="G173" s="283">
        <f t="shared" si="2"/>
        <v>4004</v>
      </c>
    </row>
    <row r="174" spans="2:7" s="318" customFormat="1" ht="12.75" x14ac:dyDescent="0.2">
      <c r="B174" s="369" t="s">
        <v>520</v>
      </c>
      <c r="C174" s="353" t="s">
        <v>332</v>
      </c>
      <c r="D174" s="370" t="s">
        <v>521</v>
      </c>
      <c r="E174" s="321">
        <v>1</v>
      </c>
      <c r="G174" s="283">
        <f t="shared" si="2"/>
        <v>1335</v>
      </c>
    </row>
    <row r="175" spans="2:7" s="318" customFormat="1" ht="12.75" x14ac:dyDescent="0.2">
      <c r="B175" s="364" t="s">
        <v>95</v>
      </c>
      <c r="C175" s="353" t="s">
        <v>508</v>
      </c>
      <c r="D175" s="365" t="s">
        <v>521</v>
      </c>
      <c r="E175" s="330">
        <v>5</v>
      </c>
      <c r="G175" s="283">
        <f t="shared" si="2"/>
        <v>6674</v>
      </c>
    </row>
    <row r="176" spans="2:7" s="318" customFormat="1" ht="12.75" x14ac:dyDescent="0.2">
      <c r="B176" s="364" t="s">
        <v>95</v>
      </c>
      <c r="C176" s="353" t="s">
        <v>508</v>
      </c>
      <c r="D176" s="365" t="s">
        <v>521</v>
      </c>
      <c r="E176" s="330">
        <v>1</v>
      </c>
      <c r="G176" s="283">
        <f t="shared" si="2"/>
        <v>1335</v>
      </c>
    </row>
    <row r="177" spans="2:7" s="318" customFormat="1" x14ac:dyDescent="0.25">
      <c r="B177" s="364" t="s">
        <v>95</v>
      </c>
      <c r="C177" s="353" t="s">
        <v>508</v>
      </c>
      <c r="D177" s="365" t="s">
        <v>521</v>
      </c>
      <c r="E177" s="331">
        <v>3</v>
      </c>
      <c r="G177" s="283">
        <f t="shared" si="2"/>
        <v>4004</v>
      </c>
    </row>
    <row r="178" spans="2:7" s="318" customFormat="1" x14ac:dyDescent="0.25">
      <c r="B178" s="364" t="s">
        <v>95</v>
      </c>
      <c r="C178" s="353" t="s">
        <v>508</v>
      </c>
      <c r="D178" s="365" t="s">
        <v>521</v>
      </c>
      <c r="E178" s="331">
        <v>1</v>
      </c>
      <c r="G178" s="283">
        <f t="shared" si="2"/>
        <v>1335</v>
      </c>
    </row>
    <row r="179" spans="2:7" s="318" customFormat="1" x14ac:dyDescent="0.25">
      <c r="B179" s="364" t="s">
        <v>95</v>
      </c>
      <c r="C179" s="353" t="s">
        <v>508</v>
      </c>
      <c r="D179" s="365" t="s">
        <v>521</v>
      </c>
      <c r="E179" s="331">
        <v>2</v>
      </c>
      <c r="G179" s="283">
        <f t="shared" si="2"/>
        <v>2670</v>
      </c>
    </row>
    <row r="180" spans="2:7" s="318" customFormat="1" ht="12.75" hidden="1" x14ac:dyDescent="0.2">
      <c r="B180" s="364"/>
      <c r="C180" s="364"/>
      <c r="D180" s="364"/>
      <c r="E180" s="321"/>
      <c r="G180" s="283">
        <f t="shared" si="2"/>
        <v>0</v>
      </c>
    </row>
    <row r="181" spans="2:7" s="318" customFormat="1" ht="25.5" hidden="1" x14ac:dyDescent="0.2">
      <c r="B181" s="360" t="s">
        <v>186</v>
      </c>
      <c r="C181" s="360"/>
      <c r="D181" s="360"/>
      <c r="E181" s="320">
        <f>E182+E184+E183</f>
        <v>0</v>
      </c>
      <c r="G181" s="283">
        <f t="shared" si="2"/>
        <v>0</v>
      </c>
    </row>
    <row r="182" spans="2:7" s="318" customFormat="1" ht="12.75" hidden="1" x14ac:dyDescent="0.2">
      <c r="B182" s="364"/>
      <c r="C182" s="364"/>
      <c r="D182" s="364"/>
      <c r="E182" s="321"/>
      <c r="G182" s="283">
        <f t="shared" si="2"/>
        <v>0</v>
      </c>
    </row>
    <row r="183" spans="2:7" s="318" customFormat="1" ht="12.75" hidden="1" x14ac:dyDescent="0.2">
      <c r="B183" s="364"/>
      <c r="C183" s="364"/>
      <c r="D183" s="364"/>
      <c r="E183" s="321"/>
      <c r="G183" s="283">
        <f t="shared" si="2"/>
        <v>0</v>
      </c>
    </row>
    <row r="184" spans="2:7" s="318" customFormat="1" ht="12.75" hidden="1" x14ac:dyDescent="0.2">
      <c r="B184" s="364"/>
      <c r="C184" s="364"/>
      <c r="D184" s="364"/>
      <c r="E184" s="321"/>
      <c r="G184" s="283">
        <f t="shared" si="2"/>
        <v>0</v>
      </c>
    </row>
    <row r="185" spans="2:7" s="318" customFormat="1" ht="12.75" x14ac:dyDescent="0.2">
      <c r="B185" s="360" t="s">
        <v>338</v>
      </c>
      <c r="C185" s="360"/>
      <c r="D185" s="360"/>
      <c r="E185" s="320">
        <f>SUM(E186:E189)</f>
        <v>13</v>
      </c>
      <c r="G185" s="283"/>
    </row>
    <row r="186" spans="2:7" s="318" customFormat="1" ht="12.75" x14ac:dyDescent="0.2">
      <c r="B186" s="364" t="s">
        <v>12</v>
      </c>
      <c r="C186" s="353" t="s">
        <v>339</v>
      </c>
      <c r="D186" s="365" t="s">
        <v>340</v>
      </c>
      <c r="E186" s="321">
        <v>8</v>
      </c>
      <c r="G186" s="283">
        <f t="shared" si="2"/>
        <v>10678</v>
      </c>
    </row>
    <row r="187" spans="2:7" s="318" customFormat="1" ht="12.75" x14ac:dyDescent="0.2">
      <c r="B187" s="364" t="s">
        <v>12</v>
      </c>
      <c r="C187" s="353" t="s">
        <v>339</v>
      </c>
      <c r="D187" s="365" t="s">
        <v>340</v>
      </c>
      <c r="E187" s="321">
        <v>3</v>
      </c>
      <c r="G187" s="283">
        <f t="shared" si="2"/>
        <v>4004</v>
      </c>
    </row>
    <row r="188" spans="2:7" s="318" customFormat="1" ht="12.75" x14ac:dyDescent="0.2">
      <c r="B188" s="364" t="s">
        <v>12</v>
      </c>
      <c r="C188" s="353" t="s">
        <v>339</v>
      </c>
      <c r="D188" s="365" t="s">
        <v>340</v>
      </c>
      <c r="E188" s="321">
        <v>1</v>
      </c>
      <c r="G188" s="283">
        <f t="shared" si="2"/>
        <v>1335</v>
      </c>
    </row>
    <row r="189" spans="2:7" s="318" customFormat="1" ht="12.75" x14ac:dyDescent="0.2">
      <c r="B189" s="364" t="s">
        <v>12</v>
      </c>
      <c r="C189" s="353" t="s">
        <v>339</v>
      </c>
      <c r="D189" s="365" t="s">
        <v>340</v>
      </c>
      <c r="E189" s="321">
        <v>1</v>
      </c>
      <c r="G189" s="283">
        <f t="shared" si="2"/>
        <v>1335</v>
      </c>
    </row>
    <row r="190" spans="2:7" s="318" customFormat="1" ht="13.5" x14ac:dyDescent="0.2">
      <c r="B190" s="351" t="s">
        <v>109</v>
      </c>
      <c r="C190" s="351"/>
      <c r="D190" s="351"/>
      <c r="E190" s="352">
        <f>E161+E169</f>
        <v>34</v>
      </c>
      <c r="G190" s="283"/>
    </row>
    <row r="191" spans="2:7" s="329" customFormat="1" ht="33" customHeight="1" x14ac:dyDescent="0.2">
      <c r="B191" s="670" t="s">
        <v>522</v>
      </c>
      <c r="C191" s="670"/>
      <c r="D191" s="670"/>
      <c r="E191" s="670"/>
      <c r="G191" s="283"/>
    </row>
    <row r="192" spans="2:7" s="318" customFormat="1" ht="28.5" customHeight="1" x14ac:dyDescent="0.2">
      <c r="B192" s="359" t="s">
        <v>24</v>
      </c>
      <c r="C192" s="359"/>
      <c r="D192" s="359"/>
      <c r="E192" s="332">
        <f>E193+E195+E198+E200</f>
        <v>3.4</v>
      </c>
      <c r="G192" s="283"/>
    </row>
    <row r="193" spans="2:7" s="318" customFormat="1" ht="12.75" x14ac:dyDescent="0.2">
      <c r="B193" s="360" t="s">
        <v>25</v>
      </c>
      <c r="C193" s="360"/>
      <c r="D193" s="360"/>
      <c r="E193" s="333">
        <f>E194</f>
        <v>0.75</v>
      </c>
      <c r="G193" s="283"/>
    </row>
    <row r="194" spans="2:7" s="318" customFormat="1" ht="12.75" x14ac:dyDescent="0.2">
      <c r="B194" s="371" t="s">
        <v>91</v>
      </c>
      <c r="C194" s="353" t="s">
        <v>496</v>
      </c>
      <c r="D194" s="353" t="s">
        <v>510</v>
      </c>
      <c r="E194" s="114">
        <v>0.75</v>
      </c>
      <c r="G194" s="283">
        <f t="shared" si="2"/>
        <v>1001</v>
      </c>
    </row>
    <row r="195" spans="2:7" s="318" customFormat="1" ht="38.25" x14ac:dyDescent="0.2">
      <c r="B195" s="360" t="s">
        <v>478</v>
      </c>
      <c r="C195" s="360"/>
      <c r="D195" s="360"/>
      <c r="E195" s="333">
        <f>E196+E197</f>
        <v>1.5</v>
      </c>
      <c r="G195" s="283"/>
    </row>
    <row r="196" spans="2:7" s="318" customFormat="1" ht="12.75" x14ac:dyDescent="0.2">
      <c r="B196" s="361" t="s">
        <v>94</v>
      </c>
      <c r="C196" s="353" t="s">
        <v>481</v>
      </c>
      <c r="D196" s="347" t="s">
        <v>482</v>
      </c>
      <c r="E196" s="114">
        <v>0.75</v>
      </c>
      <c r="G196" s="283">
        <f t="shared" si="2"/>
        <v>1001</v>
      </c>
    </row>
    <row r="197" spans="2:7" s="318" customFormat="1" ht="12.75" x14ac:dyDescent="0.2">
      <c r="B197" s="362" t="s">
        <v>100</v>
      </c>
      <c r="C197" s="353" t="s">
        <v>479</v>
      </c>
      <c r="D197" s="363" t="s">
        <v>480</v>
      </c>
      <c r="E197" s="334">
        <v>0.75</v>
      </c>
      <c r="G197" s="283">
        <f t="shared" si="2"/>
        <v>1001</v>
      </c>
    </row>
    <row r="198" spans="2:7" s="318" customFormat="1" ht="38.25" x14ac:dyDescent="0.2">
      <c r="B198" s="360" t="s">
        <v>507</v>
      </c>
      <c r="C198" s="360"/>
      <c r="D198" s="360"/>
      <c r="E198" s="333">
        <f>SUM(E199:E199)</f>
        <v>0.4</v>
      </c>
      <c r="G198" s="283"/>
    </row>
    <row r="199" spans="2:7" s="318" customFormat="1" ht="12.75" x14ac:dyDescent="0.2">
      <c r="B199" s="364" t="s">
        <v>83</v>
      </c>
      <c r="C199" s="353" t="s">
        <v>327</v>
      </c>
      <c r="D199" s="365" t="s">
        <v>357</v>
      </c>
      <c r="E199" s="114">
        <v>0.4</v>
      </c>
      <c r="G199" s="283">
        <f t="shared" si="2"/>
        <v>534</v>
      </c>
    </row>
    <row r="200" spans="2:7" s="318" customFormat="1" ht="38.25" x14ac:dyDescent="0.2">
      <c r="B200" s="360" t="s">
        <v>69</v>
      </c>
      <c r="C200" s="360"/>
      <c r="D200" s="360"/>
      <c r="E200" s="333">
        <f>E201</f>
        <v>0.75</v>
      </c>
      <c r="G200" s="283"/>
    </row>
    <row r="201" spans="2:7" s="318" customFormat="1" ht="12.75" x14ac:dyDescent="0.2">
      <c r="B201" s="366" t="s">
        <v>99</v>
      </c>
      <c r="C201" s="353" t="s">
        <v>519</v>
      </c>
      <c r="D201" s="367" t="s">
        <v>359</v>
      </c>
      <c r="E201" s="114">
        <v>0.75</v>
      </c>
      <c r="G201" s="283">
        <f t="shared" si="2"/>
        <v>1001</v>
      </c>
    </row>
    <row r="202" spans="2:7" s="318" customFormat="1" ht="25.5" customHeight="1" x14ac:dyDescent="0.2">
      <c r="B202" s="359" t="s">
        <v>70</v>
      </c>
      <c r="C202" s="359"/>
      <c r="D202" s="359"/>
      <c r="E202" s="332">
        <f>E203+E206+E211+E214</f>
        <v>6</v>
      </c>
      <c r="G202" s="283"/>
    </row>
    <row r="203" spans="2:7" s="318" customFormat="1" ht="38.25" hidden="1" x14ac:dyDescent="0.2">
      <c r="B203" s="360" t="s">
        <v>185</v>
      </c>
      <c r="C203" s="360"/>
      <c r="D203" s="360"/>
      <c r="E203" s="333">
        <f>E204+E205</f>
        <v>0</v>
      </c>
      <c r="G203" s="283"/>
    </row>
    <row r="204" spans="2:7" s="318" customFormat="1" ht="12.75" hidden="1" x14ac:dyDescent="0.2">
      <c r="B204" s="368" t="s">
        <v>94</v>
      </c>
      <c r="C204" s="368"/>
      <c r="D204" s="368"/>
      <c r="E204" s="114"/>
      <c r="G204" s="283"/>
    </row>
    <row r="205" spans="2:7" s="318" customFormat="1" ht="12.75" hidden="1" x14ac:dyDescent="0.2">
      <c r="B205" s="368"/>
      <c r="C205" s="368"/>
      <c r="D205" s="368"/>
      <c r="E205" s="114"/>
      <c r="G205" s="283"/>
    </row>
    <row r="206" spans="2:7" s="318" customFormat="1" ht="38.25" x14ac:dyDescent="0.2">
      <c r="B206" s="360" t="s">
        <v>331</v>
      </c>
      <c r="C206" s="360"/>
      <c r="D206" s="360"/>
      <c r="E206" s="333">
        <f>E207+E208+E209</f>
        <v>5</v>
      </c>
      <c r="G206" s="283"/>
    </row>
    <row r="207" spans="2:7" s="318" customFormat="1" ht="12.75" x14ac:dyDescent="0.2">
      <c r="B207" s="364" t="s">
        <v>88</v>
      </c>
      <c r="C207" s="353" t="s">
        <v>508</v>
      </c>
      <c r="D207" s="365" t="s">
        <v>348</v>
      </c>
      <c r="E207" s="114">
        <v>1</v>
      </c>
      <c r="G207" s="283">
        <f t="shared" ref="G207:G239" si="3">ROUND(E207*9*120*1.2359,0)</f>
        <v>1335</v>
      </c>
    </row>
    <row r="208" spans="2:7" s="318" customFormat="1" ht="12.75" x14ac:dyDescent="0.2">
      <c r="B208" s="282" t="s">
        <v>84</v>
      </c>
      <c r="C208" s="353" t="s">
        <v>332</v>
      </c>
      <c r="D208" s="358" t="s">
        <v>348</v>
      </c>
      <c r="E208" s="114">
        <v>1</v>
      </c>
      <c r="G208" s="283">
        <f t="shared" si="3"/>
        <v>1335</v>
      </c>
    </row>
    <row r="209" spans="2:7" s="318" customFormat="1" ht="12.75" x14ac:dyDescent="0.2">
      <c r="B209" s="364" t="s">
        <v>88</v>
      </c>
      <c r="C209" s="353" t="s">
        <v>508</v>
      </c>
      <c r="D209" s="365" t="s">
        <v>348</v>
      </c>
      <c r="E209" s="114">
        <v>3</v>
      </c>
      <c r="G209" s="283">
        <f t="shared" si="3"/>
        <v>4004</v>
      </c>
    </row>
    <row r="210" spans="2:7" s="318" customFormat="1" ht="12.75" hidden="1" x14ac:dyDescent="0.2">
      <c r="B210" s="364"/>
      <c r="C210" s="364"/>
      <c r="D210" s="364"/>
      <c r="E210" s="114"/>
      <c r="G210" s="283">
        <f t="shared" si="3"/>
        <v>0</v>
      </c>
    </row>
    <row r="211" spans="2:7" s="318" customFormat="1" ht="38.25" hidden="1" x14ac:dyDescent="0.2">
      <c r="B211" s="360" t="s">
        <v>187</v>
      </c>
      <c r="C211" s="360"/>
      <c r="D211" s="360"/>
      <c r="E211" s="333">
        <f>SUM(E212:E213)</f>
        <v>0</v>
      </c>
      <c r="G211" s="283">
        <f t="shared" si="3"/>
        <v>0</v>
      </c>
    </row>
    <row r="212" spans="2:7" s="318" customFormat="1" ht="12.75" hidden="1" x14ac:dyDescent="0.2">
      <c r="B212" s="364" t="s">
        <v>99</v>
      </c>
      <c r="C212" s="364"/>
      <c r="D212" s="364"/>
      <c r="E212" s="114"/>
      <c r="G212" s="283">
        <f t="shared" si="3"/>
        <v>0</v>
      </c>
    </row>
    <row r="213" spans="2:7" s="318" customFormat="1" ht="12.75" hidden="1" x14ac:dyDescent="0.2">
      <c r="B213" s="364"/>
      <c r="C213" s="364"/>
      <c r="D213" s="364"/>
      <c r="E213" s="114"/>
      <c r="G213" s="283">
        <f t="shared" si="3"/>
        <v>0</v>
      </c>
    </row>
    <row r="214" spans="2:7" s="318" customFormat="1" ht="12.75" x14ac:dyDescent="0.2">
      <c r="B214" s="360" t="s">
        <v>338</v>
      </c>
      <c r="C214" s="360"/>
      <c r="D214" s="360"/>
      <c r="E214" s="333">
        <f>E215</f>
        <v>1</v>
      </c>
      <c r="G214" s="283"/>
    </row>
    <row r="215" spans="2:7" s="318" customFormat="1" ht="12.75" x14ac:dyDescent="0.2">
      <c r="B215" s="364" t="s">
        <v>12</v>
      </c>
      <c r="C215" s="353" t="s">
        <v>339</v>
      </c>
      <c r="D215" s="365" t="s">
        <v>340</v>
      </c>
      <c r="E215" s="114">
        <v>1</v>
      </c>
      <c r="G215" s="283">
        <f t="shared" si="3"/>
        <v>1335</v>
      </c>
    </row>
    <row r="216" spans="2:7" s="318" customFormat="1" ht="13.5" x14ac:dyDescent="0.2">
      <c r="B216" s="351" t="s">
        <v>109</v>
      </c>
      <c r="C216" s="351"/>
      <c r="D216" s="351"/>
      <c r="E216" s="352">
        <f>E192+E202</f>
        <v>9.4</v>
      </c>
      <c r="G216" s="283"/>
    </row>
    <row r="217" spans="2:7" s="329" customFormat="1" ht="33.75" customHeight="1" x14ac:dyDescent="0.2">
      <c r="B217" s="670" t="s">
        <v>523</v>
      </c>
      <c r="C217" s="670"/>
      <c r="D217" s="670"/>
      <c r="E217" s="670"/>
      <c r="G217" s="283"/>
    </row>
    <row r="218" spans="2:7" s="318" customFormat="1" ht="29.25" customHeight="1" x14ac:dyDescent="0.2">
      <c r="B218" s="359" t="s">
        <v>24</v>
      </c>
      <c r="C218" s="359"/>
      <c r="D218" s="359"/>
      <c r="E218" s="319">
        <f>E219+E221</f>
        <v>1.25</v>
      </c>
      <c r="G218" s="283"/>
    </row>
    <row r="219" spans="2:7" s="318" customFormat="1" ht="12.75" x14ac:dyDescent="0.2">
      <c r="B219" s="360" t="s">
        <v>25</v>
      </c>
      <c r="C219" s="360"/>
      <c r="D219" s="360"/>
      <c r="E219" s="320">
        <f>E220</f>
        <v>0.5</v>
      </c>
      <c r="G219" s="283"/>
    </row>
    <row r="220" spans="2:7" s="318" customFormat="1" ht="12.75" x14ac:dyDescent="0.2">
      <c r="B220" s="361" t="s">
        <v>91</v>
      </c>
      <c r="C220" s="353" t="s">
        <v>496</v>
      </c>
      <c r="D220" s="347" t="s">
        <v>510</v>
      </c>
      <c r="E220" s="321">
        <v>0.5</v>
      </c>
      <c r="G220" s="283">
        <f t="shared" si="3"/>
        <v>667</v>
      </c>
    </row>
    <row r="221" spans="2:7" s="318" customFormat="1" ht="38.25" x14ac:dyDescent="0.2">
      <c r="B221" s="360" t="s">
        <v>524</v>
      </c>
      <c r="C221" s="360"/>
      <c r="D221" s="360"/>
      <c r="E221" s="320">
        <f>SUM(E222)</f>
        <v>0.75</v>
      </c>
      <c r="G221" s="283"/>
    </row>
    <row r="222" spans="2:7" s="318" customFormat="1" ht="12.75" x14ac:dyDescent="0.2">
      <c r="B222" s="364" t="s">
        <v>83</v>
      </c>
      <c r="C222" s="353" t="s">
        <v>327</v>
      </c>
      <c r="D222" s="365" t="s">
        <v>357</v>
      </c>
      <c r="E222" s="321">
        <v>0.75</v>
      </c>
      <c r="G222" s="283">
        <f t="shared" si="3"/>
        <v>1001</v>
      </c>
    </row>
    <row r="223" spans="2:7" s="318" customFormat="1" ht="29.25" customHeight="1" x14ac:dyDescent="0.2">
      <c r="B223" s="359" t="s">
        <v>70</v>
      </c>
      <c r="C223" s="359"/>
      <c r="D223" s="359"/>
      <c r="E223" s="319">
        <f>E224</f>
        <v>6</v>
      </c>
      <c r="G223" s="283"/>
    </row>
    <row r="224" spans="2:7" s="318" customFormat="1" ht="38.25" x14ac:dyDescent="0.2">
      <c r="B224" s="360" t="s">
        <v>331</v>
      </c>
      <c r="C224" s="360"/>
      <c r="D224" s="360"/>
      <c r="E224" s="320">
        <f>SUM(E225:E227)</f>
        <v>6</v>
      </c>
      <c r="G224" s="283"/>
    </row>
    <row r="225" spans="2:7" s="318" customFormat="1" ht="12.75" x14ac:dyDescent="0.2">
      <c r="B225" s="282" t="s">
        <v>84</v>
      </c>
      <c r="C225" s="353" t="s">
        <v>332</v>
      </c>
      <c r="D225" s="358" t="s">
        <v>348</v>
      </c>
      <c r="E225" s="321">
        <v>1</v>
      </c>
      <c r="G225" s="283">
        <f t="shared" si="3"/>
        <v>1335</v>
      </c>
    </row>
    <row r="226" spans="2:7" s="318" customFormat="1" ht="12.75" x14ac:dyDescent="0.2">
      <c r="B226" s="364" t="s">
        <v>88</v>
      </c>
      <c r="C226" s="353" t="s">
        <v>508</v>
      </c>
      <c r="D226" s="365" t="s">
        <v>348</v>
      </c>
      <c r="E226" s="321">
        <v>3</v>
      </c>
      <c r="G226" s="283">
        <f t="shared" si="3"/>
        <v>4004</v>
      </c>
    </row>
    <row r="227" spans="2:7" s="318" customFormat="1" ht="12.75" x14ac:dyDescent="0.2">
      <c r="B227" s="364" t="s">
        <v>88</v>
      </c>
      <c r="C227" s="353" t="s">
        <v>508</v>
      </c>
      <c r="D227" s="365" t="s">
        <v>348</v>
      </c>
      <c r="E227" s="321">
        <v>2</v>
      </c>
      <c r="G227" s="283">
        <f t="shared" si="3"/>
        <v>2670</v>
      </c>
    </row>
    <row r="228" spans="2:7" s="318" customFormat="1" ht="25.5" hidden="1" customHeight="1" x14ac:dyDescent="0.2">
      <c r="B228" s="359" t="s">
        <v>70</v>
      </c>
      <c r="C228" s="359"/>
      <c r="D228" s="359"/>
      <c r="E228" s="319">
        <f>E229</f>
        <v>0</v>
      </c>
      <c r="G228" s="283">
        <f t="shared" si="3"/>
        <v>0</v>
      </c>
    </row>
    <row r="229" spans="2:7" s="318" customFormat="1" ht="25.5" hidden="1" x14ac:dyDescent="0.2">
      <c r="B229" s="360" t="s">
        <v>186</v>
      </c>
      <c r="C229" s="360"/>
      <c r="D229" s="360"/>
      <c r="E229" s="320">
        <f>E231+E230</f>
        <v>0</v>
      </c>
      <c r="G229" s="283">
        <f t="shared" si="3"/>
        <v>0</v>
      </c>
    </row>
    <row r="230" spans="2:7" s="318" customFormat="1" ht="12.75" hidden="1" x14ac:dyDescent="0.2">
      <c r="B230" s="364"/>
      <c r="C230" s="364"/>
      <c r="D230" s="364"/>
      <c r="E230" s="321"/>
      <c r="G230" s="283">
        <f t="shared" si="3"/>
        <v>0</v>
      </c>
    </row>
    <row r="231" spans="2:7" s="318" customFormat="1" ht="12.75" hidden="1" x14ac:dyDescent="0.2">
      <c r="B231" s="361"/>
      <c r="C231" s="361"/>
      <c r="D231" s="361"/>
      <c r="E231" s="321"/>
      <c r="G231" s="283">
        <f t="shared" si="3"/>
        <v>0</v>
      </c>
    </row>
    <row r="232" spans="2:7" s="318" customFormat="1" ht="13.5" x14ac:dyDescent="0.2">
      <c r="B232" s="351" t="s">
        <v>109</v>
      </c>
      <c r="C232" s="351"/>
      <c r="D232" s="351"/>
      <c r="E232" s="352">
        <f>E218+E228+E223</f>
        <v>7.25</v>
      </c>
      <c r="G232" s="283"/>
    </row>
    <row r="233" spans="2:7" s="329" customFormat="1" ht="27.75" customHeight="1" x14ac:dyDescent="0.2">
      <c r="B233" s="670" t="s">
        <v>525</v>
      </c>
      <c r="C233" s="670"/>
      <c r="D233" s="670"/>
      <c r="E233" s="670"/>
      <c r="G233" s="283"/>
    </row>
    <row r="234" spans="2:7" s="318" customFormat="1" ht="12.75" x14ac:dyDescent="0.2">
      <c r="B234" s="359" t="s">
        <v>24</v>
      </c>
      <c r="C234" s="359"/>
      <c r="D234" s="359"/>
      <c r="E234" s="326">
        <f>E235+E238</f>
        <v>0.5</v>
      </c>
      <c r="G234" s="283"/>
    </row>
    <row r="235" spans="2:7" s="318" customFormat="1" ht="12.75" x14ac:dyDescent="0.2">
      <c r="B235" s="360" t="s">
        <v>25</v>
      </c>
      <c r="C235" s="360"/>
      <c r="D235" s="360"/>
      <c r="E235" s="327">
        <f>E236+E237</f>
        <v>0.25</v>
      </c>
      <c r="G235" s="283"/>
    </row>
    <row r="236" spans="2:7" s="318" customFormat="1" ht="12.75" x14ac:dyDescent="0.2">
      <c r="B236" s="361" t="s">
        <v>111</v>
      </c>
      <c r="C236" s="347" t="s">
        <v>499</v>
      </c>
      <c r="D236" s="347" t="s">
        <v>500</v>
      </c>
      <c r="E236" s="328">
        <v>0.25</v>
      </c>
      <c r="G236" s="283">
        <f t="shared" si="3"/>
        <v>334</v>
      </c>
    </row>
    <row r="237" spans="2:7" s="318" customFormat="1" ht="12.75" hidden="1" x14ac:dyDescent="0.2">
      <c r="B237" s="361"/>
      <c r="C237" s="361"/>
      <c r="D237" s="361"/>
      <c r="E237" s="328"/>
      <c r="G237" s="283">
        <f t="shared" si="3"/>
        <v>0</v>
      </c>
    </row>
    <row r="238" spans="2:7" s="318" customFormat="1" ht="38.25" x14ac:dyDescent="0.2">
      <c r="B238" s="360" t="s">
        <v>478</v>
      </c>
      <c r="C238" s="360"/>
      <c r="D238" s="360"/>
      <c r="E238" s="327">
        <f>E239</f>
        <v>0.25</v>
      </c>
      <c r="G238" s="283"/>
    </row>
    <row r="239" spans="2:7" s="318" customFormat="1" ht="12.75" x14ac:dyDescent="0.2">
      <c r="B239" s="361" t="s">
        <v>98</v>
      </c>
      <c r="C239" s="353" t="s">
        <v>502</v>
      </c>
      <c r="D239" s="347" t="s">
        <v>503</v>
      </c>
      <c r="E239" s="328">
        <v>0.25</v>
      </c>
      <c r="G239" s="283">
        <f t="shared" si="3"/>
        <v>334</v>
      </c>
    </row>
    <row r="240" spans="2:7" s="318" customFormat="1" ht="13.5" x14ac:dyDescent="0.2">
      <c r="B240" s="351" t="s">
        <v>109</v>
      </c>
      <c r="C240" s="351"/>
      <c r="D240" s="351"/>
      <c r="E240" s="352">
        <f>E234</f>
        <v>0.5</v>
      </c>
      <c r="G240" s="283"/>
    </row>
    <row r="241" spans="2:7" s="318" customFormat="1" ht="12.75" x14ac:dyDescent="0.2">
      <c r="B241" s="372" t="s">
        <v>526</v>
      </c>
      <c r="C241" s="372"/>
      <c r="D241" s="372"/>
      <c r="E241" s="386">
        <f>E41+E74+E57+E95+E111+E127+E143+E159+E190+E216+E232+E240</f>
        <v>133.14999999999998</v>
      </c>
      <c r="G241" s="335">
        <f>SUM(G12:G13,G15:G21,G121, G39:G40,G31:G35,G45,G47:G48,G61:G62,G64:G66,G78:G79,G82:G83,G86,G90:G93,G99,G105,G109,G115,G117,G124:G125,G131,G140:G141,G147,G149:G151,G155:G158,G163:G164,G166,G168,G171:G179,G186:G189,G194,G196:G197,G199,G201,G207:G209,G215,G220,G222,G225:G227,G236,G239)</f>
        <v>175065</v>
      </c>
    </row>
    <row r="242" spans="2:7" s="318" customFormat="1" x14ac:dyDescent="0.2">
      <c r="B242" s="675" t="s">
        <v>291</v>
      </c>
      <c r="C242" s="675"/>
      <c r="D242" s="675"/>
      <c r="E242" s="675"/>
      <c r="G242" s="283"/>
    </row>
    <row r="243" spans="2:7" s="318" customFormat="1" ht="12.75" x14ac:dyDescent="0.2">
      <c r="B243" s="359" t="s">
        <v>24</v>
      </c>
      <c r="C243" s="359"/>
      <c r="D243" s="359"/>
      <c r="E243" s="336">
        <f>E244+E283+E311+E322</f>
        <v>76.45</v>
      </c>
      <c r="G243" s="283"/>
    </row>
    <row r="244" spans="2:7" s="318" customFormat="1" ht="12.75" x14ac:dyDescent="0.2">
      <c r="B244" s="360" t="s">
        <v>25</v>
      </c>
      <c r="C244" s="360"/>
      <c r="D244" s="360"/>
      <c r="E244" s="337">
        <f>SUM(E245:E282)</f>
        <v>28.05</v>
      </c>
      <c r="G244" s="283"/>
    </row>
    <row r="245" spans="2:7" s="318" customFormat="1" ht="12.75" x14ac:dyDescent="0.2">
      <c r="B245" s="371" t="s">
        <v>91</v>
      </c>
      <c r="C245" s="353" t="s">
        <v>496</v>
      </c>
      <c r="D245" s="353" t="s">
        <v>510</v>
      </c>
      <c r="E245" s="119">
        <v>1</v>
      </c>
      <c r="G245" s="283">
        <f>ROUND(E245*9*120*1.2359,0)</f>
        <v>1335</v>
      </c>
    </row>
    <row r="246" spans="2:7" s="318" customFormat="1" ht="12.75" x14ac:dyDescent="0.2">
      <c r="B246" s="371" t="s">
        <v>91</v>
      </c>
      <c r="C246" s="353" t="s">
        <v>496</v>
      </c>
      <c r="D246" s="353" t="s">
        <v>510</v>
      </c>
      <c r="E246" s="119">
        <v>1</v>
      </c>
      <c r="G246" s="283">
        <f t="shared" ref="G246:G309" si="4">ROUND(E246*9*120*1.2359,0)</f>
        <v>1335</v>
      </c>
    </row>
    <row r="247" spans="2:7" s="318" customFormat="1" ht="12.75" x14ac:dyDescent="0.2">
      <c r="B247" s="371" t="s">
        <v>91</v>
      </c>
      <c r="C247" s="353" t="s">
        <v>496</v>
      </c>
      <c r="D247" s="353" t="s">
        <v>510</v>
      </c>
      <c r="E247" s="119">
        <v>1</v>
      </c>
      <c r="G247" s="283">
        <f t="shared" si="4"/>
        <v>1335</v>
      </c>
    </row>
    <row r="248" spans="2:7" s="318" customFormat="1" ht="12.75" x14ac:dyDescent="0.2">
      <c r="B248" s="371" t="s">
        <v>91</v>
      </c>
      <c r="C248" s="353" t="s">
        <v>496</v>
      </c>
      <c r="D248" s="353" t="s">
        <v>510</v>
      </c>
      <c r="E248" s="119">
        <v>1</v>
      </c>
      <c r="G248" s="283">
        <f t="shared" si="4"/>
        <v>1335</v>
      </c>
    </row>
    <row r="249" spans="2:7" s="318" customFormat="1" ht="12.75" x14ac:dyDescent="0.2">
      <c r="B249" s="371" t="s">
        <v>93</v>
      </c>
      <c r="C249" s="353" t="s">
        <v>384</v>
      </c>
      <c r="D249" s="353" t="s">
        <v>527</v>
      </c>
      <c r="E249" s="119">
        <v>0.5</v>
      </c>
      <c r="G249" s="283">
        <f t="shared" si="4"/>
        <v>667</v>
      </c>
    </row>
    <row r="250" spans="2:7" s="318" customFormat="1" ht="12.75" x14ac:dyDescent="0.2">
      <c r="B250" s="371" t="s">
        <v>93</v>
      </c>
      <c r="C250" s="353" t="s">
        <v>384</v>
      </c>
      <c r="D250" s="353" t="s">
        <v>527</v>
      </c>
      <c r="E250" s="119">
        <v>0.5</v>
      </c>
      <c r="G250" s="283">
        <f t="shared" si="4"/>
        <v>667</v>
      </c>
    </row>
    <row r="251" spans="2:7" s="318" customFormat="1" ht="12.75" x14ac:dyDescent="0.2">
      <c r="B251" s="371" t="s">
        <v>93</v>
      </c>
      <c r="C251" s="353" t="s">
        <v>384</v>
      </c>
      <c r="D251" s="353" t="s">
        <v>527</v>
      </c>
      <c r="E251" s="119">
        <v>0.5</v>
      </c>
      <c r="G251" s="283">
        <f t="shared" si="4"/>
        <v>667</v>
      </c>
    </row>
    <row r="252" spans="2:7" s="318" customFormat="1" ht="12.75" x14ac:dyDescent="0.2">
      <c r="B252" s="371" t="s">
        <v>93</v>
      </c>
      <c r="C252" s="353" t="s">
        <v>384</v>
      </c>
      <c r="D252" s="353" t="s">
        <v>527</v>
      </c>
      <c r="E252" s="119">
        <v>0.5</v>
      </c>
      <c r="G252" s="283">
        <f t="shared" si="4"/>
        <v>667</v>
      </c>
    </row>
    <row r="253" spans="2:7" s="318" customFormat="1" ht="12.75" x14ac:dyDescent="0.2">
      <c r="B253" s="371" t="s">
        <v>528</v>
      </c>
      <c r="C253" s="353" t="s">
        <v>529</v>
      </c>
      <c r="D253" s="353" t="s">
        <v>530</v>
      </c>
      <c r="E253" s="119">
        <v>1</v>
      </c>
      <c r="G253" s="283">
        <f t="shared" si="4"/>
        <v>1335</v>
      </c>
    </row>
    <row r="254" spans="2:7" s="318" customFormat="1" ht="12.75" x14ac:dyDescent="0.2">
      <c r="B254" s="371" t="s">
        <v>528</v>
      </c>
      <c r="C254" s="353" t="s">
        <v>529</v>
      </c>
      <c r="D254" s="353" t="s">
        <v>530</v>
      </c>
      <c r="E254" s="119">
        <v>0.5</v>
      </c>
      <c r="G254" s="283">
        <f t="shared" si="4"/>
        <v>667</v>
      </c>
    </row>
    <row r="255" spans="2:7" s="318" customFormat="1" ht="12.75" x14ac:dyDescent="0.2">
      <c r="B255" s="371" t="s">
        <v>528</v>
      </c>
      <c r="C255" s="353" t="s">
        <v>529</v>
      </c>
      <c r="D255" s="353" t="s">
        <v>530</v>
      </c>
      <c r="E255" s="119">
        <v>0.5</v>
      </c>
      <c r="G255" s="283">
        <f t="shared" si="4"/>
        <v>667</v>
      </c>
    </row>
    <row r="256" spans="2:7" s="318" customFormat="1" ht="12.75" x14ac:dyDescent="0.2">
      <c r="B256" s="371" t="s">
        <v>528</v>
      </c>
      <c r="C256" s="353" t="s">
        <v>529</v>
      </c>
      <c r="D256" s="353" t="s">
        <v>530</v>
      </c>
      <c r="E256" s="119">
        <v>0.5</v>
      </c>
      <c r="G256" s="283">
        <f t="shared" si="4"/>
        <v>667</v>
      </c>
    </row>
    <row r="257" spans="2:7" s="318" customFormat="1" ht="12.75" x14ac:dyDescent="0.2">
      <c r="B257" s="371" t="s">
        <v>91</v>
      </c>
      <c r="C257" s="353" t="s">
        <v>496</v>
      </c>
      <c r="D257" s="353" t="s">
        <v>510</v>
      </c>
      <c r="E257" s="119">
        <v>0.25</v>
      </c>
      <c r="G257" s="283">
        <f t="shared" si="4"/>
        <v>334</v>
      </c>
    </row>
    <row r="258" spans="2:7" s="318" customFormat="1" ht="12.75" x14ac:dyDescent="0.2">
      <c r="B258" s="371" t="s">
        <v>91</v>
      </c>
      <c r="C258" s="353" t="s">
        <v>496</v>
      </c>
      <c r="D258" s="353" t="s">
        <v>510</v>
      </c>
      <c r="E258" s="119">
        <v>0.5</v>
      </c>
      <c r="G258" s="283">
        <f t="shared" si="4"/>
        <v>667</v>
      </c>
    </row>
    <row r="259" spans="2:7" s="318" customFormat="1" ht="12.75" x14ac:dyDescent="0.2">
      <c r="B259" s="371" t="s">
        <v>91</v>
      </c>
      <c r="C259" s="353" t="s">
        <v>496</v>
      </c>
      <c r="D259" s="353" t="s">
        <v>510</v>
      </c>
      <c r="E259" s="119">
        <v>0.5</v>
      </c>
      <c r="G259" s="283">
        <f t="shared" si="4"/>
        <v>667</v>
      </c>
    </row>
    <row r="260" spans="2:7" s="318" customFormat="1" ht="12.75" x14ac:dyDescent="0.2">
      <c r="B260" s="371" t="s">
        <v>91</v>
      </c>
      <c r="C260" s="353" t="s">
        <v>496</v>
      </c>
      <c r="D260" s="353" t="s">
        <v>510</v>
      </c>
      <c r="E260" s="119">
        <v>0.5</v>
      </c>
      <c r="G260" s="283">
        <f t="shared" si="4"/>
        <v>667</v>
      </c>
    </row>
    <row r="261" spans="2:7" s="318" customFormat="1" ht="12.75" x14ac:dyDescent="0.2">
      <c r="B261" s="371" t="s">
        <v>91</v>
      </c>
      <c r="C261" s="353" t="s">
        <v>496</v>
      </c>
      <c r="D261" s="353" t="s">
        <v>510</v>
      </c>
      <c r="E261" s="119">
        <v>0.5</v>
      </c>
      <c r="G261" s="283">
        <f t="shared" si="4"/>
        <v>667</v>
      </c>
    </row>
    <row r="262" spans="2:7" s="318" customFormat="1" ht="12.75" x14ac:dyDescent="0.2">
      <c r="B262" s="371" t="s">
        <v>91</v>
      </c>
      <c r="C262" s="353" t="s">
        <v>496</v>
      </c>
      <c r="D262" s="353" t="s">
        <v>510</v>
      </c>
      <c r="E262" s="119">
        <v>0.25</v>
      </c>
      <c r="G262" s="283">
        <f t="shared" si="4"/>
        <v>334</v>
      </c>
    </row>
    <row r="263" spans="2:7" s="318" customFormat="1" ht="12.75" x14ac:dyDescent="0.2">
      <c r="B263" s="371" t="s">
        <v>91</v>
      </c>
      <c r="C263" s="353" t="s">
        <v>496</v>
      </c>
      <c r="D263" s="353" t="s">
        <v>510</v>
      </c>
      <c r="E263" s="119">
        <v>0.5</v>
      </c>
      <c r="G263" s="283">
        <f t="shared" si="4"/>
        <v>667</v>
      </c>
    </row>
    <row r="264" spans="2:7" s="318" customFormat="1" ht="12.75" x14ac:dyDescent="0.2">
      <c r="B264" s="371" t="s">
        <v>97</v>
      </c>
      <c r="C264" s="353" t="s">
        <v>531</v>
      </c>
      <c r="D264" s="353" t="s">
        <v>532</v>
      </c>
      <c r="E264" s="119">
        <v>0.5</v>
      </c>
      <c r="G264" s="283">
        <f t="shared" si="4"/>
        <v>667</v>
      </c>
    </row>
    <row r="265" spans="2:7" s="318" customFormat="1" ht="12.75" x14ac:dyDescent="0.2">
      <c r="B265" s="371" t="s">
        <v>91</v>
      </c>
      <c r="C265" s="353" t="s">
        <v>384</v>
      </c>
      <c r="D265" s="353" t="s">
        <v>510</v>
      </c>
      <c r="E265" s="119">
        <v>5.9</v>
      </c>
      <c r="G265" s="283">
        <f t="shared" si="4"/>
        <v>7875</v>
      </c>
    </row>
    <row r="266" spans="2:7" s="318" customFormat="1" ht="12.75" x14ac:dyDescent="0.2">
      <c r="B266" s="371" t="s">
        <v>92</v>
      </c>
      <c r="C266" s="353" t="s">
        <v>533</v>
      </c>
      <c r="D266" s="353" t="s">
        <v>534</v>
      </c>
      <c r="E266" s="119">
        <v>1.05</v>
      </c>
      <c r="G266" s="283">
        <f t="shared" si="4"/>
        <v>1402</v>
      </c>
    </row>
    <row r="267" spans="2:7" s="318" customFormat="1" ht="12.75" x14ac:dyDescent="0.2">
      <c r="B267" s="371" t="s">
        <v>93</v>
      </c>
      <c r="C267" s="353" t="s">
        <v>384</v>
      </c>
      <c r="D267" s="353" t="s">
        <v>527</v>
      </c>
      <c r="E267" s="119">
        <v>0.5</v>
      </c>
      <c r="G267" s="283">
        <f t="shared" si="4"/>
        <v>667</v>
      </c>
    </row>
    <row r="268" spans="2:7" s="318" customFormat="1" ht="12.75" x14ac:dyDescent="0.2">
      <c r="B268" s="371" t="s">
        <v>91</v>
      </c>
      <c r="C268" s="353" t="s">
        <v>535</v>
      </c>
      <c r="D268" s="353" t="s">
        <v>536</v>
      </c>
      <c r="E268" s="119">
        <v>0.5</v>
      </c>
      <c r="G268" s="283">
        <f t="shared" si="4"/>
        <v>667</v>
      </c>
    </row>
    <row r="269" spans="2:7" s="318" customFormat="1" ht="12.75" x14ac:dyDescent="0.2">
      <c r="B269" s="371" t="s">
        <v>97</v>
      </c>
      <c r="C269" s="353" t="s">
        <v>537</v>
      </c>
      <c r="D269" s="353" t="s">
        <v>538</v>
      </c>
      <c r="E269" s="119">
        <v>0.5</v>
      </c>
      <c r="G269" s="283">
        <f t="shared" si="4"/>
        <v>667</v>
      </c>
    </row>
    <row r="270" spans="2:7" s="318" customFormat="1" ht="12.75" x14ac:dyDescent="0.2">
      <c r="B270" s="371" t="s">
        <v>97</v>
      </c>
      <c r="C270" s="353" t="s">
        <v>537</v>
      </c>
      <c r="D270" s="353" t="s">
        <v>538</v>
      </c>
      <c r="E270" s="119">
        <v>0.5</v>
      </c>
      <c r="G270" s="283">
        <f>ROUND(E270*9*120*1.2359,0)</f>
        <v>667</v>
      </c>
    </row>
    <row r="271" spans="2:7" s="318" customFormat="1" ht="12.75" x14ac:dyDescent="0.2">
      <c r="B271" s="371" t="s">
        <v>91</v>
      </c>
      <c r="C271" s="353" t="s">
        <v>535</v>
      </c>
      <c r="D271" s="353" t="s">
        <v>536</v>
      </c>
      <c r="E271" s="119">
        <v>0.25</v>
      </c>
      <c r="G271" s="283">
        <f t="shared" si="4"/>
        <v>334</v>
      </c>
    </row>
    <row r="272" spans="2:7" s="318" customFormat="1" ht="12.75" x14ac:dyDescent="0.2">
      <c r="B272" s="371" t="s">
        <v>91</v>
      </c>
      <c r="C272" s="353" t="s">
        <v>535</v>
      </c>
      <c r="D272" s="353" t="s">
        <v>536</v>
      </c>
      <c r="E272" s="119">
        <v>1.5</v>
      </c>
      <c r="G272" s="283">
        <f t="shared" si="4"/>
        <v>2002</v>
      </c>
    </row>
    <row r="273" spans="2:7" s="318" customFormat="1" ht="12.75" x14ac:dyDescent="0.2">
      <c r="B273" s="371" t="s">
        <v>91</v>
      </c>
      <c r="C273" s="353" t="s">
        <v>535</v>
      </c>
      <c r="D273" s="353" t="s">
        <v>536</v>
      </c>
      <c r="E273" s="119">
        <v>0.5</v>
      </c>
      <c r="G273" s="283">
        <f t="shared" si="4"/>
        <v>667</v>
      </c>
    </row>
    <row r="274" spans="2:7" s="318" customFormat="1" ht="12.75" x14ac:dyDescent="0.2">
      <c r="B274" s="371" t="s">
        <v>91</v>
      </c>
      <c r="C274" s="353" t="s">
        <v>535</v>
      </c>
      <c r="D274" s="353" t="s">
        <v>536</v>
      </c>
      <c r="E274" s="119">
        <v>0.5</v>
      </c>
      <c r="G274" s="283">
        <f t="shared" si="4"/>
        <v>667</v>
      </c>
    </row>
    <row r="275" spans="2:7" s="318" customFormat="1" ht="12.75" x14ac:dyDescent="0.2">
      <c r="B275" s="371" t="s">
        <v>245</v>
      </c>
      <c r="C275" s="353" t="s">
        <v>539</v>
      </c>
      <c r="D275" s="353" t="s">
        <v>540</v>
      </c>
      <c r="E275" s="119">
        <v>1</v>
      </c>
      <c r="G275" s="283">
        <f t="shared" si="4"/>
        <v>1335</v>
      </c>
    </row>
    <row r="276" spans="2:7" s="318" customFormat="1" ht="12.75" x14ac:dyDescent="0.2">
      <c r="B276" s="371" t="s">
        <v>245</v>
      </c>
      <c r="C276" s="353" t="s">
        <v>539</v>
      </c>
      <c r="D276" s="353" t="s">
        <v>540</v>
      </c>
      <c r="E276" s="119">
        <v>0.5</v>
      </c>
      <c r="G276" s="283">
        <f t="shared" si="4"/>
        <v>667</v>
      </c>
    </row>
    <row r="277" spans="2:7" s="318" customFormat="1" ht="12.75" x14ac:dyDescent="0.2">
      <c r="B277" s="371" t="s">
        <v>91</v>
      </c>
      <c r="C277" s="353" t="s">
        <v>535</v>
      </c>
      <c r="D277" s="353" t="s">
        <v>536</v>
      </c>
      <c r="E277" s="119">
        <v>0.5</v>
      </c>
      <c r="G277" s="283">
        <f t="shared" si="4"/>
        <v>667</v>
      </c>
    </row>
    <row r="278" spans="2:7" s="318" customFormat="1" ht="12.75" x14ac:dyDescent="0.2">
      <c r="B278" s="371" t="s">
        <v>245</v>
      </c>
      <c r="C278" s="353" t="s">
        <v>539</v>
      </c>
      <c r="D278" s="353" t="s">
        <v>540</v>
      </c>
      <c r="E278" s="119">
        <v>1</v>
      </c>
      <c r="G278" s="283">
        <f t="shared" si="4"/>
        <v>1335</v>
      </c>
    </row>
    <row r="279" spans="2:7" s="318" customFormat="1" ht="12.75" x14ac:dyDescent="0.2">
      <c r="B279" s="371" t="s">
        <v>189</v>
      </c>
      <c r="C279" s="353" t="s">
        <v>541</v>
      </c>
      <c r="D279" s="353" t="s">
        <v>542</v>
      </c>
      <c r="E279" s="119">
        <v>0.75</v>
      </c>
      <c r="G279" s="283">
        <f t="shared" si="4"/>
        <v>1001</v>
      </c>
    </row>
    <row r="280" spans="2:7" s="318" customFormat="1" ht="12.75" x14ac:dyDescent="0.2">
      <c r="B280" s="371" t="s">
        <v>43</v>
      </c>
      <c r="C280" s="353" t="s">
        <v>543</v>
      </c>
      <c r="D280" s="353" t="s">
        <v>393</v>
      </c>
      <c r="E280" s="119">
        <v>0.1</v>
      </c>
      <c r="G280" s="283">
        <f t="shared" si="4"/>
        <v>133</v>
      </c>
    </row>
    <row r="281" spans="2:7" s="318" customFormat="1" ht="12.75" x14ac:dyDescent="0.2">
      <c r="B281" s="371" t="s">
        <v>91</v>
      </c>
      <c r="C281" s="353" t="s">
        <v>535</v>
      </c>
      <c r="D281" s="353" t="s">
        <v>536</v>
      </c>
      <c r="E281" s="119">
        <v>0.25</v>
      </c>
      <c r="G281" s="283">
        <f t="shared" si="4"/>
        <v>334</v>
      </c>
    </row>
    <row r="282" spans="2:7" s="318" customFormat="1" ht="12.75" x14ac:dyDescent="0.2">
      <c r="B282" s="371" t="s">
        <v>97</v>
      </c>
      <c r="C282" s="353" t="s">
        <v>537</v>
      </c>
      <c r="D282" s="353" t="s">
        <v>538</v>
      </c>
      <c r="E282" s="119">
        <v>0.25</v>
      </c>
      <c r="G282" s="283">
        <f t="shared" si="4"/>
        <v>334</v>
      </c>
    </row>
    <row r="283" spans="2:7" s="318" customFormat="1" ht="38.25" x14ac:dyDescent="0.2">
      <c r="B283" s="360" t="s">
        <v>478</v>
      </c>
      <c r="C283" s="360"/>
      <c r="D283" s="360"/>
      <c r="E283" s="338">
        <f>SUM(E284:E310)</f>
        <v>28.65</v>
      </c>
      <c r="G283" s="283"/>
    </row>
    <row r="284" spans="2:7" s="318" customFormat="1" ht="12.75" x14ac:dyDescent="0.2">
      <c r="B284" s="371" t="s">
        <v>94</v>
      </c>
      <c r="C284" s="353" t="s">
        <v>481</v>
      </c>
      <c r="D284" s="353" t="s">
        <v>482</v>
      </c>
      <c r="E284" s="119">
        <v>2</v>
      </c>
      <c r="G284" s="283">
        <f t="shared" si="4"/>
        <v>2670</v>
      </c>
    </row>
    <row r="285" spans="2:7" s="318" customFormat="1" ht="12.75" x14ac:dyDescent="0.2">
      <c r="B285" s="371" t="s">
        <v>94</v>
      </c>
      <c r="C285" s="353" t="s">
        <v>481</v>
      </c>
      <c r="D285" s="353" t="s">
        <v>482</v>
      </c>
      <c r="E285" s="119">
        <v>1</v>
      </c>
      <c r="G285" s="283">
        <f t="shared" si="4"/>
        <v>1335</v>
      </c>
    </row>
    <row r="286" spans="2:7" s="318" customFormat="1" ht="12.75" x14ac:dyDescent="0.2">
      <c r="B286" s="371" t="s">
        <v>94</v>
      </c>
      <c r="C286" s="353" t="s">
        <v>481</v>
      </c>
      <c r="D286" s="353" t="s">
        <v>482</v>
      </c>
      <c r="E286" s="119">
        <v>1</v>
      </c>
      <c r="G286" s="283">
        <f t="shared" si="4"/>
        <v>1335</v>
      </c>
    </row>
    <row r="287" spans="2:7" s="318" customFormat="1" ht="12.75" x14ac:dyDescent="0.2">
      <c r="B287" s="371" t="s">
        <v>94</v>
      </c>
      <c r="C287" s="353" t="s">
        <v>481</v>
      </c>
      <c r="D287" s="353" t="s">
        <v>482</v>
      </c>
      <c r="E287" s="119">
        <v>2</v>
      </c>
      <c r="G287" s="283">
        <f t="shared" si="4"/>
        <v>2670</v>
      </c>
    </row>
    <row r="288" spans="2:7" s="318" customFormat="1" ht="12.75" x14ac:dyDescent="0.2">
      <c r="B288" s="371" t="s">
        <v>94</v>
      </c>
      <c r="C288" s="353" t="s">
        <v>481</v>
      </c>
      <c r="D288" s="353" t="s">
        <v>482</v>
      </c>
      <c r="E288" s="119">
        <v>1</v>
      </c>
      <c r="G288" s="283">
        <f t="shared" si="4"/>
        <v>1335</v>
      </c>
    </row>
    <row r="289" spans="2:7" s="318" customFormat="1" ht="12.75" x14ac:dyDescent="0.2">
      <c r="B289" s="371" t="s">
        <v>94</v>
      </c>
      <c r="C289" s="353" t="s">
        <v>481</v>
      </c>
      <c r="D289" s="353" t="s">
        <v>482</v>
      </c>
      <c r="E289" s="119">
        <v>1</v>
      </c>
      <c r="G289" s="283">
        <f t="shared" si="4"/>
        <v>1335</v>
      </c>
    </row>
    <row r="290" spans="2:7" s="318" customFormat="1" ht="12.75" x14ac:dyDescent="0.2">
      <c r="B290" s="371" t="s">
        <v>94</v>
      </c>
      <c r="C290" s="353" t="s">
        <v>481</v>
      </c>
      <c r="D290" s="353" t="s">
        <v>482</v>
      </c>
      <c r="E290" s="119">
        <v>0.5</v>
      </c>
      <c r="G290" s="283">
        <f t="shared" si="4"/>
        <v>667</v>
      </c>
    </row>
    <row r="291" spans="2:7" s="318" customFormat="1" ht="12.75" x14ac:dyDescent="0.2">
      <c r="B291" s="371" t="s">
        <v>94</v>
      </c>
      <c r="C291" s="353" t="s">
        <v>481</v>
      </c>
      <c r="D291" s="353" t="s">
        <v>482</v>
      </c>
      <c r="E291" s="119">
        <v>0.5</v>
      </c>
      <c r="G291" s="283">
        <f t="shared" si="4"/>
        <v>667</v>
      </c>
    </row>
    <row r="292" spans="2:7" s="318" customFormat="1" ht="12.75" x14ac:dyDescent="0.2">
      <c r="B292" s="371" t="s">
        <v>94</v>
      </c>
      <c r="C292" s="353" t="s">
        <v>481</v>
      </c>
      <c r="D292" s="353" t="s">
        <v>482</v>
      </c>
      <c r="E292" s="119">
        <v>1</v>
      </c>
      <c r="G292" s="283">
        <f t="shared" si="4"/>
        <v>1335</v>
      </c>
    </row>
    <row r="293" spans="2:7" s="318" customFormat="1" ht="12.75" x14ac:dyDescent="0.2">
      <c r="B293" s="371" t="s">
        <v>100</v>
      </c>
      <c r="C293" s="353" t="s">
        <v>479</v>
      </c>
      <c r="D293" s="353" t="s">
        <v>544</v>
      </c>
      <c r="E293" s="119">
        <v>3</v>
      </c>
      <c r="G293" s="283">
        <f t="shared" si="4"/>
        <v>4004</v>
      </c>
    </row>
    <row r="294" spans="2:7" s="318" customFormat="1" ht="12.75" x14ac:dyDescent="0.2">
      <c r="B294" s="371" t="s">
        <v>94</v>
      </c>
      <c r="C294" s="353" t="s">
        <v>481</v>
      </c>
      <c r="D294" s="353" t="s">
        <v>482</v>
      </c>
      <c r="E294" s="119">
        <v>3.5</v>
      </c>
      <c r="G294" s="283">
        <f t="shared" si="4"/>
        <v>4672</v>
      </c>
    </row>
    <row r="295" spans="2:7" s="318" customFormat="1" ht="12.75" x14ac:dyDescent="0.2">
      <c r="B295" s="371" t="s">
        <v>98</v>
      </c>
      <c r="C295" s="353" t="s">
        <v>502</v>
      </c>
      <c r="D295" s="353" t="s">
        <v>503</v>
      </c>
      <c r="E295" s="119">
        <v>1</v>
      </c>
      <c r="G295" s="283">
        <f t="shared" si="4"/>
        <v>1335</v>
      </c>
    </row>
    <row r="296" spans="2:7" s="318" customFormat="1" ht="12.75" x14ac:dyDescent="0.2">
      <c r="B296" s="371" t="s">
        <v>94</v>
      </c>
      <c r="C296" s="353" t="s">
        <v>545</v>
      </c>
      <c r="D296" s="353" t="s">
        <v>546</v>
      </c>
      <c r="E296" s="119">
        <v>0.5</v>
      </c>
      <c r="G296" s="283">
        <f t="shared" si="4"/>
        <v>667</v>
      </c>
    </row>
    <row r="297" spans="2:7" s="318" customFormat="1" ht="12.75" x14ac:dyDescent="0.2">
      <c r="B297" s="371" t="s">
        <v>94</v>
      </c>
      <c r="C297" s="353" t="s">
        <v>545</v>
      </c>
      <c r="D297" s="353" t="s">
        <v>546</v>
      </c>
      <c r="E297" s="119">
        <v>0.25</v>
      </c>
      <c r="G297" s="283">
        <f t="shared" si="4"/>
        <v>334</v>
      </c>
    </row>
    <row r="298" spans="2:7" s="318" customFormat="1" ht="12.75" x14ac:dyDescent="0.2">
      <c r="B298" s="371" t="s">
        <v>107</v>
      </c>
      <c r="C298" s="353" t="s">
        <v>547</v>
      </c>
      <c r="D298" s="353" t="s">
        <v>505</v>
      </c>
      <c r="E298" s="119">
        <v>0.5</v>
      </c>
      <c r="G298" s="283">
        <f t="shared" si="4"/>
        <v>667</v>
      </c>
    </row>
    <row r="299" spans="2:7" s="318" customFormat="1" ht="12.75" x14ac:dyDescent="0.2">
      <c r="B299" s="371" t="s">
        <v>94</v>
      </c>
      <c r="C299" s="353" t="s">
        <v>545</v>
      </c>
      <c r="D299" s="353" t="s">
        <v>546</v>
      </c>
      <c r="E299" s="119">
        <v>3</v>
      </c>
      <c r="G299" s="283">
        <f t="shared" si="4"/>
        <v>4004</v>
      </c>
    </row>
    <row r="300" spans="2:7" s="318" customFormat="1" ht="12.75" x14ac:dyDescent="0.2">
      <c r="B300" s="371" t="s">
        <v>107</v>
      </c>
      <c r="C300" s="353" t="s">
        <v>547</v>
      </c>
      <c r="D300" s="353" t="s">
        <v>505</v>
      </c>
      <c r="E300" s="119">
        <v>0.5</v>
      </c>
      <c r="G300" s="283">
        <f t="shared" si="4"/>
        <v>667</v>
      </c>
    </row>
    <row r="301" spans="2:7" s="318" customFormat="1" ht="12.75" x14ac:dyDescent="0.2">
      <c r="B301" s="371" t="s">
        <v>100</v>
      </c>
      <c r="C301" s="353" t="s">
        <v>548</v>
      </c>
      <c r="D301" s="353" t="s">
        <v>544</v>
      </c>
      <c r="E301" s="119">
        <v>1</v>
      </c>
      <c r="G301" s="283">
        <f t="shared" si="4"/>
        <v>1335</v>
      </c>
    </row>
    <row r="302" spans="2:7" s="318" customFormat="1" ht="12.75" x14ac:dyDescent="0.2">
      <c r="B302" s="371" t="s">
        <v>100</v>
      </c>
      <c r="C302" s="353" t="s">
        <v>548</v>
      </c>
      <c r="D302" s="353" t="s">
        <v>544</v>
      </c>
      <c r="E302" s="119">
        <v>0.5</v>
      </c>
      <c r="G302" s="283">
        <f t="shared" si="4"/>
        <v>667</v>
      </c>
    </row>
    <row r="303" spans="2:7" s="318" customFormat="1" ht="12.75" x14ac:dyDescent="0.2">
      <c r="B303" s="371" t="s">
        <v>247</v>
      </c>
      <c r="C303" s="353" t="s">
        <v>549</v>
      </c>
      <c r="D303" s="353"/>
      <c r="E303" s="119">
        <v>0.5</v>
      </c>
      <c r="G303" s="283">
        <f t="shared" si="4"/>
        <v>667</v>
      </c>
    </row>
    <row r="304" spans="2:7" s="318" customFormat="1" ht="12.75" x14ac:dyDescent="0.2">
      <c r="B304" s="371" t="s">
        <v>94</v>
      </c>
      <c r="C304" s="353" t="s">
        <v>545</v>
      </c>
      <c r="D304" s="353" t="s">
        <v>546</v>
      </c>
      <c r="E304" s="119">
        <v>0.25</v>
      </c>
      <c r="G304" s="283">
        <f t="shared" si="4"/>
        <v>334</v>
      </c>
    </row>
    <row r="305" spans="2:7" s="318" customFormat="1" ht="12.75" x14ac:dyDescent="0.2">
      <c r="B305" s="371" t="s">
        <v>94</v>
      </c>
      <c r="C305" s="353" t="s">
        <v>545</v>
      </c>
      <c r="D305" s="353" t="s">
        <v>546</v>
      </c>
      <c r="E305" s="119">
        <v>1</v>
      </c>
      <c r="G305" s="283">
        <f t="shared" si="4"/>
        <v>1335</v>
      </c>
    </row>
    <row r="306" spans="2:7" s="318" customFormat="1" ht="12.75" x14ac:dyDescent="0.2">
      <c r="B306" s="371" t="s">
        <v>94</v>
      </c>
      <c r="C306" s="353" t="s">
        <v>545</v>
      </c>
      <c r="D306" s="353" t="s">
        <v>546</v>
      </c>
      <c r="E306" s="119">
        <v>1</v>
      </c>
      <c r="G306" s="283">
        <f t="shared" si="4"/>
        <v>1335</v>
      </c>
    </row>
    <row r="307" spans="2:7" s="318" customFormat="1" ht="12.75" x14ac:dyDescent="0.2">
      <c r="B307" s="371" t="s">
        <v>100</v>
      </c>
      <c r="C307" s="353" t="s">
        <v>548</v>
      </c>
      <c r="D307" s="353" t="s">
        <v>544</v>
      </c>
      <c r="E307" s="119">
        <v>1</v>
      </c>
      <c r="G307" s="283">
        <f t="shared" si="4"/>
        <v>1335</v>
      </c>
    </row>
    <row r="308" spans="2:7" s="318" customFormat="1" ht="12.75" x14ac:dyDescent="0.2">
      <c r="B308" s="371" t="s">
        <v>100</v>
      </c>
      <c r="C308" s="353" t="s">
        <v>548</v>
      </c>
      <c r="D308" s="353" t="s">
        <v>544</v>
      </c>
      <c r="E308" s="119">
        <v>0.25</v>
      </c>
      <c r="G308" s="283">
        <f t="shared" si="4"/>
        <v>334</v>
      </c>
    </row>
    <row r="309" spans="2:7" s="318" customFormat="1" ht="12.75" x14ac:dyDescent="0.2">
      <c r="B309" s="371" t="s">
        <v>246</v>
      </c>
      <c r="C309" s="353" t="s">
        <v>550</v>
      </c>
      <c r="D309" s="353"/>
      <c r="E309" s="119">
        <v>0.4</v>
      </c>
      <c r="G309" s="283">
        <f t="shared" si="4"/>
        <v>534</v>
      </c>
    </row>
    <row r="310" spans="2:7" s="318" customFormat="1" ht="12.75" x14ac:dyDescent="0.2">
      <c r="B310" s="371" t="s">
        <v>107</v>
      </c>
      <c r="C310" s="353" t="s">
        <v>547</v>
      </c>
      <c r="D310" s="353" t="s">
        <v>505</v>
      </c>
      <c r="E310" s="119">
        <v>0.5</v>
      </c>
      <c r="G310" s="283">
        <f t="shared" ref="G310" si="5">ROUND(E310*9*120*1.2359,0)</f>
        <v>667</v>
      </c>
    </row>
    <row r="311" spans="2:7" s="318" customFormat="1" ht="38.25" x14ac:dyDescent="0.2">
      <c r="B311" s="360" t="s">
        <v>507</v>
      </c>
      <c r="C311" s="360"/>
      <c r="D311" s="360"/>
      <c r="E311" s="338">
        <f>SUM(E312:E321)</f>
        <v>9.75</v>
      </c>
      <c r="G311" s="283"/>
    </row>
    <row r="312" spans="2:7" s="318" customFormat="1" ht="12.75" x14ac:dyDescent="0.2">
      <c r="B312" s="371" t="s">
        <v>83</v>
      </c>
      <c r="C312" s="373" t="s">
        <v>327</v>
      </c>
      <c r="D312" s="373" t="s">
        <v>357</v>
      </c>
      <c r="E312" s="119">
        <v>1</v>
      </c>
      <c r="G312" s="283">
        <f t="shared" ref="G312:G375" si="6">ROUND(E312*9*120*1.2359,0)</f>
        <v>1335</v>
      </c>
    </row>
    <row r="313" spans="2:7" s="318" customFormat="1" ht="12.75" x14ac:dyDescent="0.2">
      <c r="B313" s="371" t="s">
        <v>83</v>
      </c>
      <c r="C313" s="373" t="s">
        <v>327</v>
      </c>
      <c r="D313" s="373" t="s">
        <v>357</v>
      </c>
      <c r="E313" s="119">
        <v>1</v>
      </c>
      <c r="G313" s="283">
        <f t="shared" si="6"/>
        <v>1335</v>
      </c>
    </row>
    <row r="314" spans="2:7" s="318" customFormat="1" ht="12.75" x14ac:dyDescent="0.2">
      <c r="B314" s="371" t="s">
        <v>83</v>
      </c>
      <c r="C314" s="373" t="s">
        <v>327</v>
      </c>
      <c r="D314" s="373" t="s">
        <v>357</v>
      </c>
      <c r="E314" s="119">
        <v>1</v>
      </c>
      <c r="G314" s="283">
        <f t="shared" si="6"/>
        <v>1335</v>
      </c>
    </row>
    <row r="315" spans="2:7" s="318" customFormat="1" ht="12.75" x14ac:dyDescent="0.2">
      <c r="B315" s="371" t="s">
        <v>83</v>
      </c>
      <c r="C315" s="373" t="s">
        <v>327</v>
      </c>
      <c r="D315" s="373" t="s">
        <v>357</v>
      </c>
      <c r="E315" s="119">
        <v>1</v>
      </c>
      <c r="G315" s="283">
        <f t="shared" si="6"/>
        <v>1335</v>
      </c>
    </row>
    <row r="316" spans="2:7" s="318" customFormat="1" ht="12.75" x14ac:dyDescent="0.2">
      <c r="B316" s="371" t="s">
        <v>83</v>
      </c>
      <c r="C316" s="373" t="s">
        <v>327</v>
      </c>
      <c r="D316" s="373" t="s">
        <v>357</v>
      </c>
      <c r="E316" s="119">
        <v>1</v>
      </c>
      <c r="G316" s="283">
        <f t="shared" si="6"/>
        <v>1335</v>
      </c>
    </row>
    <row r="317" spans="2:7" s="318" customFormat="1" ht="12.75" x14ac:dyDescent="0.2">
      <c r="B317" s="371" t="s">
        <v>83</v>
      </c>
      <c r="C317" s="373" t="s">
        <v>327</v>
      </c>
      <c r="D317" s="373" t="s">
        <v>357</v>
      </c>
      <c r="E317" s="119">
        <v>0.5</v>
      </c>
      <c r="G317" s="283">
        <f t="shared" si="6"/>
        <v>667</v>
      </c>
    </row>
    <row r="318" spans="2:7" s="318" customFormat="1" ht="12.75" x14ac:dyDescent="0.2">
      <c r="B318" s="371" t="s">
        <v>83</v>
      </c>
      <c r="C318" s="373" t="s">
        <v>327</v>
      </c>
      <c r="D318" s="373" t="s">
        <v>357</v>
      </c>
      <c r="E318" s="119">
        <v>0.5</v>
      </c>
      <c r="G318" s="283">
        <f t="shared" si="6"/>
        <v>667</v>
      </c>
    </row>
    <row r="319" spans="2:7" s="318" customFormat="1" ht="12.75" x14ac:dyDescent="0.2">
      <c r="B319" s="371" t="s">
        <v>83</v>
      </c>
      <c r="C319" s="373" t="s">
        <v>327</v>
      </c>
      <c r="D319" s="373" t="s">
        <v>357</v>
      </c>
      <c r="E319" s="119">
        <v>0.25</v>
      </c>
      <c r="G319" s="283">
        <f t="shared" si="6"/>
        <v>334</v>
      </c>
    </row>
    <row r="320" spans="2:7" s="318" customFormat="1" ht="12.75" x14ac:dyDescent="0.2">
      <c r="B320" s="371" t="s">
        <v>83</v>
      </c>
      <c r="C320" s="373" t="s">
        <v>327</v>
      </c>
      <c r="D320" s="373" t="s">
        <v>357</v>
      </c>
      <c r="E320" s="119">
        <v>0.5</v>
      </c>
      <c r="G320" s="283">
        <f t="shared" si="6"/>
        <v>667</v>
      </c>
    </row>
    <row r="321" spans="2:7" s="318" customFormat="1" ht="12.75" x14ac:dyDescent="0.2">
      <c r="B321" s="371" t="s">
        <v>551</v>
      </c>
      <c r="C321" s="353" t="s">
        <v>552</v>
      </c>
      <c r="D321" s="353" t="s">
        <v>357</v>
      </c>
      <c r="E321" s="119">
        <v>3</v>
      </c>
      <c r="G321" s="283">
        <f t="shared" si="6"/>
        <v>4004</v>
      </c>
    </row>
    <row r="322" spans="2:7" s="318" customFormat="1" ht="38.25" x14ac:dyDescent="0.2">
      <c r="B322" s="360" t="s">
        <v>69</v>
      </c>
      <c r="C322" s="360"/>
      <c r="D322" s="360"/>
      <c r="E322" s="338">
        <f>SUM(E323:E333)</f>
        <v>10</v>
      </c>
      <c r="G322" s="283"/>
    </row>
    <row r="323" spans="2:7" s="318" customFormat="1" ht="12.75" x14ac:dyDescent="0.2">
      <c r="B323" s="371" t="s">
        <v>99</v>
      </c>
      <c r="C323" s="353" t="s">
        <v>553</v>
      </c>
      <c r="D323" s="353" t="s">
        <v>359</v>
      </c>
      <c r="E323" s="119">
        <v>1</v>
      </c>
      <c r="G323" s="283">
        <f t="shared" si="6"/>
        <v>1335</v>
      </c>
    </row>
    <row r="324" spans="2:7" s="318" customFormat="1" ht="12.75" x14ac:dyDescent="0.2">
      <c r="B324" s="371" t="s">
        <v>99</v>
      </c>
      <c r="C324" s="353" t="s">
        <v>553</v>
      </c>
      <c r="D324" s="353" t="s">
        <v>359</v>
      </c>
      <c r="E324" s="119">
        <v>1</v>
      </c>
      <c r="G324" s="283">
        <f t="shared" si="6"/>
        <v>1335</v>
      </c>
    </row>
    <row r="325" spans="2:7" s="318" customFormat="1" ht="12.75" x14ac:dyDescent="0.2">
      <c r="B325" s="371" t="s">
        <v>99</v>
      </c>
      <c r="C325" s="353" t="s">
        <v>553</v>
      </c>
      <c r="D325" s="353" t="s">
        <v>359</v>
      </c>
      <c r="E325" s="119">
        <v>1</v>
      </c>
      <c r="G325" s="283">
        <f t="shared" si="6"/>
        <v>1335</v>
      </c>
    </row>
    <row r="326" spans="2:7" s="318" customFormat="1" ht="12.75" x14ac:dyDescent="0.2">
      <c r="B326" s="371" t="s">
        <v>99</v>
      </c>
      <c r="C326" s="353" t="s">
        <v>554</v>
      </c>
      <c r="D326" s="353" t="s">
        <v>359</v>
      </c>
      <c r="E326" s="119">
        <v>1</v>
      </c>
      <c r="G326" s="283">
        <f t="shared" si="6"/>
        <v>1335</v>
      </c>
    </row>
    <row r="327" spans="2:7" s="318" customFormat="1" ht="12.75" x14ac:dyDescent="0.2">
      <c r="B327" s="371" t="s">
        <v>99</v>
      </c>
      <c r="C327" s="353" t="s">
        <v>519</v>
      </c>
      <c r="D327" s="353" t="s">
        <v>359</v>
      </c>
      <c r="E327" s="119">
        <v>1</v>
      </c>
      <c r="G327" s="283">
        <f t="shared" si="6"/>
        <v>1335</v>
      </c>
    </row>
    <row r="328" spans="2:7" s="318" customFormat="1" ht="12.75" x14ac:dyDescent="0.2">
      <c r="B328" s="371" t="s">
        <v>99</v>
      </c>
      <c r="C328" s="353" t="s">
        <v>519</v>
      </c>
      <c r="D328" s="353" t="s">
        <v>359</v>
      </c>
      <c r="E328" s="119">
        <v>0.5</v>
      </c>
      <c r="G328" s="283">
        <f t="shared" si="6"/>
        <v>667</v>
      </c>
    </row>
    <row r="329" spans="2:7" s="318" customFormat="1" ht="12.75" x14ac:dyDescent="0.2">
      <c r="B329" s="371" t="s">
        <v>110</v>
      </c>
      <c r="C329" s="353" t="s">
        <v>555</v>
      </c>
      <c r="D329" s="353" t="s">
        <v>556</v>
      </c>
      <c r="E329" s="119">
        <v>1</v>
      </c>
      <c r="G329" s="283">
        <f t="shared" si="6"/>
        <v>1335</v>
      </c>
    </row>
    <row r="330" spans="2:7" s="318" customFormat="1" ht="12.75" x14ac:dyDescent="0.2">
      <c r="B330" s="371" t="s">
        <v>99</v>
      </c>
      <c r="C330" s="353" t="s">
        <v>519</v>
      </c>
      <c r="D330" s="353" t="s">
        <v>359</v>
      </c>
      <c r="E330" s="119">
        <v>1</v>
      </c>
      <c r="G330" s="283">
        <f t="shared" si="6"/>
        <v>1335</v>
      </c>
    </row>
    <row r="331" spans="2:7" s="318" customFormat="1" ht="12.75" x14ac:dyDescent="0.2">
      <c r="B331" s="371" t="s">
        <v>99</v>
      </c>
      <c r="C331" s="353" t="s">
        <v>519</v>
      </c>
      <c r="D331" s="353" t="s">
        <v>359</v>
      </c>
      <c r="E331" s="119">
        <v>1</v>
      </c>
      <c r="G331" s="283">
        <f t="shared" si="6"/>
        <v>1335</v>
      </c>
    </row>
    <row r="332" spans="2:7" s="318" customFormat="1" ht="12.75" x14ac:dyDescent="0.2">
      <c r="B332" s="371" t="s">
        <v>99</v>
      </c>
      <c r="C332" s="353" t="s">
        <v>519</v>
      </c>
      <c r="D332" s="353" t="s">
        <v>359</v>
      </c>
      <c r="E332" s="119">
        <v>1</v>
      </c>
      <c r="G332" s="283">
        <f t="shared" si="6"/>
        <v>1335</v>
      </c>
    </row>
    <row r="333" spans="2:7" s="318" customFormat="1" ht="12.75" x14ac:dyDescent="0.2">
      <c r="B333" s="371" t="s">
        <v>110</v>
      </c>
      <c r="C333" s="353" t="s">
        <v>555</v>
      </c>
      <c r="D333" s="353" t="s">
        <v>556</v>
      </c>
      <c r="E333" s="119">
        <v>0.5</v>
      </c>
      <c r="G333" s="283">
        <f t="shared" si="6"/>
        <v>667</v>
      </c>
    </row>
    <row r="334" spans="2:7" s="318" customFormat="1" ht="12.75" x14ac:dyDescent="0.2">
      <c r="B334" s="359" t="s">
        <v>70</v>
      </c>
      <c r="C334" s="359"/>
      <c r="D334" s="359"/>
      <c r="E334" s="336">
        <f>E338+E440+E447</f>
        <v>251.05</v>
      </c>
      <c r="G334" s="283"/>
    </row>
    <row r="335" spans="2:7" s="318" customFormat="1" ht="12.75" hidden="1" x14ac:dyDescent="0.2">
      <c r="B335" s="360" t="s">
        <v>184</v>
      </c>
      <c r="C335" s="360"/>
      <c r="D335" s="360"/>
      <c r="E335" s="338"/>
      <c r="G335" s="283"/>
    </row>
    <row r="336" spans="2:7" s="318" customFormat="1" ht="12.75" hidden="1" x14ac:dyDescent="0.2">
      <c r="B336" s="371"/>
      <c r="C336" s="371"/>
      <c r="D336" s="371"/>
      <c r="E336" s="119"/>
      <c r="G336" s="283"/>
    </row>
    <row r="337" spans="2:7" s="318" customFormat="1" ht="12.75" hidden="1" x14ac:dyDescent="0.2">
      <c r="B337" s="371"/>
      <c r="C337" s="371"/>
      <c r="D337" s="371"/>
      <c r="E337" s="119"/>
      <c r="G337" s="283"/>
    </row>
    <row r="338" spans="2:7" s="318" customFormat="1" ht="38.25" x14ac:dyDescent="0.2">
      <c r="B338" s="360" t="s">
        <v>485</v>
      </c>
      <c r="C338" s="360"/>
      <c r="D338" s="360"/>
      <c r="E338" s="338">
        <f>SUM(E339:E436)</f>
        <v>229.05</v>
      </c>
      <c r="G338" s="283"/>
    </row>
    <row r="339" spans="2:7" s="318" customFormat="1" ht="12.75" x14ac:dyDescent="0.2">
      <c r="B339" s="371" t="s">
        <v>94</v>
      </c>
      <c r="C339" s="353" t="s">
        <v>481</v>
      </c>
      <c r="D339" s="353" t="s">
        <v>482</v>
      </c>
      <c r="E339" s="119">
        <v>1</v>
      </c>
      <c r="G339" s="283">
        <f t="shared" si="6"/>
        <v>1335</v>
      </c>
    </row>
    <row r="340" spans="2:7" s="318" customFormat="1" ht="12.75" x14ac:dyDescent="0.2">
      <c r="B340" s="371" t="s">
        <v>94</v>
      </c>
      <c r="C340" s="353" t="s">
        <v>481</v>
      </c>
      <c r="D340" s="353" t="s">
        <v>482</v>
      </c>
      <c r="E340" s="119">
        <v>1</v>
      </c>
      <c r="G340" s="283">
        <f t="shared" si="6"/>
        <v>1335</v>
      </c>
    </row>
    <row r="341" spans="2:7" s="318" customFormat="1" ht="12.75" x14ac:dyDescent="0.2">
      <c r="B341" s="371" t="s">
        <v>94</v>
      </c>
      <c r="C341" s="353" t="s">
        <v>481</v>
      </c>
      <c r="D341" s="353" t="s">
        <v>482</v>
      </c>
      <c r="E341" s="119">
        <v>1</v>
      </c>
      <c r="G341" s="283">
        <f t="shared" si="6"/>
        <v>1335</v>
      </c>
    </row>
    <row r="342" spans="2:7" s="318" customFormat="1" ht="12.75" x14ac:dyDescent="0.2">
      <c r="B342" s="371" t="s">
        <v>98</v>
      </c>
      <c r="C342" s="353" t="s">
        <v>502</v>
      </c>
      <c r="D342" s="353" t="s">
        <v>503</v>
      </c>
      <c r="E342" s="119">
        <v>1</v>
      </c>
      <c r="G342" s="283">
        <f t="shared" si="6"/>
        <v>1335</v>
      </c>
    </row>
    <row r="343" spans="2:7" s="318" customFormat="1" ht="12.75" x14ac:dyDescent="0.2">
      <c r="B343" s="371" t="s">
        <v>88</v>
      </c>
      <c r="C343" s="353" t="s">
        <v>428</v>
      </c>
      <c r="D343" s="353" t="s">
        <v>348</v>
      </c>
      <c r="E343" s="119">
        <v>0.6</v>
      </c>
      <c r="G343" s="283">
        <f t="shared" si="6"/>
        <v>801</v>
      </c>
    </row>
    <row r="344" spans="2:7" s="318" customFormat="1" ht="12.75" x14ac:dyDescent="0.2">
      <c r="B344" s="371" t="s">
        <v>88</v>
      </c>
      <c r="C344" s="353" t="s">
        <v>428</v>
      </c>
      <c r="D344" s="353" t="s">
        <v>348</v>
      </c>
      <c r="E344" s="119">
        <v>1</v>
      </c>
      <c r="G344" s="283">
        <f t="shared" si="6"/>
        <v>1335</v>
      </c>
    </row>
    <row r="345" spans="2:7" s="318" customFormat="1" ht="12.75" x14ac:dyDescent="0.2">
      <c r="B345" s="371" t="s">
        <v>88</v>
      </c>
      <c r="C345" s="353" t="s">
        <v>428</v>
      </c>
      <c r="D345" s="353" t="s">
        <v>348</v>
      </c>
      <c r="E345" s="119">
        <v>1</v>
      </c>
      <c r="G345" s="283">
        <f t="shared" si="6"/>
        <v>1335</v>
      </c>
    </row>
    <row r="346" spans="2:7" s="318" customFormat="1" ht="12.75" x14ac:dyDescent="0.2">
      <c r="B346" s="371" t="s">
        <v>88</v>
      </c>
      <c r="C346" s="353" t="s">
        <v>428</v>
      </c>
      <c r="D346" s="353" t="s">
        <v>348</v>
      </c>
      <c r="E346" s="119">
        <v>1</v>
      </c>
      <c r="G346" s="283">
        <f t="shared" si="6"/>
        <v>1335</v>
      </c>
    </row>
    <row r="347" spans="2:7" s="318" customFormat="1" ht="12.75" x14ac:dyDescent="0.2">
      <c r="B347" s="371" t="s">
        <v>88</v>
      </c>
      <c r="C347" s="353" t="s">
        <v>428</v>
      </c>
      <c r="D347" s="353" t="s">
        <v>348</v>
      </c>
      <c r="E347" s="119">
        <v>1</v>
      </c>
      <c r="G347" s="283">
        <f t="shared" si="6"/>
        <v>1335</v>
      </c>
    </row>
    <row r="348" spans="2:7" s="318" customFormat="1" ht="12.75" x14ac:dyDescent="0.2">
      <c r="B348" s="371" t="s">
        <v>88</v>
      </c>
      <c r="C348" s="353" t="s">
        <v>428</v>
      </c>
      <c r="D348" s="353" t="s">
        <v>348</v>
      </c>
      <c r="E348" s="119">
        <v>1</v>
      </c>
      <c r="G348" s="283">
        <f t="shared" si="6"/>
        <v>1335</v>
      </c>
    </row>
    <row r="349" spans="2:7" s="318" customFormat="1" ht="12.75" x14ac:dyDescent="0.2">
      <c r="B349" s="371" t="s">
        <v>88</v>
      </c>
      <c r="C349" s="353" t="s">
        <v>428</v>
      </c>
      <c r="D349" s="353" t="s">
        <v>348</v>
      </c>
      <c r="E349" s="119">
        <v>0.2</v>
      </c>
      <c r="G349" s="283">
        <f t="shared" si="6"/>
        <v>267</v>
      </c>
    </row>
    <row r="350" spans="2:7" s="318" customFormat="1" ht="12.75" x14ac:dyDescent="0.2">
      <c r="B350" s="371" t="s">
        <v>88</v>
      </c>
      <c r="C350" s="353" t="s">
        <v>428</v>
      </c>
      <c r="D350" s="353" t="s">
        <v>348</v>
      </c>
      <c r="E350" s="119">
        <v>0.5</v>
      </c>
      <c r="G350" s="283">
        <f t="shared" si="6"/>
        <v>667</v>
      </c>
    </row>
    <row r="351" spans="2:7" s="318" customFormat="1" ht="12.75" x14ac:dyDescent="0.2">
      <c r="B351" s="371" t="s">
        <v>88</v>
      </c>
      <c r="C351" s="353" t="s">
        <v>428</v>
      </c>
      <c r="D351" s="353" t="s">
        <v>348</v>
      </c>
      <c r="E351" s="119">
        <v>1</v>
      </c>
      <c r="G351" s="283">
        <f t="shared" si="6"/>
        <v>1335</v>
      </c>
    </row>
    <row r="352" spans="2:7" s="318" customFormat="1" ht="12.75" x14ac:dyDescent="0.2">
      <c r="B352" s="371" t="s">
        <v>88</v>
      </c>
      <c r="C352" s="353" t="s">
        <v>428</v>
      </c>
      <c r="D352" s="353" t="s">
        <v>348</v>
      </c>
      <c r="E352" s="119">
        <v>1</v>
      </c>
      <c r="G352" s="283">
        <f t="shared" si="6"/>
        <v>1335</v>
      </c>
    </row>
    <row r="353" spans="2:7" s="318" customFormat="1" ht="12.75" x14ac:dyDescent="0.2">
      <c r="B353" s="371" t="s">
        <v>88</v>
      </c>
      <c r="C353" s="353" t="s">
        <v>428</v>
      </c>
      <c r="D353" s="353" t="s">
        <v>348</v>
      </c>
      <c r="E353" s="119">
        <v>1</v>
      </c>
      <c r="G353" s="283">
        <f t="shared" si="6"/>
        <v>1335</v>
      </c>
    </row>
    <row r="354" spans="2:7" s="318" customFormat="1" ht="12.75" x14ac:dyDescent="0.2">
      <c r="B354" s="371" t="s">
        <v>88</v>
      </c>
      <c r="C354" s="353" t="s">
        <v>428</v>
      </c>
      <c r="D354" s="353" t="s">
        <v>348</v>
      </c>
      <c r="E354" s="119">
        <v>1</v>
      </c>
      <c r="G354" s="283">
        <f t="shared" si="6"/>
        <v>1335</v>
      </c>
    </row>
    <row r="355" spans="2:7" s="318" customFormat="1" ht="12.75" x14ac:dyDescent="0.2">
      <c r="B355" s="371" t="s">
        <v>88</v>
      </c>
      <c r="C355" s="353" t="s">
        <v>428</v>
      </c>
      <c r="D355" s="353" t="s">
        <v>348</v>
      </c>
      <c r="E355" s="119">
        <v>1</v>
      </c>
      <c r="G355" s="283">
        <f t="shared" si="6"/>
        <v>1335</v>
      </c>
    </row>
    <row r="356" spans="2:7" s="318" customFormat="1" ht="12.75" x14ac:dyDescent="0.2">
      <c r="B356" s="371" t="s">
        <v>88</v>
      </c>
      <c r="C356" s="353" t="s">
        <v>428</v>
      </c>
      <c r="D356" s="353" t="s">
        <v>348</v>
      </c>
      <c r="E356" s="119">
        <v>1</v>
      </c>
      <c r="G356" s="283">
        <f t="shared" si="6"/>
        <v>1335</v>
      </c>
    </row>
    <row r="357" spans="2:7" s="318" customFormat="1" ht="12.75" x14ac:dyDescent="0.2">
      <c r="B357" s="371" t="s">
        <v>88</v>
      </c>
      <c r="C357" s="353" t="s">
        <v>428</v>
      </c>
      <c r="D357" s="353" t="s">
        <v>348</v>
      </c>
      <c r="E357" s="119">
        <v>1</v>
      </c>
      <c r="G357" s="283">
        <f t="shared" si="6"/>
        <v>1335</v>
      </c>
    </row>
    <row r="358" spans="2:7" s="318" customFormat="1" ht="12.75" x14ac:dyDescent="0.2">
      <c r="B358" s="371" t="s">
        <v>88</v>
      </c>
      <c r="C358" s="353" t="s">
        <v>428</v>
      </c>
      <c r="D358" s="353" t="s">
        <v>348</v>
      </c>
      <c r="E358" s="119">
        <v>1</v>
      </c>
      <c r="G358" s="283">
        <f t="shared" si="6"/>
        <v>1335</v>
      </c>
    </row>
    <row r="359" spans="2:7" s="318" customFormat="1" ht="12.75" x14ac:dyDescent="0.2">
      <c r="B359" s="371" t="s">
        <v>88</v>
      </c>
      <c r="C359" s="353" t="s">
        <v>428</v>
      </c>
      <c r="D359" s="353" t="s">
        <v>348</v>
      </c>
      <c r="E359" s="119">
        <v>1</v>
      </c>
      <c r="G359" s="283">
        <f t="shared" si="6"/>
        <v>1335</v>
      </c>
    </row>
    <row r="360" spans="2:7" s="318" customFormat="1" ht="12.75" x14ac:dyDescent="0.2">
      <c r="B360" s="371" t="s">
        <v>88</v>
      </c>
      <c r="C360" s="353" t="s">
        <v>428</v>
      </c>
      <c r="D360" s="353" t="s">
        <v>348</v>
      </c>
      <c r="E360" s="119">
        <v>1</v>
      </c>
      <c r="G360" s="283">
        <f t="shared" si="6"/>
        <v>1335</v>
      </c>
    </row>
    <row r="361" spans="2:7" s="318" customFormat="1" ht="12.75" x14ac:dyDescent="0.2">
      <c r="B361" s="371" t="s">
        <v>88</v>
      </c>
      <c r="C361" s="353" t="s">
        <v>428</v>
      </c>
      <c r="D361" s="353" t="s">
        <v>348</v>
      </c>
      <c r="E361" s="119">
        <v>1</v>
      </c>
      <c r="G361" s="283">
        <f t="shared" si="6"/>
        <v>1335</v>
      </c>
    </row>
    <row r="362" spans="2:7" s="318" customFormat="1" ht="12.75" x14ac:dyDescent="0.2">
      <c r="B362" s="371" t="s">
        <v>96</v>
      </c>
      <c r="C362" s="353" t="s">
        <v>481</v>
      </c>
      <c r="D362" s="353" t="s">
        <v>482</v>
      </c>
      <c r="E362" s="119">
        <v>1</v>
      </c>
      <c r="G362" s="283">
        <f t="shared" si="6"/>
        <v>1335</v>
      </c>
    </row>
    <row r="363" spans="2:7" s="318" customFormat="1" ht="12.75" x14ac:dyDescent="0.2">
      <c r="B363" s="371" t="s">
        <v>557</v>
      </c>
      <c r="C363" s="353" t="s">
        <v>548</v>
      </c>
      <c r="D363" s="353" t="s">
        <v>544</v>
      </c>
      <c r="E363" s="119">
        <v>0.5</v>
      </c>
      <c r="G363" s="283">
        <f t="shared" si="6"/>
        <v>667</v>
      </c>
    </row>
    <row r="364" spans="2:7" s="318" customFormat="1" ht="12.75" x14ac:dyDescent="0.2">
      <c r="B364" s="371" t="s">
        <v>94</v>
      </c>
      <c r="C364" s="353" t="s">
        <v>545</v>
      </c>
      <c r="D364" s="353" t="s">
        <v>546</v>
      </c>
      <c r="E364" s="119">
        <v>0.5</v>
      </c>
      <c r="G364" s="283">
        <f t="shared" si="6"/>
        <v>667</v>
      </c>
    </row>
    <row r="365" spans="2:7" s="318" customFormat="1" ht="12.75" x14ac:dyDescent="0.2">
      <c r="B365" s="371" t="s">
        <v>558</v>
      </c>
      <c r="C365" s="353" t="s">
        <v>550</v>
      </c>
      <c r="D365" s="353"/>
      <c r="E365" s="119">
        <v>0.5</v>
      </c>
      <c r="G365" s="283">
        <f t="shared" si="6"/>
        <v>667</v>
      </c>
    </row>
    <row r="366" spans="2:7" s="318" customFormat="1" ht="12.75" x14ac:dyDescent="0.2">
      <c r="B366" s="371" t="s">
        <v>197</v>
      </c>
      <c r="C366" s="353" t="s">
        <v>545</v>
      </c>
      <c r="D366" s="353" t="s">
        <v>546</v>
      </c>
      <c r="E366" s="119">
        <v>1</v>
      </c>
      <c r="G366" s="283">
        <f t="shared" si="6"/>
        <v>1335</v>
      </c>
    </row>
    <row r="367" spans="2:7" s="318" customFormat="1" ht="12.75" x14ac:dyDescent="0.2">
      <c r="B367" s="371" t="s">
        <v>98</v>
      </c>
      <c r="C367" s="353" t="s">
        <v>549</v>
      </c>
      <c r="D367" s="353" t="s">
        <v>503</v>
      </c>
      <c r="E367" s="119">
        <v>0.25</v>
      </c>
      <c r="G367" s="283">
        <f t="shared" si="6"/>
        <v>334</v>
      </c>
    </row>
    <row r="368" spans="2:7" s="318" customFormat="1" ht="12.75" x14ac:dyDescent="0.2">
      <c r="B368" s="371" t="s">
        <v>119</v>
      </c>
      <c r="C368" s="353" t="s">
        <v>493</v>
      </c>
      <c r="D368" s="353" t="s">
        <v>494</v>
      </c>
      <c r="E368" s="119">
        <v>0.75</v>
      </c>
      <c r="G368" s="283">
        <f t="shared" si="6"/>
        <v>1001</v>
      </c>
    </row>
    <row r="369" spans="2:7" s="318" customFormat="1" ht="12.75" x14ac:dyDescent="0.2">
      <c r="B369" s="371" t="s">
        <v>100</v>
      </c>
      <c r="C369" s="353" t="s">
        <v>548</v>
      </c>
      <c r="D369" s="353" t="s">
        <v>544</v>
      </c>
      <c r="E369" s="119">
        <v>1</v>
      </c>
      <c r="G369" s="283">
        <f t="shared" si="6"/>
        <v>1335</v>
      </c>
    </row>
    <row r="370" spans="2:7" s="318" customFormat="1" ht="12.75" x14ac:dyDescent="0.2">
      <c r="B370" s="371" t="s">
        <v>246</v>
      </c>
      <c r="C370" s="353" t="s">
        <v>550</v>
      </c>
      <c r="D370" s="353"/>
      <c r="E370" s="119">
        <v>1</v>
      </c>
      <c r="G370" s="283">
        <f t="shared" si="6"/>
        <v>1335</v>
      </c>
    </row>
    <row r="371" spans="2:7" s="318" customFormat="1" ht="12.75" x14ac:dyDescent="0.2">
      <c r="B371" s="371" t="s">
        <v>94</v>
      </c>
      <c r="C371" s="353" t="s">
        <v>545</v>
      </c>
      <c r="D371" s="353" t="s">
        <v>546</v>
      </c>
      <c r="E371" s="119">
        <v>2</v>
      </c>
      <c r="G371" s="283">
        <f t="shared" si="6"/>
        <v>2670</v>
      </c>
    </row>
    <row r="372" spans="2:7" s="318" customFormat="1" ht="12.75" x14ac:dyDescent="0.2">
      <c r="B372" s="371" t="s">
        <v>94</v>
      </c>
      <c r="C372" s="353" t="s">
        <v>545</v>
      </c>
      <c r="D372" s="353" t="s">
        <v>546</v>
      </c>
      <c r="E372" s="119">
        <v>0.75</v>
      </c>
      <c r="G372" s="283">
        <f t="shared" si="6"/>
        <v>1001</v>
      </c>
    </row>
    <row r="373" spans="2:7" s="318" customFormat="1" ht="12.75" x14ac:dyDescent="0.2">
      <c r="B373" s="371" t="s">
        <v>98</v>
      </c>
      <c r="C373" s="353" t="s">
        <v>549</v>
      </c>
      <c r="D373" s="353" t="s">
        <v>503</v>
      </c>
      <c r="E373" s="119">
        <v>0.25</v>
      </c>
      <c r="G373" s="283">
        <f t="shared" si="6"/>
        <v>334</v>
      </c>
    </row>
    <row r="374" spans="2:7" s="318" customFormat="1" ht="12.75" x14ac:dyDescent="0.2">
      <c r="B374" s="371" t="s">
        <v>94</v>
      </c>
      <c r="C374" s="353" t="s">
        <v>545</v>
      </c>
      <c r="D374" s="353" t="s">
        <v>546</v>
      </c>
      <c r="E374" s="119">
        <v>1</v>
      </c>
      <c r="G374" s="283">
        <f t="shared" si="6"/>
        <v>1335</v>
      </c>
    </row>
    <row r="375" spans="2:7" s="318" customFormat="1" ht="12.75" x14ac:dyDescent="0.2">
      <c r="B375" s="371" t="s">
        <v>94</v>
      </c>
      <c r="C375" s="353" t="s">
        <v>545</v>
      </c>
      <c r="D375" s="353" t="s">
        <v>546</v>
      </c>
      <c r="E375" s="119">
        <v>0.75</v>
      </c>
      <c r="G375" s="283">
        <f t="shared" si="6"/>
        <v>1001</v>
      </c>
    </row>
    <row r="376" spans="2:7" s="318" customFormat="1" ht="12.75" x14ac:dyDescent="0.2">
      <c r="B376" s="371" t="s">
        <v>246</v>
      </c>
      <c r="C376" s="353" t="s">
        <v>550</v>
      </c>
      <c r="D376" s="353"/>
      <c r="E376" s="119">
        <v>0.5</v>
      </c>
      <c r="G376" s="283">
        <f t="shared" ref="G376:G439" si="7">ROUND(E376*9*120*1.2359,0)</f>
        <v>667</v>
      </c>
    </row>
    <row r="377" spans="2:7" s="318" customFormat="1" ht="12.75" x14ac:dyDescent="0.2">
      <c r="B377" s="371" t="s">
        <v>246</v>
      </c>
      <c r="C377" s="353" t="s">
        <v>550</v>
      </c>
      <c r="D377" s="353"/>
      <c r="E377" s="119">
        <v>0.5</v>
      </c>
      <c r="G377" s="283">
        <f t="shared" si="7"/>
        <v>667</v>
      </c>
    </row>
    <row r="378" spans="2:7" s="318" customFormat="1" ht="12.75" x14ac:dyDescent="0.2">
      <c r="B378" s="371" t="s">
        <v>559</v>
      </c>
      <c r="C378" s="353" t="s">
        <v>460</v>
      </c>
      <c r="D378" s="353" t="s">
        <v>348</v>
      </c>
      <c r="E378" s="119">
        <v>4</v>
      </c>
      <c r="G378" s="283">
        <f t="shared" si="7"/>
        <v>5339</v>
      </c>
    </row>
    <row r="379" spans="2:7" s="318" customFormat="1" ht="12.75" x14ac:dyDescent="0.2">
      <c r="B379" s="371" t="s">
        <v>559</v>
      </c>
      <c r="C379" s="353" t="s">
        <v>460</v>
      </c>
      <c r="D379" s="353" t="s">
        <v>348</v>
      </c>
      <c r="E379" s="119">
        <v>1</v>
      </c>
      <c r="G379" s="283">
        <f t="shared" si="7"/>
        <v>1335</v>
      </c>
    </row>
    <row r="380" spans="2:7" s="318" customFormat="1" ht="12.75" x14ac:dyDescent="0.2">
      <c r="B380" s="371" t="s">
        <v>559</v>
      </c>
      <c r="C380" s="353" t="s">
        <v>460</v>
      </c>
      <c r="D380" s="353" t="s">
        <v>348</v>
      </c>
      <c r="E380" s="119">
        <v>1</v>
      </c>
      <c r="G380" s="283">
        <f t="shared" si="7"/>
        <v>1335</v>
      </c>
    </row>
    <row r="381" spans="2:7" s="318" customFormat="1" ht="12.75" x14ac:dyDescent="0.2">
      <c r="B381" s="371" t="s">
        <v>559</v>
      </c>
      <c r="C381" s="353" t="s">
        <v>460</v>
      </c>
      <c r="D381" s="353" t="s">
        <v>348</v>
      </c>
      <c r="E381" s="119">
        <v>3</v>
      </c>
      <c r="G381" s="283">
        <f t="shared" si="7"/>
        <v>4004</v>
      </c>
    </row>
    <row r="382" spans="2:7" s="318" customFormat="1" ht="12.75" x14ac:dyDescent="0.2">
      <c r="B382" s="371" t="s">
        <v>559</v>
      </c>
      <c r="C382" s="353" t="s">
        <v>460</v>
      </c>
      <c r="D382" s="353" t="s">
        <v>348</v>
      </c>
      <c r="E382" s="119">
        <v>3</v>
      </c>
      <c r="G382" s="283">
        <f t="shared" si="7"/>
        <v>4004</v>
      </c>
    </row>
    <row r="383" spans="2:7" s="318" customFormat="1" ht="12.75" x14ac:dyDescent="0.2">
      <c r="B383" s="371" t="s">
        <v>559</v>
      </c>
      <c r="C383" s="353" t="s">
        <v>460</v>
      </c>
      <c r="D383" s="353" t="s">
        <v>348</v>
      </c>
      <c r="E383" s="119">
        <v>2</v>
      </c>
      <c r="G383" s="283">
        <f t="shared" si="7"/>
        <v>2670</v>
      </c>
    </row>
    <row r="384" spans="2:7" s="318" customFormat="1" ht="12.75" x14ac:dyDescent="0.2">
      <c r="B384" s="371" t="s">
        <v>559</v>
      </c>
      <c r="C384" s="353" t="s">
        <v>460</v>
      </c>
      <c r="D384" s="353" t="s">
        <v>348</v>
      </c>
      <c r="E384" s="119">
        <v>2</v>
      </c>
      <c r="G384" s="283">
        <f t="shared" si="7"/>
        <v>2670</v>
      </c>
    </row>
    <row r="385" spans="2:7" s="318" customFormat="1" ht="12.75" x14ac:dyDescent="0.2">
      <c r="B385" s="371" t="s">
        <v>559</v>
      </c>
      <c r="C385" s="353" t="s">
        <v>460</v>
      </c>
      <c r="D385" s="353" t="s">
        <v>348</v>
      </c>
      <c r="E385" s="119">
        <v>2</v>
      </c>
      <c r="G385" s="283">
        <f t="shared" si="7"/>
        <v>2670</v>
      </c>
    </row>
    <row r="386" spans="2:7" s="318" customFormat="1" ht="12.75" x14ac:dyDescent="0.2">
      <c r="B386" s="371" t="s">
        <v>559</v>
      </c>
      <c r="C386" s="353" t="s">
        <v>460</v>
      </c>
      <c r="D386" s="353" t="s">
        <v>348</v>
      </c>
      <c r="E386" s="119">
        <v>4</v>
      </c>
      <c r="G386" s="283">
        <f t="shared" si="7"/>
        <v>5339</v>
      </c>
    </row>
    <row r="387" spans="2:7" s="318" customFormat="1" ht="12.75" x14ac:dyDescent="0.2">
      <c r="B387" s="371" t="s">
        <v>559</v>
      </c>
      <c r="C387" s="353" t="s">
        <v>460</v>
      </c>
      <c r="D387" s="353" t="s">
        <v>348</v>
      </c>
      <c r="E387" s="119">
        <v>1</v>
      </c>
      <c r="G387" s="283">
        <f t="shared" si="7"/>
        <v>1335</v>
      </c>
    </row>
    <row r="388" spans="2:7" s="318" customFormat="1" ht="12.75" x14ac:dyDescent="0.2">
      <c r="B388" s="371" t="s">
        <v>559</v>
      </c>
      <c r="C388" s="353" t="s">
        <v>460</v>
      </c>
      <c r="D388" s="353" t="s">
        <v>348</v>
      </c>
      <c r="E388" s="119">
        <v>2</v>
      </c>
      <c r="G388" s="283">
        <f t="shared" si="7"/>
        <v>2670</v>
      </c>
    </row>
    <row r="389" spans="2:7" s="318" customFormat="1" ht="12.75" x14ac:dyDescent="0.2">
      <c r="B389" s="371" t="s">
        <v>559</v>
      </c>
      <c r="C389" s="353" t="s">
        <v>460</v>
      </c>
      <c r="D389" s="353" t="s">
        <v>348</v>
      </c>
      <c r="E389" s="119">
        <v>1</v>
      </c>
      <c r="G389" s="283">
        <f t="shared" si="7"/>
        <v>1335</v>
      </c>
    </row>
    <row r="390" spans="2:7" s="318" customFormat="1" ht="12.75" x14ac:dyDescent="0.2">
      <c r="B390" s="371" t="s">
        <v>559</v>
      </c>
      <c r="C390" s="353" t="s">
        <v>460</v>
      </c>
      <c r="D390" s="353" t="s">
        <v>348</v>
      </c>
      <c r="E390" s="119">
        <v>5</v>
      </c>
      <c r="G390" s="283">
        <f t="shared" si="7"/>
        <v>6674</v>
      </c>
    </row>
    <row r="391" spans="2:7" s="318" customFormat="1" ht="12.75" x14ac:dyDescent="0.2">
      <c r="B391" s="371" t="s">
        <v>559</v>
      </c>
      <c r="C391" s="353" t="s">
        <v>460</v>
      </c>
      <c r="D391" s="353" t="s">
        <v>348</v>
      </c>
      <c r="E391" s="119">
        <v>1</v>
      </c>
      <c r="G391" s="283">
        <f t="shared" si="7"/>
        <v>1335</v>
      </c>
    </row>
    <row r="392" spans="2:7" s="318" customFormat="1" ht="12.75" x14ac:dyDescent="0.2">
      <c r="B392" s="371" t="s">
        <v>84</v>
      </c>
      <c r="C392" s="353" t="s">
        <v>332</v>
      </c>
      <c r="D392" s="353" t="s">
        <v>348</v>
      </c>
      <c r="E392" s="119">
        <v>1</v>
      </c>
      <c r="G392" s="283">
        <f t="shared" si="7"/>
        <v>1335</v>
      </c>
    </row>
    <row r="393" spans="2:7" s="318" customFormat="1" ht="12.75" x14ac:dyDescent="0.2">
      <c r="B393" s="371" t="s">
        <v>84</v>
      </c>
      <c r="C393" s="353" t="s">
        <v>332</v>
      </c>
      <c r="D393" s="353" t="s">
        <v>348</v>
      </c>
      <c r="E393" s="119">
        <v>1</v>
      </c>
      <c r="G393" s="283">
        <f t="shared" si="7"/>
        <v>1335</v>
      </c>
    </row>
    <row r="394" spans="2:7" s="318" customFormat="1" ht="12.75" x14ac:dyDescent="0.2">
      <c r="B394" s="371" t="s">
        <v>84</v>
      </c>
      <c r="C394" s="353" t="s">
        <v>332</v>
      </c>
      <c r="D394" s="353" t="s">
        <v>348</v>
      </c>
      <c r="E394" s="119">
        <v>1</v>
      </c>
      <c r="G394" s="283">
        <f t="shared" si="7"/>
        <v>1335</v>
      </c>
    </row>
    <row r="395" spans="2:7" s="318" customFormat="1" ht="12.75" x14ac:dyDescent="0.2">
      <c r="B395" s="371" t="s">
        <v>84</v>
      </c>
      <c r="C395" s="353" t="s">
        <v>332</v>
      </c>
      <c r="D395" s="353" t="s">
        <v>348</v>
      </c>
      <c r="E395" s="119">
        <v>1</v>
      </c>
      <c r="G395" s="283">
        <f t="shared" si="7"/>
        <v>1335</v>
      </c>
    </row>
    <row r="396" spans="2:7" s="318" customFormat="1" ht="12.75" x14ac:dyDescent="0.2">
      <c r="B396" s="371" t="s">
        <v>84</v>
      </c>
      <c r="C396" s="353" t="s">
        <v>332</v>
      </c>
      <c r="D396" s="353" t="s">
        <v>348</v>
      </c>
      <c r="E396" s="119">
        <v>1</v>
      </c>
      <c r="G396" s="283">
        <f t="shared" si="7"/>
        <v>1335</v>
      </c>
    </row>
    <row r="397" spans="2:7" s="318" customFormat="1" ht="12.75" x14ac:dyDescent="0.2">
      <c r="B397" s="371" t="s">
        <v>560</v>
      </c>
      <c r="C397" s="353" t="s">
        <v>332</v>
      </c>
      <c r="D397" s="353" t="s">
        <v>348</v>
      </c>
      <c r="E397" s="119">
        <v>1</v>
      </c>
      <c r="G397" s="283">
        <f t="shared" si="7"/>
        <v>1335</v>
      </c>
    </row>
    <row r="398" spans="2:7" s="318" customFormat="1" ht="12.75" x14ac:dyDescent="0.2">
      <c r="B398" s="371" t="s">
        <v>560</v>
      </c>
      <c r="C398" s="353" t="s">
        <v>332</v>
      </c>
      <c r="D398" s="353" t="s">
        <v>348</v>
      </c>
      <c r="E398" s="119">
        <v>1</v>
      </c>
      <c r="G398" s="283">
        <f t="shared" si="7"/>
        <v>1335</v>
      </c>
    </row>
    <row r="399" spans="2:7" s="318" customFormat="1" ht="12.75" x14ac:dyDescent="0.2">
      <c r="B399" s="371" t="s">
        <v>560</v>
      </c>
      <c r="C399" s="353" t="s">
        <v>332</v>
      </c>
      <c r="D399" s="353" t="s">
        <v>348</v>
      </c>
      <c r="E399" s="119">
        <v>1</v>
      </c>
      <c r="G399" s="283">
        <f t="shared" si="7"/>
        <v>1335</v>
      </c>
    </row>
    <row r="400" spans="2:7" s="318" customFormat="1" ht="12.75" x14ac:dyDescent="0.2">
      <c r="B400" s="371" t="s">
        <v>560</v>
      </c>
      <c r="C400" s="353" t="s">
        <v>332</v>
      </c>
      <c r="D400" s="353" t="s">
        <v>348</v>
      </c>
      <c r="E400" s="119">
        <v>1</v>
      </c>
      <c r="G400" s="283">
        <f t="shared" si="7"/>
        <v>1335</v>
      </c>
    </row>
    <row r="401" spans="2:7" s="318" customFormat="1" ht="12.75" x14ac:dyDescent="0.2">
      <c r="B401" s="371" t="s">
        <v>560</v>
      </c>
      <c r="C401" s="353" t="s">
        <v>332</v>
      </c>
      <c r="D401" s="353" t="s">
        <v>348</v>
      </c>
      <c r="E401" s="119">
        <v>0.75</v>
      </c>
      <c r="G401" s="283">
        <f t="shared" si="7"/>
        <v>1001</v>
      </c>
    </row>
    <row r="402" spans="2:7" s="318" customFormat="1" ht="12.75" x14ac:dyDescent="0.2">
      <c r="B402" s="371" t="s">
        <v>88</v>
      </c>
      <c r="C402" s="353" t="s">
        <v>508</v>
      </c>
      <c r="D402" s="353" t="s">
        <v>521</v>
      </c>
      <c r="E402" s="119">
        <v>0.75</v>
      </c>
      <c r="G402" s="283">
        <f t="shared" si="7"/>
        <v>1001</v>
      </c>
    </row>
    <row r="403" spans="2:7" s="318" customFormat="1" ht="12.75" x14ac:dyDescent="0.2">
      <c r="B403" s="371" t="s">
        <v>88</v>
      </c>
      <c r="C403" s="353" t="s">
        <v>508</v>
      </c>
      <c r="D403" s="353" t="s">
        <v>521</v>
      </c>
      <c r="E403" s="119">
        <v>1</v>
      </c>
      <c r="G403" s="283">
        <f t="shared" si="7"/>
        <v>1335</v>
      </c>
    </row>
    <row r="404" spans="2:7" s="318" customFormat="1" ht="12.75" x14ac:dyDescent="0.2">
      <c r="B404" s="371" t="s">
        <v>88</v>
      </c>
      <c r="C404" s="353" t="s">
        <v>508</v>
      </c>
      <c r="D404" s="353" t="s">
        <v>521</v>
      </c>
      <c r="E404" s="119">
        <v>1</v>
      </c>
      <c r="G404" s="283">
        <f t="shared" si="7"/>
        <v>1335</v>
      </c>
    </row>
    <row r="405" spans="2:7" s="318" customFormat="1" ht="12.75" x14ac:dyDescent="0.2">
      <c r="B405" s="371" t="s">
        <v>88</v>
      </c>
      <c r="C405" s="353" t="s">
        <v>508</v>
      </c>
      <c r="D405" s="353" t="s">
        <v>521</v>
      </c>
      <c r="E405" s="119">
        <v>1</v>
      </c>
      <c r="G405" s="283">
        <f t="shared" si="7"/>
        <v>1335</v>
      </c>
    </row>
    <row r="406" spans="2:7" s="318" customFormat="1" ht="12.75" x14ac:dyDescent="0.2">
      <c r="B406" s="371" t="s">
        <v>88</v>
      </c>
      <c r="C406" s="353" t="s">
        <v>508</v>
      </c>
      <c r="D406" s="353" t="s">
        <v>521</v>
      </c>
      <c r="E406" s="119">
        <v>1</v>
      </c>
      <c r="G406" s="283">
        <f t="shared" si="7"/>
        <v>1335</v>
      </c>
    </row>
    <row r="407" spans="2:7" s="318" customFormat="1" ht="12.75" x14ac:dyDescent="0.2">
      <c r="B407" s="371" t="s">
        <v>88</v>
      </c>
      <c r="C407" s="353" t="s">
        <v>508</v>
      </c>
      <c r="D407" s="353" t="s">
        <v>521</v>
      </c>
      <c r="E407" s="119">
        <v>1</v>
      </c>
      <c r="G407" s="283">
        <f t="shared" si="7"/>
        <v>1335</v>
      </c>
    </row>
    <row r="408" spans="2:7" s="318" customFormat="1" ht="12.75" x14ac:dyDescent="0.2">
      <c r="B408" s="371" t="s">
        <v>88</v>
      </c>
      <c r="C408" s="353" t="s">
        <v>508</v>
      </c>
      <c r="D408" s="353" t="s">
        <v>521</v>
      </c>
      <c r="E408" s="119">
        <v>1</v>
      </c>
      <c r="G408" s="283">
        <f t="shared" si="7"/>
        <v>1335</v>
      </c>
    </row>
    <row r="409" spans="2:7" s="318" customFormat="1" ht="12.75" x14ac:dyDescent="0.2">
      <c r="B409" s="371" t="s">
        <v>88</v>
      </c>
      <c r="C409" s="353" t="s">
        <v>508</v>
      </c>
      <c r="D409" s="353" t="s">
        <v>521</v>
      </c>
      <c r="E409" s="119">
        <v>1</v>
      </c>
      <c r="G409" s="283">
        <f t="shared" si="7"/>
        <v>1335</v>
      </c>
    </row>
    <row r="410" spans="2:7" s="318" customFormat="1" ht="12.75" x14ac:dyDescent="0.2">
      <c r="B410" s="371" t="s">
        <v>88</v>
      </c>
      <c r="C410" s="353" t="s">
        <v>508</v>
      </c>
      <c r="D410" s="353" t="s">
        <v>418</v>
      </c>
      <c r="E410" s="119">
        <v>0.5</v>
      </c>
      <c r="G410" s="283">
        <f t="shared" si="7"/>
        <v>667</v>
      </c>
    </row>
    <row r="411" spans="2:7" s="318" customFormat="1" ht="12.75" x14ac:dyDescent="0.2">
      <c r="B411" s="371" t="s">
        <v>88</v>
      </c>
      <c r="C411" s="353" t="s">
        <v>561</v>
      </c>
      <c r="D411" s="353" t="s">
        <v>418</v>
      </c>
      <c r="E411" s="119">
        <v>0.5</v>
      </c>
      <c r="G411" s="283">
        <f t="shared" si="7"/>
        <v>667</v>
      </c>
    </row>
    <row r="412" spans="2:7" s="318" customFormat="1" ht="12.75" x14ac:dyDescent="0.2">
      <c r="B412" s="371" t="s">
        <v>88</v>
      </c>
      <c r="C412" s="353" t="s">
        <v>561</v>
      </c>
      <c r="D412" s="353" t="s">
        <v>418</v>
      </c>
      <c r="E412" s="119">
        <v>0.5</v>
      </c>
      <c r="G412" s="283">
        <f t="shared" si="7"/>
        <v>667</v>
      </c>
    </row>
    <row r="413" spans="2:7" s="318" customFormat="1" ht="12.75" x14ac:dyDescent="0.2">
      <c r="B413" s="371" t="s">
        <v>88</v>
      </c>
      <c r="C413" s="353" t="s">
        <v>561</v>
      </c>
      <c r="D413" s="353" t="s">
        <v>418</v>
      </c>
      <c r="E413" s="119">
        <v>1</v>
      </c>
      <c r="G413" s="283">
        <f t="shared" si="7"/>
        <v>1335</v>
      </c>
    </row>
    <row r="414" spans="2:7" s="318" customFormat="1" ht="12.75" x14ac:dyDescent="0.2">
      <c r="B414" s="371" t="s">
        <v>88</v>
      </c>
      <c r="C414" s="353" t="s">
        <v>561</v>
      </c>
      <c r="D414" s="353" t="s">
        <v>418</v>
      </c>
      <c r="E414" s="119">
        <v>1</v>
      </c>
      <c r="G414" s="283">
        <f t="shared" si="7"/>
        <v>1335</v>
      </c>
    </row>
    <row r="415" spans="2:7" s="318" customFormat="1" ht="12.75" x14ac:dyDescent="0.2">
      <c r="B415" s="371" t="s">
        <v>88</v>
      </c>
      <c r="C415" s="353" t="s">
        <v>561</v>
      </c>
      <c r="D415" s="353" t="s">
        <v>418</v>
      </c>
      <c r="E415" s="119">
        <v>1</v>
      </c>
      <c r="G415" s="283">
        <f t="shared" si="7"/>
        <v>1335</v>
      </c>
    </row>
    <row r="416" spans="2:7" s="318" customFormat="1" ht="12.75" x14ac:dyDescent="0.2">
      <c r="B416" s="371" t="s">
        <v>88</v>
      </c>
      <c r="C416" s="353" t="s">
        <v>561</v>
      </c>
      <c r="D416" s="353" t="s">
        <v>418</v>
      </c>
      <c r="E416" s="119">
        <v>1</v>
      </c>
      <c r="G416" s="283">
        <f t="shared" si="7"/>
        <v>1335</v>
      </c>
    </row>
    <row r="417" spans="2:7" s="318" customFormat="1" ht="12.75" x14ac:dyDescent="0.2">
      <c r="B417" s="371" t="s">
        <v>88</v>
      </c>
      <c r="C417" s="353" t="s">
        <v>561</v>
      </c>
      <c r="D417" s="353" t="s">
        <v>418</v>
      </c>
      <c r="E417" s="119">
        <v>1</v>
      </c>
      <c r="G417" s="283">
        <f t="shared" si="7"/>
        <v>1335</v>
      </c>
    </row>
    <row r="418" spans="2:7" s="318" customFormat="1" ht="12.75" x14ac:dyDescent="0.2">
      <c r="B418" s="371" t="s">
        <v>88</v>
      </c>
      <c r="C418" s="353" t="s">
        <v>508</v>
      </c>
      <c r="D418" s="353" t="s">
        <v>521</v>
      </c>
      <c r="E418" s="119">
        <v>1</v>
      </c>
      <c r="G418" s="283">
        <f t="shared" si="7"/>
        <v>1335</v>
      </c>
    </row>
    <row r="419" spans="2:7" s="318" customFormat="1" ht="12.75" x14ac:dyDescent="0.2">
      <c r="B419" s="371" t="s">
        <v>562</v>
      </c>
      <c r="C419" s="353" t="s">
        <v>460</v>
      </c>
      <c r="D419" s="353" t="s">
        <v>348</v>
      </c>
      <c r="E419" s="119">
        <v>66.25</v>
      </c>
      <c r="G419" s="283">
        <f t="shared" si="7"/>
        <v>88429</v>
      </c>
    </row>
    <row r="420" spans="2:7" s="318" customFormat="1" ht="12.75" x14ac:dyDescent="0.2">
      <c r="B420" s="371" t="s">
        <v>84</v>
      </c>
      <c r="C420" s="353" t="s">
        <v>332</v>
      </c>
      <c r="D420" s="353" t="s">
        <v>348</v>
      </c>
      <c r="E420" s="119">
        <v>3</v>
      </c>
      <c r="G420" s="283">
        <f t="shared" si="7"/>
        <v>4004</v>
      </c>
    </row>
    <row r="421" spans="2:7" s="318" customFormat="1" ht="12.75" x14ac:dyDescent="0.2">
      <c r="B421" s="371" t="s">
        <v>563</v>
      </c>
      <c r="C421" s="353" t="s">
        <v>552</v>
      </c>
      <c r="D421" s="353" t="s">
        <v>348</v>
      </c>
      <c r="E421" s="119">
        <v>2</v>
      </c>
      <c r="G421" s="283">
        <f t="shared" si="7"/>
        <v>2670</v>
      </c>
    </row>
    <row r="422" spans="2:7" s="318" customFormat="1" ht="12.75" x14ac:dyDescent="0.2">
      <c r="B422" s="371" t="s">
        <v>564</v>
      </c>
      <c r="C422" s="353" t="s">
        <v>552</v>
      </c>
      <c r="D422" s="353" t="s">
        <v>348</v>
      </c>
      <c r="E422" s="119">
        <v>3</v>
      </c>
      <c r="G422" s="283">
        <f t="shared" si="7"/>
        <v>4004</v>
      </c>
    </row>
    <row r="423" spans="2:7" s="318" customFormat="1" ht="12.75" x14ac:dyDescent="0.2">
      <c r="B423" s="371" t="s">
        <v>88</v>
      </c>
      <c r="C423" s="353" t="s">
        <v>565</v>
      </c>
      <c r="D423" s="353" t="s">
        <v>348</v>
      </c>
      <c r="E423" s="119">
        <v>4.5</v>
      </c>
      <c r="G423" s="283">
        <f t="shared" si="7"/>
        <v>6006</v>
      </c>
    </row>
    <row r="424" spans="2:7" s="318" customFormat="1" ht="12.75" x14ac:dyDescent="0.2">
      <c r="B424" s="371" t="s">
        <v>88</v>
      </c>
      <c r="C424" s="353" t="s">
        <v>565</v>
      </c>
      <c r="D424" s="353" t="s">
        <v>348</v>
      </c>
      <c r="E424" s="119">
        <v>1</v>
      </c>
      <c r="G424" s="283">
        <f t="shared" si="7"/>
        <v>1335</v>
      </c>
    </row>
    <row r="425" spans="2:7" s="318" customFormat="1" ht="12.75" x14ac:dyDescent="0.2">
      <c r="B425" s="371" t="s">
        <v>88</v>
      </c>
      <c r="C425" s="353" t="s">
        <v>565</v>
      </c>
      <c r="D425" s="353" t="s">
        <v>348</v>
      </c>
      <c r="E425" s="119">
        <v>6.5</v>
      </c>
      <c r="G425" s="283">
        <f t="shared" si="7"/>
        <v>8676</v>
      </c>
    </row>
    <row r="426" spans="2:7" s="318" customFormat="1" ht="12.75" x14ac:dyDescent="0.2">
      <c r="B426" s="371" t="s">
        <v>88</v>
      </c>
      <c r="C426" s="353" t="s">
        <v>565</v>
      </c>
      <c r="D426" s="353" t="s">
        <v>348</v>
      </c>
      <c r="E426" s="119">
        <v>1</v>
      </c>
      <c r="G426" s="283">
        <f t="shared" si="7"/>
        <v>1335</v>
      </c>
    </row>
    <row r="427" spans="2:7" s="318" customFormat="1" ht="12.75" x14ac:dyDescent="0.2">
      <c r="B427" s="371" t="s">
        <v>88</v>
      </c>
      <c r="C427" s="353" t="s">
        <v>565</v>
      </c>
      <c r="D427" s="353" t="s">
        <v>348</v>
      </c>
      <c r="E427" s="119">
        <v>1</v>
      </c>
      <c r="G427" s="283">
        <f t="shared" si="7"/>
        <v>1335</v>
      </c>
    </row>
    <row r="428" spans="2:7" s="318" customFormat="1" ht="12.75" x14ac:dyDescent="0.2">
      <c r="B428" s="371" t="s">
        <v>88</v>
      </c>
      <c r="C428" s="353" t="s">
        <v>565</v>
      </c>
      <c r="D428" s="353" t="s">
        <v>348</v>
      </c>
      <c r="E428" s="119">
        <v>6.75</v>
      </c>
      <c r="G428" s="283">
        <f t="shared" si="7"/>
        <v>9010</v>
      </c>
    </row>
    <row r="429" spans="2:7" s="318" customFormat="1" ht="12.75" x14ac:dyDescent="0.2">
      <c r="B429" s="371" t="s">
        <v>88</v>
      </c>
      <c r="C429" s="353" t="s">
        <v>565</v>
      </c>
      <c r="D429" s="353" t="s">
        <v>348</v>
      </c>
      <c r="E429" s="119">
        <v>15.5</v>
      </c>
      <c r="G429" s="283">
        <f t="shared" si="7"/>
        <v>20689</v>
      </c>
    </row>
    <row r="430" spans="2:7" s="318" customFormat="1" ht="12.75" x14ac:dyDescent="0.2">
      <c r="B430" s="371" t="s">
        <v>88</v>
      </c>
      <c r="C430" s="353" t="s">
        <v>565</v>
      </c>
      <c r="D430" s="353" t="s">
        <v>348</v>
      </c>
      <c r="E430" s="119">
        <v>2</v>
      </c>
      <c r="G430" s="283">
        <f t="shared" si="7"/>
        <v>2670</v>
      </c>
    </row>
    <row r="431" spans="2:7" s="318" customFormat="1" ht="12.75" x14ac:dyDescent="0.2">
      <c r="B431" s="371" t="s">
        <v>88</v>
      </c>
      <c r="C431" s="353" t="s">
        <v>565</v>
      </c>
      <c r="D431" s="353" t="s">
        <v>348</v>
      </c>
      <c r="E431" s="119">
        <v>1</v>
      </c>
      <c r="G431" s="283">
        <f t="shared" si="7"/>
        <v>1335</v>
      </c>
    </row>
    <row r="432" spans="2:7" s="318" customFormat="1" ht="12.75" x14ac:dyDescent="0.2">
      <c r="B432" s="371" t="s">
        <v>88</v>
      </c>
      <c r="C432" s="353" t="s">
        <v>565</v>
      </c>
      <c r="D432" s="353" t="s">
        <v>348</v>
      </c>
      <c r="E432" s="119">
        <v>6</v>
      </c>
      <c r="G432" s="283">
        <f t="shared" si="7"/>
        <v>8009</v>
      </c>
    </row>
    <row r="433" spans="2:7" s="318" customFormat="1" ht="12.75" x14ac:dyDescent="0.2">
      <c r="B433" s="371" t="s">
        <v>88</v>
      </c>
      <c r="C433" s="353" t="s">
        <v>565</v>
      </c>
      <c r="D433" s="353" t="s">
        <v>348</v>
      </c>
      <c r="E433" s="119">
        <v>4</v>
      </c>
      <c r="G433" s="283">
        <f t="shared" si="7"/>
        <v>5339</v>
      </c>
    </row>
    <row r="434" spans="2:7" s="318" customFormat="1" ht="12.75" x14ac:dyDescent="0.2">
      <c r="B434" s="371" t="s">
        <v>88</v>
      </c>
      <c r="C434" s="353" t="s">
        <v>565</v>
      </c>
      <c r="D434" s="353" t="s">
        <v>348</v>
      </c>
      <c r="E434" s="119">
        <v>9</v>
      </c>
      <c r="G434" s="283">
        <f t="shared" si="7"/>
        <v>12013</v>
      </c>
    </row>
    <row r="435" spans="2:7" s="318" customFormat="1" ht="12.75" x14ac:dyDescent="0.2">
      <c r="B435" s="371" t="s">
        <v>88</v>
      </c>
      <c r="C435" s="353" t="s">
        <v>565</v>
      </c>
      <c r="D435" s="353" t="s">
        <v>348</v>
      </c>
      <c r="E435" s="119">
        <v>5</v>
      </c>
      <c r="G435" s="283">
        <f t="shared" si="7"/>
        <v>6674</v>
      </c>
    </row>
    <row r="436" spans="2:7" s="318" customFormat="1" ht="12.75" x14ac:dyDescent="0.2">
      <c r="B436" s="371" t="s">
        <v>88</v>
      </c>
      <c r="C436" s="353" t="s">
        <v>565</v>
      </c>
      <c r="D436" s="353" t="s">
        <v>348</v>
      </c>
      <c r="E436" s="119">
        <v>1</v>
      </c>
      <c r="G436" s="283">
        <f t="shared" si="7"/>
        <v>1335</v>
      </c>
    </row>
    <row r="437" spans="2:7" s="318" customFormat="1" ht="25.5" hidden="1" x14ac:dyDescent="0.2">
      <c r="B437" s="360" t="s">
        <v>566</v>
      </c>
      <c r="C437" s="360"/>
      <c r="D437" s="360"/>
      <c r="E437" s="338"/>
      <c r="G437" s="283">
        <f t="shared" si="7"/>
        <v>0</v>
      </c>
    </row>
    <row r="438" spans="2:7" s="318" customFormat="1" hidden="1" x14ac:dyDescent="0.25">
      <c r="B438" s="374"/>
      <c r="C438" s="374"/>
      <c r="D438" s="374"/>
      <c r="E438" s="375"/>
      <c r="G438" s="283">
        <f t="shared" si="7"/>
        <v>0</v>
      </c>
    </row>
    <row r="439" spans="2:7" s="318" customFormat="1" hidden="1" x14ac:dyDescent="0.25">
      <c r="B439" s="374"/>
      <c r="C439" s="374"/>
      <c r="D439" s="374"/>
      <c r="E439" s="375"/>
      <c r="G439" s="283">
        <f t="shared" si="7"/>
        <v>0</v>
      </c>
    </row>
    <row r="440" spans="2:7" s="318" customFormat="1" ht="38.25" x14ac:dyDescent="0.2">
      <c r="B440" s="360" t="s">
        <v>187</v>
      </c>
      <c r="C440" s="360"/>
      <c r="D440" s="360"/>
      <c r="E440" s="338">
        <f>SUM(E441:E446)</f>
        <v>5</v>
      </c>
      <c r="G440" s="283"/>
    </row>
    <row r="441" spans="2:7" s="318" customFormat="1" ht="12.75" x14ac:dyDescent="0.2">
      <c r="B441" s="371" t="s">
        <v>99</v>
      </c>
      <c r="C441" s="353" t="s">
        <v>553</v>
      </c>
      <c r="D441" s="353" t="s">
        <v>359</v>
      </c>
      <c r="E441" s="119">
        <v>1</v>
      </c>
      <c r="G441" s="283">
        <f t="shared" ref="G441:G450" si="8">ROUND(E441*9*120*1.2359,0)</f>
        <v>1335</v>
      </c>
    </row>
    <row r="442" spans="2:7" s="318" customFormat="1" ht="12.75" x14ac:dyDescent="0.2">
      <c r="B442" s="371" t="s">
        <v>99</v>
      </c>
      <c r="C442" s="353" t="s">
        <v>553</v>
      </c>
      <c r="D442" s="353" t="s">
        <v>359</v>
      </c>
      <c r="E442" s="119">
        <v>1</v>
      </c>
      <c r="G442" s="283">
        <f t="shared" si="8"/>
        <v>1335</v>
      </c>
    </row>
    <row r="443" spans="2:7" s="318" customFormat="1" ht="12.75" x14ac:dyDescent="0.2">
      <c r="B443" s="371" t="s">
        <v>567</v>
      </c>
      <c r="C443" s="353" t="s">
        <v>568</v>
      </c>
      <c r="D443" s="353" t="s">
        <v>569</v>
      </c>
      <c r="E443" s="119">
        <v>1</v>
      </c>
      <c r="G443" s="283">
        <f t="shared" si="8"/>
        <v>1335</v>
      </c>
    </row>
    <row r="444" spans="2:7" s="318" customFormat="1" ht="12.75" x14ac:dyDescent="0.2">
      <c r="B444" s="371" t="s">
        <v>99</v>
      </c>
      <c r="C444" s="353" t="s">
        <v>570</v>
      </c>
      <c r="D444" s="353" t="s">
        <v>359</v>
      </c>
      <c r="E444" s="119">
        <v>1</v>
      </c>
      <c r="G444" s="283">
        <f t="shared" si="8"/>
        <v>1335</v>
      </c>
    </row>
    <row r="445" spans="2:7" s="318" customFormat="1" ht="12.75" x14ac:dyDescent="0.2">
      <c r="B445" s="371" t="s">
        <v>567</v>
      </c>
      <c r="C445" s="353" t="s">
        <v>568</v>
      </c>
      <c r="D445" s="353" t="s">
        <v>569</v>
      </c>
      <c r="E445" s="119">
        <v>0.5</v>
      </c>
      <c r="G445" s="283">
        <f t="shared" si="8"/>
        <v>667</v>
      </c>
    </row>
    <row r="446" spans="2:7" s="318" customFormat="1" ht="12.75" x14ac:dyDescent="0.2">
      <c r="B446" s="371" t="s">
        <v>567</v>
      </c>
      <c r="C446" s="353" t="s">
        <v>568</v>
      </c>
      <c r="D446" s="353" t="s">
        <v>569</v>
      </c>
      <c r="E446" s="119">
        <v>0.5</v>
      </c>
      <c r="G446" s="283">
        <f t="shared" si="8"/>
        <v>667</v>
      </c>
    </row>
    <row r="447" spans="2:7" s="318" customFormat="1" ht="12.75" x14ac:dyDescent="0.2">
      <c r="B447" s="360" t="s">
        <v>338</v>
      </c>
      <c r="C447" s="360"/>
      <c r="D447" s="360"/>
      <c r="E447" s="338">
        <f>E448+E449+E450</f>
        <v>17</v>
      </c>
      <c r="G447" s="283"/>
    </row>
    <row r="448" spans="2:7" s="318" customFormat="1" ht="12.75" x14ac:dyDescent="0.2">
      <c r="B448" s="371" t="s">
        <v>12</v>
      </c>
      <c r="C448" s="353" t="s">
        <v>339</v>
      </c>
      <c r="D448" s="353" t="s">
        <v>340</v>
      </c>
      <c r="E448" s="119">
        <v>1</v>
      </c>
      <c r="G448" s="283">
        <f t="shared" si="8"/>
        <v>1335</v>
      </c>
    </row>
    <row r="449" spans="2:9" s="318" customFormat="1" ht="12.75" x14ac:dyDescent="0.2">
      <c r="B449" s="371" t="s">
        <v>12</v>
      </c>
      <c r="C449" s="353" t="s">
        <v>339</v>
      </c>
      <c r="D449" s="353" t="s">
        <v>340</v>
      </c>
      <c r="E449" s="119">
        <v>4</v>
      </c>
      <c r="G449" s="283">
        <f t="shared" si="8"/>
        <v>5339</v>
      </c>
    </row>
    <row r="450" spans="2:9" s="318" customFormat="1" ht="12.75" x14ac:dyDescent="0.2">
      <c r="B450" s="371" t="s">
        <v>12</v>
      </c>
      <c r="C450" s="353" t="s">
        <v>339</v>
      </c>
      <c r="D450" s="353" t="s">
        <v>340</v>
      </c>
      <c r="E450" s="119">
        <v>12</v>
      </c>
      <c r="G450" s="283">
        <f t="shared" si="8"/>
        <v>16017</v>
      </c>
    </row>
    <row r="451" spans="2:9" s="318" customFormat="1" ht="14.25" x14ac:dyDescent="0.2">
      <c r="B451" s="376" t="s">
        <v>571</v>
      </c>
      <c r="C451" s="376"/>
      <c r="D451" s="376"/>
      <c r="E451" s="377">
        <f>SUM(E448:E450,E441:E446,E339:E436,E323:E333,E312:E321,E284:E310,E245:E282)</f>
        <v>327.5</v>
      </c>
      <c r="G451" s="335">
        <f>SUM(G448:G450,G441:G446,G339:G436,G323:G333,G312:G321,G284:G310,G245:G282)</f>
        <v>437147</v>
      </c>
    </row>
    <row r="452" spans="2:9" ht="26.25" customHeight="1" x14ac:dyDescent="0.25">
      <c r="B452" s="678" t="s">
        <v>101</v>
      </c>
      <c r="C452" s="678"/>
      <c r="D452" s="678"/>
      <c r="E452" s="678"/>
      <c r="F452" s="316"/>
      <c r="G452" s="423"/>
      <c r="H452" s="316"/>
      <c r="I452" s="316"/>
    </row>
    <row r="453" spans="2:9" ht="30" customHeight="1" x14ac:dyDescent="0.25">
      <c r="B453" s="359" t="s">
        <v>24</v>
      </c>
      <c r="C453" s="359"/>
      <c r="D453" s="359"/>
      <c r="E453" s="378">
        <f>E454+E466+E459</f>
        <v>28.75</v>
      </c>
      <c r="F453" s="340"/>
      <c r="G453" s="423"/>
      <c r="H453" s="316"/>
      <c r="I453" s="316"/>
    </row>
    <row r="454" spans="2:9" x14ac:dyDescent="0.25">
      <c r="B454" s="360" t="s">
        <v>25</v>
      </c>
      <c r="C454" s="360"/>
      <c r="D454" s="360"/>
      <c r="E454" s="341">
        <f>E455+E456+E457+E458</f>
        <v>8.25</v>
      </c>
      <c r="F454" s="316"/>
      <c r="G454" s="423"/>
      <c r="H454" s="316"/>
      <c r="I454" s="316"/>
    </row>
    <row r="455" spans="2:9" x14ac:dyDescent="0.25">
      <c r="B455" s="379" t="s">
        <v>82</v>
      </c>
      <c r="C455" s="357" t="s">
        <v>366</v>
      </c>
      <c r="D455" s="349" t="s">
        <v>320</v>
      </c>
      <c r="E455" s="114">
        <v>1</v>
      </c>
      <c r="F455" s="316"/>
      <c r="G455" s="283">
        <f>ROUND(E455*9*120*1.2359,0)</f>
        <v>1335</v>
      </c>
      <c r="H455" s="316"/>
      <c r="I455" s="316"/>
    </row>
    <row r="456" spans="2:9" x14ac:dyDescent="0.25">
      <c r="B456" s="379" t="s">
        <v>3</v>
      </c>
      <c r="C456" s="357" t="s">
        <v>366</v>
      </c>
      <c r="D456" s="349" t="s">
        <v>320</v>
      </c>
      <c r="E456" s="114">
        <v>4</v>
      </c>
      <c r="F456" s="316"/>
      <c r="G456" s="283">
        <f t="shared" ref="G456:G482" si="9">ROUND(E456*9*120*1.2359,0)</f>
        <v>5339</v>
      </c>
      <c r="H456" s="316"/>
      <c r="I456" s="316"/>
    </row>
    <row r="457" spans="2:9" x14ac:dyDescent="0.25">
      <c r="B457" s="379" t="s">
        <v>102</v>
      </c>
      <c r="C457" s="357" t="s">
        <v>496</v>
      </c>
      <c r="D457" s="349" t="s">
        <v>510</v>
      </c>
      <c r="E457" s="114">
        <v>0.25</v>
      </c>
      <c r="F457" s="316"/>
      <c r="G457" s="283">
        <f t="shared" si="9"/>
        <v>334</v>
      </c>
      <c r="H457" s="316"/>
      <c r="I457" s="316"/>
    </row>
    <row r="458" spans="2:9" x14ac:dyDescent="0.25">
      <c r="B458" s="379" t="s">
        <v>103</v>
      </c>
      <c r="C458" s="357" t="s">
        <v>366</v>
      </c>
      <c r="D458" s="349" t="s">
        <v>320</v>
      </c>
      <c r="E458" s="114">
        <v>3</v>
      </c>
      <c r="F458" s="316"/>
      <c r="G458" s="283">
        <f t="shared" si="9"/>
        <v>4004</v>
      </c>
      <c r="H458" s="316"/>
      <c r="I458" s="316"/>
    </row>
    <row r="459" spans="2:9" ht="38.25" x14ac:dyDescent="0.25">
      <c r="B459" s="360" t="s">
        <v>478</v>
      </c>
      <c r="C459" s="360"/>
      <c r="D459" s="360"/>
      <c r="E459" s="338">
        <f>E460+E461+E462+E463+E464+E465</f>
        <v>13.5</v>
      </c>
      <c r="F459" s="316"/>
      <c r="G459" s="283"/>
      <c r="H459" s="316"/>
      <c r="I459" s="316"/>
    </row>
    <row r="460" spans="2:9" x14ac:dyDescent="0.25">
      <c r="B460" s="380" t="s">
        <v>104</v>
      </c>
      <c r="C460" s="381" t="s">
        <v>481</v>
      </c>
      <c r="D460" s="349" t="s">
        <v>482</v>
      </c>
      <c r="E460" s="114">
        <v>1</v>
      </c>
      <c r="F460" s="316"/>
      <c r="G460" s="283">
        <f t="shared" si="9"/>
        <v>1335</v>
      </c>
      <c r="H460" s="316"/>
      <c r="I460" s="316"/>
    </row>
    <row r="461" spans="2:9" x14ac:dyDescent="0.25">
      <c r="B461" s="380" t="s">
        <v>94</v>
      </c>
      <c r="C461" s="381" t="s">
        <v>481</v>
      </c>
      <c r="D461" s="349" t="s">
        <v>482</v>
      </c>
      <c r="E461" s="334">
        <v>8</v>
      </c>
      <c r="F461" s="316"/>
      <c r="G461" s="283">
        <f t="shared" si="9"/>
        <v>10678</v>
      </c>
      <c r="H461" s="316"/>
      <c r="I461" s="316"/>
    </row>
    <row r="462" spans="2:9" x14ac:dyDescent="0.25">
      <c r="B462" s="379" t="s">
        <v>105</v>
      </c>
      <c r="C462" s="357" t="s">
        <v>479</v>
      </c>
      <c r="D462" s="349" t="s">
        <v>480</v>
      </c>
      <c r="E462" s="114">
        <v>1</v>
      </c>
      <c r="F462" s="316"/>
      <c r="G462" s="283">
        <f t="shared" si="9"/>
        <v>1335</v>
      </c>
      <c r="H462" s="316"/>
      <c r="I462" s="316"/>
    </row>
    <row r="463" spans="2:9" x14ac:dyDescent="0.25">
      <c r="B463" s="379" t="s">
        <v>100</v>
      </c>
      <c r="C463" s="357" t="s">
        <v>479</v>
      </c>
      <c r="D463" s="349" t="s">
        <v>480</v>
      </c>
      <c r="E463" s="114">
        <v>2</v>
      </c>
      <c r="F463" s="316"/>
      <c r="G463" s="283">
        <f t="shared" si="9"/>
        <v>2670</v>
      </c>
      <c r="H463" s="316"/>
      <c r="I463" s="316"/>
    </row>
    <row r="464" spans="2:9" x14ac:dyDescent="0.25">
      <c r="B464" s="379" t="s">
        <v>107</v>
      </c>
      <c r="C464" s="357" t="s">
        <v>572</v>
      </c>
      <c r="D464" s="349" t="s">
        <v>505</v>
      </c>
      <c r="E464" s="114">
        <v>1</v>
      </c>
      <c r="F464" s="316"/>
      <c r="G464" s="283">
        <f t="shared" si="9"/>
        <v>1335</v>
      </c>
      <c r="H464" s="316"/>
      <c r="I464" s="316"/>
    </row>
    <row r="465" spans="2:9" x14ac:dyDescent="0.25">
      <c r="B465" s="379" t="s">
        <v>98</v>
      </c>
      <c r="C465" s="357" t="s">
        <v>502</v>
      </c>
      <c r="D465" s="349" t="s">
        <v>503</v>
      </c>
      <c r="E465" s="114">
        <v>0.5</v>
      </c>
      <c r="F465" s="316"/>
      <c r="G465" s="283">
        <f t="shared" si="9"/>
        <v>667</v>
      </c>
      <c r="H465" s="316"/>
      <c r="I465" s="316"/>
    </row>
    <row r="466" spans="2:9" ht="59.1" customHeight="1" x14ac:dyDescent="0.25">
      <c r="B466" s="360" t="s">
        <v>69</v>
      </c>
      <c r="C466" s="360"/>
      <c r="D466" s="360"/>
      <c r="E466" s="341">
        <f>E467</f>
        <v>7</v>
      </c>
      <c r="F466" s="316"/>
      <c r="G466" s="283"/>
      <c r="H466" s="316"/>
      <c r="I466" s="316"/>
    </row>
    <row r="467" spans="2:9" ht="21.95" customHeight="1" x14ac:dyDescent="0.25">
      <c r="B467" s="379" t="s">
        <v>99</v>
      </c>
      <c r="C467" s="357" t="s">
        <v>554</v>
      </c>
      <c r="D467" s="349" t="s">
        <v>359</v>
      </c>
      <c r="E467" s="382">
        <v>7</v>
      </c>
      <c r="F467" s="316"/>
      <c r="G467" s="283">
        <f t="shared" si="9"/>
        <v>9343</v>
      </c>
      <c r="H467" s="316"/>
      <c r="I467" s="316"/>
    </row>
    <row r="468" spans="2:9" ht="26.25" customHeight="1" x14ac:dyDescent="0.25">
      <c r="B468" s="359" t="s">
        <v>70</v>
      </c>
      <c r="C468" s="359"/>
      <c r="D468" s="359"/>
      <c r="E468" s="336">
        <f>E469+E471+E479+E481</f>
        <v>25.5</v>
      </c>
      <c r="F468" s="342"/>
      <c r="G468" s="283"/>
      <c r="H468" s="316"/>
      <c r="I468" s="316"/>
    </row>
    <row r="469" spans="2:9" x14ac:dyDescent="0.25">
      <c r="B469" s="360" t="s">
        <v>184</v>
      </c>
      <c r="C469" s="360"/>
      <c r="D469" s="360"/>
      <c r="E469" s="338">
        <f>E470</f>
        <v>1</v>
      </c>
      <c r="F469" s="316"/>
      <c r="G469" s="283"/>
      <c r="H469" s="316"/>
      <c r="I469" s="316"/>
    </row>
    <row r="470" spans="2:9" x14ac:dyDescent="0.25">
      <c r="B470" s="379" t="s">
        <v>190</v>
      </c>
      <c r="C470" s="357" t="s">
        <v>425</v>
      </c>
      <c r="D470" s="349" t="s">
        <v>320</v>
      </c>
      <c r="E470" s="119">
        <v>1</v>
      </c>
      <c r="F470" s="316"/>
      <c r="G470" s="283">
        <f t="shared" si="9"/>
        <v>1335</v>
      </c>
      <c r="H470" s="316"/>
      <c r="I470" s="316"/>
    </row>
    <row r="471" spans="2:9" ht="38.25" x14ac:dyDescent="0.25">
      <c r="B471" s="360" t="s">
        <v>485</v>
      </c>
      <c r="C471" s="360"/>
      <c r="D471" s="360"/>
      <c r="E471" s="338">
        <f>E472+E473+E474+E475+E476+E477+E478</f>
        <v>22.5</v>
      </c>
      <c r="F471" s="316"/>
      <c r="G471" s="283"/>
      <c r="H471" s="316"/>
      <c r="I471" s="316"/>
    </row>
    <row r="472" spans="2:9" x14ac:dyDescent="0.25">
      <c r="B472" s="348" t="s">
        <v>96</v>
      </c>
      <c r="C472" s="357" t="s">
        <v>481</v>
      </c>
      <c r="D472" s="349" t="s">
        <v>482</v>
      </c>
      <c r="E472" s="343">
        <v>3</v>
      </c>
      <c r="F472" s="316"/>
      <c r="G472" s="283">
        <f t="shared" si="9"/>
        <v>4004</v>
      </c>
      <c r="H472" s="316"/>
      <c r="I472" s="316"/>
    </row>
    <row r="473" spans="2:9" x14ac:dyDescent="0.25">
      <c r="B473" s="348" t="s">
        <v>106</v>
      </c>
      <c r="C473" s="357" t="s">
        <v>479</v>
      </c>
      <c r="D473" s="349" t="s">
        <v>480</v>
      </c>
      <c r="E473" s="343">
        <v>1</v>
      </c>
      <c r="F473" s="316"/>
      <c r="G473" s="283">
        <f t="shared" si="9"/>
        <v>1335</v>
      </c>
      <c r="H473" s="316"/>
      <c r="I473" s="316"/>
    </row>
    <row r="474" spans="2:9" x14ac:dyDescent="0.25">
      <c r="B474" s="348" t="s">
        <v>119</v>
      </c>
      <c r="C474" s="357" t="s">
        <v>573</v>
      </c>
      <c r="D474" s="349" t="s">
        <v>494</v>
      </c>
      <c r="E474" s="343">
        <v>0.5</v>
      </c>
      <c r="F474" s="316"/>
      <c r="G474" s="283">
        <f t="shared" si="9"/>
        <v>667</v>
      </c>
      <c r="H474" s="316"/>
      <c r="I474" s="316"/>
    </row>
    <row r="475" spans="2:9" x14ac:dyDescent="0.25">
      <c r="B475" s="348" t="s">
        <v>574</v>
      </c>
      <c r="C475" s="357" t="s">
        <v>460</v>
      </c>
      <c r="D475" s="349" t="s">
        <v>348</v>
      </c>
      <c r="E475" s="383">
        <v>4</v>
      </c>
      <c r="F475" s="316"/>
      <c r="G475" s="283">
        <f t="shared" si="9"/>
        <v>5339</v>
      </c>
      <c r="H475" s="316"/>
      <c r="I475" s="316"/>
    </row>
    <row r="476" spans="2:9" ht="15" customHeight="1" x14ac:dyDescent="0.25">
      <c r="B476" s="380" t="s">
        <v>84</v>
      </c>
      <c r="C476" s="381" t="s">
        <v>332</v>
      </c>
      <c r="D476" s="349" t="s">
        <v>348</v>
      </c>
      <c r="E476" s="114">
        <v>1</v>
      </c>
      <c r="F476" s="316"/>
      <c r="G476" s="283">
        <f t="shared" si="9"/>
        <v>1335</v>
      </c>
      <c r="H476" s="316"/>
      <c r="I476" s="316"/>
    </row>
    <row r="477" spans="2:9" ht="15" customHeight="1" x14ac:dyDescent="0.25">
      <c r="B477" s="380" t="s">
        <v>575</v>
      </c>
      <c r="C477" s="381" t="s">
        <v>460</v>
      </c>
      <c r="D477" s="349" t="s">
        <v>348</v>
      </c>
      <c r="E477" s="114">
        <v>5</v>
      </c>
      <c r="F477" s="316"/>
      <c r="G477" s="283">
        <f t="shared" si="9"/>
        <v>6674</v>
      </c>
      <c r="H477" s="316"/>
      <c r="I477" s="316"/>
    </row>
    <row r="478" spans="2:9" ht="15" customHeight="1" x14ac:dyDescent="0.25">
      <c r="B478" s="380" t="s">
        <v>88</v>
      </c>
      <c r="C478" s="381" t="s">
        <v>460</v>
      </c>
      <c r="D478" s="349" t="s">
        <v>348</v>
      </c>
      <c r="E478" s="114">
        <v>8</v>
      </c>
      <c r="F478" s="316"/>
      <c r="G478" s="283">
        <f t="shared" si="9"/>
        <v>10678</v>
      </c>
      <c r="H478" s="316"/>
      <c r="I478" s="316"/>
    </row>
    <row r="479" spans="2:9" ht="25.5" x14ac:dyDescent="0.25">
      <c r="B479" s="360" t="s">
        <v>576</v>
      </c>
      <c r="C479" s="360"/>
      <c r="D479" s="360"/>
      <c r="E479" s="338">
        <f>E480</f>
        <v>1</v>
      </c>
      <c r="F479" s="316"/>
      <c r="G479" s="283"/>
      <c r="H479" s="316"/>
      <c r="I479" s="316"/>
    </row>
    <row r="480" spans="2:9" x14ac:dyDescent="0.25">
      <c r="B480" s="384" t="s">
        <v>577</v>
      </c>
      <c r="C480" s="385" t="s">
        <v>352</v>
      </c>
      <c r="D480" s="349" t="s">
        <v>353</v>
      </c>
      <c r="E480" s="375">
        <v>1</v>
      </c>
      <c r="F480" s="316"/>
      <c r="G480" s="283">
        <f t="shared" si="9"/>
        <v>1335</v>
      </c>
      <c r="H480" s="316"/>
      <c r="I480" s="316"/>
    </row>
    <row r="481" spans="2:9" ht="38.25" x14ac:dyDescent="0.25">
      <c r="B481" s="360" t="s">
        <v>187</v>
      </c>
      <c r="C481" s="360"/>
      <c r="D481" s="360"/>
      <c r="E481" s="338">
        <f>E482</f>
        <v>1</v>
      </c>
      <c r="F481" s="316"/>
      <c r="G481" s="283"/>
      <c r="H481" s="316"/>
      <c r="I481" s="316"/>
    </row>
    <row r="482" spans="2:9" x14ac:dyDescent="0.25">
      <c r="B482" s="380" t="s">
        <v>108</v>
      </c>
      <c r="C482" s="381" t="s">
        <v>553</v>
      </c>
      <c r="D482" s="349" t="s">
        <v>359</v>
      </c>
      <c r="E482" s="375">
        <v>1</v>
      </c>
      <c r="F482" s="316"/>
      <c r="G482" s="283">
        <f t="shared" si="9"/>
        <v>1335</v>
      </c>
      <c r="H482" s="316"/>
      <c r="I482" s="316"/>
    </row>
    <row r="483" spans="2:9" x14ac:dyDescent="0.25">
      <c r="B483" s="372" t="s">
        <v>578</v>
      </c>
      <c r="C483" s="372"/>
      <c r="D483" s="372"/>
      <c r="E483" s="386">
        <f>E468+E453</f>
        <v>54.25</v>
      </c>
      <c r="F483" s="316"/>
      <c r="G483" s="424">
        <f>SUM(G455:G458,G460:G465,G467,G470,G472:G478,G480,G482)</f>
        <v>72412</v>
      </c>
      <c r="H483" s="316"/>
      <c r="I483" s="316"/>
    </row>
    <row r="484" spans="2:9" s="344" customFormat="1" ht="14.25" x14ac:dyDescent="0.2">
      <c r="B484" s="387" t="s">
        <v>15</v>
      </c>
      <c r="C484" s="387"/>
      <c r="D484" s="387"/>
      <c r="E484" s="388">
        <f>E483+E451+E241</f>
        <v>514.9</v>
      </c>
      <c r="G484" s="425">
        <f>G483+G451+G241</f>
        <v>684624</v>
      </c>
    </row>
  </sheetData>
  <mergeCells count="23">
    <mergeCell ref="B191:E191"/>
    <mergeCell ref="B217:E217"/>
    <mergeCell ref="B233:E233"/>
    <mergeCell ref="B242:E242"/>
    <mergeCell ref="B452:E452"/>
    <mergeCell ref="G5:G7"/>
    <mergeCell ref="B6:B7"/>
    <mergeCell ref="C6:C7"/>
    <mergeCell ref="D6:D7"/>
    <mergeCell ref="E6:E7"/>
    <mergeCell ref="B128:E128"/>
    <mergeCell ref="B144:E144"/>
    <mergeCell ref="B160:E160"/>
    <mergeCell ref="B2:E2"/>
    <mergeCell ref="B3:E3"/>
    <mergeCell ref="B5:E5"/>
    <mergeCell ref="B8:E8"/>
    <mergeCell ref="B9:E9"/>
    <mergeCell ref="B42:E42"/>
    <mergeCell ref="B58:E58"/>
    <mergeCell ref="B75:E75"/>
    <mergeCell ref="B96:E96"/>
    <mergeCell ref="B112:E112"/>
  </mergeCells>
  <pageMargins left="0.11811023622047245" right="0.11811023622047245" top="0.74803149606299213" bottom="0.74803149606299213" header="0.31496062992125984" footer="0.31496062992125984"/>
  <pageSetup paperSize="9" scale="70" orientation="portrait" horizontalDpi="300" verticalDpi="300" r:id="rId1"/>
  <headerFoot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B4A5D-488C-4F10-929F-F6DA19FE103F}">
  <sheetPr>
    <tabColor theme="9" tint="0.59999389629810485"/>
  </sheetPr>
  <dimension ref="A1:J58"/>
  <sheetViews>
    <sheetView topLeftCell="B1" workbookViewId="0">
      <selection activeCell="R11" sqref="R11"/>
    </sheetView>
  </sheetViews>
  <sheetFormatPr defaultRowHeight="15" x14ac:dyDescent="0.25"/>
  <cols>
    <col min="2" max="2" width="25.5703125" customWidth="1"/>
    <col min="3" max="3" width="15.140625" customWidth="1"/>
    <col min="4" max="4" width="13.140625" customWidth="1"/>
    <col min="5" max="5" width="19.140625" customWidth="1"/>
    <col min="7" max="7" width="4.85546875" customWidth="1"/>
    <col min="8" max="8" width="15.42578125" customWidth="1"/>
  </cols>
  <sheetData>
    <row r="1" spans="1:10" x14ac:dyDescent="0.25">
      <c r="H1" s="439" t="s">
        <v>644</v>
      </c>
    </row>
    <row r="2" spans="1:10" x14ac:dyDescent="0.25">
      <c r="B2" s="679" t="s">
        <v>659</v>
      </c>
      <c r="C2" s="679"/>
      <c r="D2" s="679"/>
      <c r="E2" s="679"/>
      <c r="F2" s="679"/>
      <c r="G2" s="66"/>
      <c r="H2" s="66"/>
      <c r="I2" s="66"/>
    </row>
    <row r="3" spans="1:10" x14ac:dyDescent="0.25">
      <c r="B3" s="679"/>
      <c r="C3" s="679"/>
      <c r="D3" s="679"/>
      <c r="E3" s="679"/>
      <c r="F3" s="679"/>
    </row>
    <row r="4" spans="1:10" ht="19.5" customHeight="1" thickBot="1" x14ac:dyDescent="0.3"/>
    <row r="5" spans="1:10" ht="15.75" x14ac:dyDescent="0.25">
      <c r="B5" s="680" t="s">
        <v>0</v>
      </c>
      <c r="C5" s="681"/>
      <c r="D5" s="681"/>
      <c r="E5" s="681"/>
      <c r="F5" s="681"/>
      <c r="H5" s="667" t="s">
        <v>660</v>
      </c>
    </row>
    <row r="6" spans="1:10" ht="15" customHeight="1" x14ac:dyDescent="0.25">
      <c r="B6" s="688" t="s">
        <v>21</v>
      </c>
      <c r="C6" s="690" t="s">
        <v>310</v>
      </c>
      <c r="D6" s="690" t="s">
        <v>311</v>
      </c>
      <c r="E6" s="666" t="s">
        <v>22</v>
      </c>
      <c r="F6" s="665" t="s">
        <v>23</v>
      </c>
      <c r="H6" s="668"/>
    </row>
    <row r="7" spans="1:10" ht="75" customHeight="1" thickBot="1" x14ac:dyDescent="0.3">
      <c r="B7" s="689"/>
      <c r="C7" s="691"/>
      <c r="D7" s="691"/>
      <c r="E7" s="692"/>
      <c r="F7" s="693"/>
      <c r="H7" s="669"/>
    </row>
    <row r="8" spans="1:10" ht="15.75" thickBot="1" x14ac:dyDescent="0.3">
      <c r="A8" s="36"/>
      <c r="B8" s="682" t="s">
        <v>191</v>
      </c>
      <c r="C8" s="683"/>
      <c r="D8" s="683"/>
      <c r="E8" s="683"/>
      <c r="F8" s="683"/>
      <c r="G8" s="34"/>
      <c r="H8" s="429"/>
      <c r="I8" s="32"/>
      <c r="J8" s="32"/>
    </row>
    <row r="9" spans="1:10" ht="15" customHeight="1" x14ac:dyDescent="0.25">
      <c r="A9" s="36"/>
      <c r="B9" s="684" t="s">
        <v>192</v>
      </c>
      <c r="C9" s="685"/>
      <c r="D9" s="685"/>
      <c r="E9" s="685"/>
      <c r="F9" s="685"/>
      <c r="G9" s="34"/>
      <c r="H9" s="429"/>
      <c r="I9" s="32"/>
      <c r="J9" s="32"/>
    </row>
    <row r="10" spans="1:10" ht="26.25" x14ac:dyDescent="0.25">
      <c r="A10" s="36"/>
      <c r="B10" s="12" t="s">
        <v>24</v>
      </c>
      <c r="C10" s="284"/>
      <c r="D10" s="284"/>
      <c r="E10" s="13"/>
      <c r="F10" s="14"/>
      <c r="G10" s="34"/>
      <c r="H10" s="429"/>
      <c r="I10" s="32"/>
      <c r="J10" s="32"/>
    </row>
    <row r="11" spans="1:10" x14ac:dyDescent="0.25">
      <c r="A11" s="36"/>
      <c r="B11" s="9" t="s">
        <v>79</v>
      </c>
      <c r="C11" s="285"/>
      <c r="D11" s="285"/>
      <c r="E11" s="7"/>
      <c r="F11" s="8"/>
      <c r="G11" s="34"/>
      <c r="H11" s="429"/>
      <c r="I11" s="32"/>
      <c r="J11" s="32"/>
    </row>
    <row r="12" spans="1:10" x14ac:dyDescent="0.25">
      <c r="A12" s="36"/>
      <c r="B12" s="295" t="s">
        <v>3</v>
      </c>
      <c r="C12" s="426" t="s">
        <v>579</v>
      </c>
      <c r="D12" s="426" t="s">
        <v>435</v>
      </c>
      <c r="E12" s="300">
        <v>1</v>
      </c>
      <c r="F12" s="60">
        <v>2400</v>
      </c>
      <c r="G12" s="34"/>
      <c r="H12" s="430">
        <f>ROUND(E12*9*120*1.2359,0)</f>
        <v>1335</v>
      </c>
      <c r="I12" s="32"/>
      <c r="J12" s="32"/>
    </row>
    <row r="13" spans="1:10" x14ac:dyDescent="0.25">
      <c r="A13" s="36"/>
      <c r="B13" s="295" t="s">
        <v>3</v>
      </c>
      <c r="C13" s="426" t="s">
        <v>445</v>
      </c>
      <c r="D13" s="426" t="s">
        <v>446</v>
      </c>
      <c r="E13" s="300">
        <v>0.7</v>
      </c>
      <c r="F13" s="60">
        <v>2100</v>
      </c>
      <c r="G13" s="34"/>
      <c r="H13" s="430">
        <f t="shared" ref="H13:H53" si="0">ROUND(E13*9*120*1.2359,0)</f>
        <v>934</v>
      </c>
      <c r="I13" s="32"/>
      <c r="J13" s="32"/>
    </row>
    <row r="14" spans="1:10" x14ac:dyDescent="0.25">
      <c r="A14" s="36"/>
      <c r="B14" s="295" t="s">
        <v>3</v>
      </c>
      <c r="C14" s="426" t="s">
        <v>580</v>
      </c>
      <c r="D14" s="426" t="s">
        <v>435</v>
      </c>
      <c r="E14" s="300">
        <v>0.8</v>
      </c>
      <c r="F14" s="60">
        <v>2250</v>
      </c>
      <c r="G14" s="34"/>
      <c r="H14" s="430">
        <f t="shared" si="0"/>
        <v>1068</v>
      </c>
      <c r="I14" s="32"/>
      <c r="J14" s="32"/>
    </row>
    <row r="15" spans="1:10" x14ac:dyDescent="0.25">
      <c r="A15" s="36"/>
      <c r="B15" s="295" t="s">
        <v>3</v>
      </c>
      <c r="C15" s="426" t="s">
        <v>581</v>
      </c>
      <c r="D15" s="426" t="s">
        <v>435</v>
      </c>
      <c r="E15" s="300">
        <v>0.4</v>
      </c>
      <c r="F15" s="60">
        <v>2200</v>
      </c>
      <c r="G15" s="34"/>
      <c r="H15" s="430">
        <f t="shared" si="0"/>
        <v>534</v>
      </c>
      <c r="I15" s="32"/>
      <c r="J15" s="32"/>
    </row>
    <row r="16" spans="1:10" x14ac:dyDescent="0.25">
      <c r="A16" s="36"/>
      <c r="B16" s="295" t="s">
        <v>3</v>
      </c>
      <c r="C16" s="426" t="s">
        <v>496</v>
      </c>
      <c r="D16" s="426" t="s">
        <v>510</v>
      </c>
      <c r="E16" s="300">
        <v>1</v>
      </c>
      <c r="F16" s="60">
        <v>2200</v>
      </c>
      <c r="G16" s="34"/>
      <c r="H16" s="430">
        <f t="shared" si="0"/>
        <v>1335</v>
      </c>
      <c r="I16" s="32"/>
      <c r="J16" s="32"/>
    </row>
    <row r="17" spans="1:10" x14ac:dyDescent="0.25">
      <c r="A17" s="36"/>
      <c r="B17" s="295" t="s">
        <v>3</v>
      </c>
      <c r="C17" s="426" t="s">
        <v>392</v>
      </c>
      <c r="D17" s="426" t="s">
        <v>582</v>
      </c>
      <c r="E17" s="300">
        <v>1</v>
      </c>
      <c r="F17" s="60">
        <v>2200</v>
      </c>
      <c r="G17" s="34"/>
      <c r="H17" s="430">
        <f t="shared" si="0"/>
        <v>1335</v>
      </c>
      <c r="I17" s="32"/>
      <c r="J17" s="32"/>
    </row>
    <row r="18" spans="1:10" x14ac:dyDescent="0.25">
      <c r="A18" s="36"/>
      <c r="B18" s="295" t="s">
        <v>3</v>
      </c>
      <c r="C18" s="426" t="s">
        <v>394</v>
      </c>
      <c r="D18" s="426" t="s">
        <v>492</v>
      </c>
      <c r="E18" s="300">
        <v>0.5</v>
      </c>
      <c r="F18" s="60">
        <v>2200</v>
      </c>
      <c r="G18" s="34"/>
      <c r="H18" s="430">
        <f t="shared" si="0"/>
        <v>667</v>
      </c>
      <c r="I18" s="32"/>
      <c r="J18" s="32"/>
    </row>
    <row r="19" spans="1:10" x14ac:dyDescent="0.25">
      <c r="A19" s="36"/>
      <c r="B19" s="295" t="s">
        <v>3</v>
      </c>
      <c r="C19" s="426" t="s">
        <v>390</v>
      </c>
      <c r="D19" s="426" t="s">
        <v>476</v>
      </c>
      <c r="E19" s="300">
        <v>0.4</v>
      </c>
      <c r="F19" s="60">
        <v>2200</v>
      </c>
      <c r="G19" s="34"/>
      <c r="H19" s="430">
        <f t="shared" si="0"/>
        <v>534</v>
      </c>
      <c r="I19" s="32"/>
      <c r="J19" s="32"/>
    </row>
    <row r="20" spans="1:10" x14ac:dyDescent="0.25">
      <c r="A20" s="36"/>
      <c r="B20" s="295" t="s">
        <v>3</v>
      </c>
      <c r="C20" s="426" t="s">
        <v>581</v>
      </c>
      <c r="D20" s="426" t="s">
        <v>435</v>
      </c>
      <c r="E20" s="300">
        <v>0.2</v>
      </c>
      <c r="F20" s="60">
        <v>2100</v>
      </c>
      <c r="G20" s="34"/>
      <c r="H20" s="430">
        <f t="shared" si="0"/>
        <v>267</v>
      </c>
      <c r="I20" s="32"/>
      <c r="J20" s="32"/>
    </row>
    <row r="21" spans="1:10" x14ac:dyDescent="0.25">
      <c r="A21" s="36"/>
      <c r="B21" s="295" t="s">
        <v>3</v>
      </c>
      <c r="C21" s="426" t="s">
        <v>581</v>
      </c>
      <c r="D21" s="426" t="s">
        <v>435</v>
      </c>
      <c r="E21" s="300">
        <v>0.2</v>
      </c>
      <c r="F21" s="60">
        <v>2100</v>
      </c>
      <c r="G21" s="34"/>
      <c r="H21" s="430">
        <f t="shared" si="0"/>
        <v>267</v>
      </c>
      <c r="I21" s="32"/>
      <c r="J21" s="32"/>
    </row>
    <row r="22" spans="1:10" x14ac:dyDescent="0.25">
      <c r="A22" s="36"/>
      <c r="B22" s="295" t="s">
        <v>3</v>
      </c>
      <c r="C22" s="426" t="s">
        <v>390</v>
      </c>
      <c r="D22" s="426" t="s">
        <v>476</v>
      </c>
      <c r="E22" s="300">
        <v>0.4</v>
      </c>
      <c r="F22" s="60">
        <v>2100</v>
      </c>
      <c r="G22" s="34"/>
      <c r="H22" s="430">
        <f t="shared" si="0"/>
        <v>534</v>
      </c>
      <c r="I22" s="32"/>
      <c r="J22" s="32"/>
    </row>
    <row r="23" spans="1:10" x14ac:dyDescent="0.25">
      <c r="A23" s="36"/>
      <c r="B23" s="295" t="s">
        <v>3</v>
      </c>
      <c r="C23" s="426" t="s">
        <v>583</v>
      </c>
      <c r="D23" s="426" t="s">
        <v>584</v>
      </c>
      <c r="E23" s="300">
        <v>0.2</v>
      </c>
      <c r="F23" s="60">
        <v>2100</v>
      </c>
      <c r="G23" s="34"/>
      <c r="H23" s="430">
        <f t="shared" si="0"/>
        <v>267</v>
      </c>
      <c r="I23" s="32"/>
      <c r="J23" s="32"/>
    </row>
    <row r="24" spans="1:10" x14ac:dyDescent="0.25">
      <c r="A24" s="36"/>
      <c r="B24" s="295" t="s">
        <v>3</v>
      </c>
      <c r="C24" s="426" t="s">
        <v>583</v>
      </c>
      <c r="D24" s="426" t="s">
        <v>584</v>
      </c>
      <c r="E24" s="300">
        <v>0.2</v>
      </c>
      <c r="F24" s="60">
        <v>2100</v>
      </c>
      <c r="G24" s="34"/>
      <c r="H24" s="430">
        <f t="shared" si="0"/>
        <v>267</v>
      </c>
      <c r="I24" s="32"/>
      <c r="J24" s="32"/>
    </row>
    <row r="25" spans="1:10" ht="16.5" customHeight="1" x14ac:dyDescent="0.25">
      <c r="A25" s="36"/>
      <c r="B25" s="295" t="s">
        <v>3</v>
      </c>
      <c r="C25" s="426" t="s">
        <v>496</v>
      </c>
      <c r="D25" s="426" t="s">
        <v>510</v>
      </c>
      <c r="E25" s="300">
        <v>1</v>
      </c>
      <c r="F25" s="60">
        <v>2100</v>
      </c>
      <c r="G25" s="34"/>
      <c r="H25" s="430">
        <f t="shared" si="0"/>
        <v>1335</v>
      </c>
      <c r="I25" s="32"/>
      <c r="J25" s="32"/>
    </row>
    <row r="26" spans="1:10" ht="16.5" customHeight="1" x14ac:dyDescent="0.25">
      <c r="A26" s="36"/>
      <c r="B26" s="295" t="s">
        <v>3</v>
      </c>
      <c r="C26" s="426" t="s">
        <v>390</v>
      </c>
      <c r="D26" s="426" t="s">
        <v>476</v>
      </c>
      <c r="E26" s="300">
        <v>0.2</v>
      </c>
      <c r="F26" s="60">
        <v>2100</v>
      </c>
      <c r="G26" s="34"/>
      <c r="H26" s="430">
        <f t="shared" si="0"/>
        <v>267</v>
      </c>
      <c r="I26" s="32"/>
      <c r="J26" s="32"/>
    </row>
    <row r="27" spans="1:10" ht="16.5" customHeight="1" x14ac:dyDescent="0.25">
      <c r="A27" s="36"/>
      <c r="B27" s="295" t="s">
        <v>3</v>
      </c>
      <c r="C27" s="426" t="s">
        <v>366</v>
      </c>
      <c r="D27" s="426" t="s">
        <v>434</v>
      </c>
      <c r="E27" s="300">
        <v>0.2</v>
      </c>
      <c r="F27" s="60">
        <v>2100</v>
      </c>
      <c r="G27" s="34"/>
      <c r="H27" s="430">
        <f t="shared" si="0"/>
        <v>267</v>
      </c>
      <c r="I27" s="32"/>
      <c r="J27" s="32"/>
    </row>
    <row r="28" spans="1:10" ht="16.5" customHeight="1" x14ac:dyDescent="0.25">
      <c r="A28" s="36"/>
      <c r="B28" s="295" t="s">
        <v>3</v>
      </c>
      <c r="C28" s="426" t="s">
        <v>366</v>
      </c>
      <c r="D28" s="426" t="s">
        <v>434</v>
      </c>
      <c r="E28" s="300">
        <v>0.2</v>
      </c>
      <c r="F28" s="60">
        <v>2100</v>
      </c>
      <c r="G28" s="34"/>
      <c r="H28" s="430">
        <f t="shared" si="0"/>
        <v>267</v>
      </c>
      <c r="I28" s="32"/>
      <c r="J28" s="32"/>
    </row>
    <row r="29" spans="1:10" ht="16.5" customHeight="1" x14ac:dyDescent="0.25">
      <c r="A29" s="36"/>
      <c r="B29" s="295" t="s">
        <v>3</v>
      </c>
      <c r="C29" s="426" t="s">
        <v>384</v>
      </c>
      <c r="D29" s="426" t="s">
        <v>527</v>
      </c>
      <c r="E29" s="300">
        <v>0.25</v>
      </c>
      <c r="F29" s="60">
        <v>2100</v>
      </c>
      <c r="G29" s="34"/>
      <c r="H29" s="430">
        <f t="shared" si="0"/>
        <v>334</v>
      </c>
      <c r="I29" s="32"/>
      <c r="J29" s="32"/>
    </row>
    <row r="30" spans="1:10" x14ac:dyDescent="0.25">
      <c r="A30" s="36"/>
      <c r="B30" s="295" t="s">
        <v>92</v>
      </c>
      <c r="C30" s="426" t="s">
        <v>533</v>
      </c>
      <c r="D30" s="426" t="s">
        <v>534</v>
      </c>
      <c r="E30" s="300">
        <v>0.75</v>
      </c>
      <c r="F30" s="60">
        <v>2100</v>
      </c>
      <c r="G30" s="34"/>
      <c r="H30" s="430">
        <f t="shared" si="0"/>
        <v>1001</v>
      </c>
      <c r="I30" s="32"/>
      <c r="J30" s="32"/>
    </row>
    <row r="31" spans="1:10" x14ac:dyDescent="0.25">
      <c r="A31" s="36"/>
      <c r="B31" s="295" t="s">
        <v>3</v>
      </c>
      <c r="C31" s="426" t="s">
        <v>585</v>
      </c>
      <c r="D31" s="426" t="s">
        <v>586</v>
      </c>
      <c r="E31" s="300">
        <v>1</v>
      </c>
      <c r="F31" s="60">
        <v>2100</v>
      </c>
      <c r="G31" s="34"/>
      <c r="H31" s="430">
        <f t="shared" si="0"/>
        <v>1335</v>
      </c>
      <c r="I31" s="32"/>
      <c r="J31" s="32"/>
    </row>
    <row r="32" spans="1:10" x14ac:dyDescent="0.25">
      <c r="A32" s="36"/>
      <c r="B32" s="295" t="s">
        <v>3</v>
      </c>
      <c r="C32" s="426" t="s">
        <v>366</v>
      </c>
      <c r="D32" s="426" t="s">
        <v>320</v>
      </c>
      <c r="E32" s="300">
        <v>0.6</v>
      </c>
      <c r="F32" s="60">
        <v>2100</v>
      </c>
      <c r="G32" s="34"/>
      <c r="H32" s="430">
        <f t="shared" si="0"/>
        <v>801</v>
      </c>
      <c r="I32" s="32"/>
      <c r="J32" s="32"/>
    </row>
    <row r="33" spans="1:10" x14ac:dyDescent="0.25">
      <c r="A33" s="36"/>
      <c r="B33" s="295" t="s">
        <v>3</v>
      </c>
      <c r="C33" s="426" t="s">
        <v>587</v>
      </c>
      <c r="D33" s="426" t="s">
        <v>588</v>
      </c>
      <c r="E33" s="300">
        <v>0.2</v>
      </c>
      <c r="F33" s="60">
        <v>2100</v>
      </c>
      <c r="G33" s="34"/>
      <c r="H33" s="430">
        <f t="shared" si="0"/>
        <v>267</v>
      </c>
      <c r="I33" s="32"/>
      <c r="J33" s="32"/>
    </row>
    <row r="34" spans="1:10" x14ac:dyDescent="0.25">
      <c r="A34" s="36"/>
      <c r="B34" s="295" t="s">
        <v>3</v>
      </c>
      <c r="C34" s="426" t="s">
        <v>589</v>
      </c>
      <c r="D34" s="426" t="s">
        <v>446</v>
      </c>
      <c r="E34" s="300">
        <v>0.3</v>
      </c>
      <c r="F34" s="60">
        <v>1700</v>
      </c>
      <c r="G34" s="34"/>
      <c r="H34" s="430">
        <f t="shared" si="0"/>
        <v>400</v>
      </c>
      <c r="I34" s="32"/>
      <c r="J34" s="32"/>
    </row>
    <row r="35" spans="1:10" ht="63.75" x14ac:dyDescent="0.25">
      <c r="A35" s="36"/>
      <c r="B35" s="115" t="s">
        <v>478</v>
      </c>
      <c r="C35" s="427"/>
      <c r="D35" s="427"/>
      <c r="E35" s="116"/>
      <c r="F35" s="117">
        <f>SUM(F36:F37)</f>
        <v>1500</v>
      </c>
      <c r="G35" s="34"/>
      <c r="H35" s="430"/>
      <c r="I35" s="32"/>
      <c r="J35" s="32"/>
    </row>
    <row r="36" spans="1:10" x14ac:dyDescent="0.25">
      <c r="A36" s="36"/>
      <c r="B36" s="63" t="s">
        <v>120</v>
      </c>
      <c r="C36" s="339" t="s">
        <v>590</v>
      </c>
      <c r="D36" s="339" t="s">
        <v>591</v>
      </c>
      <c r="E36" s="114">
        <v>0.8</v>
      </c>
      <c r="F36" s="64">
        <v>1500</v>
      </c>
      <c r="G36" s="34"/>
      <c r="H36" s="430">
        <f t="shared" si="0"/>
        <v>1068</v>
      </c>
      <c r="I36" s="32"/>
      <c r="J36" s="32"/>
    </row>
    <row r="37" spans="1:10" ht="63.75" x14ac:dyDescent="0.25">
      <c r="B37" s="6" t="s">
        <v>592</v>
      </c>
      <c r="C37" s="286"/>
      <c r="D37" s="286"/>
      <c r="E37" s="15"/>
      <c r="F37" s="10"/>
      <c r="H37" s="430"/>
    </row>
    <row r="38" spans="1:10" x14ac:dyDescent="0.25">
      <c r="A38" s="36"/>
      <c r="B38" s="2" t="s">
        <v>85</v>
      </c>
      <c r="C38" s="428" t="s">
        <v>329</v>
      </c>
      <c r="D38" s="428" t="s">
        <v>355</v>
      </c>
      <c r="E38" s="55">
        <v>0.5</v>
      </c>
      <c r="F38" s="60">
        <v>1240</v>
      </c>
      <c r="G38" s="34"/>
      <c r="H38" s="430">
        <f t="shared" si="0"/>
        <v>667</v>
      </c>
      <c r="I38" s="32"/>
      <c r="J38" s="32"/>
    </row>
    <row r="39" spans="1:10" x14ac:dyDescent="0.25">
      <c r="A39" s="36"/>
      <c r="B39" s="2" t="s">
        <v>85</v>
      </c>
      <c r="C39" s="428" t="s">
        <v>329</v>
      </c>
      <c r="D39" s="428" t="s">
        <v>355</v>
      </c>
      <c r="E39" s="55">
        <v>0.5</v>
      </c>
      <c r="F39" s="60">
        <v>1240</v>
      </c>
      <c r="G39" s="34"/>
      <c r="H39" s="430">
        <f t="shared" si="0"/>
        <v>667</v>
      </c>
      <c r="I39" s="32"/>
      <c r="J39" s="32"/>
    </row>
    <row r="40" spans="1:10" x14ac:dyDescent="0.25">
      <c r="A40" s="36"/>
      <c r="B40" s="3" t="s">
        <v>85</v>
      </c>
      <c r="C40" s="428" t="s">
        <v>329</v>
      </c>
      <c r="D40" s="428" t="s">
        <v>355</v>
      </c>
      <c r="E40" s="56">
        <v>0.5</v>
      </c>
      <c r="F40" s="28">
        <v>1240</v>
      </c>
      <c r="G40" s="34"/>
      <c r="H40" s="430">
        <f t="shared" si="0"/>
        <v>667</v>
      </c>
      <c r="I40" s="32"/>
      <c r="J40" s="32"/>
    </row>
    <row r="41" spans="1:10" x14ac:dyDescent="0.25">
      <c r="A41" s="36"/>
      <c r="B41" s="3" t="s">
        <v>244</v>
      </c>
      <c r="C41" s="428" t="s">
        <v>352</v>
      </c>
      <c r="D41" s="428" t="s">
        <v>353</v>
      </c>
      <c r="E41" s="56">
        <v>0.5</v>
      </c>
      <c r="F41" s="28">
        <v>1240</v>
      </c>
      <c r="G41" s="34"/>
      <c r="H41" s="430">
        <f t="shared" si="0"/>
        <v>667</v>
      </c>
      <c r="I41" s="32"/>
      <c r="J41" s="32"/>
    </row>
    <row r="42" spans="1:10" x14ac:dyDescent="0.25">
      <c r="A42" s="36"/>
      <c r="B42" s="3" t="s">
        <v>244</v>
      </c>
      <c r="C42" s="428" t="s">
        <v>352</v>
      </c>
      <c r="D42" s="428" t="s">
        <v>353</v>
      </c>
      <c r="E42" s="56">
        <v>1</v>
      </c>
      <c r="F42" s="28">
        <v>1240</v>
      </c>
      <c r="G42" s="34"/>
      <c r="H42" s="430">
        <f t="shared" si="0"/>
        <v>1335</v>
      </c>
      <c r="I42" s="32"/>
      <c r="J42" s="32"/>
    </row>
    <row r="43" spans="1:10" x14ac:dyDescent="0.25">
      <c r="A43" s="36"/>
      <c r="B43" s="3" t="s">
        <v>244</v>
      </c>
      <c r="C43" s="428" t="s">
        <v>352</v>
      </c>
      <c r="D43" s="428" t="s">
        <v>353</v>
      </c>
      <c r="E43" s="56">
        <v>0.9</v>
      </c>
      <c r="F43" s="28">
        <v>1240</v>
      </c>
      <c r="G43" s="34"/>
      <c r="H43" s="430">
        <f t="shared" si="0"/>
        <v>1201</v>
      </c>
      <c r="I43" s="32"/>
      <c r="J43" s="32"/>
    </row>
    <row r="44" spans="1:10" ht="19.5" customHeight="1" x14ac:dyDescent="0.25">
      <c r="A44" s="36"/>
      <c r="B44" s="686" t="s">
        <v>70</v>
      </c>
      <c r="C44" s="687"/>
      <c r="D44" s="687"/>
      <c r="E44" s="687"/>
      <c r="F44" s="687"/>
      <c r="G44" s="34"/>
      <c r="H44" s="430"/>
      <c r="I44" s="32"/>
      <c r="J44" s="32"/>
    </row>
    <row r="45" spans="1:10" ht="76.5" x14ac:dyDescent="0.25">
      <c r="B45" s="6" t="s">
        <v>331</v>
      </c>
      <c r="C45" s="286"/>
      <c r="D45" s="286"/>
      <c r="E45" s="15"/>
      <c r="F45" s="10"/>
      <c r="H45" s="430"/>
    </row>
    <row r="46" spans="1:10" x14ac:dyDescent="0.25">
      <c r="A46" s="36"/>
      <c r="B46" s="2" t="s">
        <v>8</v>
      </c>
      <c r="C46" s="428" t="s">
        <v>334</v>
      </c>
      <c r="D46" s="428" t="s">
        <v>348</v>
      </c>
      <c r="E46" s="55">
        <v>1</v>
      </c>
      <c r="F46" s="60">
        <v>1350</v>
      </c>
      <c r="G46" s="34"/>
      <c r="H46" s="430">
        <f t="shared" si="0"/>
        <v>1335</v>
      </c>
      <c r="I46" s="32"/>
      <c r="J46" s="32"/>
    </row>
    <row r="47" spans="1:10" x14ac:dyDescent="0.25">
      <c r="A47" s="36"/>
      <c r="B47" s="2" t="s">
        <v>88</v>
      </c>
      <c r="C47" s="428" t="s">
        <v>460</v>
      </c>
      <c r="D47" s="428" t="s">
        <v>348</v>
      </c>
      <c r="E47" s="55">
        <v>1</v>
      </c>
      <c r="F47" s="60">
        <v>1240</v>
      </c>
      <c r="G47" s="34"/>
      <c r="H47" s="430">
        <f t="shared" si="0"/>
        <v>1335</v>
      </c>
      <c r="I47" s="32"/>
      <c r="J47" s="32"/>
    </row>
    <row r="48" spans="1:10" x14ac:dyDescent="0.25">
      <c r="A48" s="36"/>
      <c r="B48" s="2" t="s">
        <v>88</v>
      </c>
      <c r="C48" s="428" t="s">
        <v>460</v>
      </c>
      <c r="D48" s="428" t="s">
        <v>348</v>
      </c>
      <c r="E48" s="55">
        <v>1</v>
      </c>
      <c r="F48" s="60">
        <v>1240</v>
      </c>
      <c r="G48" s="34"/>
      <c r="H48" s="430">
        <f t="shared" si="0"/>
        <v>1335</v>
      </c>
      <c r="I48" s="32"/>
      <c r="J48" s="32"/>
    </row>
    <row r="49" spans="1:10" x14ac:dyDescent="0.25">
      <c r="A49" s="36"/>
      <c r="B49" s="2" t="s">
        <v>88</v>
      </c>
      <c r="C49" s="428" t="s">
        <v>460</v>
      </c>
      <c r="D49" s="428" t="s">
        <v>348</v>
      </c>
      <c r="E49" s="55">
        <v>0.4</v>
      </c>
      <c r="F49" s="60">
        <v>1240</v>
      </c>
      <c r="G49" s="34"/>
      <c r="H49" s="430">
        <f t="shared" si="0"/>
        <v>534</v>
      </c>
      <c r="I49" s="32"/>
      <c r="J49" s="32"/>
    </row>
    <row r="50" spans="1:10" x14ac:dyDescent="0.25">
      <c r="A50" s="36"/>
      <c r="B50" s="2" t="s">
        <v>88</v>
      </c>
      <c r="C50" s="428" t="s">
        <v>460</v>
      </c>
      <c r="D50" s="428" t="s">
        <v>348</v>
      </c>
      <c r="E50" s="55">
        <v>1</v>
      </c>
      <c r="F50" s="60">
        <v>1240</v>
      </c>
      <c r="G50" s="34"/>
      <c r="H50" s="430">
        <f t="shared" si="0"/>
        <v>1335</v>
      </c>
      <c r="I50" s="32"/>
      <c r="J50" s="32"/>
    </row>
    <row r="51" spans="1:10" x14ac:dyDescent="0.25">
      <c r="A51" s="36"/>
      <c r="B51" s="2" t="s">
        <v>88</v>
      </c>
      <c r="C51" s="428" t="s">
        <v>460</v>
      </c>
      <c r="D51" s="428" t="s">
        <v>348</v>
      </c>
      <c r="E51" s="55">
        <v>0.2</v>
      </c>
      <c r="F51" s="60">
        <v>1240</v>
      </c>
      <c r="G51" s="34"/>
      <c r="H51" s="430">
        <f t="shared" si="0"/>
        <v>267</v>
      </c>
      <c r="I51" s="32"/>
      <c r="J51" s="32"/>
    </row>
    <row r="52" spans="1:10" x14ac:dyDescent="0.25">
      <c r="A52" s="36"/>
      <c r="B52" s="2" t="s">
        <v>88</v>
      </c>
      <c r="C52" s="428" t="s">
        <v>460</v>
      </c>
      <c r="D52" s="428" t="s">
        <v>348</v>
      </c>
      <c r="E52" s="55">
        <v>1</v>
      </c>
      <c r="F52" s="60">
        <v>1240</v>
      </c>
      <c r="G52" s="34"/>
      <c r="H52" s="430">
        <f t="shared" si="0"/>
        <v>1335</v>
      </c>
      <c r="I52" s="32"/>
      <c r="J52" s="32"/>
    </row>
    <row r="53" spans="1:10" ht="15.75" thickBot="1" x14ac:dyDescent="0.3">
      <c r="A53" s="36"/>
      <c r="B53" s="2" t="s">
        <v>88</v>
      </c>
      <c r="C53" s="428" t="s">
        <v>460</v>
      </c>
      <c r="D53" s="428" t="s">
        <v>348</v>
      </c>
      <c r="E53" s="55">
        <v>1</v>
      </c>
      <c r="F53" s="60">
        <v>1240</v>
      </c>
      <c r="G53" s="34"/>
      <c r="H53" s="430">
        <f t="shared" si="0"/>
        <v>1335</v>
      </c>
      <c r="I53" s="32"/>
      <c r="J53" s="32"/>
    </row>
    <row r="54" spans="1:10" ht="15.75" thickBot="1" x14ac:dyDescent="0.3">
      <c r="A54" s="36"/>
      <c r="B54" s="58" t="s">
        <v>15</v>
      </c>
      <c r="C54" s="291"/>
      <c r="D54" s="291"/>
      <c r="E54" s="65">
        <f>SUM(E12:E34,E38:E43,E36,E46:E53)</f>
        <v>22.999999999999996</v>
      </c>
      <c r="F54" s="59" t="s">
        <v>78</v>
      </c>
      <c r="G54" s="34"/>
      <c r="H54" s="292">
        <f>SUM(H12:H34,H38:H43,H36,H46:H53)</f>
        <v>30701</v>
      </c>
      <c r="I54" s="32"/>
      <c r="J54" s="32"/>
    </row>
    <row r="55" spans="1:10" x14ac:dyDescent="0.25">
      <c r="A55" s="36"/>
      <c r="G55" s="34"/>
      <c r="H55" s="35"/>
      <c r="I55" s="32"/>
      <c r="J55" s="32"/>
    </row>
    <row r="56" spans="1:10" x14ac:dyDescent="0.25">
      <c r="A56" s="36"/>
      <c r="G56" s="95"/>
      <c r="H56" s="35"/>
      <c r="I56" s="32"/>
      <c r="J56" s="32"/>
    </row>
    <row r="57" spans="1:10" x14ac:dyDescent="0.25">
      <c r="A57" s="36"/>
      <c r="G57" s="34"/>
      <c r="H57" s="35"/>
      <c r="I57" s="32"/>
      <c r="J57" s="32"/>
    </row>
    <row r="58" spans="1:10" x14ac:dyDescent="0.25">
      <c r="A58" s="36"/>
      <c r="G58" s="34"/>
      <c r="H58" s="35"/>
      <c r="I58" s="32"/>
      <c r="J58" s="32"/>
    </row>
  </sheetData>
  <mergeCells count="11">
    <mergeCell ref="B44:F44"/>
    <mergeCell ref="B6:B7"/>
    <mergeCell ref="C6:C7"/>
    <mergeCell ref="D6:D7"/>
    <mergeCell ref="E6:E7"/>
    <mergeCell ref="F6:F7"/>
    <mergeCell ref="B2:F3"/>
    <mergeCell ref="B5:F5"/>
    <mergeCell ref="H5:H7"/>
    <mergeCell ref="B8:F8"/>
    <mergeCell ref="B9:F9"/>
  </mergeCells>
  <pageMargins left="0.70866141732283472" right="0.70866141732283472" top="0.74803149606299213" bottom="0.74803149606299213"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KOPSAVILKUMS</vt:lpstr>
      <vt:lpstr>29_01_H_2020</vt:lpstr>
      <vt:lpstr>caur tarifiem</vt:lpstr>
      <vt:lpstr>rezidenti_alga (valsts_apmaks)</vt:lpstr>
      <vt:lpstr>rezidenti_fin (valsts_apmaks) </vt:lpstr>
      <vt:lpstr>rezidenti_alga (maksas)</vt:lpstr>
      <vt:lpstr>rezidenti_fin (maksas)</vt:lpstr>
      <vt:lpstr>Pārējās ministrijas MK851</vt:lpstr>
      <vt:lpstr>VM NMPD MK851</vt:lpstr>
      <vt:lpstr>VM VADC MK851</vt:lpstr>
      <vt:lpstr>VM VTMEC MK851</vt:lpstr>
      <vt:lpstr>LM_līgumorg_851</vt:lpstr>
      <vt:lpstr>IEM_kapitsab_851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Gints Rudzītis</dc:creator>
  <cp:lastModifiedBy>Liene Ābola</cp:lastModifiedBy>
  <cp:lastPrinted>2021-09-30T11:17:05Z</cp:lastPrinted>
  <dcterms:created xsi:type="dcterms:W3CDTF">2019-05-13T06:29:17Z</dcterms:created>
  <dcterms:modified xsi:type="dcterms:W3CDTF">2023-03-15T08:07:21Z</dcterms:modified>
</cp:coreProperties>
</file>