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3/par_finansejuma_pardalem_kur_vajag_MK_lemumu/uz_saskanosanu_no_TAPa PREC!!!/04.12.2023 uz FMu skanot 07.12.2023 !!!/"/>
    </mc:Choice>
  </mc:AlternateContent>
  <xr:revisionPtr revIDLastSave="11" documentId="13_ncr:1_{625118AC-B5C3-4A1C-8B6F-0F07D9C5D8AA}" xr6:coauthVersionLast="47" xr6:coauthVersionMax="47" xr10:uidLastSave="{EA78D25B-625A-4C65-9EC2-867B16F5F30A}"/>
  <bookViews>
    <workbookView xWindow="375" yWindow="0" windowWidth="18930" windowHeight="15225" xr2:uid="{28387E4E-6DF6-444E-B028-94228CD1F0E2}"/>
  </bookViews>
  <sheets>
    <sheet name="1.-11.pielikum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6" i="1" l="1"/>
  <c r="H58" i="1"/>
  <c r="H14" i="1"/>
  <c r="H182" i="1"/>
  <c r="H183" i="1" s="1"/>
  <c r="H189" i="1"/>
  <c r="H24" i="1"/>
  <c r="G23" i="1"/>
  <c r="G24" i="1" s="1"/>
  <c r="F23" i="1"/>
  <c r="F7" i="1"/>
  <c r="H123" i="1"/>
  <c r="D288" i="1" l="1"/>
  <c r="F288" i="1"/>
  <c r="G288" i="1"/>
  <c r="H288" i="1" s="1"/>
  <c r="H289" i="1" s="1"/>
  <c r="D293" i="1"/>
  <c r="E293" i="1" s="1"/>
  <c r="G293" i="1" l="1"/>
  <c r="F293" i="1"/>
  <c r="H293" i="1" l="1"/>
  <c r="H294" i="1" s="1"/>
  <c r="G294" i="1"/>
  <c r="D281" i="1" l="1"/>
  <c r="G281" i="1"/>
  <c r="G282" i="1" s="1"/>
  <c r="F281" i="1"/>
  <c r="G276" i="1"/>
  <c r="H276" i="1" s="1"/>
  <c r="F276" i="1"/>
  <c r="D276" i="1"/>
  <c r="G275" i="1"/>
  <c r="H275" i="1" s="1"/>
  <c r="F275" i="1"/>
  <c r="D275" i="1"/>
  <c r="G267" i="1"/>
  <c r="H267" i="1" s="1"/>
  <c r="H268" i="1" s="1"/>
  <c r="F267" i="1"/>
  <c r="D267" i="1"/>
  <c r="G261" i="1"/>
  <c r="H261" i="1" s="1"/>
  <c r="D261" i="1"/>
  <c r="G260" i="1"/>
  <c r="H260" i="1" s="1"/>
  <c r="F260" i="1"/>
  <c r="D260" i="1"/>
  <c r="G254" i="1"/>
  <c r="F254" i="1"/>
  <c r="D254" i="1"/>
  <c r="G248" i="1"/>
  <c r="F248" i="1"/>
  <c r="D248" i="1"/>
  <c r="F243" i="1"/>
  <c r="G243" i="1"/>
  <c r="H243" i="1" s="1"/>
  <c r="F244" i="1"/>
  <c r="G244" i="1"/>
  <c r="H244" i="1" s="1"/>
  <c r="F245" i="1"/>
  <c r="G245" i="1"/>
  <c r="H245" i="1" s="1"/>
  <c r="F246" i="1"/>
  <c r="G246" i="1"/>
  <c r="H246" i="1" s="1"/>
  <c r="F247" i="1"/>
  <c r="G247" i="1"/>
  <c r="H247" i="1" s="1"/>
  <c r="G242" i="1"/>
  <c r="H242" i="1" s="1"/>
  <c r="F242" i="1"/>
  <c r="D247" i="1"/>
  <c r="D246" i="1"/>
  <c r="D245" i="1"/>
  <c r="D244" i="1"/>
  <c r="D243" i="1"/>
  <c r="D242" i="1"/>
  <c r="G237" i="1"/>
  <c r="F237" i="1"/>
  <c r="D237" i="1"/>
  <c r="H232" i="1"/>
  <c r="G231" i="1"/>
  <c r="G232" i="1" s="1"/>
  <c r="F231" i="1"/>
  <c r="D231" i="1"/>
  <c r="G226" i="1"/>
  <c r="H226" i="1" s="1"/>
  <c r="H227" i="1" s="1"/>
  <c r="F226" i="1"/>
  <c r="D226" i="1"/>
  <c r="H221" i="1"/>
  <c r="G220" i="1"/>
  <c r="G221" i="1" s="1"/>
  <c r="F220" i="1"/>
  <c r="D220" i="1"/>
  <c r="G215" i="1"/>
  <c r="H215" i="1" s="1"/>
  <c r="H216" i="1" s="1"/>
  <c r="F215" i="1"/>
  <c r="D215" i="1"/>
  <c r="G211" i="1"/>
  <c r="G212" i="1" s="1"/>
  <c r="F211" i="1"/>
  <c r="D211" i="1"/>
  <c r="G250" i="1" l="1"/>
  <c r="H277" i="1"/>
  <c r="H248" i="1"/>
  <c r="H281" i="1"/>
  <c r="H282" i="1" s="1"/>
  <c r="F261" i="1"/>
  <c r="H262" i="1"/>
  <c r="H255" i="1"/>
  <c r="H212" i="1"/>
  <c r="G206" i="1"/>
  <c r="H206" i="1" s="1"/>
  <c r="F206" i="1"/>
  <c r="D206" i="1"/>
  <c r="G205" i="1"/>
  <c r="H205" i="1" s="1"/>
  <c r="F205" i="1"/>
  <c r="D205" i="1"/>
  <c r="G200" i="1"/>
  <c r="F200" i="1"/>
  <c r="D200" i="1"/>
  <c r="G199" i="1"/>
  <c r="F199" i="1"/>
  <c r="D199" i="1"/>
  <c r="G194" i="1"/>
  <c r="H194" i="1" s="1"/>
  <c r="F194" i="1"/>
  <c r="D194" i="1"/>
  <c r="G193" i="1"/>
  <c r="H193" i="1" s="1"/>
  <c r="F193" i="1"/>
  <c r="D193" i="1"/>
  <c r="G165" i="1"/>
  <c r="F165" i="1"/>
  <c r="D165" i="1"/>
  <c r="G177" i="1"/>
  <c r="F177" i="1"/>
  <c r="D177" i="1"/>
  <c r="G187" i="1"/>
  <c r="F187" i="1"/>
  <c r="D187" i="1"/>
  <c r="G182" i="1"/>
  <c r="F182" i="1"/>
  <c r="D182" i="1"/>
  <c r="G171" i="1"/>
  <c r="H171" i="1" s="1"/>
  <c r="F171" i="1"/>
  <c r="G170" i="1"/>
  <c r="H170" i="1" s="1"/>
  <c r="F170" i="1"/>
  <c r="D171" i="1"/>
  <c r="D170" i="1"/>
  <c r="G172" i="1"/>
  <c r="H172" i="1" s="1"/>
  <c r="F172" i="1"/>
  <c r="D172" i="1"/>
  <c r="G164" i="1"/>
  <c r="F164" i="1"/>
  <c r="D164" i="1"/>
  <c r="G159" i="1"/>
  <c r="H159" i="1" s="1"/>
  <c r="H160" i="1" s="1"/>
  <c r="F159" i="1"/>
  <c r="D159" i="1"/>
  <c r="G155" i="1"/>
  <c r="G156" i="1" s="1"/>
  <c r="F155" i="1"/>
  <c r="D155" i="1"/>
  <c r="H156" i="1"/>
  <c r="H250" i="1" l="1"/>
  <c r="H237" i="1" s="1"/>
  <c r="H238" i="1" s="1"/>
  <c r="H200" i="1"/>
  <c r="H201" i="1" s="1"/>
  <c r="H207" i="1"/>
  <c r="G201" i="1"/>
  <c r="H195" i="1"/>
  <c r="G166" i="1"/>
  <c r="H173" i="1"/>
  <c r="H166" i="1"/>
  <c r="G150" i="1" l="1"/>
  <c r="H150" i="1" s="1"/>
  <c r="F150" i="1"/>
  <c r="D150" i="1"/>
  <c r="H147" i="1"/>
  <c r="G146" i="1"/>
  <c r="F146" i="1"/>
  <c r="F145" i="1"/>
  <c r="F144" i="1"/>
  <c r="D146" i="1"/>
  <c r="D145" i="1"/>
  <c r="G145" i="1"/>
  <c r="F139" i="1"/>
  <c r="G139" i="1"/>
  <c r="H139" i="1" s="1"/>
  <c r="G138" i="1"/>
  <c r="H138" i="1" s="1"/>
  <c r="F138" i="1"/>
  <c r="D138" i="1"/>
  <c r="D139" i="1"/>
  <c r="G137" i="1"/>
  <c r="H137" i="1" s="1"/>
  <c r="F137" i="1"/>
  <c r="D137" i="1"/>
  <c r="G129" i="1"/>
  <c r="H129" i="1" s="1"/>
  <c r="H130" i="1" s="1"/>
  <c r="F129" i="1"/>
  <c r="F128" i="1"/>
  <c r="D129" i="1"/>
  <c r="G128" i="1"/>
  <c r="D128" i="1"/>
  <c r="G147" i="1" l="1"/>
  <c r="H151" i="1"/>
  <c r="H140" i="1"/>
  <c r="G121" i="1"/>
  <c r="G123" i="1" s="1"/>
  <c r="D121" i="1"/>
  <c r="G116" i="1" l="1"/>
  <c r="H116" i="1" s="1"/>
  <c r="H117" i="1" s="1"/>
  <c r="F116" i="1"/>
  <c r="D116" i="1"/>
  <c r="H112" i="1"/>
  <c r="G111" i="1"/>
  <c r="G112" i="1" s="1"/>
  <c r="D111" i="1"/>
  <c r="G106" i="1"/>
  <c r="H106" i="1" s="1"/>
  <c r="F106" i="1"/>
  <c r="D106" i="1"/>
  <c r="H102" i="1"/>
  <c r="G101" i="1"/>
  <c r="G102" i="1" s="1"/>
  <c r="D101" i="1"/>
  <c r="G96" i="1"/>
  <c r="H96" i="1" s="1"/>
  <c r="F96" i="1"/>
  <c r="D96" i="1"/>
  <c r="G95" i="1"/>
  <c r="H95" i="1" s="1"/>
  <c r="F95" i="1"/>
  <c r="D95" i="1"/>
  <c r="H91" i="1"/>
  <c r="G90" i="1"/>
  <c r="G91" i="1" s="1"/>
  <c r="D90" i="1"/>
  <c r="G84" i="1"/>
  <c r="H84" i="1" s="1"/>
  <c r="F84" i="1"/>
  <c r="D84" i="1"/>
  <c r="G83" i="1"/>
  <c r="H83" i="1" s="1"/>
  <c r="G85" i="1"/>
  <c r="H85" i="1" s="1"/>
  <c r="F83" i="1"/>
  <c r="F85" i="1"/>
  <c r="D83" i="1"/>
  <c r="D85" i="1"/>
  <c r="G82" i="1"/>
  <c r="H82" i="1" s="1"/>
  <c r="F82" i="1"/>
  <c r="D82" i="1"/>
  <c r="G77" i="1"/>
  <c r="G78" i="1" s="1"/>
  <c r="D77" i="1"/>
  <c r="H78" i="1"/>
  <c r="H73" i="1"/>
  <c r="G72" i="1"/>
  <c r="F72" i="1"/>
  <c r="D72" i="1"/>
  <c r="E65" i="1"/>
  <c r="H86" i="1" l="1"/>
  <c r="H107" i="1"/>
  <c r="H97" i="1"/>
  <c r="G65" i="1"/>
  <c r="H65" i="1" s="1"/>
  <c r="D64" i="1"/>
  <c r="D63" i="1"/>
  <c r="H59" i="1"/>
  <c r="G58" i="1"/>
  <c r="F58" i="1"/>
  <c r="D58" i="1"/>
  <c r="G64" i="1"/>
  <c r="F64" i="1"/>
  <c r="G63" i="1"/>
  <c r="F63" i="1"/>
  <c r="G49" i="1"/>
  <c r="H50" i="1" s="1"/>
  <c r="F49" i="1"/>
  <c r="D49" i="1"/>
  <c r="G41" i="1"/>
  <c r="H41" i="1" s="1"/>
  <c r="H42" i="1" s="1"/>
  <c r="F41" i="1"/>
  <c r="D41" i="1"/>
  <c r="G35" i="1"/>
  <c r="F35" i="1"/>
  <c r="D35" i="1"/>
  <c r="H33" i="1"/>
  <c r="G33" i="1"/>
  <c r="F33" i="1"/>
  <c r="D33" i="1"/>
  <c r="G34" i="1"/>
  <c r="F34" i="1"/>
  <c r="D34" i="1"/>
  <c r="G28" i="1"/>
  <c r="F28" i="1"/>
  <c r="D28" i="1"/>
  <c r="D13" i="1"/>
  <c r="D18" i="1"/>
  <c r="F18" i="1"/>
  <c r="G18" i="1"/>
  <c r="H18" i="1" s="1"/>
  <c r="H19" i="1" s="1"/>
  <c r="G66" i="1" l="1"/>
  <c r="G36" i="1"/>
  <c r="H63" i="1"/>
  <c r="G42" i="1"/>
  <c r="G50" i="1"/>
  <c r="H34" i="1"/>
  <c r="H36" i="1" s="1"/>
  <c r="H29" i="1"/>
  <c r="G13" i="1" l="1"/>
  <c r="G14" i="1" s="1"/>
  <c r="F13" i="1"/>
  <c r="G8" i="1"/>
  <c r="G7" i="1"/>
  <c r="F8" i="1"/>
  <c r="D8" i="1"/>
  <c r="H8" i="1" l="1"/>
  <c r="I12" i="1" s="1"/>
  <c r="H9" i="1" l="1"/>
  <c r="G178" i="1" l="1"/>
  <c r="H178" i="1" l="1"/>
  <c r="G188" i="1" l="1"/>
  <c r="D188" i="1"/>
  <c r="F188" i="1"/>
  <c r="G189" i="1" l="1"/>
</calcChain>
</file>

<file path=xl/sharedStrings.xml><?xml version="1.0" encoding="utf-8"?>
<sst xmlns="http://schemas.openxmlformats.org/spreadsheetml/2006/main" count="653" uniqueCount="172">
  <si>
    <t>KOPĀ:</t>
  </si>
  <si>
    <t>1.pielikums</t>
  </si>
  <si>
    <t>2.pielikums</t>
  </si>
  <si>
    <t>3.pielikums</t>
  </si>
  <si>
    <t>4.pielikums</t>
  </si>
  <si>
    <t>5.pielikums</t>
  </si>
  <si>
    <t>6.pielikums</t>
  </si>
  <si>
    <t>7.pielikums</t>
  </si>
  <si>
    <t>8.pielikums</t>
  </si>
  <si>
    <t>9.pielikums</t>
  </si>
  <si>
    <t>10.pielikums</t>
  </si>
  <si>
    <t xml:space="preserve">Finanšu līdzekļu ekonomija apakšprogrammā 33.04.00 "Centralizēta medikamentu un materiālu iegāde" pārdalei uz apakšprogrammu 33.03.00 "Kompensējamo medikamentu un materiālu apmaksāšana" </t>
  </si>
  <si>
    <t>11.pielikums</t>
  </si>
  <si>
    <t>Finanšu līdzekļu ekonomija apakšprogrammā 33.03.00 "Kompensējamo medikamentu un materiālu apmaksāšana" pārdalei apakšprogrammas 33.03.00 "Kompensējamo medikamentu un materiālu apmaksāšana" ietvaros</t>
  </si>
  <si>
    <t>Pasākums</t>
  </si>
  <si>
    <t xml:space="preserve"> Izpilde 2023. gada (janvāris-augusts), euro </t>
  </si>
  <si>
    <t xml:space="preserve">Plānotais finansējums 2023.gadam, euro </t>
  </si>
  <si>
    <t xml:space="preserve"> Izpildes prognoze 2023.gada (septembris- decembris), euro  </t>
  </si>
  <si>
    <t xml:space="preserve"> Izpildes prognoze 2023.gads, euro </t>
  </si>
  <si>
    <t xml:space="preserve"> % izpilde 2023.gads pret plānoto finansējumu </t>
  </si>
  <si>
    <t>Līdzekļu ekonomija 2023.-2025.gada prioritārā pasākuma "Veselības aprūpes pakalpojumu pieejamība" ietvaros, tai skaitā:</t>
  </si>
  <si>
    <t xml:space="preserve"> Līdzekļu deficīts (-), euro  </t>
  </si>
  <si>
    <t xml:space="preserve"> Līdzekļu ekonomija (+), euro  </t>
  </si>
  <si>
    <t xml:space="preserve"> Līdzekļu ekonomija (+), kura tiek pārdalīta, euro  </t>
  </si>
  <si>
    <t xml:space="preserve"> Līdzekļu deficīts (-), kuram tiek pārdalīts finansējums, euro  </t>
  </si>
  <si>
    <t>KOPĀ, euro</t>
  </si>
  <si>
    <t>Līdzekļu ekonomija 2023.-2025.gada prioritārā pasākuma "Pakalpojumu pieejamība bērniem" ietvaros, tai skaitā:</t>
  </si>
  <si>
    <t>Līdzekļu ekonomija 2023.-2025.gada prioritārā pasākuma "Veselības aprūpes pakalpojumu onkoloģijas jomā uzlabošana" ietvaros, tai skaitā:</t>
  </si>
  <si>
    <t>Līdzekļu ekonomiju plānots novirzīt, tai skaitā:</t>
  </si>
  <si>
    <t xml:space="preserve">Finanšu līdzekļu ekonomija apakšprogrammā 33.14.00 "Primārās ambulatorās veselības aprūpes nodrošināšana" pārdalei uz apakšprogrammu 33.03.00 "Kompensējamo medikamentu un materiālu apmaksāšana" </t>
  </si>
  <si>
    <t>Finanšu līdzekļu ekonomija apakšprogrammā 33.14.00 "Primārās ambulatorās veselības aprūpes nodrošināšana" pārdalei apakšprogrammas 33.14.00 "Primārās ambulatorās veselības aprūpes nodrošināšana" ietvaros</t>
  </si>
  <si>
    <t xml:space="preserve">Veselības aprūpes pakalpojuma ilgstošas sociālās aprūpes un sociālās rehabilitācijas institūcijā nodrošināšana </t>
  </si>
  <si>
    <t xml:space="preserve">Finanšu līdzekļu ekonomija apakšprogrammā 33.14.00 "Primārās ambulatorās veselības aprūpes nodrošināšana" pārdalei uz apakšprogrammu 33.16.00 "Pārējo ambulatoro veselības aprūpes pakalpojumu nodrošināšana" </t>
  </si>
  <si>
    <t>Palielināt mājas aprūpes pakalpojumu apjoms par 15%, lai samazinātu gaidīšanas laiku un pakalpojuma nepārtrauktību</t>
  </si>
  <si>
    <t>Parenterāla barošana bērniem mājās</t>
  </si>
  <si>
    <t>Manipulācijas skābekļa terapijas nodrošināšanai mājas aprūpes ietvaros VSIA "Bērnu klīniskā universitātes slimnīca" pacientiem</t>
  </si>
  <si>
    <t>Mājas vizīšu pārrēķins</t>
  </si>
  <si>
    <t>60038: Ārsta-speciālista sniegta attālināta konsultācija ģimenes ārstam (manipulāciju norāda ģimenes ārsts)</t>
  </si>
  <si>
    <t>Piemaksājamā manipulācija par darbu ar psihiskiem uzvedības traucējumiem  (60485  - Ģimenes ārsta darbs ar pacientu ar psihiskiem un uzvedības traucējumiem)</t>
  </si>
  <si>
    <t xml:space="preserve">Finanšu līdzekļu ekonomija apakšprogrammā 33.15.00 "Laboratorisko izmeklējumu nodrošināšana ambulatorajā aprūpē" pārdalei uz apakšprogrammu 33.16.00 "Pārējo ambulatoro veselības aprūpes pakalpojumu nodrošināšana" </t>
  </si>
  <si>
    <t>Finanšu līdzekļu ekonomija apakšprogrammā 33.16.00 "Pārējo ambulatoro veselības aprūpes pakalpojumu nodrošināšana" pārdalei apakšprogrammas 33.16.00 "Pārējo ambulatoro veselības aprūpes pakalpojumu nodrošināšana" ietvaros</t>
  </si>
  <si>
    <t>Līdzekļu ekonomija 2022.-2024.gada prioritārā pasākuma "Bērniem ar autiskā spektra traucējumiem apmaksātu pakalpojumu nodrošināšana un epidurālās anestēzijas pieejamības dzemdību procesā nodrošināšana" ietvaros, tai skaitā:</t>
  </si>
  <si>
    <t>Līdzekļu ekonomija 2022.-2024.gada prioritārā pasākuma “Paliatīvas aprūpes nodrošināšana” ietvaros, tai skaitā:</t>
  </si>
  <si>
    <t>Līdzekļu ekonomija 2023.-2025.gada prioritārā pasākuma “Veselības aprūpes pakalpojumu onkoloģijas jomā uzlabošana” ietvaros, tai skaitā:</t>
  </si>
  <si>
    <t>Līdzekļu ekonomija 2023.-2025.gada prioritārā pasākuma “Pakalpojumu pieejamība bērniem” ietvaros, tai skaitā:</t>
  </si>
  <si>
    <t>Finanšu līdzekļu ekonomija apakšprogrammā 33.17.00 "Neatliekamās medicīniskās palīdzības nodrošināšana stacionārās ārstniecības iestādēs" pārdalei apakšprogrammas 33.17.00 "Neatliekamās medicīniskās palīdzības nodrošināšana stacionārās ārstniecības iestādēs" ietvaros</t>
  </si>
  <si>
    <t>Finanšu līdzekļu ekonomija apakšprogrammā 33.18.00 "Plānveida stacionāro veselības aprūpes pakalpojumu nodrošināšana" pārdalei apakšprogrammas 33.18.00 "Plānveida stacionāro veselības aprūpes pakalpojumu nodrošināšana" ietvaros</t>
  </si>
  <si>
    <t>Līdzekļu ekonomija 2023.-2025.gada prioritārā pasākuma “Veselības aprūpes pakalpojumu pieejamība” ietvaros, tai skaitā:</t>
  </si>
  <si>
    <t>Finanšu līdzekļu ekonomija apakšprogrammā 33.18.00 "Plānveida stacionāro veselības aprūpes pakalpojumu nodrošināšana" pārdalei uz apakšprogrammas 33.14.00 "Primārās ambulatorās veselības aprūpes nodrošināšana" ietvaros</t>
  </si>
  <si>
    <t xml:space="preserve"> </t>
  </si>
  <si>
    <t>Zobārstniecības pakalpojumu pieejamība</t>
  </si>
  <si>
    <t>Finanšu līdzekļu ekonomija apakšprogrammā 45.01.00 "Veselības aprūpes finansējuma administrēšana un ekonomiskā novērtēšana" pārdalei apakšprogrammas 45.01.00 "Veselības aprūpes finansējuma administrēšana un ekonomiskā novērtēšana" ietvaros</t>
  </si>
  <si>
    <t xml:space="preserve">Finansējumu 2 009 euro apmērā plānots novirzīt samaksai par Latvijas iedzīvotājiem sniegtajiem veselības aprūpes pakalpojumiem ES un EEZ </t>
  </si>
  <si>
    <t xml:space="preserve">Finansējumu 229 804 euro apmērā plānots novirzīt samaksai par Latvijas iedzīvotājiem sniegtajiem veselības aprūpes pakalpojumiem ES un EEZ </t>
  </si>
  <si>
    <t xml:space="preserve">Finansējumu 143 835 euro apmērā plānots novirzīt samaksai par Latvijas iedzīvotājiem sniegtajiem veselības aprūpes pakalpojumiem ES un EEZ </t>
  </si>
  <si>
    <t xml:space="preserve">Finansējumu 40 260 euro apmērā plānots novirzīt samaksai par Latvijas iedzīvotājiem sniegtajiem veselības aprūpes pakalpojumiem ES un EEZ </t>
  </si>
  <si>
    <t xml:space="preserve">Finansējumu 62 454 euro apmērā plānots novirzīt samaksai par Latvijas iedzīvotājiem sniegtajiem veselības aprūpes pakalpojumiem ES un EEZ </t>
  </si>
  <si>
    <t xml:space="preserve">Finansējumu 79 354 euro apmērā plānots novirzīt samaksai par Latvijas iedzīvotājiem sniegtajiem veselības aprūpes pakalpojumiem ES un EEZ </t>
  </si>
  <si>
    <t>Laboratoriju portāla izstrāde/esošo pielāgošana</t>
  </si>
  <si>
    <t>2022-2024.gada prioritārā pasākuma “Līdzmaksājuma kompensācija personām ar 2.grupas invaliditāti (Veselības aprūpes finansēšanas likuma normas ar 01.01.2022)"</t>
  </si>
  <si>
    <t>Skaidrojumi par neizpildēm (līdzekļu ekonomijām) un līdzekļu deficītiem</t>
  </si>
  <si>
    <t>Indikatīvi prognozētā līdzekļu iztrūkuma segšanai, kas balstīts uz 8 menešu izpildes datiem. Papildus indikatīvi prognozētais bērnu skaits, kas saņems zobārstniecības pakalpojumus 20 597</t>
  </si>
  <si>
    <t>Kompensējamo zāļu sarakstā iekļauti jauni medikamenti reto slimību ārstēšanai (sirds un asinsrites sistēmas slimības un endokrinoloģiskās sistēmas slimības), kas ļauj paplašināt medikamentozās terapijas ārstēšanas procesu reto slimību pacientiem.</t>
  </si>
  <si>
    <t>Kompensējamo zāļu sarakstā iekļauti jauni medikamenti, kas ļauj paplašināt medikamentozās terapijas ārstēšanas procesu. Indikatīvi viena pacienta vidējās izmaksas 2 261,32 euro, kas ļaus nodrošināt 506 pacientu ārstēšanu.</t>
  </si>
  <si>
    <t>Pieaudzis pacienšu skaits, kuras iizmanto uzaicinājumu mākslīgai apagļosanai. Indikatīvi viena pacienta vidējās izmaksas 86.76 euro, kas ļaus nodrošināt 1 035 pacientēm.</t>
  </si>
  <si>
    <t>Samazinās pacientu stacionārā pavadīto dienu skaits, savukārt pieaug mājas aprūpē esošo pacientu skaits, kas ietekmē izmaksu apjomu skābekļa terapijas nodrošināšanai</t>
  </si>
  <si>
    <t xml:space="preserve">Palielinājusies iesaistīto ģimenes ārstu aktivitāte pacentu nosūtīšanai uz zarnu vēža skrīniga izmeklējumu  </t>
  </si>
  <si>
    <t>Tiks nodrošināta pilotprojekta turpinājums nodrošinot pakalpojumu pieejamību ilgstošas sciālās aprūpes un sociālās rehabilitācijas institucījās</t>
  </si>
  <si>
    <t>Pieaudzis onkoloģisko pacientu skaits, kuriem nepieciešams ārstēšanai piemērot staru terapiju, ko ietekmēja iepriekšējo periodu epidemioloģiskā situācija ar COVID-19 izplatību, kad samazinājās pacientu skaits, kuriem tika veikta slimību diagnoztika</t>
  </si>
  <si>
    <t>Pieaudzis onkoloģisko pacientu skaits, kuriem aizdomas par resnās zarnas vēzi, ko ietekmēja iepriekšējo periodu epidemioloģiskā situācija ar COVID-19 izplatību, kad samazinājās pacientu skaits, kuriem tika veikta slimību diagnostika</t>
  </si>
  <si>
    <t>Pieaudzis pacientu skaits ambulatoro pakalpojumu saņemšanai</t>
  </si>
  <si>
    <t>Pieudzis pacienšu kaits,kuras izmanto uzaicinājumu piedalīties mākslīgās apaugļošanas programmā</t>
  </si>
  <si>
    <t>Pakalpojuma apjoms ir lielāks kā plānots, jo to vairs neietekmē epidemiloģiskā situācija, līdz ar ko pieaugusi pacientu plūsma, lai izmantojot šo diagnostikas metodi īsākā laika periodā uzsāktu nepieciešamo ārstēšanas procesu</t>
  </si>
  <si>
    <t>Prognoze par veselības aprūpes pakalpojumu nepieciešamību personām ar 2.grupas invaliditāti veikta mazāka kā esošā vajadzība</t>
  </si>
  <si>
    <t>Laboratoriju portāla izstrādes/ esošā pielāgošanas izmaksu segšanai, lai radītu efektīvu rīku informācijas apmaiņai par laboratorisko izmeklējumu rezultātiem, kā arī unificētu nosūtījumus uz līdzīgiem pakalpojumiem (piemēram, izmeklējumiem pirms noteiktām  manipulācijām, vizītēm pie speciālistiem), tiek veidota Laboratorisko izmeklējumu informācijas sistēma. 2022. un 2023.gadā sadarbībā ar Latvijas vadošajiem speciālistiem laboratorisko izmeklējumu jomā, veikta pārskatīšana vairāk kā 1200 laboratorisko izmeklējumu manipulācijām, kas ir pieejamas valsts apmaksāto pakalpojumu klāstā, kā arī uzsāka Laboratorijas moduļa izstrādi, lai realizētu laboratorisko izmeklējumu rezultātu pārvaldību un pieejamību ārstniecības personām un pacientiem vienuviet. Kā šādas jaunas sistēmas ieviešanas kopā ar E-veselības funkciju paplašināšanu pirmie ieguvumi tiek plānoti laboratorijās veikto  izmeklējumu rezultātu pārskatu pieejamība E-veselībā vienkopus</t>
  </si>
  <si>
    <r>
      <rPr>
        <b/>
        <sz val="11"/>
        <rFont val="Times New Roman"/>
        <family val="1"/>
      </rPr>
      <t xml:space="preserve">Neizpildes iemesls </t>
    </r>
    <r>
      <rPr>
        <sz val="11"/>
        <rFont val="Times New Roman"/>
        <family val="1"/>
      </rPr>
      <t>- jauni medikamenti reto slimību pacientiem kompensējamo zāļu sarakstā uzsākti iekļaut pēc finansējuma piešķiršanas ar likumu "Par valsts budžetu 2023. gadam un budžeta ietvaru 2023., 2024. un 2025. gadam", kas stājās spēkā 22.03.2023, līdz ar ko jaunu medikamentu izvērtēšanas process uzsākās 2.ceturksnī, papildinot kompensējamo medikamentu sarakstu reto slimību pacientiem, līdz ar ko finansējuma apguves procesa uzsākšana prognozēta sākot ar 2.pusgadu.</t>
    </r>
  </si>
  <si>
    <r>
      <rPr>
        <b/>
        <sz val="11"/>
        <rFont val="Times New Roman"/>
        <family val="1"/>
      </rPr>
      <t>Neizpildes iemesls</t>
    </r>
    <r>
      <rPr>
        <sz val="11"/>
        <rFont val="Times New Roman"/>
        <family val="1"/>
      </rPr>
      <t xml:space="preserve"> - jaunu reto slimību medikamentu ar cistisko fibrozi ārstēšanai bērniem kompensējamo zāļu sarakstā uzsākti iekļaut pēc finansējuma piešķiršanas ar likumu "Par valsts budžetu 2023. gadam un budžeta ietvaru 2023., 2024. un 2025. gadam", kas stājās spēkā 22.03.2023, līdz ar ko jaunu medikamentu izvērtēšanas process uzsākās 2.ceturksnī papildinot kompensējamo medikamentu sarakstu, līdz ar ko finansējuma apguves procesa uzsākšana prognozēta sākot ar 2.pusgadu.</t>
    </r>
  </si>
  <si>
    <r>
      <rPr>
        <b/>
        <sz val="11"/>
        <rFont val="Times New Roman"/>
        <family val="1"/>
      </rPr>
      <t>Neizpildes iemesls</t>
    </r>
    <r>
      <rPr>
        <sz val="11"/>
        <rFont val="Times New Roman"/>
        <family val="1"/>
      </rPr>
      <t xml:space="preserve"> - finansējums piešķirts ar likumu "Par valsts budžetu 2023. gadam un budžeta ietvaru 2023., 2024. un 2025. gadam", kas stājās spēkā 22.03.2023, līdz ar ko onkoloģijas pacienti ar specializētu pārtiku tika nodrošināta sākot no aprīļa mēneša, kad uzsākta jauna pakalpojuma nodrošināšana. Prognozējams, ka apjoms turpinās pieaugt par 15% katru mēnesi. Kā arī joprojām pastāv informācijas trūkums mediķu vidū par specializētās pārtikas pieejamību onkoloģijas pacientiem, lai gan tiek  nodrošināti papildus izglītojošie pasākumi ārstiem, aprūpes personālam un profesionālām organizācijām</t>
    </r>
  </si>
  <si>
    <r>
      <rPr>
        <b/>
        <sz val="11"/>
        <rFont val="Times New Roman"/>
        <family val="1"/>
      </rPr>
      <t>Neizpildes iemesls</t>
    </r>
    <r>
      <rPr>
        <sz val="11"/>
        <rFont val="Times New Roman"/>
        <family val="1"/>
      </rPr>
      <t xml:space="preserve"> – IUB tika apstrīdēta atlases procedūras rezultāts “Paliatīvās aprūpes mobilās komandas pakalpojumi pacienta dzīvesvietā”, līdz ar ko finansējuma apguve netiks nodrošināta.</t>
    </r>
  </si>
  <si>
    <r>
      <rPr>
        <b/>
        <sz val="11"/>
        <rFont val="Times New Roman"/>
        <family val="1"/>
      </rPr>
      <t>Neizpildes iemesls</t>
    </r>
    <r>
      <rPr>
        <sz val="11"/>
        <rFont val="Times New Roman"/>
        <family val="1"/>
      </rPr>
      <t xml:space="preserve"> - indikatīvais finanšu līdzekļu atlikuma apjoms nebūtisks un tas veido 0,002% no piešķirtā finansējuma apjoma</t>
    </r>
  </si>
  <si>
    <r>
      <rPr>
        <b/>
        <sz val="11"/>
        <rFont val="Times New Roman"/>
        <family val="1"/>
      </rPr>
      <t>Neizpildes iemesls</t>
    </r>
    <r>
      <rPr>
        <sz val="11"/>
        <rFont val="Times New Roman"/>
        <family val="1"/>
      </rPr>
      <t xml:space="preserve"> - pakalpojuma apjoms ir samazinājies, jo samazinājies slimo bērnu vecums, kas ietekmē parenterālā barošanas maisījumu un dzeramo kokteiļu daudzumu, lai nodrošinātu nepieciešamo uzturvielu daudzuma uzņemšanu atbilstoši pacienta vecumam un svaram</t>
    </r>
  </si>
  <si>
    <r>
      <rPr>
        <b/>
        <sz val="11"/>
        <rFont val="Times New Roman"/>
        <family val="1"/>
      </rPr>
      <t>Neizpildes iemesls</t>
    </r>
    <r>
      <rPr>
        <sz val="11"/>
        <rFont val="Times New Roman"/>
        <family val="1"/>
      </rPr>
      <t xml:space="preserve"> - samazinājies pacientu mājas aprūpē esošo pacientu skaits, kas ietekmē izmaksu apjomu skābekļa terapijas nodrošināšanai mājas aprūpē</t>
    </r>
  </si>
  <si>
    <r>
      <rPr>
        <b/>
        <sz val="11"/>
        <rFont val="Times New Roman"/>
        <family val="1"/>
      </rPr>
      <t>Neizpildes iemesls</t>
    </r>
    <r>
      <rPr>
        <sz val="11"/>
        <rFont val="Times New Roman"/>
        <family val="1"/>
      </rPr>
      <t xml:space="preserve"> - pakalpojuma apjoms samazinoties smagā stāvoklī esošo pacientu skaitam līdz ar ko samazinās mājas vizīšu apjoms</t>
    </r>
  </si>
  <si>
    <r>
      <rPr>
        <b/>
        <sz val="11"/>
        <rFont val="Times New Roman"/>
        <family val="1"/>
      </rPr>
      <t>Neizpildes iemesls</t>
    </r>
    <r>
      <rPr>
        <sz val="11"/>
        <rFont val="Times New Roman"/>
        <family val="1"/>
      </rPr>
      <t xml:space="preserve"> - pakalpojuma apjoms samazinājies, jo samazinājies smago pacientu skaitu, līdz ar ko ģimenes ārstiem samazinājās ārsta- speciālista  attālināto konsultāciju skaits pacientu ārstēšanas procesā</t>
    </r>
  </si>
  <si>
    <r>
      <rPr>
        <b/>
        <sz val="11"/>
        <rFont val="Times New Roman"/>
        <family val="1"/>
      </rPr>
      <t xml:space="preserve">Neizpildes iemesls </t>
    </r>
    <r>
      <rPr>
        <sz val="11"/>
        <rFont val="Times New Roman"/>
        <family val="1"/>
      </rPr>
      <t>- ne visiem ģimenes ārstiem ir zināšanas, lai nodrošinātu pilnvērtīgu pacientu ar psihiskiem uzvedības traucējumiem uzraudzīšanu. Līdz ar to apkalpojums netiek nodrošināts plānotajā apjomā. Vienlaikus notiek regulārs darbs, lai ģimenes ārstus apmācītu un attīstītu ģimenes ārstu prasmes, gan izstrādājot algoritmus, gan organizējot seminārus</t>
    </r>
  </si>
  <si>
    <r>
      <rPr>
        <b/>
        <sz val="11"/>
        <rFont val="Times New Roman"/>
        <family val="1"/>
      </rPr>
      <t>Neizpildes iemesls</t>
    </r>
    <r>
      <rPr>
        <sz val="11"/>
        <rFont val="Times New Roman"/>
        <family val="1"/>
      </rPr>
      <t xml:space="preserve"> – samazinājies reģistrēto ģimenes ārstu prakšu skaits ar kurām ir noslēgti līgumi, līdz ar ko veidojas finanšu līdzekļu pārpalikums</t>
    </r>
  </si>
  <si>
    <r>
      <rPr>
        <b/>
        <sz val="11"/>
        <rFont val="Times New Roman"/>
        <family val="1"/>
      </rPr>
      <t>Neizpildes iemesls</t>
    </r>
    <r>
      <rPr>
        <sz val="11"/>
        <rFont val="Times New Roman"/>
        <family val="1"/>
      </rPr>
      <t xml:space="preserve"> – pakalpojuma pieejamība uzsākta pēc finansējuma piešķiršanas ar likumu "Par valsts budžetu 2023. gadam un budžeta ietvaru 2023., 2024. un 2025. gadam", kas stājās spēkā 22.03.2023, līdz ar ko prioritārā pasākuma izpilde mazāka par sākotnēji plānoto apjomu</t>
    </r>
  </si>
  <si>
    <r>
      <rPr>
        <b/>
        <sz val="11"/>
        <rFont val="Times New Roman"/>
        <family val="1"/>
      </rPr>
      <t>Neizpildes iemesls</t>
    </r>
    <r>
      <rPr>
        <sz val="11"/>
        <rFont val="Times New Roman"/>
        <family val="1"/>
      </rPr>
      <t xml:space="preserve"> - laboratorisko izmeklējumu "Kopiju skaita variāciju (CNV) noteikšana ar mikročipu rindu analīzi (CMA). Cytoscan HD" un "Kopiju skaita variāciju (CNV) noteikšana ar 750K mikročipu rindu analīzi (CMA)" reto slimību pacientiem prognozēts lielāks nekā faktiski veikto laboratorisko izmeklējumu apjoms</t>
    </r>
  </si>
  <si>
    <r>
      <rPr>
        <b/>
        <sz val="11"/>
        <rFont val="Times New Roman"/>
        <family val="1"/>
      </rPr>
      <t>Neizpildes iemesls</t>
    </r>
    <r>
      <rPr>
        <sz val="11"/>
        <rFont val="Times New Roman"/>
        <family val="1"/>
      </rPr>
      <t xml:space="preserve"> - prognoze lielāka kā esošā vajadzība</t>
    </r>
  </si>
  <si>
    <r>
      <rPr>
        <b/>
        <sz val="11"/>
        <rFont val="Times New Roman"/>
        <family val="1"/>
      </rPr>
      <t>Neizpildes iemesls</t>
    </r>
    <r>
      <rPr>
        <sz val="11"/>
        <rFont val="Times New Roman"/>
        <family val="1"/>
      </rPr>
      <t xml:space="preserve"> - prognoze par veselības aprūpes pakalpojumu nepieciešamību personām ar 2.grupas invaliditāti veikta lielāka kā esošā vajadzība</t>
    </r>
  </si>
  <si>
    <r>
      <rPr>
        <b/>
        <sz val="11"/>
        <rFont val="Times New Roman"/>
        <family val="1"/>
      </rPr>
      <t>Neizpildes iemesls</t>
    </r>
    <r>
      <rPr>
        <sz val="11"/>
        <rFont val="Times New Roman"/>
        <family val="1"/>
      </rPr>
      <t xml:space="preserve"> - ar izmaiņām apmaksas nosacījumos, transporta izmaksas iekļautas manipulācijas "Manipulācijas skābekļa terapijas nodrošināšanai mājas aprūpes ietvaros VSIA "Bērnu klīniskā universitātes slimnīca" pacientiem</t>
    </r>
  </si>
  <si>
    <r>
      <rPr>
        <b/>
        <sz val="11"/>
        <rFont val="Times New Roman"/>
        <family val="1"/>
      </rPr>
      <t>Neizpildes iemesls</t>
    </r>
    <r>
      <rPr>
        <sz val="11"/>
        <rFont val="Times New Roman"/>
        <family val="1"/>
      </rPr>
      <t xml:space="preserve"> - samazinās mājas aprūpē esošais paliatīvās aprūpes pacientu skaits kam nepieciešama skābekļa terapija</t>
    </r>
  </si>
  <si>
    <r>
      <rPr>
        <b/>
        <sz val="11"/>
        <rFont val="Times New Roman"/>
        <family val="1"/>
      </rPr>
      <t>Neizpildes iemesls</t>
    </r>
    <r>
      <rPr>
        <sz val="11"/>
        <rFont val="Times New Roman"/>
        <family val="1"/>
      </rPr>
      <t xml:space="preserve"> - traheostomas kabinetu iekārtošanai tika izmantoti ārstniecības iestādes esošie resursi līgumu ietvaros</t>
    </r>
  </si>
  <si>
    <r>
      <rPr>
        <b/>
        <sz val="11"/>
        <rFont val="Times New Roman"/>
        <family val="1"/>
      </rPr>
      <t>Neizpildes iemelsts</t>
    </r>
    <r>
      <rPr>
        <sz val="11"/>
        <rFont val="Times New Roman"/>
        <family val="1"/>
      </rPr>
      <t xml:space="preserve"> - mazāks sniegto izmeklējumu skaits kā sākotnēji plānots</t>
    </r>
  </si>
  <si>
    <r>
      <rPr>
        <b/>
        <sz val="11"/>
        <rFont val="Times New Roman"/>
        <family val="1"/>
      </rPr>
      <t>Neizpildes iemesls</t>
    </r>
    <r>
      <rPr>
        <sz val="11"/>
        <rFont val="Times New Roman"/>
        <family val="1"/>
      </rPr>
      <t xml:space="preserve"> - finansējums piešķirts ar likumu "Par valsts budžetu 2023. gadam un budžeta ietvaru 2023., 2024. un 2025. gadam", kas stājās spēkā 22.03.2023, kas ietekmēja apakšpasākuma īstenošanas gaitu</t>
    </r>
  </si>
  <si>
    <r>
      <rPr>
        <b/>
        <sz val="11"/>
        <rFont val="Times New Roman"/>
        <family val="1"/>
      </rPr>
      <t>Neizpildes iemesls</t>
    </r>
    <r>
      <rPr>
        <sz val="11"/>
        <rFont val="Times New Roman"/>
        <family val="1"/>
      </rPr>
      <t xml:space="preserve"> - finansējums piešķirts ar likumu "Par valsts budžetu 2023. gadam un budžeta ietvaru 2023., 2024. un 2025. gadam", kas stājās spēkā 22.03.2023., kas ietekmēja apakšpasākuma īstenošanas gaitu</t>
    </r>
  </si>
  <si>
    <r>
      <rPr>
        <b/>
        <sz val="11"/>
        <rFont val="Times New Roman"/>
        <family val="1"/>
      </rPr>
      <t>Neizpildes iemesls</t>
    </r>
    <r>
      <rPr>
        <sz val="11"/>
        <rFont val="Times New Roman"/>
        <family val="1"/>
      </rPr>
      <t xml:space="preserve"> – nepietiekams anesteziologu skaits</t>
    </r>
  </si>
  <si>
    <r>
      <rPr>
        <b/>
        <sz val="11"/>
        <rFont val="Times New Roman"/>
        <family val="1"/>
      </rPr>
      <t>Neizpildes iemesls</t>
    </r>
    <r>
      <rPr>
        <sz val="11"/>
        <rFont val="Times New Roman"/>
        <family val="1"/>
      </rPr>
      <t xml:space="preserve"> - mainās pacientu profils, līdz ar ko samazinās aprūpes gultasdienu  apjoms pacientu ārstēšanai</t>
    </r>
  </si>
  <si>
    <t>2022.-2024.gada prioritārā pasākuma "Veselības pakalpojumu palielināšana (t.sk. retās slimības u.c.)" apakšpasākumam "Uzlabota medikamentu pieejamība reto slimību pacientiem"</t>
  </si>
  <si>
    <t>Kompensējamo zāļu sarakstā iekļauti jauni inovatīvi medikamenti, kas ļauj paplašināt medikamentozās terapijas ārstēšanas procesu. Indikatīvi viena pacienta vidējās izmaksas 2 261,32 euro, kas ļaus nodrošināt 177 pacientu ārstēšanu.
Kompensējamo zāļu sarakstā iekļauti jauni medikamenti, kas ļauj paplašināt medikamentozās terapijas ārstēšanas procesu. Indikatīvi viena pacienta vidējās izmaksas 2 261,32 euro, kas ļaus nodrošināt 370 pacientu ārstēšanu.</t>
  </si>
  <si>
    <t xml:space="preserve">apakšpasākumam "Uzlabota medikamentu pieejamība onkoloģiskiem pacientiem" jaunu onkoloģijas medikamentu iekļaušanai kompensējamo zāļu sarakstā    </t>
  </si>
  <si>
    <t>2022.-2024.gada prioritārā pasākuma "Veselības aprūpes pakalpojumu onkoloģijas jomā uzlabošana, tai skaitā aprīkojums BKUS, RAKUS, PSKUS" apakšpasākumam "Uzlabota inovatīvo medikamentu pieejamība onkoloģiskiem pacientiem" medikamentu nodrošināšanai onkoloģiskās inovatīvās terapijas turpināšanai  (terapija uzsākta 2018.gadā) un jaunu medikamentu nodrošināšanai onkoloģiskās inovatīvās terapijas uzsākšanai</t>
  </si>
  <si>
    <t>apakšpasākumam "Paplašinātas medikamentozās ārstēšanas iespējas reto slimību pacientiem ar diagnozi - Cistiskā fibroze"</t>
  </si>
  <si>
    <t>apakšpasākumam "Uzlabota medikamentu pieejamība reto slimību pacientiem"</t>
  </si>
  <si>
    <t>apakšpasākumam "Uzlabota kompensējamo medikamentu pieejamība" jaunu zāļu iekļaušanai, paplašinot pieejamību</t>
  </si>
  <si>
    <t>2022.-2024.gada prioritārā pasākuma "Valsts apmaksātās medicīniskās apaugļošanas programmas paplašināšana/Pirmsdzemdību, dzemdību un pēcdzemdību aprūpes monitoringa sistēmas izveide, bērna aprūpes pakalpojumu groza un apmaksas nosacījumu pārskatīšana" apakšpasākumam "Palielinās medicīniskās apaugļošanas pakalpojumu skaits" medicīniskās apaugļošanas medikamentiem</t>
  </si>
  <si>
    <t>2023.-2025.gada prioritārā pasākuma "Veselības aprūpes pakalpojumu onkoloģijas jomā uzlabošana" apakšpasākumam "Nodrošināts speciālais uzturs pacientiem ar uztura nepietiekamību"</t>
  </si>
  <si>
    <t>2023.-2025.gada prioritārā pasākuma "Veselības aprūpes pakalpojumu onkoloģijas jomā uzlabošana" apakšpasākumam "Nodrošināti paliatīvās aprūpes pakalpojumi mājās, nodrošināts speciālais uzturs bērniem ar uztura nepietiekamību ar hematoonkoloģiskām saslimšanām un veicināta lielāka ģimenes ārstu iesaiste organizēta vēža skrīninga koordinācijā un uzraudzībā, lai uzlabotu ļaundabīgo audzēju recidīvu agrīnu diagnostiku un ārstēšanu" paliatīvās aprūpes pakalpojumiem mājās</t>
  </si>
  <si>
    <t>2022.-2024.gada prioritārā pasākuma “Paliatīvas aprūpes nodrošināšana” apakšpasākumam "Attīstīta un pilnveidota paliatīvās aprūpes pakalpojumu joma, uzlabojot pakalpojuma         pieejamību, kvalitāti un aprūpes nepārtrauktību" mākslīgās plaušu ventilācijas iekārtas izmantošanai pieaugušam pacientam, kuram mājās nepieciešama ilgstoša mākslīgā plaušu ventilācija (par vienu dienu) + skabekļa terapija</t>
  </si>
  <si>
    <t>apakšpasākuma "Nodrošināti paliatīvās aprūpes pakalpojumi mājās, nodrošināts speciālais uzturs bērniem ar uztura nepietiekamību ar hematoonkoloģiskām saslimšanām un veicināta lielāka ģimenes ārstu iesaiste organizēta vēža skrīninga koordinācijā un uzraudzībā, lai uzlabotu ļaundabīgo audzēju recidīvu agrīnu diagnostiku un ārstēšanu" pieejamības un kvalitātes uzlabošanai paliatīvās aprūpes pakalpojumiem mājās</t>
  </si>
  <si>
    <t>Līdzekļu ekonomija 2022.-2024.gada prioritārā pasākuma "Pasākumi, lai samazinātu ilglaicīgu negatīvo ietekmi uz sabiedrības psihisko veselību, ko rada COVID-19 pandēmija" apakšpasākuma "Uzlabota pacientu ar psihiskiem un uzvedības traucējumiem aprūpe ģimenes ārstu praksēs" ietvaros, tai skaitā:</t>
  </si>
  <si>
    <t>Līdzekļu ekonomija 2022.-2024.gada prioritārā pasākuma "Paliatīvas aprūpes nodrošināšana"  apakšpasākuma "Attīstīta un pilnveidota paliatīvās aprūpes pakalpojumu joma, uzlabojot pakalpojuma pieejamību, kvalitāti un aprūpes nepārtrauktību" ietvaros, tai skaitā:</t>
  </si>
  <si>
    <t>apakšpasākuma "Palielināta samaksa par ģimenes ārstu bērnu profilaktiskajām apskatēm mājās, tai skaitā patronāžu" ietvaros - palielināta samaksa par ģimenes ārstu bērnu profilaktiskajām apskatēm mājās, tai skaitā patronāžu, potenciāli samazinot neatliekamās medicīniskās palīdzības izsaukumu skaitu</t>
  </si>
  <si>
    <t xml:space="preserve">Līdzekļu ekonomija 2023.-2025.gada prioritārā pasākuma "Veselības aprūpes pakalpojumu onkoloģijas jomā uzlabošana" apakšpasākuma "Uzlabota laboratorisko pakalpojumu pieejamība onkoloģijas pacientiem" ietvaros </t>
  </si>
  <si>
    <t>Līdzekļu ekonomija 2022.-2024.gada prioritārā pasākuma "Veselības pakalpojumu palielināšana (t.sk. retās slimības u.c.)" apakšpasākuma "Uzlabota laboratorisko izmeklējumu pieejamība reto slimību pacientiem"</t>
  </si>
  <si>
    <t>2023.-2025.gada prioritārā pasākuma "Pakalpojumu pieejamība bērniem" apakšpasākuma "Ambulatoro pakalpojumu pieejamības uzlabošana bērniem Bērnu klīniskajā universitātes slimnīcā"</t>
  </si>
  <si>
    <t>Līdzekļu ekonomija 2022.-2024.gada prioritārā pasākuma “Veselības pakalpojumu palielināšana (t.sk. retās slimības u.c.)”  apakšpasākumam "Kohleāro implantu ārējas daļas nomaiņa pacientiem virs 18 gadiem reizi 8 gados"</t>
  </si>
  <si>
    <t xml:space="preserve">Līdzekļu ekonomija 2022.-2024.gada prioritārā pasākuma “Līdzmaksājuma kompensācija personām ar 2.grupas invaliditāti (Veselības aprūpes finansēšanas likuma normas ar 01.01.2022.)” </t>
  </si>
  <si>
    <t>2023-2025.gada prioritārā pasākuma “Veselības aprūpes pakalpojumu onkoloģijas jomā uzlabošana" apakšpasākuma "Izveidotas 26 jaunas valsts apmaksātas manipulācijas, nodrošinot pakalpojumu pieejamību, un veikts 47 ķirurģisko pakalpojumu manipulāciju pārrēķins atbilstoši faktiskajām izmaksām"</t>
  </si>
  <si>
    <t>Apakšpasākuma ietvaros pārskatīti veselības aprūpes tarifi onkoloģijā. Pieaudzis onkoloģisko pacientu skaits, ko ietekmēja iepriekšējo periodu epidemioloģiskā situācija ar COVID-19 izplatību, kad samazinājās pacientu skaits</t>
  </si>
  <si>
    <t>Līdzekļu ekonomija 2022.-2024.gada prioritārā pasākuma “Paliatīvas aprūpes nodrošināšana” apakšpasākuma "Palielināts sniegto ambulatorās veselības aprūpes pakalpojumu “Mājas aprūpe” skaits" ietvaros, tai skaitā:</t>
  </si>
  <si>
    <t>Transporta izmaksas paliatīvās aprūpes darbiniekieku izsaukumiem pacientu dzīvesvietā</t>
  </si>
  <si>
    <t>Apakšpasākuma Skābekļu terapijas nodrošināšana paliatīvās aprūpes pacientiem</t>
  </si>
  <si>
    <t>Apakšpasākuma Traheostomētu pacientu aprūpes kabineta izveide</t>
  </si>
  <si>
    <t>Palielināt specializētajos psihiskās veselības aprūpes ambulatorajos centros multiprofesionalajā komandā (psihiatrs, bērnu psihiatrs, māsa funkcionālais speciālists, klīniskais un veselības psihologs u.c.) strādājošo ārstniecības personu skaitu (psihiatru kabinetu darba turpināšanai un psihologu/ psihoterapeitu kabinetu darbības paplašināšanai)</t>
  </si>
  <si>
    <t>Līdzekļu ekonomija 2022.-2024.gada prioritārā pasākuma “Pasākumi, lai samazinātu ilglaicīgu negatīvo ietekmi uz sabiedrības psihisko veselību, ko rada COVID-19 pandēmija” apakšpasākuma "Stiprinātas psihiatru prakses, uzlabota psihiskās veselības aprūpes pieejamība" ietvaros, tai skaitā:</t>
  </si>
  <si>
    <t>2022.-2024.gada prioritārā pasākuma “Valsts apmaksātās medicīniskās apaugļošanas programmas paplašināšana/Pirmsdzemdību, dzemdību un pēcdzemdību aprūpes monitoringa sistēmas izveide, bērna aprūpes pakalpojumu groza un apmaksas nosacījumu pārskatīšana” apakšpasākuma "Palielinās medicīniskās apaugļošanas pakalpojumu skaits" ietvaros pacientes vecuma palielināšana līdz 40 gadiem</t>
  </si>
  <si>
    <t>apakšpasākuma "Kohleāro dzirdes implantu nomaiņas nodrošināšana bērniem" ietvaros kohleāro dzirdes implantu ievietošana, kur atbilstoša ārstēšana un medicīniskā aprūpe uzlabos pacientu stāvokli, palīdzot iekļauties sabiedrībā</t>
  </si>
  <si>
    <t>apakšpasākums "Veikts jaundzimušo skrīnings"</t>
  </si>
  <si>
    <t>Līdzekļu ekonomija 2022.-2024.gada prioritārā pasākuma "Bērniem ar autiskā spektra traucējumiem apmaksātu pakalpojumu nodrošināšana un epidurālās anestēzijas pieejamības dzemdību procesā nodrošināšana” apakšpasākuma "Nodrošināta epidurālā anestēzija dzemdību procesā"</t>
  </si>
  <si>
    <t>2022.-2024.gada prioritārā pasākuma “Veselības aprūpes pakalpojumu onkoloģijas jomā uzlabošana, tai skaitā aprīkojums BKUS, RAKUS, PSKUS” apakšpasākuma "Nodrošināta iespēja pacientiem veikt stacionāri stereotaktiskās staru terapijas/radioķirurģijas pakalpojumus"</t>
  </si>
  <si>
    <t>2023.-2025.gada prioritārā pasākuma “Veselības aprūpes pakalpojumu onkoloģijas jomā uzlabošana” apakašpasākums "Izveidotas 26 jaunas valsts apmaksātas manipulācijas, nodrošinot pakalpojumu pieejamību, un veikts 47 ķirurģisko pakalpojumu manipulāciju pārrēķins atbilstoši faktiskajām izmaksām un uzlabota datortomogrāfijas pakalpojumu pieejamība onkoloģijas pacientiem"</t>
  </si>
  <si>
    <t>Apakšpasākuma ietvaros pārskatīti veselības aprūpes tarifi onkoloģijā. Pieaudzis onkoloģisko pacientu skaits, kuriem nepieciešama onkoloģisko saslimšanu  ārstēšana, ko ietekmēja iepriekšējo periodu epidemioloģiskā situācija ar COVID-19 izplatību, kad samazinājās pacientu skaits, kuriem tika veikta slimību diagnostika</t>
  </si>
  <si>
    <t>apakšpasākums "Pārskatīts aprūpes gultasdienas apmaksas tarifs atbilstoši faktiskajām pakalpojuma izmaksām"</t>
  </si>
  <si>
    <t>apakšpasākums "Kohleāro dzirdes implantu nomaiņas nodrošināšana bērniem, bērniem ar 1.tipa diabētu nodrošināta iespēja saņemt insulīna sūkņa terapiju un bērniem ar 1.tipa diabētu nodrošināta iespēja saņemt nepārtrauktās glikozes monitorēšanas sistēmas"</t>
  </si>
  <si>
    <t>apakšpasākums "Izveidotas 8 jaunas valsts apmaksātas ķirurģiskas manipulācijas, veikts 19 ķirurģisko pakalpojumu manipulāciju pārrēķins atbilstoši faktiskajām izmaksām, nodrošināta stacionāro ārstniecības iestāžu pieskaitāmo izmaksu segšana (t.sk. komunālie pakalpojumi, apsaimniekošanas izdevumi, saimniecības preces) un īstenots ārstniecības iestāžu pārējo darbinieku darba samaksas pieaugums"</t>
  </si>
  <si>
    <t>apakšpasākums "Pārskatīts hroniskās gultasdienas apmaksas tarifs atbilstoši faktiskajām pakalpojuma izmaksām"</t>
  </si>
  <si>
    <t>apakšpasākums "Nodrošināti IT jomas cilvēkresursi veselības nozares digitālo risinājumu pārvaldības funkcijas Nacionālajā veselības dienestā īstenošanai un nodrošināta veselības aprūpes pakalpojumu saņēmēju datubāzes darbības nepārtrauktība"</t>
  </si>
  <si>
    <t>Līdzekļu ekonomija 2023.-2025.gada prioritārā pasākuma “Veselības aprūpes pakalpojumu pieejamība” apakšpasākums "Izveidotas 8 jaunas valsts apmaksātas ķirurģiskas manipulācijas, nodrošinot pakalpojumu pieejamību,  veikts 19 ķirurģisko pakalpojumu manipulāciju pārrēķins atbilstoši faktiskajām izmaksām  un īstenots ārstniecības iestāžu pārējo darbinieku darba samaksas pieaugums" ietvaros pārskatīti ķirurģijas manipulāciju tarifi - abdominālā, asinsvadu, mugurkaula ķirurģija, traumatoloģija**, kuru nozīmīgums aizvien palielinās, kā arī ņemot vērā, to ka pašreizējie manipulāciju tarifi nesedz ārstniecības iestāžu faktiskās izmaksas</t>
  </si>
  <si>
    <t>2023-2025.gada prioritārā pasākuma “Veselības aprūpes pakalpojumu onkoloģijas jomā uzlabošana" apakšpasākuma "Izveidotas 26 jaunas valsts apmaksātas manipulācijas, nodrošinot pakalpojumu pieejamību, un veikts 47 ķirurģisko pakalpojumu manipulāciju pārrēķins atbilstoši faktiskajām izmaksām" ietvaros pārskatīti veselības aprūpes tarifi onkoloģijā</t>
  </si>
  <si>
    <t>Finansējumu 1 873 192 euro apmērā plānots novirzīts 2022.-2024.gada prioritārā pasākuma “Veselības aprūpes pakalpojumu onkoloģijas jomā uzlabošana, tai skaitā aprīkojums BKUS, RAKUS, PSKUS” apakšpasākuma "Uzlabota inovatīvo medikamentu pieejamība onkoloģiskiem pacientiem" medikamentu nodrošināšanai onkoloģiskās inovatīvās terapijas turpināšanai  (terapija uzsākta 2018.gadā) līdzekļu deficīta daļējai segšanai.</t>
  </si>
  <si>
    <t>Finansējumu 619 527 euro apmērā plānots novirzīts 2022.-2024.gada prioritārā pasākuma “Veselības aprūpes pakalpojumu onkoloģijas jomā uzlabošana, tai skaitā aprīkojums BKUS, RAKUS, PSKUS” apakšpasākuma "Uzlabota inovatīvo medikamentu pieejamība onkoloģiskiem pacientiem" medikamentu nodrošināšanai onkoloģiskās inovatīvās terapijas turpināšanai  (terapija uzsākta 2018.gadā) līdzekļu deficīta daļējai segšanai. Indikatīvi viena pacienta vidējās izmaksas 2 261,32 euro, kas ļaus nodrošināt 274 pacientu ārstēšanu.</t>
  </si>
  <si>
    <t>Apakšpasākuma ietvaros - Jaundzimušo skrīninga paņemšana, kas samazinātu potenciāli zaudēto mūža gadu skaitu, samazinātu hospitalizāciju ilgumu un skaitu, uzlabotu diagnostiku, samazinātu pacientu maksājumus par pakalpojumiem
Veiktas apropriācijas pārdales  atbistoši FM 05.06.2023. rīkojumam Nr.156 finansējums pārdalīts no budžeta apakšprogrammas 33.15.00 
Neizpildes iemesls - finansējums piešķirts ar likumu "Par valsts budžetu 2023. gadam un budžeta ietvaru 2023., 2024. un 2025. gadam", kas stājās spēkā 22.03.2023., kas ietekmēja apakšpasākuma īstenošanas gaitu</t>
  </si>
  <si>
    <t>Apakšpasākuma ietvaros  attīstīti rekonstruktīvās ķirurģijas pakalpojumi onkoloģisko slimību pacientiem
Pieaudzis onkoloģisko pacientu skaits, kuriem sniedz rekonstruktīvās ķirurģijas pakalpojumus pēc onkoloģiskajām saslimšanām, ko ietekmēja iepriekšējo periodu epidemioloģiskā situācija ar COVID-19 izplatību, kad samazinājās pacientu skaits, kuriem tika veikta slimību diagnostika</t>
  </si>
  <si>
    <t>Apakšpasākuma ietvaros pārskatīti veselības aprūpes tarifi onkoloģijā - kolonoskopijas manipulācijas tarifs (8113- Resnās zarnas izmeklēšana ar elastīgiem endoskopiem, ieskaitot rektoskopiju un sigmoidoskopiju, parauga ekscīziju un/vai punkciju)
Pieaudzis onkoloģisko pacientu skaits, kuriem aizdomas par resnās zarnas vēzi, ko ietekmēja iepriekšējo periodu epidemioloģiskā situācija ar COVID-19 izplatību, kad samazinājās pacientu skaits, kuriem tika veikta slimību diagnostika</t>
  </si>
  <si>
    <t>Apakšpasākuma ietvaros  centralizēta medikamentu šķīdināšana slēgta tipa aptiekas telpās
Pakalpojuma apjoms ir lielāks kā plānots, jo to vairs neietekmē epidemiloģiskā situācija, līdz ar ko pieaugusi pacientu plūsma, lai izmantojot šo diagnostikas metodi īsākā laika periodā uzsāktu nepieciešamo ārstēšanas procesu</t>
  </si>
  <si>
    <t>Apakšpasākuma ietvaros pārskatīti veselības aprūpes tarifi onkoloģijā, pārskatīti stereotakstiskās staru terapijas, intensitātes modulētās staru terapijas un brahiterpaija manipulāciju tarifi
Pieaudzis onkoloģisko pacientu skaits, kuriem nepieciešams ārstēšanai piemērot staru terapiju, ko ietekmēja iepriekšējo periodu epidemioloģiskā situācija ar COVID-19 izplatību, kad samazinājās pacientu skaits, kuriem tika veikta slimību diagnostika</t>
  </si>
  <si>
    <t>Apakšpasākuma ietvaros  noteikta piemaksa manipulācijai 50118 par ķīmijpreparātu absorbējošu mikrosfēru/mikrodaļiņām tiešas intraarteriālas ķīmijembolizācijas veikšanai (1 ml) (RAKUS un PSKUS)
Pieaudzis onkoloģisko pacientu skaits, kuriem nepieciešams ārstēšanai piemērot ķimioterapiju, ko ietekmēja iepriekšējo periodu epidemioloģiskā situācija ar COVID-19 izplatību, kad samazinājās pacientu skaits, kuriem tika veikta slimību diagnostika</t>
  </si>
  <si>
    <t>Apakšpasākuma ietvaros tiek  īstenota radioķirurģijas pieejamības uzlabošana stacionārajā veselības aprūpē
Pieaudzis onkoloģisko pacientu skaits, kuriem nepieciešams ārstēšanai piemērot staru terapiju, ko ietekmēja iepriekšējo periodu epidemioloģiskā situācija ar COVID-19 izplatību, kad samazinājās pacientu skaits, kuriem tika veikta slimību diagnostika</t>
  </si>
  <si>
    <r>
      <t xml:space="preserve">Jaundzimušo skrīninga paņemšanu, kas samazinātu potenciāli zaudēto mūža gadu skaitu, samazinātu hospitalizāciju ilgumu un skaitu, uzlabotu diagnostiku, samazinātu pacientu maksājumus par pakalpojumiem
Veiktas apropriācijas pārdales  atbistoši FM 05.06.2023. rīkojumam Nr.156 finansējums pārdalīts no budžeta apakšprogrammas 33.15.00 </t>
    </r>
    <r>
      <rPr>
        <b/>
        <sz val="11"/>
        <rFont val="Times New Roman"/>
        <family val="1"/>
      </rPr>
      <t xml:space="preserve">
Neizpildes iemesls</t>
    </r>
    <r>
      <rPr>
        <sz val="11"/>
        <rFont val="Times New Roman"/>
        <family val="1"/>
      </rPr>
      <t xml:space="preserve"> - finansējums piešķirts ar likumu "Par valsts budžetu 2023.gadam un budžeta ietvaru 2023., 2024. un 2025. gadam", kas stājās spēkā 22.03.2023., kas ietekmēja apakšpasākuma īstenošanas gaitu</t>
    </r>
  </si>
  <si>
    <t>2022.-2024.gada prioritārā pasākuma "Veselības aprūpes pakalpojumu onkoloģijas jomā uzlabošana, tai skaitā aprīkojums BKUS, RAKUS, PSKUS” apakšpasākumam "Uzlabota pieejamība CPV (cilvēka papilomas vīruss) skrīningam kā primārās skrīninga testam sievietēm no 30 gadu vecuma" ietvaros zarnu vēža skrīningam daļējai segšanai</t>
  </si>
  <si>
    <r>
      <t>Finansējumu 543 032 euro apmērā plānots novirzīts 2023.-2025.gada prioritārā pasākuma "Veselības aprūpes pakalpojumu pieejamība" apakšpasākuma "Uzlabota kompensējamo medikamentu pieejamība" ietvaros "Esošās terapijas turpināšana pielietojot inovatīvo medikamentu ārstēšanu" līdzekļu deficīta daļējai segšanai.
Kompensējamo zāļu sarakstā iekļauti jauni inovatīvi medikamenti, kas ļauj paplašināt medikamentozās terapijas ārstēšanas procesu. Indikatīvi viena pacienta vidējās izmaksas 2 261,32 euro, kas ļaus nodrošināt 240 pacientu ārstēšanu.</t>
    </r>
    <r>
      <rPr>
        <b/>
        <sz val="11"/>
        <rFont val="Times New Roman"/>
        <family val="1"/>
      </rPr>
      <t xml:space="preserve">
Neizpildes iemesls</t>
    </r>
    <r>
      <rPr>
        <sz val="11"/>
        <rFont val="Times New Roman"/>
        <family val="1"/>
      </rPr>
      <t xml:space="preserve"> - jauni medikamenti kompensējamo zāļu sarakstā uzsākti iekļaut pēc finansējuma piešķiršanas ar likumu "Par valsts budžetu 2023. gadam un budžeta ietvaru 2023., 2024. un 2025. gadam", kas stājās spēkā 22.03.2023, līdz ar ko jaunu medikamentu izvērtēšanas process uzsākās 2.ceturksnī, papildinot kompensējamo medikamentu sarakstu, līdz ar ko finansējuma apguves procesa uzsākšana prognozēta sākot ar 2.pusgadu</t>
    </r>
  </si>
  <si>
    <r>
      <t>Finansējumu 2 871 928 euro apmērā plānots novirzīts 2023.-2025.gada prioritārā pasākuma "Veselības aprūpes pakalpojumu onkoloģijas jomā uzlabošana" apakšpasākuma "Uzlabota medikamentu pieejamība onkoloģiskiem pacientiem" ietvaros esošās terapijas turpināšanai onkoloģijas pacientiem kompensējamo zāļu saraksta ietvaros. Indikatīvi viena pacienta vidējās izmaksas 2 261,32 euro, kas ļaus nodrošināt 1 270 pacientu ārstēšanu.</t>
    </r>
    <r>
      <rPr>
        <b/>
        <sz val="11"/>
        <rFont val="Times New Roman"/>
        <family val="1"/>
      </rPr>
      <t xml:space="preserve">
Neizpildes iemesls</t>
    </r>
    <r>
      <rPr>
        <sz val="11"/>
        <rFont val="Times New Roman"/>
        <family val="1"/>
      </rPr>
      <t xml:space="preserve"> - jauni onkoloģijas medikamenti kompensējamo zāļu sarakstā uzsākti iekļaut pēc finansējuma piešķiršanas ar likumu "Par valsts budžetu 2023. gadam un budžeta ietvaru 2023., 2024. un 2025. gadam", kas stājās spēkā 22.03.2023., līdz ar ko jaunu medikamentu izvērtēšanas process uzsākās 2.ceturksnī, kas ļautu papildināt kompensējamo medikamentu sarakstu nodrošinot jaunu onkoloģisko medikamentu pieejamību.</t>
    </r>
  </si>
  <si>
    <r>
      <t>Finansējumu 97 600 euro apmērā plānots novirzīts apakšpasākuma "Nodrošināti paliatīvās aprūpes pakalpojumi mājās, nodrošināts speciālais uzturs bērniem ar uztura nepietiekamību ar hematoonkoloģiskām saslimšanām un veicināta lielāka ģimenes ārstu iesaiste organizēta vēža skrīninga koordinācijā un uzraudzībā, lai uzlabotu ļaundabīgo audzēju recidīvu agrīnu diagnostiku un ārstēšanu" ietvaros "Veselības aprūpes pakalpojumu onkoloģijas jomā uzlabošana" apakšpasākumam "Par I un II stadijas laikus atklātu vēzi no 75 euro uz 250 euro, lai veicinātu lielāku ģimenes ārstu  iesaisti organizēta vēža skrīninga koordinācijā un uzraudzībā, lai uzlabotu ļaundabīgo audzēju recidīvu agrīnu diagnostiku un ārstēšanu" līdzekļu deficīta daļējai segšanai.</t>
    </r>
    <r>
      <rPr>
        <b/>
        <sz val="11"/>
        <rFont val="Times New Roman"/>
        <family val="1"/>
      </rPr>
      <t xml:space="preserve">
Neizpildes iemesls</t>
    </r>
    <r>
      <rPr>
        <sz val="11"/>
        <rFont val="Times New Roman"/>
        <family val="1"/>
      </rPr>
      <t xml:space="preserve"> – IUB tika apstrīdēta atlases procedūras rezultāts “Paliatīvās aprūpes mobilās komandas pakalpojumi pacienta dzīvesvietā”, līdz ar ko finansējuma apguve netiks nodrošināta.</t>
    </r>
  </si>
  <si>
    <t>2022.-2024.gada prioritārā pasākuma "Veselības aprūpes pakalpojumu onkoloģijas jomā uzlabošana, tai skaitā aprīkojums BKUS, RAKUS, PSKUS" apakšpasākuma "Pieejama pozitronu emisijas tomogrāfija ar datortomogrāfiju (PET/CT), kurām ir rekomendēts PET/CT izmeklējums pēc NCCN (Nacionālais visaptverošais vēža tīkls (The National Comprehensive Cancer Network)) vadlīnijām" ietvaros pārskatīti veselības aprūpes tarifi onkoloģijā - stereotakstiskās staru terapijas, intensitātes modulētās staru terapijas un brahiterpaija manipulāciju tarifi</t>
  </si>
  <si>
    <r>
      <rPr>
        <b/>
        <sz val="11"/>
        <rFont val="Times New Roman"/>
        <family val="1"/>
      </rPr>
      <t>Neizpildes iemesls</t>
    </r>
    <r>
      <rPr>
        <sz val="11"/>
        <rFont val="Times New Roman"/>
        <family val="1"/>
      </rPr>
      <t xml:space="preserve"> - prognoze par laboratorisko izmeklējumu apjomu onkoloģijas pacientiem kam nepieciešama speciālā pārtika lielāks kā esošā vajadzība.
Atlikušo finansējumu 31 723 euro apmērā plānot no 2023.-2025.gada prioritārā pasākuma "Veselības aprūpes pakalpojumu onkoloģijas jomā uzlabošana" apakšpasākuma "Uzlabota laboratorisko pakalpojumu pieejamība onkoloģijas pacientiem" ietvaros novirzīts 2023.-2025.gada prioritārā pasākuma "Veselības aprūpes pakalpojumu onkoloģijas jomā uzlabošana" apakšpasākuma "Uzlabota laboratorisko pakalpojumu pieejamība onkoloģijas pacientiem" ietvaros laboratorijas pakalpojumiem onkoloģijas pacientiem nodrošinot savlaicīgu diagnostiku līdzekļu deficīta daļējai segšanai.</t>
    </r>
  </si>
  <si>
    <t>2022.-2024.gada prioritārā pasākuma "Veselības aprūpes pakalpojumu onkoloģijas jomā uzlabošana, tai skaitā aprīkojums BKUS, RAKUS, PSKUS” apakšpasākuma "Pieejama pozitronu emisijas tomogrāfija ar datortomogrāfiju (PET/CT), kurām ir rekomendēts PET/CT izmeklējums pēc NCCN (Nacionālais visaptverošais vēža tīkls (The National Comprehensive Cancer Network)) vadlīnijām" ietvaros pārskatīti veselības aprūpes tarifi onkoloģijā - kolonoskopijas manipulācijas tarifs (8113- Resnās zarnas izmeklēšana ar elastīgiem endoskopiem, ieskaitot rektoskopiju un sigmoidoskopiju, parauga ekscīziju un/vai punkciju)</t>
  </si>
  <si>
    <r>
      <t xml:space="preserve">Atlikusī finansējam daļa 187 722 euro apmērā tiek novirzīta apakšpasākuma ietvaros psihologu un psihoterapeitu konsultācijām un bērnu un pusaudžu psihiskās veselības pakalpojumu pieejamībai.
</t>
    </r>
    <r>
      <rPr>
        <b/>
        <sz val="11"/>
        <rFont val="Times New Roman"/>
        <family val="1"/>
      </rPr>
      <t xml:space="preserve">
Neizpildes iemesls</t>
    </r>
    <r>
      <rPr>
        <sz val="11"/>
        <rFont val="Times New Roman"/>
        <family val="1"/>
      </rPr>
      <t xml:space="preserve"> - tika veikta ārstniecības iestāžu aptauja par iespējām palielināt kapacitāti - 2023.gadā ir aizpildītas visas ārstniecības personu slodzes līdz ar ko pakalpojuma apjoma pieejamības palašināšana nav iespējama</t>
    </r>
  </si>
  <si>
    <t>Apakšpasākums "Izveidotas 26 jaunas valsts apmaksātas manipulācijas, nodrošinot pakalpojumu pieejamību, un veikts 47 ķirurģisko pakalpojumu manipulāciju pārrēķins atbilstoši faktiskajām izmaksām un uzlabota datortomogrāfijas pakalpojumu pieejamība onkoloģijas pacientiem" ietvaros datortomogrāfijas pakalpojumi onkoloģijas pacientiem nodrošinot savlaicīgu diagnostiku</t>
  </si>
  <si>
    <r>
      <t xml:space="preserve">Kohleāro dzirdes implantu ievietošanu, kur atbilstoša ārstēšana un medicīniskā aprūpe uzlabos pacientu stāvokli, palīdzot iekļauties sabiedrībā
</t>
    </r>
    <r>
      <rPr>
        <b/>
        <sz val="11"/>
        <rFont val="Times New Roman"/>
        <family val="1"/>
      </rPr>
      <t xml:space="preserve">
Neizpildes iemesls</t>
    </r>
    <r>
      <rPr>
        <sz val="11"/>
        <rFont val="Times New Roman"/>
        <family val="1"/>
      </rPr>
      <t xml:space="preserve"> - finansējums piešķirts ar likumu "Par valsts budžetu 2023. gadam un budžeta ietvaru 2023., 2024. un 2025. gadam", kas stājās spēkā 22.03.2023., kas ietekmēja apakšpasākuma īstenošanas gaitu</t>
    </r>
  </si>
  <si>
    <r>
      <t>Pārskatīt ķirurģijas manipulāciju tarifi - abdominālā, asinsvadu, mugurkaula ķirurģija, traumatoloģija**, kuru nozīmīgums aizvien palielinās, kā arī ņemot vērā, to ka pašreizējie manipulāciju tarifi nesedz ārstniecības iestāžu faktiskās izmaksas</t>
    </r>
    <r>
      <rPr>
        <b/>
        <sz val="11"/>
        <rFont val="Times New Roman"/>
        <family val="1"/>
      </rPr>
      <t xml:space="preserve">
Neizpildes iemesls</t>
    </r>
    <r>
      <rPr>
        <sz val="11"/>
        <rFont val="Times New Roman"/>
        <family val="1"/>
      </rPr>
      <t xml:space="preserve"> - finansējums piešķirts ar likumu "Par valsts budžetu 2023.gadam un budžeta ietvaru 2023., 2024. un 2025. gadam", kas stājās spēkā 22.03.2023., kas ietekmēja apakšpasākuma īstenošanas gaitu</t>
    </r>
  </si>
  <si>
    <r>
      <t>Veselības nozares digitālo risinājumu pārvaldība</t>
    </r>
    <r>
      <rPr>
        <b/>
        <sz val="11"/>
        <rFont val="Times New Roman"/>
        <family val="1"/>
      </rPr>
      <t xml:space="preserve">
Neizpildes iemesls</t>
    </r>
    <r>
      <rPr>
        <sz val="11"/>
        <rFont val="Times New Roman"/>
        <family val="1"/>
      </rPr>
      <t xml:space="preserve"> – lai uzlabotu veselības nozares digitālo risinājumu pārvaldību, uzlabot resora digitālo risinājumu projektu vadības un IKT atbalsta kapacitāti un kompetenci. Pārskata periodā netika nodrošināta vakanto amata vietu aizpildīšana, kā rezultātā veidojas finanšu līdzekļu atlikums</t>
    </r>
  </si>
  <si>
    <t>apakšpasākums "Nodrošināta autiskā spektra traucējumu diagnostika bērniem"</t>
  </si>
  <si>
    <r>
      <t xml:space="preserve">Apakšpasākuma "Nodrošināta autiskā spektra traucējumu diagnostika bērniem" ietvaros tiek nodrošināta autiskā spektra traucējumu diagnostika.
</t>
    </r>
    <r>
      <rPr>
        <b/>
        <sz val="11"/>
        <rFont val="Times New Roman"/>
        <family val="1"/>
      </rPr>
      <t xml:space="preserve">
Neizpildes iemesls</t>
    </r>
    <r>
      <rPr>
        <sz val="11"/>
        <rFont val="Times New Roman"/>
        <family val="1"/>
      </rPr>
      <t xml:space="preserve"> - ņemot vērā, ka ar 01.07.2023. pakalpojuma sniegšanai pievienojas jaunas ārstniecības iestādes un ar 01.09.2023. ADOS testa veikšana tiek "izņemta" no Agrīnās intervences manipulācijām prognozēta finanšu līdzekļu indikatīva neizpilde</t>
    </r>
  </si>
  <si>
    <r>
      <t>Apakšpasākuma "Nodrošināta autiskā spektra traucējumu diagnostika bērniem" ietvaros nodrošināta bērnu psihiatrijas klīniski metodiskā vadība.</t>
    </r>
    <r>
      <rPr>
        <b/>
        <sz val="11"/>
        <rFont val="Times New Roman"/>
        <family val="1"/>
      </rPr>
      <t xml:space="preserve">
Neizpildes iemesls</t>
    </r>
    <r>
      <rPr>
        <sz val="11"/>
        <rFont val="Times New Roman"/>
        <family val="1"/>
      </rPr>
      <t xml:space="preserve"> - prognoze lielāka kā esošā vajadzība</t>
    </r>
  </si>
  <si>
    <t>Apakšpasākums "Nodrošināti paliatīvās aprūpes pakalpojumi mājās, nodrošināts speciālais uzturs bērniem ar uztura nepietiekamību ar hematoonkoloģiskām saslimšanām un veicināta lielāka ģimenes ārstu  iesaiste organizēta vēža skrīninga koordinācijā un uzraudzībā, lai uzlabotu ļaundabīgo audzēju recidīvu agrīnu diagnostiku un ārstēšanu"</t>
  </si>
  <si>
    <t>2022.-2024.gada prioritārā pasākuma "Veselības aprūpes pakalpojumu onkoloģijas jomā uzlabošana, tai skaitā aprīkojums BKUS, RAKUS, PSKUS" apakšpasākumam "Uzlabota inovatīvo medikamentu pieejamība onkoloģiskiem pacientiem" jaunu onkoloģijas medikamentu iekļaušanai kompensējamo zāļu sarakstā</t>
  </si>
  <si>
    <t>2022.-2024.gada prioritārā pasākuma "Veselības aprūpes pakalpojumu onkoloģijas jomā uzlabošana, tai skaitā aprīkojums BKUS, RAKUS, PSKUS” apakšpasākuma "Pieejama pozitronu emisijas tomogrāfija ar datortomogrāfiju (PET/CT), kurām ir rekomendēts PET/CT izmeklējums pēc NCCN (Nacionālais visaptverošais vēža tīkls (The National Comprehensive Cancer Network)) vadlīnijām" ietvaros pozitronu emisijas tomogrāfija ar datortomogrāfiju (PET/CT) izmeklējuma apmaksa no valsts budžeta līdzekļiem citām lokalizācijām, kurām ir rekomendēts PET/CT izmeklējums pēc NCCN vadlīnijam (papildus finansējums PET izmeklējumiem)</t>
  </si>
  <si>
    <t>2022.-2024.gada prioritārā pasākuma "Veselības aprūpes pakalpojumu onkoloģijas jomā uzlabošana, tai skaitā aprīkojums BKUS, RAKUS, PSKUS” apakšpasākuma "Pieejama pozitronu emisijas tomogrāfija ar datortomogrāfiju (PET/CT), kurām ir rekomendēts PET/CT izmeklējums pēc NCCN (Nacionālais visaptverošais vēža tīkls (The National Comprehensive Cancer Network)) vadlīnijām" ietvaros samazināt gaidīšanas rindu veselības aprūpes pakalpojumiem pēc onkoloģijas diagnozes noteikšanas vai slimības recidīva gadījumā"</t>
  </si>
  <si>
    <t>apakšpasākums "Īstenots ārstniecības iestāžu pārējo darbinieku darba samaksas pieaugums un ģimenes ārstu praksēm nodrošināta uzturēšanas maksājuma pārskatīšana" - ģimenes ārstu uzturēšanas maksājuma pārskatīšana, lai nodrošinātu ambulatoro veselības aprūpes pakalpojumu sniegšanas nepārtrauktību</t>
  </si>
  <si>
    <r>
      <t>Apakšpasākuma "Nodrošināta autiskā spektra traucējumu diagnostika bērniem" ietvaros tiek nodrošināta speciālistu kabineti agrīnās intervences bērniem ar AST darbība.</t>
    </r>
    <r>
      <rPr>
        <b/>
        <sz val="11"/>
        <rFont val="Times New Roman"/>
        <family val="1"/>
      </rPr>
      <t xml:space="preserve">
Neizpildes iemesls</t>
    </r>
    <r>
      <rPr>
        <sz val="11"/>
        <rFont val="Times New Roman"/>
        <family val="1"/>
      </rPr>
      <t xml:space="preserve"> - agrīnās intervences pakalpojums tikai ieviests 2022.gadā Bērnu klīniskās universitātes slimnīcā. Ņemot vērā lielo pacientu pieprasījumu un slimnīcas speciālistu kapacitāti, ar 01.05.2023. tikai organizēta atlases procedūra un ar 01.06.2023. piesaistīti jauni pakalpojuma sniedzēji. Ar 01.09.2023. palielināti pakalpojuma tarifi. Šobrīd ir atvērta jauna atlases procedūra un ar 01.10.2023 tiks paplašināts pakalpojuma sniedzēju loks reģionos, lai mazinātu pacientu plūsmu uz Rīgas ārstniecības iestādēm līdz ar ko indikatīvi prognozējas līdzekļu atlikums</t>
    </r>
  </si>
  <si>
    <r>
      <t>Finansējums saskaņā ar FM 22.05.2023. rīkojumu Nr.141 pārdalīts no budžeta apakšprogrammas 33.14.00 apakšpasākuma "Nodrošināti paliatīvās aprūpes pakalpojumi mājās, nodrošināts speciālais uzturs bērniem ar uztura nepietiekamību ar hematoonkoloģiskām saslimšanām un veicināta lielāka ģimenes ārstu  iesaiste organizēta vēža skrīninga koordinācijā un uzraudzībā, lai uzlabotu ļaundabīgo audzēju recidīvu agrīnu diagnostiku un ārstēšanu", lai nodrošinātu speciālo uzturu bērniem ar uztura nepietiekamību ar hematoonkoloģiskām saslimšanām.</t>
    </r>
    <r>
      <rPr>
        <b/>
        <sz val="11"/>
        <rFont val="Times New Roman"/>
        <family val="1"/>
      </rPr>
      <t xml:space="preserve">
Neizpildes iemesls</t>
    </r>
    <r>
      <rPr>
        <sz val="11"/>
        <rFont val="Times New Roman"/>
        <family val="1"/>
      </rPr>
      <t xml:space="preserve"> – mazāks pacientu skaits kā sākotnēji plānots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</si>
</sst>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00"/>
  </numFmts>
  <fonts count="6" x14ac:knownFonts="1">
    <font>
      <sz val="11"/>
      <color theme="1"/>
      <name val="Calibri"/>
      <family val="2"/>
      <charset val="186"/>
      <scheme val="minor"/>
    </font>
    <font>
      <sz val="11"/>
      <name val="Times New Roman"/>
      <family val="1"/>
    </font>
    <font>
      <b/>
      <sz val="11"/>
      <name val="Times New Roman"/>
      <family val="1"/>
    </font>
    <font>
      <sz val="11"/>
      <color theme="1"/>
      <name val="Calibri"/>
      <family val="2"/>
      <charset val="186"/>
      <scheme val="minor"/>
    </font>
    <font>
      <i/>
      <sz val="11"/>
      <name val="Times New Roman"/>
      <family val="1"/>
    </font>
    <font>
      <strike/>
      <sz val="11"/>
      <name val="Times New Roman"/>
      <family val="1"/>
    </font>
  </fonts>
  <fills count="7">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7"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3" fillId="0" borderId="0"/>
  </cellStyleXfs>
  <cellXfs count="156">
    <xf numFmtId="0" fontId="0" fillId="0" borderId="0" xfId="0"/>
    <xf numFmtId="3" fontId="1" fillId="0" borderId="0" xfId="0" applyNumberFormat="1" applyFont="1"/>
    <xf numFmtId="0" fontId="1" fillId="0" borderId="1" xfId="0" applyFont="1" applyBorder="1" applyAlignment="1">
      <alignment horizontal="left" vertical="center" wrapText="1"/>
    </xf>
    <xf numFmtId="3" fontId="1" fillId="0" borderId="1" xfId="0" applyNumberFormat="1" applyFont="1" applyBorder="1" applyAlignment="1">
      <alignment horizontal="center" vertical="center" wrapText="1"/>
    </xf>
    <xf numFmtId="0" fontId="1" fillId="0" borderId="0" xfId="0" applyFont="1" applyAlignment="1">
      <alignment horizontal="left" wrapText="1"/>
    </xf>
    <xf numFmtId="0" fontId="1" fillId="0" borderId="0" xfId="0" applyFont="1"/>
    <xf numFmtId="0" fontId="1" fillId="0" borderId="1" xfId="0" applyFont="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Border="1" applyAlignment="1">
      <alignment vertical="center"/>
    </xf>
    <xf numFmtId="0" fontId="1" fillId="0" borderId="1" xfId="0" applyFont="1" applyBorder="1" applyAlignment="1">
      <alignment horizontal="justify" vertical="center" wrapText="1"/>
    </xf>
    <xf numFmtId="3" fontId="2" fillId="0" borderId="1" xfId="0" applyNumberFormat="1" applyFont="1" applyBorder="1" applyAlignment="1">
      <alignment horizontal="center" vertical="center"/>
    </xf>
    <xf numFmtId="0" fontId="2" fillId="0" borderId="3" xfId="0" applyFont="1" applyBorder="1" applyAlignment="1">
      <alignment horizontal="right" vertical="center" wrapText="1"/>
    </xf>
    <xf numFmtId="3" fontId="2" fillId="0" borderId="3" xfId="0" applyNumberFormat="1" applyFont="1" applyBorder="1" applyAlignment="1">
      <alignment horizontal="center" vertical="center"/>
    </xf>
    <xf numFmtId="0" fontId="2" fillId="0" borderId="0" xfId="0" applyFont="1"/>
    <xf numFmtId="0" fontId="1" fillId="0" borderId="0" xfId="0" applyFont="1" applyAlignment="1">
      <alignment horizontal="left"/>
    </xf>
    <xf numFmtId="165" fontId="1" fillId="0" borderId="1" xfId="0" applyNumberFormat="1" applyFont="1" applyBorder="1" applyAlignment="1">
      <alignment horizontal="center" vertical="center"/>
    </xf>
    <xf numFmtId="0" fontId="1" fillId="0" borderId="0" xfId="0" applyFont="1" applyAlignment="1">
      <alignment horizontal="right" vertical="center" wrapText="1"/>
    </xf>
    <xf numFmtId="3" fontId="2" fillId="0" borderId="0" xfId="0" applyNumberFormat="1" applyFont="1" applyAlignment="1">
      <alignment horizontal="center" vertical="center"/>
    </xf>
    <xf numFmtId="0" fontId="1" fillId="0" borderId="1" xfId="0" applyFont="1" applyBorder="1"/>
    <xf numFmtId="0" fontId="5" fillId="0" borderId="0" xfId="0" applyFont="1"/>
    <xf numFmtId="0" fontId="1" fillId="2" borderId="1" xfId="0" applyFont="1" applyFill="1" applyBorder="1" applyAlignment="1">
      <alignment horizontal="center" vertical="center" wrapText="1"/>
    </xf>
    <xf numFmtId="0" fontId="1" fillId="2" borderId="1" xfId="0" applyFont="1" applyFill="1" applyBorder="1"/>
    <xf numFmtId="0" fontId="1" fillId="2" borderId="1" xfId="0" applyFont="1" applyFill="1" applyBorder="1" applyAlignment="1">
      <alignment horizontal="justify" vertical="center" wrapText="1"/>
    </xf>
    <xf numFmtId="3"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3" fontId="1" fillId="2" borderId="1" xfId="0" applyNumberFormat="1" applyFont="1" applyFill="1" applyBorder="1" applyAlignment="1">
      <alignment vertical="center"/>
    </xf>
    <xf numFmtId="3" fontId="1" fillId="2" borderId="1" xfId="0" applyNumberFormat="1" applyFont="1" applyFill="1" applyBorder="1" applyAlignment="1">
      <alignment horizontal="justify" vertical="center" wrapText="1"/>
    </xf>
    <xf numFmtId="164" fontId="1" fillId="2" borderId="1" xfId="0" applyNumberFormat="1" applyFont="1" applyFill="1" applyBorder="1" applyAlignment="1">
      <alignment horizontal="center" vertical="center"/>
    </xf>
    <xf numFmtId="3" fontId="2" fillId="2" borderId="1" xfId="0" applyNumberFormat="1" applyFont="1" applyFill="1" applyBorder="1" applyAlignment="1">
      <alignment horizontal="center" vertical="center"/>
    </xf>
    <xf numFmtId="0" fontId="1" fillId="2" borderId="2" xfId="0" applyFont="1" applyFill="1" applyBorder="1" applyAlignment="1">
      <alignment horizontal="justify" vertical="center" wrapText="1"/>
    </xf>
    <xf numFmtId="3" fontId="1" fillId="2" borderId="2" xfId="0" applyNumberFormat="1" applyFont="1" applyFill="1" applyBorder="1" applyAlignment="1">
      <alignment horizontal="center" vertical="center"/>
    </xf>
    <xf numFmtId="164" fontId="1" fillId="2" borderId="2" xfId="0" applyNumberFormat="1" applyFont="1" applyFill="1" applyBorder="1" applyAlignment="1">
      <alignment horizontal="center" vertical="center"/>
    </xf>
    <xf numFmtId="3" fontId="1" fillId="2" borderId="2" xfId="0" applyNumberFormat="1" applyFont="1" applyFill="1" applyBorder="1" applyAlignment="1">
      <alignment vertical="center"/>
    </xf>
    <xf numFmtId="0" fontId="1" fillId="2" borderId="0" xfId="0" applyFont="1" applyFill="1"/>
    <xf numFmtId="3" fontId="1" fillId="2" borderId="1" xfId="0" applyNumberFormat="1" applyFont="1" applyFill="1" applyBorder="1"/>
    <xf numFmtId="0" fontId="1" fillId="3" borderId="1" xfId="0" applyFont="1" applyFill="1" applyBorder="1" applyAlignment="1">
      <alignment horizontal="center" vertical="center" wrapText="1"/>
    </xf>
    <xf numFmtId="0" fontId="1" fillId="3" borderId="1" xfId="0" applyFont="1" applyFill="1" applyBorder="1"/>
    <xf numFmtId="0" fontId="1" fillId="3" borderId="1" xfId="0" applyFont="1" applyFill="1" applyBorder="1" applyAlignment="1">
      <alignment horizontal="justify" vertical="center" wrapText="1"/>
    </xf>
    <xf numFmtId="3"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3" fontId="1" fillId="3" borderId="1" xfId="0" applyNumberFormat="1" applyFont="1" applyFill="1" applyBorder="1" applyAlignment="1">
      <alignment vertical="center"/>
    </xf>
    <xf numFmtId="3" fontId="2" fillId="3" borderId="1" xfId="0" applyNumberFormat="1" applyFont="1" applyFill="1" applyBorder="1" applyAlignment="1">
      <alignment horizontal="center" vertical="center"/>
    </xf>
    <xf numFmtId="0" fontId="1" fillId="3" borderId="6" xfId="0" applyFont="1" applyFill="1" applyBorder="1" applyAlignment="1">
      <alignment horizontal="justify" vertical="center" wrapText="1"/>
    </xf>
    <xf numFmtId="3" fontId="1" fillId="3" borderId="6" xfId="0" applyNumberFormat="1" applyFont="1" applyFill="1" applyBorder="1" applyAlignment="1">
      <alignment horizontal="center" vertical="center"/>
    </xf>
    <xf numFmtId="164" fontId="1" fillId="3" borderId="6" xfId="0" applyNumberFormat="1" applyFont="1" applyFill="1" applyBorder="1" applyAlignment="1">
      <alignment horizontal="center" vertical="center"/>
    </xf>
    <xf numFmtId="3" fontId="1" fillId="3" borderId="6" xfId="0" applyNumberFormat="1" applyFont="1" applyFill="1" applyBorder="1" applyAlignment="1">
      <alignment vertical="center"/>
    </xf>
    <xf numFmtId="0" fontId="1" fillId="3" borderId="0" xfId="0" applyFont="1" applyFill="1"/>
    <xf numFmtId="0" fontId="1" fillId="2" borderId="6" xfId="0" applyFont="1" applyFill="1" applyBorder="1" applyAlignment="1">
      <alignment horizontal="justify" vertical="center" wrapText="1"/>
    </xf>
    <xf numFmtId="3" fontId="1" fillId="2" borderId="6" xfId="0" applyNumberFormat="1" applyFont="1" applyFill="1" applyBorder="1" applyAlignment="1">
      <alignment horizontal="center" vertical="center"/>
    </xf>
    <xf numFmtId="164" fontId="1" fillId="2" borderId="6" xfId="0" applyNumberFormat="1" applyFont="1" applyFill="1" applyBorder="1" applyAlignment="1">
      <alignment horizontal="center" vertical="center"/>
    </xf>
    <xf numFmtId="3" fontId="1" fillId="2" borderId="6" xfId="0" applyNumberFormat="1" applyFont="1" applyFill="1" applyBorder="1" applyAlignment="1">
      <alignment vertical="center"/>
    </xf>
    <xf numFmtId="0" fontId="1" fillId="4" borderId="0" xfId="0" applyFont="1" applyFill="1"/>
    <xf numFmtId="0" fontId="1" fillId="4" borderId="1" xfId="0" applyFont="1" applyFill="1" applyBorder="1" applyAlignment="1">
      <alignment horizontal="center" vertical="center" wrapText="1"/>
    </xf>
    <xf numFmtId="0" fontId="1" fillId="4" borderId="1" xfId="0" applyFont="1" applyFill="1" applyBorder="1"/>
    <xf numFmtId="0" fontId="1" fillId="4" borderId="1" xfId="0" applyFont="1" applyFill="1" applyBorder="1" applyAlignment="1">
      <alignment horizontal="justify" vertical="center" wrapText="1"/>
    </xf>
    <xf numFmtId="3" fontId="1" fillId="4" borderId="1" xfId="0" applyNumberFormat="1" applyFont="1" applyFill="1" applyBorder="1" applyAlignment="1">
      <alignment horizontal="center" vertical="center"/>
    </xf>
    <xf numFmtId="0" fontId="1" fillId="4" borderId="1" xfId="0" applyFont="1" applyFill="1" applyBorder="1" applyAlignment="1">
      <alignment horizontal="center" vertical="center"/>
    </xf>
    <xf numFmtId="3" fontId="1" fillId="4" borderId="1" xfId="0" applyNumberFormat="1" applyFont="1" applyFill="1" applyBorder="1" applyAlignment="1">
      <alignment vertical="center"/>
    </xf>
    <xf numFmtId="3" fontId="2" fillId="4" borderId="1" xfId="0" applyNumberFormat="1" applyFont="1" applyFill="1" applyBorder="1" applyAlignment="1">
      <alignment horizontal="center" vertical="center"/>
    </xf>
    <xf numFmtId="0" fontId="1" fillId="4" borderId="0" xfId="0" applyFont="1" applyFill="1" applyAlignment="1">
      <alignment horizontal="left" wrapText="1"/>
    </xf>
    <xf numFmtId="0" fontId="1" fillId="4" borderId="6" xfId="0" applyFont="1" applyFill="1" applyBorder="1" applyAlignment="1">
      <alignment horizontal="justify" vertical="center" wrapText="1"/>
    </xf>
    <xf numFmtId="3" fontId="1" fillId="4" borderId="6" xfId="0" applyNumberFormat="1" applyFont="1" applyFill="1" applyBorder="1" applyAlignment="1">
      <alignment horizontal="center" vertical="center"/>
    </xf>
    <xf numFmtId="164" fontId="1" fillId="4" borderId="6" xfId="0" applyNumberFormat="1" applyFont="1" applyFill="1" applyBorder="1" applyAlignment="1">
      <alignment horizontal="center" vertical="center"/>
    </xf>
    <xf numFmtId="3" fontId="1" fillId="4" borderId="6" xfId="0" applyNumberFormat="1" applyFont="1" applyFill="1" applyBorder="1" applyAlignment="1">
      <alignment vertical="center"/>
    </xf>
    <xf numFmtId="3" fontId="1" fillId="4" borderId="1" xfId="0" applyNumberFormat="1" applyFont="1" applyFill="1" applyBorder="1" applyAlignment="1">
      <alignment horizontal="center" vertical="center" wrapText="1"/>
    </xf>
    <xf numFmtId="3" fontId="1" fillId="4" borderId="0" xfId="0" applyNumberFormat="1" applyFont="1" applyFill="1" applyAlignment="1">
      <alignment horizontal="center" vertical="center"/>
    </xf>
    <xf numFmtId="3" fontId="4" fillId="4" borderId="1"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xf numFmtId="0" fontId="1" fillId="5" borderId="1" xfId="0" applyFont="1" applyFill="1" applyBorder="1" applyAlignment="1">
      <alignment horizontal="justify" vertical="center" wrapText="1"/>
    </xf>
    <xf numFmtId="3" fontId="1" fillId="5"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3" fontId="1" fillId="5" borderId="1" xfId="0" applyNumberFormat="1" applyFont="1" applyFill="1" applyBorder="1" applyAlignment="1">
      <alignment vertical="center"/>
    </xf>
    <xf numFmtId="3" fontId="2" fillId="5" borderId="1" xfId="0" applyNumberFormat="1" applyFont="1" applyFill="1" applyBorder="1" applyAlignment="1">
      <alignment horizontal="center" vertical="center"/>
    </xf>
    <xf numFmtId="0" fontId="1" fillId="5" borderId="0" xfId="0" applyFont="1" applyFill="1"/>
    <xf numFmtId="164" fontId="1" fillId="5" borderId="1" xfId="0" applyNumberFormat="1" applyFont="1" applyFill="1" applyBorder="1" applyAlignment="1">
      <alignment horizontal="center" vertical="center"/>
    </xf>
    <xf numFmtId="0" fontId="1" fillId="5" borderId="4" xfId="0" applyFont="1" applyFill="1" applyBorder="1" applyAlignment="1">
      <alignment horizontal="justify" vertical="center" wrapText="1"/>
    </xf>
    <xf numFmtId="0" fontId="1" fillId="4" borderId="1" xfId="0" applyFont="1" applyFill="1" applyBorder="1" applyAlignment="1">
      <alignment horizontal="left" vertical="center" wrapText="1"/>
    </xf>
    <xf numFmtId="165" fontId="1" fillId="4" borderId="1" xfId="0" applyNumberFormat="1" applyFont="1" applyFill="1" applyBorder="1" applyAlignment="1">
      <alignment horizontal="center" vertical="center"/>
    </xf>
    <xf numFmtId="166" fontId="1" fillId="4" borderId="1" xfId="0" applyNumberFormat="1" applyFont="1" applyFill="1" applyBorder="1" applyAlignment="1">
      <alignment horizontal="center" vertical="center"/>
    </xf>
    <xf numFmtId="0" fontId="1" fillId="2" borderId="1" xfId="0" applyFont="1" applyFill="1" applyBorder="1" applyAlignment="1">
      <alignment horizontal="left" vertical="center" wrapText="1"/>
    </xf>
    <xf numFmtId="3" fontId="1" fillId="2" borderId="1" xfId="0" applyNumberFormat="1" applyFont="1" applyFill="1" applyBorder="1" applyAlignment="1">
      <alignment horizontal="center" vertical="center" wrapText="1"/>
    </xf>
    <xf numFmtId="165" fontId="1" fillId="2" borderId="1" xfId="0" applyNumberFormat="1" applyFont="1" applyFill="1" applyBorder="1" applyAlignment="1">
      <alignment horizontal="center" vertical="center"/>
    </xf>
    <xf numFmtId="3" fontId="1" fillId="2" borderId="0" xfId="0" applyNumberFormat="1" applyFont="1" applyFill="1"/>
    <xf numFmtId="0" fontId="1" fillId="6" borderId="1" xfId="0" applyFont="1" applyFill="1" applyBorder="1" applyAlignment="1">
      <alignment horizontal="left" vertical="center" wrapText="1"/>
    </xf>
    <xf numFmtId="3" fontId="1" fillId="6" borderId="1" xfId="0" applyNumberFormat="1" applyFont="1" applyFill="1" applyBorder="1" applyAlignment="1">
      <alignment horizontal="center" vertical="center"/>
    </xf>
    <xf numFmtId="3" fontId="1" fillId="6" borderId="1" xfId="0" applyNumberFormat="1" applyFont="1" applyFill="1" applyBorder="1" applyAlignment="1">
      <alignment horizontal="center" vertical="center" wrapText="1"/>
    </xf>
    <xf numFmtId="165" fontId="1" fillId="6" borderId="1" xfId="0" applyNumberFormat="1" applyFont="1" applyFill="1" applyBorder="1" applyAlignment="1">
      <alignment horizontal="center" vertical="center"/>
    </xf>
    <xf numFmtId="3" fontId="1" fillId="6" borderId="1" xfId="0" applyNumberFormat="1" applyFont="1" applyFill="1" applyBorder="1" applyAlignment="1">
      <alignment vertical="center"/>
    </xf>
    <xf numFmtId="0" fontId="1" fillId="6" borderId="1" xfId="0" applyFont="1" applyFill="1" applyBorder="1" applyAlignment="1">
      <alignment horizontal="justify" vertical="center" wrapText="1"/>
    </xf>
    <xf numFmtId="3" fontId="2" fillId="6" borderId="1" xfId="0" applyNumberFormat="1" applyFont="1" applyFill="1" applyBorder="1" applyAlignment="1">
      <alignment horizontal="center" vertical="center"/>
    </xf>
    <xf numFmtId="0" fontId="1" fillId="6" borderId="1" xfId="0" applyFont="1" applyFill="1" applyBorder="1"/>
    <xf numFmtId="0" fontId="1" fillId="6" borderId="0" xfId="0" applyFont="1" applyFill="1"/>
    <xf numFmtId="0" fontId="1" fillId="6" borderId="1" xfId="0" applyFont="1" applyFill="1" applyBorder="1" applyAlignment="1">
      <alignment horizontal="center" vertical="center" wrapText="1"/>
    </xf>
    <xf numFmtId="0" fontId="1" fillId="6" borderId="1" xfId="0" applyFont="1" applyFill="1" applyBorder="1" applyAlignment="1">
      <alignment horizontal="center" vertical="center"/>
    </xf>
    <xf numFmtId="0" fontId="1" fillId="4" borderId="4" xfId="0" applyFont="1" applyFill="1" applyBorder="1" applyAlignment="1">
      <alignment horizontal="left" vertical="center" wrapText="1"/>
    </xf>
    <xf numFmtId="0" fontId="1" fillId="4" borderId="6" xfId="0" applyFont="1" applyFill="1" applyBorder="1" applyAlignment="1">
      <alignment horizontal="left" vertical="center" wrapText="1"/>
    </xf>
    <xf numFmtId="0" fontId="1" fillId="4" borderId="5" xfId="0" applyFont="1" applyFill="1" applyBorder="1" applyAlignment="1">
      <alignment horizontal="left" vertical="center" wrapText="1"/>
    </xf>
    <xf numFmtId="0" fontId="2" fillId="4" borderId="1" xfId="0" applyFont="1" applyFill="1" applyBorder="1" applyAlignment="1">
      <alignment horizontal="right" vertical="center" wrapText="1"/>
    </xf>
    <xf numFmtId="0" fontId="2" fillId="0" borderId="2" xfId="0" applyFont="1" applyBorder="1" applyAlignment="1">
      <alignment horizontal="center" wrapText="1"/>
    </xf>
    <xf numFmtId="0" fontId="1" fillId="0" borderId="4" xfId="0" applyFont="1" applyBorder="1" applyAlignment="1">
      <alignment horizontal="left" vertical="center" wrapText="1"/>
    </xf>
    <xf numFmtId="0" fontId="1" fillId="0" borderId="6" xfId="0" applyFont="1" applyBorder="1" applyAlignment="1">
      <alignment horizontal="left" vertical="center" wrapText="1"/>
    </xf>
    <xf numFmtId="0" fontId="1" fillId="0" borderId="5" xfId="0" applyFont="1" applyBorder="1" applyAlignment="1">
      <alignment horizontal="left" vertical="center" wrapText="1"/>
    </xf>
    <xf numFmtId="0" fontId="1" fillId="2" borderId="4" xfId="0" applyFont="1" applyFill="1" applyBorder="1" applyAlignment="1">
      <alignment horizontal="right" vertical="center" wrapText="1"/>
    </xf>
    <xf numFmtId="0" fontId="1" fillId="2" borderId="6" xfId="0" applyFont="1" applyFill="1" applyBorder="1" applyAlignment="1">
      <alignment horizontal="right" vertical="center" wrapText="1"/>
    </xf>
    <xf numFmtId="0" fontId="1" fillId="2" borderId="5" xfId="0" applyFont="1" applyFill="1" applyBorder="1" applyAlignment="1">
      <alignment horizontal="right" vertical="center" wrapText="1"/>
    </xf>
    <xf numFmtId="0" fontId="1" fillId="2" borderId="4"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5" xfId="0" applyFont="1" applyFill="1" applyBorder="1" applyAlignment="1">
      <alignment horizontal="left" vertical="center" wrapText="1"/>
    </xf>
    <xf numFmtId="0" fontId="2" fillId="2" borderId="1" xfId="0" applyFont="1" applyFill="1" applyBorder="1" applyAlignment="1">
      <alignment horizontal="right" vertical="center" wrapText="1"/>
    </xf>
    <xf numFmtId="0" fontId="1" fillId="4" borderId="4" xfId="0" applyFont="1" applyFill="1" applyBorder="1" applyAlignment="1">
      <alignment horizontal="right" vertical="center" wrapText="1"/>
    </xf>
    <xf numFmtId="0" fontId="1" fillId="4" borderId="6" xfId="0" applyFont="1" applyFill="1" applyBorder="1" applyAlignment="1">
      <alignment horizontal="right" vertical="center" wrapText="1"/>
    </xf>
    <xf numFmtId="0" fontId="1" fillId="4" borderId="5" xfId="0" applyFont="1" applyFill="1" applyBorder="1" applyAlignment="1">
      <alignment horizontal="right" vertical="center" wrapText="1"/>
    </xf>
    <xf numFmtId="0" fontId="1" fillId="4" borderId="4" xfId="0" applyFont="1" applyFill="1" applyBorder="1" applyAlignment="1">
      <alignment horizontal="left" wrapText="1"/>
    </xf>
    <xf numFmtId="0" fontId="1" fillId="4" borderId="6" xfId="0" applyFont="1" applyFill="1" applyBorder="1" applyAlignment="1">
      <alignment horizontal="left" wrapText="1"/>
    </xf>
    <xf numFmtId="0" fontId="1" fillId="4" borderId="5" xfId="0" applyFont="1" applyFill="1" applyBorder="1" applyAlignment="1">
      <alignment horizontal="left" wrapText="1"/>
    </xf>
    <xf numFmtId="0" fontId="1" fillId="2" borderId="4" xfId="0" applyFont="1" applyFill="1" applyBorder="1" applyAlignment="1">
      <alignment horizontal="left" wrapText="1"/>
    </xf>
    <xf numFmtId="0" fontId="1" fillId="2" borderId="6" xfId="0" applyFont="1" applyFill="1" applyBorder="1" applyAlignment="1">
      <alignment horizontal="left" wrapText="1"/>
    </xf>
    <xf numFmtId="0" fontId="1" fillId="2" borderId="5" xfId="0" applyFont="1" applyFill="1" applyBorder="1" applyAlignment="1">
      <alignment horizontal="left" wrapText="1"/>
    </xf>
    <xf numFmtId="0" fontId="2" fillId="5" borderId="0" xfId="0" applyFont="1" applyFill="1" applyAlignment="1">
      <alignment horizontal="center" vertical="center" wrapText="1"/>
    </xf>
    <xf numFmtId="0" fontId="1" fillId="5" borderId="4" xfId="0" applyFont="1" applyFill="1" applyBorder="1" applyAlignment="1">
      <alignment horizontal="right" vertical="center" wrapText="1"/>
    </xf>
    <xf numFmtId="0" fontId="1" fillId="5" borderId="6" xfId="0" applyFont="1" applyFill="1" applyBorder="1" applyAlignment="1">
      <alignment horizontal="right" vertical="center" wrapText="1"/>
    </xf>
    <xf numFmtId="0" fontId="1" fillId="5" borderId="5" xfId="0" applyFont="1" applyFill="1" applyBorder="1" applyAlignment="1">
      <alignment horizontal="right" vertical="center" wrapText="1"/>
    </xf>
    <xf numFmtId="0" fontId="1" fillId="0" borderId="0" xfId="0" applyFont="1" applyAlignment="1">
      <alignment horizontal="center" vertical="center" wrapText="1"/>
    </xf>
    <xf numFmtId="0" fontId="1" fillId="5" borderId="4" xfId="0" applyFont="1" applyFill="1" applyBorder="1" applyAlignment="1">
      <alignment horizontal="left" vertical="center" wrapText="1"/>
    </xf>
    <xf numFmtId="0" fontId="1" fillId="5" borderId="6" xfId="0" applyFont="1" applyFill="1" applyBorder="1" applyAlignment="1">
      <alignment horizontal="left" vertical="center" wrapText="1"/>
    </xf>
    <xf numFmtId="0" fontId="1" fillId="5" borderId="5" xfId="0" applyFont="1" applyFill="1" applyBorder="1" applyAlignment="1">
      <alignment horizontal="left" vertical="center" wrapText="1"/>
    </xf>
    <xf numFmtId="0" fontId="2" fillId="0" borderId="1" xfId="0" applyFont="1" applyBorder="1" applyAlignment="1">
      <alignment horizontal="right" vertical="center" wrapText="1"/>
    </xf>
    <xf numFmtId="0" fontId="1" fillId="0" borderId="2" xfId="0" applyFont="1" applyBorder="1" applyAlignment="1">
      <alignment horizontal="center" wrapText="1"/>
    </xf>
    <xf numFmtId="0" fontId="1" fillId="4" borderId="2" xfId="0" applyFont="1" applyFill="1" applyBorder="1" applyAlignment="1">
      <alignment horizontal="center" wrapText="1"/>
    </xf>
    <xf numFmtId="0" fontId="1" fillId="4" borderId="3" xfId="0" applyFont="1" applyFill="1" applyBorder="1" applyAlignment="1">
      <alignment horizontal="left" wrapText="1"/>
    </xf>
    <xf numFmtId="0" fontId="1" fillId="4" borderId="0" xfId="0" applyFont="1" applyFill="1" applyAlignment="1">
      <alignment horizontal="left" wrapText="1"/>
    </xf>
    <xf numFmtId="0" fontId="1" fillId="2" borderId="3" xfId="0" applyFont="1" applyFill="1" applyBorder="1" applyAlignment="1">
      <alignment horizontal="left" wrapText="1"/>
    </xf>
    <xf numFmtId="0" fontId="1" fillId="2" borderId="0" xfId="0" applyFont="1" applyFill="1" applyAlignment="1">
      <alignment horizontal="left" wrapText="1"/>
    </xf>
    <xf numFmtId="0" fontId="1" fillId="3" borderId="4" xfId="0" applyFont="1" applyFill="1" applyBorder="1" applyAlignment="1">
      <alignment horizontal="left" vertical="center" wrapText="1"/>
    </xf>
    <xf numFmtId="0" fontId="1" fillId="3" borderId="6" xfId="0" applyFont="1" applyFill="1" applyBorder="1" applyAlignment="1">
      <alignment horizontal="left" vertical="center" wrapText="1"/>
    </xf>
    <xf numFmtId="0" fontId="1" fillId="3" borderId="5" xfId="0" applyFont="1" applyFill="1" applyBorder="1" applyAlignment="1">
      <alignment horizontal="left" vertical="center" wrapText="1"/>
    </xf>
    <xf numFmtId="0" fontId="1" fillId="3" borderId="4" xfId="0" applyFont="1" applyFill="1" applyBorder="1" applyAlignment="1">
      <alignment horizontal="right" vertical="center" wrapText="1"/>
    </xf>
    <xf numFmtId="0" fontId="1" fillId="3" borderId="6"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1" fillId="4" borderId="7"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6" borderId="4" xfId="0" applyFont="1" applyFill="1" applyBorder="1" applyAlignment="1">
      <alignment horizontal="right" vertical="center" wrapText="1"/>
    </xf>
    <xf numFmtId="0" fontId="1" fillId="6" borderId="6" xfId="0" applyFont="1" applyFill="1" applyBorder="1" applyAlignment="1">
      <alignment horizontal="right" vertical="center" wrapText="1"/>
    </xf>
    <xf numFmtId="0" fontId="1" fillId="6" borderId="5" xfId="0" applyFont="1" applyFill="1" applyBorder="1" applyAlignment="1">
      <alignment horizontal="right" vertical="center" wrapText="1"/>
    </xf>
    <xf numFmtId="0" fontId="1" fillId="6" borderId="4" xfId="0" applyFont="1" applyFill="1" applyBorder="1" applyAlignment="1">
      <alignment horizontal="left" vertical="center" wrapText="1"/>
    </xf>
    <xf numFmtId="0" fontId="1" fillId="6" borderId="6" xfId="0" applyFont="1" applyFill="1" applyBorder="1" applyAlignment="1">
      <alignment horizontal="left" vertical="center" wrapText="1"/>
    </xf>
    <xf numFmtId="0" fontId="1" fillId="6" borderId="5" xfId="0" applyFont="1" applyFill="1" applyBorder="1" applyAlignment="1">
      <alignment horizontal="left" vertical="center" wrapText="1"/>
    </xf>
    <xf numFmtId="0" fontId="2" fillId="6" borderId="1" xfId="0" applyFont="1" applyFill="1" applyBorder="1" applyAlignment="1">
      <alignment horizontal="right" vertical="center" wrapText="1"/>
    </xf>
    <xf numFmtId="0" fontId="2" fillId="5" borderId="1" xfId="0" applyFont="1" applyFill="1" applyBorder="1" applyAlignment="1">
      <alignment horizontal="right" vertical="center" wrapText="1"/>
    </xf>
    <xf numFmtId="0" fontId="1" fillId="5" borderId="4" xfId="0" applyFont="1" applyFill="1" applyBorder="1" applyAlignment="1">
      <alignment horizontal="left" wrapText="1"/>
    </xf>
    <xf numFmtId="0" fontId="1" fillId="5" borderId="6" xfId="0" applyFont="1" applyFill="1" applyBorder="1" applyAlignment="1">
      <alignment horizontal="left" wrapText="1"/>
    </xf>
    <xf numFmtId="0" fontId="1" fillId="5" borderId="5" xfId="0" applyFont="1" applyFill="1" applyBorder="1" applyAlignment="1">
      <alignment horizontal="left" wrapText="1"/>
    </xf>
    <xf numFmtId="0" fontId="2" fillId="2" borderId="2" xfId="0" applyFont="1" applyFill="1" applyBorder="1" applyAlignment="1">
      <alignment horizontal="center" wrapText="1"/>
    </xf>
  </cellXfs>
  <cellStyles count="2">
    <cellStyle name="Normal" xfId="0" builtinId="0"/>
    <cellStyle name="Normal 14 2 2" xfId="1" xr:uid="{46C78D25-F830-4866-8617-C496ECB64F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9E116-AEC5-4005-9C11-EFF00E4D8685}">
  <sheetPr>
    <tabColor rgb="FF00B050"/>
  </sheetPr>
  <dimension ref="A3:K305"/>
  <sheetViews>
    <sheetView tabSelected="1" topLeftCell="A56" zoomScale="70" zoomScaleNormal="70" workbookViewId="0">
      <selection activeCell="M64" sqref="M64"/>
    </sheetView>
  </sheetViews>
  <sheetFormatPr defaultColWidth="9.28515625" defaultRowHeight="15" x14ac:dyDescent="0.25"/>
  <cols>
    <col min="1" max="1" width="41" style="5" customWidth="1"/>
    <col min="2" max="2" width="12.5703125" style="5" customWidth="1"/>
    <col min="3" max="3" width="12.28515625" style="5" customWidth="1"/>
    <col min="4" max="7" width="11.28515625" style="5" customWidth="1"/>
    <col min="8" max="8" width="11.7109375" style="5" customWidth="1"/>
    <col min="9" max="9" width="25.28515625" style="5" hidden="1" customWidth="1"/>
    <col min="10" max="10" width="70.140625" style="5" customWidth="1"/>
    <col min="11" max="16384" width="9.28515625" style="5"/>
  </cols>
  <sheetData>
    <row r="3" spans="1:11" x14ac:dyDescent="0.25">
      <c r="H3" s="5" t="s">
        <v>1</v>
      </c>
    </row>
    <row r="4" spans="1:11" ht="36" customHeight="1" x14ac:dyDescent="0.25">
      <c r="A4" s="99" t="s">
        <v>13</v>
      </c>
      <c r="B4" s="99"/>
      <c r="C4" s="99"/>
      <c r="D4" s="99"/>
      <c r="E4" s="99"/>
      <c r="F4" s="99"/>
      <c r="G4" s="99"/>
      <c r="H4" s="13"/>
      <c r="I4" s="13"/>
      <c r="J4" s="13"/>
      <c r="K4" s="13"/>
    </row>
    <row r="5" spans="1:11" ht="90" x14ac:dyDescent="0.25">
      <c r="A5" s="20" t="s">
        <v>14</v>
      </c>
      <c r="B5" s="20" t="s">
        <v>16</v>
      </c>
      <c r="C5" s="20" t="s">
        <v>15</v>
      </c>
      <c r="D5" s="20" t="s">
        <v>17</v>
      </c>
      <c r="E5" s="20" t="s">
        <v>18</v>
      </c>
      <c r="F5" s="20" t="s">
        <v>19</v>
      </c>
      <c r="G5" s="20" t="s">
        <v>22</v>
      </c>
      <c r="H5" s="20" t="s">
        <v>23</v>
      </c>
      <c r="I5" s="20"/>
      <c r="J5" s="20" t="s">
        <v>60</v>
      </c>
    </row>
    <row r="6" spans="1:11" x14ac:dyDescent="0.25">
      <c r="A6" s="106" t="s">
        <v>20</v>
      </c>
      <c r="B6" s="107"/>
      <c r="C6" s="107"/>
      <c r="D6" s="107"/>
      <c r="E6" s="107"/>
      <c r="F6" s="107"/>
      <c r="G6" s="107"/>
      <c r="H6" s="108"/>
      <c r="I6" s="21"/>
      <c r="J6" s="21"/>
    </row>
    <row r="7" spans="1:11" ht="254.25" x14ac:dyDescent="0.25">
      <c r="A7" s="22" t="s">
        <v>104</v>
      </c>
      <c r="B7" s="23">
        <v>993753</v>
      </c>
      <c r="C7" s="23">
        <v>0</v>
      </c>
      <c r="D7" s="23">
        <v>434852</v>
      </c>
      <c r="E7" s="23">
        <v>434852</v>
      </c>
      <c r="F7" s="24">
        <f>ROUND((E7/B7)*100,1)</f>
        <v>43.8</v>
      </c>
      <c r="G7" s="23">
        <f>B7-E7</f>
        <v>558901</v>
      </c>
      <c r="H7" s="25">
        <v>15869</v>
      </c>
      <c r="I7" s="26"/>
      <c r="J7" s="22" t="s">
        <v>151</v>
      </c>
    </row>
    <row r="8" spans="1:11" ht="137.1" customHeight="1" x14ac:dyDescent="0.25">
      <c r="A8" s="22" t="s">
        <v>103</v>
      </c>
      <c r="B8" s="23">
        <v>621924</v>
      </c>
      <c r="C8" s="23">
        <v>107220</v>
      </c>
      <c r="D8" s="23">
        <f>E8-C8</f>
        <v>291044</v>
      </c>
      <c r="E8" s="23">
        <v>398264</v>
      </c>
      <c r="F8" s="27">
        <f>ROUND((E8/B8)*100,1)</f>
        <v>64</v>
      </c>
      <c r="G8" s="23">
        <f>B8-E8</f>
        <v>223660</v>
      </c>
      <c r="H8" s="25">
        <f>SUM(G8)</f>
        <v>223660</v>
      </c>
      <c r="I8" s="22"/>
      <c r="J8" s="22" t="s">
        <v>75</v>
      </c>
    </row>
    <row r="9" spans="1:11" ht="19.5" customHeight="1" x14ac:dyDescent="0.25">
      <c r="A9" s="103" t="s">
        <v>25</v>
      </c>
      <c r="B9" s="104"/>
      <c r="C9" s="104"/>
      <c r="D9" s="104"/>
      <c r="E9" s="104"/>
      <c r="F9" s="104"/>
      <c r="G9" s="105"/>
      <c r="H9" s="28">
        <f>H8+H7</f>
        <v>239529</v>
      </c>
      <c r="I9" s="21"/>
      <c r="J9" s="21"/>
    </row>
    <row r="10" spans="1:11" ht="7.5" customHeight="1" x14ac:dyDescent="0.25">
      <c r="A10" s="29"/>
      <c r="B10" s="30"/>
      <c r="C10" s="30"/>
      <c r="D10" s="30"/>
      <c r="E10" s="30"/>
      <c r="F10" s="31"/>
      <c r="G10" s="30"/>
      <c r="H10" s="32"/>
      <c r="I10" s="33"/>
      <c r="J10" s="33"/>
    </row>
    <row r="11" spans="1:11" x14ac:dyDescent="0.25">
      <c r="A11" s="106" t="s">
        <v>28</v>
      </c>
      <c r="B11" s="107"/>
      <c r="C11" s="107"/>
      <c r="D11" s="107"/>
      <c r="E11" s="107"/>
      <c r="F11" s="107"/>
      <c r="G11" s="107"/>
      <c r="H11" s="108"/>
      <c r="I11" s="21"/>
      <c r="J11" s="21"/>
    </row>
    <row r="12" spans="1:11" ht="90" x14ac:dyDescent="0.25">
      <c r="A12" s="20" t="s">
        <v>14</v>
      </c>
      <c r="B12" s="20" t="s">
        <v>16</v>
      </c>
      <c r="C12" s="20" t="s">
        <v>15</v>
      </c>
      <c r="D12" s="20" t="s">
        <v>17</v>
      </c>
      <c r="E12" s="20" t="s">
        <v>18</v>
      </c>
      <c r="F12" s="20" t="s">
        <v>19</v>
      </c>
      <c r="G12" s="20" t="s">
        <v>21</v>
      </c>
      <c r="H12" s="20" t="s">
        <v>24</v>
      </c>
      <c r="I12" s="34">
        <f>H13+H8</f>
        <v>-15869</v>
      </c>
      <c r="J12" s="21"/>
    </row>
    <row r="13" spans="1:11" ht="75" x14ac:dyDescent="0.25">
      <c r="A13" s="22" t="s">
        <v>98</v>
      </c>
      <c r="B13" s="23">
        <v>4467154</v>
      </c>
      <c r="C13" s="23">
        <v>3195380</v>
      </c>
      <c r="D13" s="23">
        <f>E13-C13</f>
        <v>1597689</v>
      </c>
      <c r="E13" s="23">
        <v>4793069</v>
      </c>
      <c r="F13" s="24">
        <f>ROUND((E13/B13)*100,1)</f>
        <v>107.3</v>
      </c>
      <c r="G13" s="23">
        <f>B13-E13</f>
        <v>-325915</v>
      </c>
      <c r="H13" s="25">
        <v>-239529</v>
      </c>
      <c r="I13" s="22"/>
      <c r="J13" s="22" t="s">
        <v>62</v>
      </c>
    </row>
    <row r="14" spans="1:11" x14ac:dyDescent="0.25">
      <c r="A14" s="109" t="s">
        <v>25</v>
      </c>
      <c r="B14" s="109"/>
      <c r="C14" s="109"/>
      <c r="D14" s="109"/>
      <c r="E14" s="109"/>
      <c r="F14" s="109"/>
      <c r="G14" s="28">
        <f>G13</f>
        <v>-325915</v>
      </c>
      <c r="H14" s="28">
        <f>H13</f>
        <v>-239529</v>
      </c>
      <c r="I14" s="21"/>
      <c r="J14" s="21"/>
    </row>
    <row r="15" spans="1:11" ht="7.5" customHeight="1" x14ac:dyDescent="0.25">
      <c r="A15" s="11"/>
      <c r="B15" s="11"/>
      <c r="C15" s="11"/>
      <c r="D15" s="11"/>
      <c r="E15" s="11"/>
      <c r="F15" s="11"/>
      <c r="G15" s="12"/>
      <c r="H15" s="12"/>
    </row>
    <row r="16" spans="1:11" ht="90" x14ac:dyDescent="0.25">
      <c r="A16" s="35" t="s">
        <v>14</v>
      </c>
      <c r="B16" s="35" t="s">
        <v>16</v>
      </c>
      <c r="C16" s="35" t="s">
        <v>15</v>
      </c>
      <c r="D16" s="35" t="s">
        <v>17</v>
      </c>
      <c r="E16" s="35" t="s">
        <v>18</v>
      </c>
      <c r="F16" s="35" t="s">
        <v>19</v>
      </c>
      <c r="G16" s="35" t="s">
        <v>22</v>
      </c>
      <c r="H16" s="35" t="s">
        <v>23</v>
      </c>
      <c r="I16" s="36"/>
      <c r="J16" s="36"/>
    </row>
    <row r="17" spans="1:10" x14ac:dyDescent="0.25">
      <c r="A17" s="134" t="s">
        <v>26</v>
      </c>
      <c r="B17" s="135"/>
      <c r="C17" s="135"/>
      <c r="D17" s="135"/>
      <c r="E17" s="135"/>
      <c r="F17" s="135"/>
      <c r="G17" s="135"/>
      <c r="H17" s="136"/>
      <c r="I17" s="36"/>
      <c r="J17" s="36"/>
    </row>
    <row r="18" spans="1:10" ht="105" x14ac:dyDescent="0.25">
      <c r="A18" s="37" t="s">
        <v>102</v>
      </c>
      <c r="B18" s="38">
        <v>2938355</v>
      </c>
      <c r="C18" s="38">
        <v>339833</v>
      </c>
      <c r="D18" s="38">
        <f>E18-C18</f>
        <v>1359332</v>
      </c>
      <c r="E18" s="38">
        <v>1699165</v>
      </c>
      <c r="F18" s="39">
        <f>ROUND((E18/B18)*100,1)</f>
        <v>57.8</v>
      </c>
      <c r="G18" s="38">
        <f>B18-E18</f>
        <v>1239190</v>
      </c>
      <c r="H18" s="40">
        <f>SUM(G18)</f>
        <v>1239190</v>
      </c>
      <c r="I18" s="37"/>
      <c r="J18" s="37" t="s">
        <v>76</v>
      </c>
    </row>
    <row r="19" spans="1:10" ht="19.5" customHeight="1" x14ac:dyDescent="0.25">
      <c r="A19" s="137" t="s">
        <v>25</v>
      </c>
      <c r="B19" s="138"/>
      <c r="C19" s="138"/>
      <c r="D19" s="138"/>
      <c r="E19" s="138"/>
      <c r="F19" s="138"/>
      <c r="G19" s="139"/>
      <c r="H19" s="41">
        <f>H18</f>
        <v>1239190</v>
      </c>
      <c r="I19" s="36"/>
      <c r="J19" s="36"/>
    </row>
    <row r="20" spans="1:10" ht="7.5" customHeight="1" x14ac:dyDescent="0.25">
      <c r="A20" s="42"/>
      <c r="B20" s="43"/>
      <c r="C20" s="43"/>
      <c r="D20" s="43"/>
      <c r="E20" s="43"/>
      <c r="F20" s="44"/>
      <c r="G20" s="43"/>
      <c r="H20" s="45"/>
      <c r="I20" s="46"/>
      <c r="J20" s="46"/>
    </row>
    <row r="21" spans="1:10" x14ac:dyDescent="0.25">
      <c r="A21" s="134" t="s">
        <v>28</v>
      </c>
      <c r="B21" s="135"/>
      <c r="C21" s="135"/>
      <c r="D21" s="135"/>
      <c r="E21" s="135"/>
      <c r="F21" s="135"/>
      <c r="G21" s="135"/>
      <c r="H21" s="136"/>
      <c r="I21" s="36"/>
      <c r="J21" s="36"/>
    </row>
    <row r="22" spans="1:10" ht="90" x14ac:dyDescent="0.25">
      <c r="A22" s="35" t="s">
        <v>14</v>
      </c>
      <c r="B22" s="35" t="s">
        <v>16</v>
      </c>
      <c r="C22" s="35" t="s">
        <v>15</v>
      </c>
      <c r="D22" s="35" t="s">
        <v>17</v>
      </c>
      <c r="E22" s="35" t="s">
        <v>18</v>
      </c>
      <c r="F22" s="35" t="s">
        <v>19</v>
      </c>
      <c r="G22" s="35" t="s">
        <v>21</v>
      </c>
      <c r="H22" s="35" t="s">
        <v>24</v>
      </c>
      <c r="I22" s="36"/>
      <c r="J22" s="36"/>
    </row>
    <row r="23" spans="1:10" ht="165" x14ac:dyDescent="0.25">
      <c r="A23" s="37" t="s">
        <v>101</v>
      </c>
      <c r="B23" s="38">
        <v>20176628</v>
      </c>
      <c r="C23" s="38">
        <v>16703224</v>
      </c>
      <c r="D23" s="38">
        <v>8351613</v>
      </c>
      <c r="E23" s="38">
        <v>25054837</v>
      </c>
      <c r="F23" s="39">
        <f>ROUND((E23/B23)*100,1)</f>
        <v>124.2</v>
      </c>
      <c r="G23" s="38">
        <f>B23-E23</f>
        <v>-4878209</v>
      </c>
      <c r="H23" s="40">
        <v>-1239190</v>
      </c>
      <c r="I23" s="37"/>
      <c r="J23" s="37" t="s">
        <v>99</v>
      </c>
    </row>
    <row r="24" spans="1:10" x14ac:dyDescent="0.25">
      <c r="A24" s="140" t="s">
        <v>25</v>
      </c>
      <c r="B24" s="140"/>
      <c r="C24" s="140"/>
      <c r="D24" s="140"/>
      <c r="E24" s="140"/>
      <c r="F24" s="140"/>
      <c r="G24" s="41">
        <f>G23</f>
        <v>-4878209</v>
      </c>
      <c r="H24" s="41">
        <f>H23</f>
        <v>-1239190</v>
      </c>
      <c r="I24" s="36"/>
      <c r="J24" s="36"/>
    </row>
    <row r="25" spans="1:10" ht="7.5" customHeight="1" x14ac:dyDescent="0.25">
      <c r="A25" s="11"/>
      <c r="B25" s="11"/>
      <c r="C25" s="11"/>
      <c r="D25" s="11"/>
      <c r="E25" s="11"/>
      <c r="F25" s="11"/>
      <c r="G25" s="12"/>
      <c r="H25" s="12"/>
    </row>
    <row r="26" spans="1:10" ht="90" x14ac:dyDescent="0.25">
      <c r="A26" s="20" t="s">
        <v>14</v>
      </c>
      <c r="B26" s="20" t="s">
        <v>16</v>
      </c>
      <c r="C26" s="20" t="s">
        <v>15</v>
      </c>
      <c r="D26" s="20" t="s">
        <v>17</v>
      </c>
      <c r="E26" s="20" t="s">
        <v>18</v>
      </c>
      <c r="F26" s="20" t="s">
        <v>19</v>
      </c>
      <c r="G26" s="20" t="s">
        <v>22</v>
      </c>
      <c r="H26" s="20" t="s">
        <v>23</v>
      </c>
      <c r="I26" s="21"/>
      <c r="J26" s="21"/>
    </row>
    <row r="27" spans="1:10" x14ac:dyDescent="0.25">
      <c r="A27" s="106" t="s">
        <v>27</v>
      </c>
      <c r="B27" s="107"/>
      <c r="C27" s="107"/>
      <c r="D27" s="107"/>
      <c r="E27" s="107"/>
      <c r="F27" s="107"/>
      <c r="G27" s="107"/>
      <c r="H27" s="108"/>
      <c r="I27" s="21"/>
      <c r="J27" s="21"/>
    </row>
    <row r="28" spans="1:10" ht="208.5" x14ac:dyDescent="0.25">
      <c r="A28" s="22" t="s">
        <v>100</v>
      </c>
      <c r="B28" s="23">
        <v>8000000</v>
      </c>
      <c r="C28" s="23">
        <v>410814</v>
      </c>
      <c r="D28" s="23">
        <f>E28-C28</f>
        <v>3394732</v>
      </c>
      <c r="E28" s="23">
        <v>3805546</v>
      </c>
      <c r="F28" s="24">
        <f>ROUND((E28/B28)*100,1)</f>
        <v>47.6</v>
      </c>
      <c r="G28" s="23">
        <f>B28-E28</f>
        <v>4194454</v>
      </c>
      <c r="H28" s="25">
        <v>1322526</v>
      </c>
      <c r="I28" s="26"/>
      <c r="J28" s="22" t="s">
        <v>152</v>
      </c>
    </row>
    <row r="29" spans="1:10" ht="19.5" customHeight="1" x14ac:dyDescent="0.25">
      <c r="A29" s="103" t="s">
        <v>25</v>
      </c>
      <c r="B29" s="104"/>
      <c r="C29" s="104"/>
      <c r="D29" s="104"/>
      <c r="E29" s="104"/>
      <c r="F29" s="104"/>
      <c r="G29" s="105"/>
      <c r="H29" s="28">
        <f>H28</f>
        <v>1322526</v>
      </c>
      <c r="I29" s="21"/>
      <c r="J29" s="21"/>
    </row>
    <row r="30" spans="1:10" ht="7.5" customHeight="1" x14ac:dyDescent="0.25">
      <c r="A30" s="47"/>
      <c r="B30" s="48"/>
      <c r="C30" s="48"/>
      <c r="D30" s="48"/>
      <c r="E30" s="48"/>
      <c r="F30" s="49"/>
      <c r="G30" s="48"/>
      <c r="H30" s="50"/>
      <c r="I30" s="33"/>
      <c r="J30" s="33"/>
    </row>
    <row r="31" spans="1:10" x14ac:dyDescent="0.25">
      <c r="A31" s="106" t="s">
        <v>28</v>
      </c>
      <c r="B31" s="107"/>
      <c r="C31" s="107"/>
      <c r="D31" s="107"/>
      <c r="E31" s="107"/>
      <c r="F31" s="107"/>
      <c r="G31" s="107"/>
      <c r="H31" s="108"/>
      <c r="I31" s="21"/>
      <c r="J31" s="21"/>
    </row>
    <row r="32" spans="1:10" ht="90" x14ac:dyDescent="0.25">
      <c r="A32" s="20" t="s">
        <v>14</v>
      </c>
      <c r="B32" s="20" t="s">
        <v>16</v>
      </c>
      <c r="C32" s="20" t="s">
        <v>15</v>
      </c>
      <c r="D32" s="20" t="s">
        <v>17</v>
      </c>
      <c r="E32" s="20" t="s">
        <v>18</v>
      </c>
      <c r="F32" s="20" t="s">
        <v>19</v>
      </c>
      <c r="G32" s="20" t="s">
        <v>21</v>
      </c>
      <c r="H32" s="20" t="s">
        <v>24</v>
      </c>
      <c r="I32" s="21"/>
      <c r="J32" s="21"/>
    </row>
    <row r="33" spans="1:10" ht="120" x14ac:dyDescent="0.25">
      <c r="A33" s="22" t="s">
        <v>166</v>
      </c>
      <c r="B33" s="23">
        <v>8609875</v>
      </c>
      <c r="C33" s="23">
        <v>7670004</v>
      </c>
      <c r="D33" s="23">
        <f>E33-C33</f>
        <v>3835003</v>
      </c>
      <c r="E33" s="23">
        <v>11505007</v>
      </c>
      <c r="F33" s="24">
        <f>ROUND((E33/B33)*100,1)</f>
        <v>133.6</v>
      </c>
      <c r="G33" s="23">
        <f>B33-E33</f>
        <v>-2895132</v>
      </c>
      <c r="H33" s="25">
        <f>-1146300</f>
        <v>-1146300</v>
      </c>
      <c r="I33" s="22"/>
      <c r="J33" s="22" t="s">
        <v>63</v>
      </c>
    </row>
    <row r="34" spans="1:10" ht="150" x14ac:dyDescent="0.25">
      <c r="A34" s="22" t="s">
        <v>105</v>
      </c>
      <c r="B34" s="23">
        <v>332340</v>
      </c>
      <c r="C34" s="23">
        <v>281454</v>
      </c>
      <c r="D34" s="23">
        <f>E34-C34</f>
        <v>140726</v>
      </c>
      <c r="E34" s="23">
        <v>422180</v>
      </c>
      <c r="F34" s="24">
        <f>ROUND((E34/B34)*100,1)</f>
        <v>127</v>
      </c>
      <c r="G34" s="23">
        <f>B34-E34</f>
        <v>-89840</v>
      </c>
      <c r="H34" s="25">
        <f>G34</f>
        <v>-89840</v>
      </c>
      <c r="I34" s="22"/>
      <c r="J34" s="22" t="s">
        <v>64</v>
      </c>
    </row>
    <row r="35" spans="1:10" ht="75" x14ac:dyDescent="0.25">
      <c r="A35" s="22" t="s">
        <v>98</v>
      </c>
      <c r="B35" s="23">
        <v>4467154</v>
      </c>
      <c r="C35" s="23">
        <v>3195380</v>
      </c>
      <c r="D35" s="23">
        <f>E35-C35</f>
        <v>1597689</v>
      </c>
      <c r="E35" s="23">
        <v>4793069</v>
      </c>
      <c r="F35" s="24">
        <f>ROUND((E35/B35)*100,1)</f>
        <v>107.3</v>
      </c>
      <c r="G35" s="23">
        <f>B35-E35</f>
        <v>-325915</v>
      </c>
      <c r="H35" s="25">
        <v>-86386</v>
      </c>
      <c r="I35" s="22"/>
      <c r="J35" s="22" t="s">
        <v>62</v>
      </c>
    </row>
    <row r="36" spans="1:10" x14ac:dyDescent="0.25">
      <c r="A36" s="127" t="s">
        <v>25</v>
      </c>
      <c r="B36" s="127"/>
      <c r="C36" s="127"/>
      <c r="D36" s="127"/>
      <c r="E36" s="127"/>
      <c r="F36" s="127"/>
      <c r="G36" s="10">
        <f>SUM(G33:G35)</f>
        <v>-3310887</v>
      </c>
      <c r="H36" s="10">
        <f>H35+H34+H33</f>
        <v>-1322526</v>
      </c>
      <c r="I36" s="18"/>
      <c r="J36" s="18"/>
    </row>
    <row r="37" spans="1:10" ht="15" customHeight="1" x14ac:dyDescent="0.25">
      <c r="A37" s="4"/>
      <c r="B37" s="4"/>
      <c r="C37" s="4"/>
      <c r="D37" s="4"/>
      <c r="E37" s="4"/>
      <c r="F37" s="4"/>
      <c r="G37" s="4"/>
      <c r="H37" s="4"/>
    </row>
    <row r="38" spans="1:10" x14ac:dyDescent="0.25">
      <c r="H38" s="5" t="s">
        <v>2</v>
      </c>
    </row>
    <row r="39" spans="1:10" ht="36" customHeight="1" x14ac:dyDescent="0.25">
      <c r="A39" s="129" t="s">
        <v>11</v>
      </c>
      <c r="B39" s="129"/>
      <c r="C39" s="129"/>
      <c r="D39" s="129"/>
      <c r="E39" s="129"/>
      <c r="F39" s="129"/>
      <c r="G39" s="129"/>
      <c r="H39" s="51"/>
      <c r="I39" s="51"/>
      <c r="J39" s="51"/>
    </row>
    <row r="40" spans="1:10" ht="90" x14ac:dyDescent="0.25">
      <c r="A40" s="52" t="s">
        <v>14</v>
      </c>
      <c r="B40" s="52" t="s">
        <v>16</v>
      </c>
      <c r="C40" s="52" t="s">
        <v>15</v>
      </c>
      <c r="D40" s="52" t="s">
        <v>17</v>
      </c>
      <c r="E40" s="52" t="s">
        <v>18</v>
      </c>
      <c r="F40" s="52" t="s">
        <v>19</v>
      </c>
      <c r="G40" s="52" t="s">
        <v>22</v>
      </c>
      <c r="H40" s="52" t="s">
        <v>23</v>
      </c>
      <c r="I40" s="53"/>
      <c r="J40" s="53"/>
    </row>
    <row r="41" spans="1:10" ht="120" x14ac:dyDescent="0.25">
      <c r="A41" s="54" t="s">
        <v>106</v>
      </c>
      <c r="B41" s="55">
        <v>2291572</v>
      </c>
      <c r="C41" s="55">
        <v>177467</v>
      </c>
      <c r="D41" s="55">
        <f>E41-C41</f>
        <v>240913</v>
      </c>
      <c r="E41" s="55">
        <v>418380</v>
      </c>
      <c r="F41" s="56">
        <f>ROUND((E41/B41)*100,1)</f>
        <v>18.3</v>
      </c>
      <c r="G41" s="55">
        <f>B41-E41</f>
        <v>1873192</v>
      </c>
      <c r="H41" s="57">
        <f>G41</f>
        <v>1873192</v>
      </c>
      <c r="I41" s="54"/>
      <c r="J41" s="54" t="s">
        <v>77</v>
      </c>
    </row>
    <row r="42" spans="1:10" x14ac:dyDescent="0.25">
      <c r="A42" s="98" t="s">
        <v>0</v>
      </c>
      <c r="B42" s="98"/>
      <c r="C42" s="98"/>
      <c r="D42" s="98"/>
      <c r="E42" s="98"/>
      <c r="F42" s="98"/>
      <c r="G42" s="58">
        <f>G41</f>
        <v>1873192</v>
      </c>
      <c r="H42" s="58">
        <f>H41</f>
        <v>1873192</v>
      </c>
      <c r="I42" s="53"/>
      <c r="J42" s="53"/>
    </row>
    <row r="43" spans="1:10" ht="30.75" customHeight="1" x14ac:dyDescent="0.25">
      <c r="A43" s="130" t="s">
        <v>140</v>
      </c>
      <c r="B43" s="130"/>
      <c r="C43" s="130"/>
      <c r="D43" s="130"/>
      <c r="E43" s="130"/>
      <c r="F43" s="130"/>
      <c r="G43" s="130"/>
      <c r="H43" s="130"/>
      <c r="I43" s="51"/>
      <c r="J43" s="51"/>
    </row>
    <row r="44" spans="1:10" ht="30.75" customHeight="1" x14ac:dyDescent="0.25">
      <c r="A44" s="131"/>
      <c r="B44" s="131"/>
      <c r="C44" s="131"/>
      <c r="D44" s="131"/>
      <c r="E44" s="131"/>
      <c r="F44" s="131"/>
      <c r="G44" s="131"/>
      <c r="H44" s="131"/>
      <c r="I44" s="51"/>
      <c r="J44" s="51"/>
    </row>
    <row r="45" spans="1:10" x14ac:dyDescent="0.25">
      <c r="A45" s="59"/>
      <c r="B45" s="59"/>
      <c r="C45" s="59"/>
      <c r="D45" s="59"/>
      <c r="E45" s="59"/>
      <c r="F45" s="59"/>
      <c r="G45" s="59"/>
      <c r="H45" s="59"/>
      <c r="I45" s="51"/>
      <c r="J45" s="51"/>
    </row>
    <row r="46" spans="1:10" x14ac:dyDescent="0.25">
      <c r="H46" s="5" t="s">
        <v>3</v>
      </c>
    </row>
    <row r="47" spans="1:10" ht="36" customHeight="1" x14ac:dyDescent="0.25">
      <c r="A47" s="128" t="s">
        <v>29</v>
      </c>
      <c r="B47" s="128"/>
      <c r="C47" s="128"/>
      <c r="D47" s="128"/>
      <c r="E47" s="128"/>
      <c r="F47" s="128"/>
      <c r="G47" s="128"/>
    </row>
    <row r="48" spans="1:10" ht="90" x14ac:dyDescent="0.25">
      <c r="A48" s="20" t="s">
        <v>14</v>
      </c>
      <c r="B48" s="20" t="s">
        <v>16</v>
      </c>
      <c r="C48" s="20" t="s">
        <v>15</v>
      </c>
      <c r="D48" s="20" t="s">
        <v>17</v>
      </c>
      <c r="E48" s="20" t="s">
        <v>18</v>
      </c>
      <c r="F48" s="20" t="s">
        <v>19</v>
      </c>
      <c r="G48" s="20" t="s">
        <v>22</v>
      </c>
      <c r="H48" s="20" t="s">
        <v>23</v>
      </c>
      <c r="I48" s="21"/>
      <c r="J48" s="21"/>
    </row>
    <row r="49" spans="1:11" ht="180" x14ac:dyDescent="0.25">
      <c r="A49" s="22" t="s">
        <v>107</v>
      </c>
      <c r="B49" s="23">
        <v>1720493</v>
      </c>
      <c r="C49" s="23">
        <v>140000</v>
      </c>
      <c r="D49" s="23">
        <f>E49-C49</f>
        <v>120750</v>
      </c>
      <c r="E49" s="23">
        <v>260750</v>
      </c>
      <c r="F49" s="24">
        <f>ROUND((E49/B49)*100,1)</f>
        <v>15.2</v>
      </c>
      <c r="G49" s="23">
        <f>B49-E49</f>
        <v>1459743</v>
      </c>
      <c r="H49" s="25">
        <v>619527</v>
      </c>
      <c r="I49" s="22"/>
      <c r="J49" s="22" t="s">
        <v>78</v>
      </c>
    </row>
    <row r="50" spans="1:11" x14ac:dyDescent="0.25">
      <c r="A50" s="109" t="s">
        <v>0</v>
      </c>
      <c r="B50" s="109"/>
      <c r="C50" s="109"/>
      <c r="D50" s="109"/>
      <c r="E50" s="109"/>
      <c r="F50" s="109"/>
      <c r="G50" s="28">
        <f>G49</f>
        <v>1459743</v>
      </c>
      <c r="H50" s="28">
        <f>H49</f>
        <v>619527</v>
      </c>
      <c r="I50" s="21"/>
      <c r="J50" s="21"/>
    </row>
    <row r="51" spans="1:11" ht="31.5" customHeight="1" x14ac:dyDescent="0.25">
      <c r="A51" s="132" t="s">
        <v>141</v>
      </c>
      <c r="B51" s="132"/>
      <c r="C51" s="132"/>
      <c r="D51" s="132"/>
      <c r="E51" s="132"/>
      <c r="F51" s="132"/>
      <c r="G51" s="132"/>
      <c r="H51" s="132"/>
      <c r="I51" s="33"/>
      <c r="J51" s="33"/>
    </row>
    <row r="52" spans="1:11" ht="31.5" customHeight="1" x14ac:dyDescent="0.25">
      <c r="A52" s="133"/>
      <c r="B52" s="133"/>
      <c r="C52" s="133"/>
      <c r="D52" s="133"/>
      <c r="E52" s="133"/>
      <c r="F52" s="133"/>
      <c r="G52" s="133"/>
      <c r="H52" s="133"/>
      <c r="I52" s="33"/>
      <c r="J52" s="33"/>
    </row>
    <row r="53" spans="1:11" x14ac:dyDescent="0.25">
      <c r="A53" s="4"/>
      <c r="B53" s="4"/>
      <c r="C53" s="4"/>
      <c r="D53" s="4"/>
      <c r="E53" s="4"/>
      <c r="F53" s="4"/>
      <c r="G53" s="4"/>
      <c r="H53" s="4"/>
    </row>
    <row r="54" spans="1:11" x14ac:dyDescent="0.25">
      <c r="H54" s="5" t="s">
        <v>4</v>
      </c>
    </row>
    <row r="55" spans="1:11" ht="36" customHeight="1" x14ac:dyDescent="0.25">
      <c r="A55" s="99" t="s">
        <v>30</v>
      </c>
      <c r="B55" s="99"/>
      <c r="C55" s="99"/>
      <c r="D55" s="99"/>
      <c r="E55" s="99"/>
      <c r="F55" s="99"/>
      <c r="G55" s="99"/>
      <c r="H55" s="13"/>
      <c r="I55" s="13"/>
      <c r="J55" s="13"/>
      <c r="K55" s="13"/>
    </row>
    <row r="56" spans="1:11" ht="90" x14ac:dyDescent="0.25">
      <c r="A56" s="52" t="s">
        <v>14</v>
      </c>
      <c r="B56" s="52" t="s">
        <v>16</v>
      </c>
      <c r="C56" s="52" t="s">
        <v>15</v>
      </c>
      <c r="D56" s="52" t="s">
        <v>17</v>
      </c>
      <c r="E56" s="52" t="s">
        <v>18</v>
      </c>
      <c r="F56" s="52" t="s">
        <v>19</v>
      </c>
      <c r="G56" s="52" t="s">
        <v>22</v>
      </c>
      <c r="H56" s="52" t="s">
        <v>23</v>
      </c>
      <c r="I56" s="53"/>
      <c r="J56" s="53"/>
    </row>
    <row r="57" spans="1:11" x14ac:dyDescent="0.25">
      <c r="A57" s="95" t="s">
        <v>27</v>
      </c>
      <c r="B57" s="96"/>
      <c r="C57" s="96"/>
      <c r="D57" s="96"/>
      <c r="E57" s="96"/>
      <c r="F57" s="96"/>
      <c r="G57" s="96"/>
      <c r="H57" s="97"/>
      <c r="I57" s="53"/>
      <c r="J57" s="53"/>
    </row>
    <row r="58" spans="1:11" ht="209.25" x14ac:dyDescent="0.25">
      <c r="A58" s="54" t="s">
        <v>107</v>
      </c>
      <c r="B58" s="55">
        <v>1720493</v>
      </c>
      <c r="C58" s="55">
        <v>140000</v>
      </c>
      <c r="D58" s="55">
        <f>E58-C58</f>
        <v>120750</v>
      </c>
      <c r="E58" s="55">
        <v>260750</v>
      </c>
      <c r="F58" s="56">
        <f>ROUND((E58/B58)*100,1)</f>
        <v>15.2</v>
      </c>
      <c r="G58" s="55">
        <f>B58-E58</f>
        <v>1459743</v>
      </c>
      <c r="H58" s="55">
        <f>569441-97600</f>
        <v>471841</v>
      </c>
      <c r="I58" s="54"/>
      <c r="J58" s="54" t="s">
        <v>153</v>
      </c>
    </row>
    <row r="59" spans="1:11" ht="19.5" customHeight="1" x14ac:dyDescent="0.25">
      <c r="A59" s="110" t="s">
        <v>25</v>
      </c>
      <c r="B59" s="111"/>
      <c r="C59" s="111"/>
      <c r="D59" s="111"/>
      <c r="E59" s="111"/>
      <c r="F59" s="111"/>
      <c r="G59" s="112"/>
      <c r="H59" s="58">
        <f>H58</f>
        <v>471841</v>
      </c>
      <c r="I59" s="53"/>
      <c r="J59" s="53"/>
    </row>
    <row r="60" spans="1:11" ht="7.5" customHeight="1" x14ac:dyDescent="0.25">
      <c r="A60" s="60"/>
      <c r="B60" s="61"/>
      <c r="C60" s="61"/>
      <c r="D60" s="61"/>
      <c r="E60" s="61"/>
      <c r="F60" s="62"/>
      <c r="G60" s="61"/>
      <c r="H60" s="63"/>
      <c r="I60" s="51"/>
      <c r="J60" s="51"/>
    </row>
    <row r="61" spans="1:11" x14ac:dyDescent="0.25">
      <c r="A61" s="95" t="s">
        <v>28</v>
      </c>
      <c r="B61" s="96"/>
      <c r="C61" s="96"/>
      <c r="D61" s="96"/>
      <c r="E61" s="96"/>
      <c r="F61" s="96"/>
      <c r="G61" s="96"/>
      <c r="H61" s="97"/>
      <c r="I61" s="53"/>
      <c r="J61" s="53"/>
    </row>
    <row r="62" spans="1:11" ht="90" x14ac:dyDescent="0.25">
      <c r="A62" s="52" t="s">
        <v>14</v>
      </c>
      <c r="B62" s="52" t="s">
        <v>16</v>
      </c>
      <c r="C62" s="52" t="s">
        <v>15</v>
      </c>
      <c r="D62" s="52" t="s">
        <v>17</v>
      </c>
      <c r="E62" s="52" t="s">
        <v>18</v>
      </c>
      <c r="F62" s="52" t="s">
        <v>19</v>
      </c>
      <c r="G62" s="52" t="s">
        <v>21</v>
      </c>
      <c r="H62" s="52" t="s">
        <v>24</v>
      </c>
      <c r="I62" s="53"/>
      <c r="J62" s="53"/>
    </row>
    <row r="63" spans="1:11" ht="150" x14ac:dyDescent="0.25">
      <c r="A63" s="54" t="s">
        <v>108</v>
      </c>
      <c r="B63" s="64">
        <v>44971</v>
      </c>
      <c r="C63" s="65">
        <v>63408</v>
      </c>
      <c r="D63" s="55">
        <f>SUM(E63-C63)</f>
        <v>31704</v>
      </c>
      <c r="E63" s="55">
        <v>95112</v>
      </c>
      <c r="F63" s="56">
        <f>ROUND((E63/B63)*100,1)</f>
        <v>211.5</v>
      </c>
      <c r="G63" s="55">
        <f>B63-E63</f>
        <v>-50141</v>
      </c>
      <c r="H63" s="57">
        <f>SUM(G63)</f>
        <v>-50141</v>
      </c>
      <c r="I63" s="54"/>
      <c r="J63" s="54" t="s">
        <v>65</v>
      </c>
    </row>
    <row r="64" spans="1:11" ht="120" x14ac:dyDescent="0.25">
      <c r="A64" s="54" t="s">
        <v>150</v>
      </c>
      <c r="B64" s="55">
        <v>260000</v>
      </c>
      <c r="C64" s="55">
        <v>689820</v>
      </c>
      <c r="D64" s="66">
        <f>SUM(E64-C64)</f>
        <v>0</v>
      </c>
      <c r="E64" s="55">
        <v>689820</v>
      </c>
      <c r="F64" s="56">
        <f>ROUND((E64/B64)*100,1)</f>
        <v>265.3</v>
      </c>
      <c r="G64" s="55">
        <f>B64-E64</f>
        <v>-429820</v>
      </c>
      <c r="H64" s="57">
        <v>-396700</v>
      </c>
      <c r="I64" s="54"/>
      <c r="J64" s="54" t="s">
        <v>66</v>
      </c>
    </row>
    <row r="65" spans="1:10" ht="45" x14ac:dyDescent="0.25">
      <c r="A65" s="54" t="s">
        <v>31</v>
      </c>
      <c r="B65" s="55">
        <v>0</v>
      </c>
      <c r="C65" s="55">
        <v>0</v>
      </c>
      <c r="D65" s="55">
        <v>25000</v>
      </c>
      <c r="E65" s="55">
        <f>SUM(D65-B65)</f>
        <v>25000</v>
      </c>
      <c r="F65" s="56">
        <v>0</v>
      </c>
      <c r="G65" s="55">
        <f>B65-E65</f>
        <v>-25000</v>
      </c>
      <c r="H65" s="57">
        <f>SUM(G65)</f>
        <v>-25000</v>
      </c>
      <c r="I65" s="54"/>
      <c r="J65" s="54" t="s">
        <v>67</v>
      </c>
    </row>
    <row r="66" spans="1:10" x14ac:dyDescent="0.25">
      <c r="A66" s="98" t="s">
        <v>25</v>
      </c>
      <c r="B66" s="98"/>
      <c r="C66" s="98"/>
      <c r="D66" s="98"/>
      <c r="E66" s="98"/>
      <c r="F66" s="98"/>
      <c r="G66" s="58">
        <f>SUM(G63:G65)</f>
        <v>-504961</v>
      </c>
      <c r="H66" s="58">
        <f>H65+H63+H64</f>
        <v>-471841</v>
      </c>
      <c r="I66" s="53"/>
      <c r="J66" s="53"/>
    </row>
    <row r="67" spans="1:10" x14ac:dyDescent="0.25">
      <c r="A67" s="4"/>
      <c r="B67" s="4"/>
      <c r="C67" s="4"/>
      <c r="D67" s="4"/>
      <c r="E67" s="4"/>
      <c r="F67" s="4"/>
      <c r="G67" s="4"/>
      <c r="H67" s="4"/>
    </row>
    <row r="68" spans="1:10" x14ac:dyDescent="0.25">
      <c r="H68" s="5" t="s">
        <v>5</v>
      </c>
    </row>
    <row r="69" spans="1:10" ht="28.15" customHeight="1" x14ac:dyDescent="0.25">
      <c r="A69" s="123" t="s">
        <v>32</v>
      </c>
      <c r="B69" s="123"/>
      <c r="C69" s="123"/>
      <c r="D69" s="123"/>
      <c r="E69" s="123"/>
      <c r="F69" s="123"/>
      <c r="G69" s="123"/>
      <c r="H69" s="123"/>
    </row>
    <row r="70" spans="1:10" ht="90" x14ac:dyDescent="0.25">
      <c r="A70" s="20" t="s">
        <v>14</v>
      </c>
      <c r="B70" s="20" t="s">
        <v>16</v>
      </c>
      <c r="C70" s="20" t="s">
        <v>15</v>
      </c>
      <c r="D70" s="20" t="s">
        <v>17</v>
      </c>
      <c r="E70" s="20" t="s">
        <v>18</v>
      </c>
      <c r="F70" s="20" t="s">
        <v>19</v>
      </c>
      <c r="G70" s="20" t="s">
        <v>22</v>
      </c>
      <c r="H70" s="20" t="s">
        <v>23</v>
      </c>
      <c r="I70" s="21"/>
      <c r="J70" s="21"/>
    </row>
    <row r="71" spans="1:10" x14ac:dyDescent="0.25">
      <c r="A71" s="106" t="s">
        <v>27</v>
      </c>
      <c r="B71" s="107"/>
      <c r="C71" s="107"/>
      <c r="D71" s="107"/>
      <c r="E71" s="107"/>
      <c r="F71" s="107"/>
      <c r="G71" s="107"/>
      <c r="H71" s="108"/>
      <c r="I71" s="21"/>
      <c r="J71" s="21"/>
    </row>
    <row r="72" spans="1:10" ht="165" x14ac:dyDescent="0.25">
      <c r="A72" s="22" t="s">
        <v>109</v>
      </c>
      <c r="B72" s="23">
        <v>1720493</v>
      </c>
      <c r="C72" s="23">
        <v>140000</v>
      </c>
      <c r="D72" s="23">
        <f>E72-C72</f>
        <v>120750</v>
      </c>
      <c r="E72" s="23">
        <v>260750</v>
      </c>
      <c r="F72" s="24">
        <f>ROUND((E72/B72)*100,1)</f>
        <v>15.2</v>
      </c>
      <c r="G72" s="23">
        <f>B72-E72</f>
        <v>1459743</v>
      </c>
      <c r="H72" s="25">
        <v>270775</v>
      </c>
      <c r="I72" s="22"/>
      <c r="J72" s="22" t="s">
        <v>78</v>
      </c>
    </row>
    <row r="73" spans="1:10" x14ac:dyDescent="0.25">
      <c r="A73" s="103" t="s">
        <v>25</v>
      </c>
      <c r="B73" s="104"/>
      <c r="C73" s="104"/>
      <c r="D73" s="104"/>
      <c r="E73" s="104"/>
      <c r="F73" s="104"/>
      <c r="G73" s="105"/>
      <c r="H73" s="28">
        <f>H72</f>
        <v>270775</v>
      </c>
      <c r="I73" s="21"/>
      <c r="J73" s="21"/>
    </row>
    <row r="74" spans="1:10" ht="7.5" customHeight="1" x14ac:dyDescent="0.25">
      <c r="A74" s="33"/>
      <c r="B74" s="33"/>
      <c r="C74" s="33"/>
      <c r="D74" s="33"/>
      <c r="E74" s="33"/>
      <c r="F74" s="33"/>
      <c r="G74" s="33"/>
      <c r="H74" s="33"/>
      <c r="I74" s="33"/>
      <c r="J74" s="33"/>
    </row>
    <row r="75" spans="1:10" x14ac:dyDescent="0.25">
      <c r="A75" s="106" t="s">
        <v>28</v>
      </c>
      <c r="B75" s="107"/>
      <c r="C75" s="107"/>
      <c r="D75" s="107"/>
      <c r="E75" s="107"/>
      <c r="F75" s="107"/>
      <c r="G75" s="107"/>
      <c r="H75" s="108"/>
      <c r="I75" s="21"/>
      <c r="J75" s="21"/>
    </row>
    <row r="76" spans="1:10" ht="88.5" customHeight="1" x14ac:dyDescent="0.25">
      <c r="A76" s="20" t="s">
        <v>14</v>
      </c>
      <c r="B76" s="20" t="s">
        <v>16</v>
      </c>
      <c r="C76" s="20" t="s">
        <v>15</v>
      </c>
      <c r="D76" s="20" t="s">
        <v>17</v>
      </c>
      <c r="E76" s="20" t="s">
        <v>18</v>
      </c>
      <c r="F76" s="20" t="s">
        <v>19</v>
      </c>
      <c r="G76" s="20" t="s">
        <v>21</v>
      </c>
      <c r="H76" s="20" t="s">
        <v>24</v>
      </c>
      <c r="I76" s="21"/>
      <c r="J76" s="21"/>
    </row>
    <row r="77" spans="1:10" ht="210" x14ac:dyDescent="0.25">
      <c r="A77" s="22" t="s">
        <v>154</v>
      </c>
      <c r="B77" s="23">
        <v>887031</v>
      </c>
      <c r="C77" s="23">
        <v>1612420.5</v>
      </c>
      <c r="D77" s="23">
        <f>+E77-C77</f>
        <v>806210.25</v>
      </c>
      <c r="E77" s="23">
        <v>2418630.75</v>
      </c>
      <c r="F77" s="24">
        <v>265.3</v>
      </c>
      <c r="G77" s="23">
        <f>SUM(B77-E77)</f>
        <v>-1531599.75</v>
      </c>
      <c r="H77" s="25">
        <v>-270775</v>
      </c>
      <c r="I77" s="22"/>
      <c r="J77" s="22" t="s">
        <v>68</v>
      </c>
    </row>
    <row r="78" spans="1:10" x14ac:dyDescent="0.25">
      <c r="A78" s="109" t="s">
        <v>25</v>
      </c>
      <c r="B78" s="109"/>
      <c r="C78" s="109"/>
      <c r="D78" s="109"/>
      <c r="E78" s="109"/>
      <c r="F78" s="109"/>
      <c r="G78" s="28">
        <f>G77</f>
        <v>-1531599.75</v>
      </c>
      <c r="H78" s="28">
        <f>H77</f>
        <v>-270775</v>
      </c>
      <c r="I78" s="21"/>
      <c r="J78" s="21"/>
    </row>
    <row r="79" spans="1:10" ht="7.5" customHeight="1" x14ac:dyDescent="0.25"/>
    <row r="80" spans="1:10" ht="90" x14ac:dyDescent="0.25">
      <c r="A80" s="67" t="s">
        <v>14</v>
      </c>
      <c r="B80" s="67" t="s">
        <v>16</v>
      </c>
      <c r="C80" s="67" t="s">
        <v>15</v>
      </c>
      <c r="D80" s="67" t="s">
        <v>17</v>
      </c>
      <c r="E80" s="67" t="s">
        <v>18</v>
      </c>
      <c r="F80" s="67" t="s">
        <v>19</v>
      </c>
      <c r="G80" s="67" t="s">
        <v>22</v>
      </c>
      <c r="H80" s="67" t="s">
        <v>23</v>
      </c>
      <c r="I80" s="68"/>
      <c r="J80" s="68"/>
    </row>
    <row r="81" spans="1:10" ht="35.25" customHeight="1" x14ac:dyDescent="0.25">
      <c r="A81" s="124" t="s">
        <v>111</v>
      </c>
      <c r="B81" s="125"/>
      <c r="C81" s="125"/>
      <c r="D81" s="125"/>
      <c r="E81" s="125"/>
      <c r="F81" s="125"/>
      <c r="G81" s="125"/>
      <c r="H81" s="126"/>
      <c r="I81" s="68"/>
      <c r="J81" s="68"/>
    </row>
    <row r="82" spans="1:10" ht="45" x14ac:dyDescent="0.25">
      <c r="A82" s="69" t="s">
        <v>33</v>
      </c>
      <c r="B82" s="70">
        <v>1069397</v>
      </c>
      <c r="C82" s="70">
        <v>685965</v>
      </c>
      <c r="D82" s="70">
        <f>E82-C82</f>
        <v>342982</v>
      </c>
      <c r="E82" s="70">
        <v>1028947</v>
      </c>
      <c r="F82" s="71">
        <f>ROUND((E82/B82)*100,1)</f>
        <v>96.2</v>
      </c>
      <c r="G82" s="70">
        <f>B82-E82</f>
        <v>40450</v>
      </c>
      <c r="H82" s="72">
        <f>SUM(G82)</f>
        <v>40450</v>
      </c>
      <c r="I82" s="69"/>
      <c r="J82" s="69" t="s">
        <v>79</v>
      </c>
    </row>
    <row r="83" spans="1:10" ht="60" x14ac:dyDescent="0.25">
      <c r="A83" s="69" t="s">
        <v>34</v>
      </c>
      <c r="B83" s="70">
        <v>81008</v>
      </c>
      <c r="C83" s="70">
        <v>52813</v>
      </c>
      <c r="D83" s="70">
        <f t="shared" ref="D83:D85" si="0">E83-C83</f>
        <v>26407</v>
      </c>
      <c r="E83" s="70">
        <v>79220</v>
      </c>
      <c r="F83" s="71">
        <f t="shared" ref="F83:F85" si="1">ROUND((E83/B83)*100,1)</f>
        <v>97.8</v>
      </c>
      <c r="G83" s="70">
        <f t="shared" ref="G83:G85" si="2">B83-E83</f>
        <v>1788</v>
      </c>
      <c r="H83" s="72">
        <f>SUM(G83)</f>
        <v>1788</v>
      </c>
      <c r="I83" s="69"/>
      <c r="J83" s="69" t="s">
        <v>80</v>
      </c>
    </row>
    <row r="84" spans="1:10" ht="60" x14ac:dyDescent="0.25">
      <c r="A84" s="69" t="s">
        <v>35</v>
      </c>
      <c r="B84" s="70">
        <v>36361</v>
      </c>
      <c r="C84" s="70">
        <v>14766</v>
      </c>
      <c r="D84" s="70">
        <f t="shared" si="0"/>
        <v>7383</v>
      </c>
      <c r="E84" s="70">
        <v>22149</v>
      </c>
      <c r="F84" s="71">
        <f t="shared" si="1"/>
        <v>60.9</v>
      </c>
      <c r="G84" s="70">
        <f t="shared" si="2"/>
        <v>14212</v>
      </c>
      <c r="H84" s="72">
        <f>SUM(G84)</f>
        <v>14212</v>
      </c>
      <c r="I84" s="69"/>
      <c r="J84" s="69" t="s">
        <v>81</v>
      </c>
    </row>
    <row r="85" spans="1:10" ht="30" x14ac:dyDescent="0.25">
      <c r="A85" s="69" t="s">
        <v>36</v>
      </c>
      <c r="B85" s="70">
        <v>23243</v>
      </c>
      <c r="C85" s="70">
        <v>13053</v>
      </c>
      <c r="D85" s="70">
        <f t="shared" si="0"/>
        <v>6526.5</v>
      </c>
      <c r="E85" s="70">
        <v>19579.5</v>
      </c>
      <c r="F85" s="71">
        <f t="shared" si="1"/>
        <v>84.2</v>
      </c>
      <c r="G85" s="70">
        <f t="shared" si="2"/>
        <v>3663.5</v>
      </c>
      <c r="H85" s="72">
        <f>SUM(G85)</f>
        <v>3663.5</v>
      </c>
      <c r="I85" s="69"/>
      <c r="J85" s="69" t="s">
        <v>82</v>
      </c>
    </row>
    <row r="86" spans="1:10" x14ac:dyDescent="0.25">
      <c r="A86" s="120" t="s">
        <v>25</v>
      </c>
      <c r="B86" s="121"/>
      <c r="C86" s="121"/>
      <c r="D86" s="121"/>
      <c r="E86" s="121"/>
      <c r="F86" s="121"/>
      <c r="G86" s="122"/>
      <c r="H86" s="73">
        <f>SUM(H82:H85)</f>
        <v>60113.5</v>
      </c>
      <c r="I86" s="68"/>
      <c r="J86" s="68"/>
    </row>
    <row r="87" spans="1:10" ht="7.5" customHeight="1" x14ac:dyDescent="0.25">
      <c r="A87" s="74"/>
      <c r="B87" s="74"/>
      <c r="C87" s="74"/>
      <c r="D87" s="74"/>
      <c r="E87" s="74"/>
      <c r="F87" s="74"/>
      <c r="G87" s="74"/>
      <c r="H87" s="74"/>
      <c r="I87" s="74"/>
      <c r="J87" s="74"/>
    </row>
    <row r="88" spans="1:10" x14ac:dyDescent="0.25">
      <c r="A88" s="124" t="s">
        <v>28</v>
      </c>
      <c r="B88" s="125"/>
      <c r="C88" s="125"/>
      <c r="D88" s="125"/>
      <c r="E88" s="125"/>
      <c r="F88" s="125"/>
      <c r="G88" s="125"/>
      <c r="H88" s="126"/>
      <c r="I88" s="68"/>
      <c r="J88" s="68"/>
    </row>
    <row r="89" spans="1:10" ht="90" x14ac:dyDescent="0.25">
      <c r="A89" s="67" t="s">
        <v>14</v>
      </c>
      <c r="B89" s="67" t="s">
        <v>16</v>
      </c>
      <c r="C89" s="67" t="s">
        <v>15</v>
      </c>
      <c r="D89" s="67" t="s">
        <v>17</v>
      </c>
      <c r="E89" s="67" t="s">
        <v>18</v>
      </c>
      <c r="F89" s="67" t="s">
        <v>19</v>
      </c>
      <c r="G89" s="67" t="s">
        <v>21</v>
      </c>
      <c r="H89" s="67" t="s">
        <v>24</v>
      </c>
      <c r="I89" s="68"/>
      <c r="J89" s="68"/>
    </row>
    <row r="90" spans="1:10" ht="210" x14ac:dyDescent="0.25">
      <c r="A90" s="69" t="s">
        <v>154</v>
      </c>
      <c r="B90" s="70">
        <v>887031</v>
      </c>
      <c r="C90" s="70">
        <v>1612420.5</v>
      </c>
      <c r="D90" s="70">
        <f>+E90-C90</f>
        <v>806210.25</v>
      </c>
      <c r="E90" s="70">
        <v>2418630.75</v>
      </c>
      <c r="F90" s="71">
        <v>265.3</v>
      </c>
      <c r="G90" s="70">
        <f>SUM(B90-E90)</f>
        <v>-1531599.75</v>
      </c>
      <c r="H90" s="72">
        <v>-60114</v>
      </c>
      <c r="I90" s="69"/>
      <c r="J90" s="69" t="s">
        <v>68</v>
      </c>
    </row>
    <row r="91" spans="1:10" x14ac:dyDescent="0.25">
      <c r="A91" s="151" t="s">
        <v>25</v>
      </c>
      <c r="B91" s="151"/>
      <c r="C91" s="151"/>
      <c r="D91" s="151"/>
      <c r="E91" s="151"/>
      <c r="F91" s="151"/>
      <c r="G91" s="73">
        <f>G90</f>
        <v>-1531599.75</v>
      </c>
      <c r="H91" s="73">
        <f>H90</f>
        <v>-60114</v>
      </c>
      <c r="I91" s="68"/>
      <c r="J91" s="68"/>
    </row>
    <row r="92" spans="1:10" ht="7.5" customHeight="1" x14ac:dyDescent="0.25"/>
    <row r="93" spans="1:10" ht="90" x14ac:dyDescent="0.25">
      <c r="A93" s="6" t="s">
        <v>14</v>
      </c>
      <c r="B93" s="6" t="s">
        <v>16</v>
      </c>
      <c r="C93" s="6" t="s">
        <v>15</v>
      </c>
      <c r="D93" s="6" t="s">
        <v>17</v>
      </c>
      <c r="E93" s="6" t="s">
        <v>18</v>
      </c>
      <c r="F93" s="6" t="s">
        <v>19</v>
      </c>
      <c r="G93" s="6" t="s">
        <v>22</v>
      </c>
      <c r="H93" s="6" t="s">
        <v>23</v>
      </c>
      <c r="I93" s="18"/>
      <c r="J93" s="18"/>
    </row>
    <row r="94" spans="1:10" ht="45.75" customHeight="1" x14ac:dyDescent="0.25">
      <c r="A94" s="106" t="s">
        <v>110</v>
      </c>
      <c r="B94" s="107"/>
      <c r="C94" s="107"/>
      <c r="D94" s="107"/>
      <c r="E94" s="107"/>
      <c r="F94" s="107"/>
      <c r="G94" s="107"/>
      <c r="H94" s="108"/>
      <c r="I94" s="21"/>
      <c r="J94" s="21"/>
    </row>
    <row r="95" spans="1:10" ht="45" x14ac:dyDescent="0.25">
      <c r="A95" s="22" t="s">
        <v>37</v>
      </c>
      <c r="B95" s="23">
        <v>40900</v>
      </c>
      <c r="C95" s="23">
        <v>1818.1200000000015</v>
      </c>
      <c r="D95" s="23">
        <f>E95-C95</f>
        <v>908.87999999999852</v>
      </c>
      <c r="E95" s="23">
        <v>2727</v>
      </c>
      <c r="F95" s="24">
        <f>ROUND((E95/B95)*100,1)</f>
        <v>6.7</v>
      </c>
      <c r="G95" s="23">
        <f>B95-E95</f>
        <v>38173</v>
      </c>
      <c r="H95" s="25">
        <f>SUM(G95)</f>
        <v>38173</v>
      </c>
      <c r="I95" s="22"/>
      <c r="J95" s="22" t="s">
        <v>83</v>
      </c>
    </row>
    <row r="96" spans="1:10" ht="75" x14ac:dyDescent="0.25">
      <c r="A96" s="22" t="s">
        <v>38</v>
      </c>
      <c r="B96" s="23">
        <v>349242</v>
      </c>
      <c r="C96" s="23">
        <v>38871.220000000023</v>
      </c>
      <c r="D96" s="23">
        <f t="shared" ref="D96" si="3">E96-C96</f>
        <v>19435.779999999977</v>
      </c>
      <c r="E96" s="23">
        <v>58307</v>
      </c>
      <c r="F96" s="24">
        <f t="shared" ref="F96" si="4">ROUND((E96/B96)*100,1)</f>
        <v>16.7</v>
      </c>
      <c r="G96" s="23">
        <f t="shared" ref="G96" si="5">B96-E96</f>
        <v>290935</v>
      </c>
      <c r="H96" s="25">
        <f t="shared" ref="H96" si="6">SUM(G96)</f>
        <v>290935</v>
      </c>
      <c r="I96" s="22"/>
      <c r="J96" s="22" t="s">
        <v>84</v>
      </c>
    </row>
    <row r="97" spans="1:11" x14ac:dyDescent="0.25">
      <c r="A97" s="103" t="s">
        <v>25</v>
      </c>
      <c r="B97" s="104"/>
      <c r="C97" s="104"/>
      <c r="D97" s="104"/>
      <c r="E97" s="104"/>
      <c r="F97" s="104"/>
      <c r="G97" s="105"/>
      <c r="H97" s="28">
        <f>SUM(H95:H96)</f>
        <v>329108</v>
      </c>
      <c r="I97" s="21"/>
      <c r="J97" s="21"/>
    </row>
    <row r="98" spans="1:11" ht="7.5" customHeight="1" x14ac:dyDescent="0.25">
      <c r="A98" s="33"/>
      <c r="B98" s="33"/>
      <c r="C98" s="33"/>
      <c r="D98" s="33"/>
      <c r="E98" s="33"/>
      <c r="F98" s="33"/>
      <c r="G98" s="33"/>
      <c r="H98" s="33"/>
      <c r="I98" s="33"/>
      <c r="J98" s="33"/>
    </row>
    <row r="99" spans="1:11" x14ac:dyDescent="0.25">
      <c r="A99" s="106" t="s">
        <v>28</v>
      </c>
      <c r="B99" s="107"/>
      <c r="C99" s="107"/>
      <c r="D99" s="107"/>
      <c r="E99" s="107"/>
      <c r="F99" s="107"/>
      <c r="G99" s="107"/>
      <c r="H99" s="108"/>
      <c r="I99" s="21"/>
      <c r="J99" s="21"/>
    </row>
    <row r="100" spans="1:11" ht="90" x14ac:dyDescent="0.25">
      <c r="A100" s="20" t="s">
        <v>14</v>
      </c>
      <c r="B100" s="20" t="s">
        <v>16</v>
      </c>
      <c r="C100" s="20" t="s">
        <v>15</v>
      </c>
      <c r="D100" s="20" t="s">
        <v>17</v>
      </c>
      <c r="E100" s="20" t="s">
        <v>18</v>
      </c>
      <c r="F100" s="20" t="s">
        <v>19</v>
      </c>
      <c r="G100" s="20" t="s">
        <v>21</v>
      </c>
      <c r="H100" s="20" t="s">
        <v>24</v>
      </c>
      <c r="I100" s="21"/>
      <c r="J100" s="21"/>
    </row>
    <row r="101" spans="1:11" ht="210" x14ac:dyDescent="0.25">
      <c r="A101" s="22" t="s">
        <v>154</v>
      </c>
      <c r="B101" s="23">
        <v>887031</v>
      </c>
      <c r="C101" s="23">
        <v>1612420.5</v>
      </c>
      <c r="D101" s="23">
        <f>+E101-C101</f>
        <v>806210.25</v>
      </c>
      <c r="E101" s="23">
        <v>2418630.75</v>
      </c>
      <c r="F101" s="24">
        <v>265.3</v>
      </c>
      <c r="G101" s="23">
        <f>SUM(B101-E101)</f>
        <v>-1531599.75</v>
      </c>
      <c r="H101" s="25">
        <v>-329108</v>
      </c>
      <c r="I101" s="22"/>
      <c r="J101" s="22" t="s">
        <v>68</v>
      </c>
    </row>
    <row r="102" spans="1:11" x14ac:dyDescent="0.25">
      <c r="A102" s="109" t="s">
        <v>25</v>
      </c>
      <c r="B102" s="109"/>
      <c r="C102" s="109"/>
      <c r="D102" s="109"/>
      <c r="E102" s="109"/>
      <c r="F102" s="109"/>
      <c r="G102" s="28">
        <f>G101</f>
        <v>-1531599.75</v>
      </c>
      <c r="H102" s="28">
        <f>H101</f>
        <v>-329108</v>
      </c>
      <c r="I102" s="21"/>
      <c r="J102" s="21"/>
    </row>
    <row r="103" spans="1:11" ht="7.5" customHeight="1" x14ac:dyDescent="0.25">
      <c r="A103" s="33"/>
      <c r="B103" s="33"/>
      <c r="C103" s="33"/>
      <c r="D103" s="33"/>
      <c r="E103" s="33"/>
      <c r="F103" s="33"/>
      <c r="G103" s="33"/>
      <c r="H103" s="33"/>
      <c r="I103" s="33"/>
      <c r="J103" s="33"/>
    </row>
    <row r="104" spans="1:11" ht="90" x14ac:dyDescent="0.25">
      <c r="A104" s="52" t="s">
        <v>14</v>
      </c>
      <c r="B104" s="52" t="s">
        <v>16</v>
      </c>
      <c r="C104" s="52" t="s">
        <v>15</v>
      </c>
      <c r="D104" s="52" t="s">
        <v>17</v>
      </c>
      <c r="E104" s="52" t="s">
        <v>18</v>
      </c>
      <c r="F104" s="52" t="s">
        <v>19</v>
      </c>
      <c r="G104" s="52" t="s">
        <v>22</v>
      </c>
      <c r="H104" s="52" t="s">
        <v>23</v>
      </c>
      <c r="I104" s="53"/>
      <c r="J104" s="53"/>
    </row>
    <row r="105" spans="1:11" x14ac:dyDescent="0.25">
      <c r="A105" s="95" t="s">
        <v>26</v>
      </c>
      <c r="B105" s="96"/>
      <c r="C105" s="96"/>
      <c r="D105" s="96"/>
      <c r="E105" s="96"/>
      <c r="F105" s="96"/>
      <c r="G105" s="96"/>
      <c r="H105" s="97"/>
      <c r="I105" s="53"/>
      <c r="J105" s="53"/>
    </row>
    <row r="106" spans="1:11" ht="105" x14ac:dyDescent="0.25">
      <c r="A106" s="54" t="s">
        <v>112</v>
      </c>
      <c r="B106" s="55">
        <v>552353</v>
      </c>
      <c r="C106" s="55">
        <v>57389.280000000013</v>
      </c>
      <c r="D106" s="55">
        <f>E106-C106</f>
        <v>45911.424000000014</v>
      </c>
      <c r="E106" s="55">
        <v>103300.70400000003</v>
      </c>
      <c r="F106" s="56">
        <f>ROUND((E106/B106)*100,1)</f>
        <v>18.7</v>
      </c>
      <c r="G106" s="55">
        <f>B106-E106</f>
        <v>449052.29599999997</v>
      </c>
      <c r="H106" s="57">
        <f>SUM(G106)</f>
        <v>449052.29599999997</v>
      </c>
      <c r="I106" s="54"/>
      <c r="J106" s="54" t="s">
        <v>85</v>
      </c>
    </row>
    <row r="107" spans="1:11" x14ac:dyDescent="0.25">
      <c r="A107" s="110" t="s">
        <v>25</v>
      </c>
      <c r="B107" s="111"/>
      <c r="C107" s="111"/>
      <c r="D107" s="111"/>
      <c r="E107" s="111"/>
      <c r="F107" s="111"/>
      <c r="G107" s="112"/>
      <c r="H107" s="58">
        <f>SUM(H106:H106)</f>
        <v>449052.29599999997</v>
      </c>
      <c r="I107" s="53"/>
      <c r="J107" s="53"/>
    </row>
    <row r="108" spans="1:11" ht="7.5" customHeight="1" x14ac:dyDescent="0.25">
      <c r="A108" s="51"/>
      <c r="B108" s="51"/>
      <c r="C108" s="51"/>
      <c r="D108" s="51"/>
      <c r="E108" s="51"/>
      <c r="F108" s="51"/>
      <c r="G108" s="51"/>
      <c r="H108" s="51"/>
      <c r="I108" s="51"/>
      <c r="J108" s="51"/>
    </row>
    <row r="109" spans="1:11" x14ac:dyDescent="0.25">
      <c r="A109" s="95" t="s">
        <v>28</v>
      </c>
      <c r="B109" s="96"/>
      <c r="C109" s="96"/>
      <c r="D109" s="96"/>
      <c r="E109" s="96"/>
      <c r="F109" s="96"/>
      <c r="G109" s="96"/>
      <c r="H109" s="97"/>
      <c r="I109" s="53"/>
      <c r="J109" s="53"/>
    </row>
    <row r="110" spans="1:11" ht="90" x14ac:dyDescent="0.25">
      <c r="A110" s="52" t="s">
        <v>14</v>
      </c>
      <c r="B110" s="52" t="s">
        <v>16</v>
      </c>
      <c r="C110" s="52" t="s">
        <v>15</v>
      </c>
      <c r="D110" s="52" t="s">
        <v>17</v>
      </c>
      <c r="E110" s="52" t="s">
        <v>18</v>
      </c>
      <c r="F110" s="52" t="s">
        <v>19</v>
      </c>
      <c r="G110" s="52" t="s">
        <v>21</v>
      </c>
      <c r="H110" s="52" t="s">
        <v>24</v>
      </c>
      <c r="I110" s="53"/>
      <c r="J110" s="53"/>
    </row>
    <row r="111" spans="1:11" ht="210" x14ac:dyDescent="0.25">
      <c r="A111" s="54" t="s">
        <v>154</v>
      </c>
      <c r="B111" s="55">
        <v>887031</v>
      </c>
      <c r="C111" s="55">
        <v>1612420.5</v>
      </c>
      <c r="D111" s="55">
        <f>+E111-C111</f>
        <v>806210.25</v>
      </c>
      <c r="E111" s="55">
        <v>2418630.75</v>
      </c>
      <c r="F111" s="56">
        <v>265.3</v>
      </c>
      <c r="G111" s="55">
        <f>SUM(B111-E111)</f>
        <v>-1531599.75</v>
      </c>
      <c r="H111" s="57">
        <v>-449052</v>
      </c>
      <c r="I111" s="54"/>
      <c r="J111" s="54" t="s">
        <v>68</v>
      </c>
    </row>
    <row r="112" spans="1:11" x14ac:dyDescent="0.25">
      <c r="A112" s="98" t="s">
        <v>25</v>
      </c>
      <c r="B112" s="98"/>
      <c r="C112" s="98"/>
      <c r="D112" s="98"/>
      <c r="E112" s="98"/>
      <c r="F112" s="98"/>
      <c r="G112" s="58">
        <f>G111</f>
        <v>-1531599.75</v>
      </c>
      <c r="H112" s="58">
        <f>H111</f>
        <v>-449052</v>
      </c>
      <c r="I112" s="53"/>
      <c r="J112" s="53"/>
      <c r="K112" s="1"/>
    </row>
    <row r="113" spans="1:10" ht="7.5" customHeight="1" x14ac:dyDescent="0.25"/>
    <row r="114" spans="1:10" ht="90" x14ac:dyDescent="0.25">
      <c r="A114" s="20" t="s">
        <v>14</v>
      </c>
      <c r="B114" s="20" t="s">
        <v>16</v>
      </c>
      <c r="C114" s="20" t="s">
        <v>15</v>
      </c>
      <c r="D114" s="20" t="s">
        <v>17</v>
      </c>
      <c r="E114" s="20" t="s">
        <v>18</v>
      </c>
      <c r="F114" s="20" t="s">
        <v>19</v>
      </c>
      <c r="G114" s="20" t="s">
        <v>22</v>
      </c>
      <c r="H114" s="20" t="s">
        <v>23</v>
      </c>
      <c r="I114" s="21"/>
      <c r="J114" s="21"/>
    </row>
    <row r="115" spans="1:10" x14ac:dyDescent="0.25">
      <c r="A115" s="106" t="s">
        <v>20</v>
      </c>
      <c r="B115" s="107"/>
      <c r="C115" s="107"/>
      <c r="D115" s="107"/>
      <c r="E115" s="107"/>
      <c r="F115" s="107"/>
      <c r="G115" s="107"/>
      <c r="H115" s="108"/>
      <c r="I115" s="21"/>
      <c r="J115" s="21"/>
    </row>
    <row r="116" spans="1:10" ht="120" x14ac:dyDescent="0.25">
      <c r="A116" s="22" t="s">
        <v>169</v>
      </c>
      <c r="B116" s="23">
        <v>2805750</v>
      </c>
      <c r="C116" s="23">
        <v>1427500</v>
      </c>
      <c r="D116" s="23">
        <f>E116-C116</f>
        <v>1142000</v>
      </c>
      <c r="E116" s="23">
        <v>2569500</v>
      </c>
      <c r="F116" s="24">
        <f>ROUND((E116/B116)*100,1)</f>
        <v>91.6</v>
      </c>
      <c r="G116" s="23">
        <f>B116-E116</f>
        <v>236250</v>
      </c>
      <c r="H116" s="25">
        <f>SUM(G116)</f>
        <v>236250</v>
      </c>
      <c r="I116" s="22"/>
      <c r="J116" s="22" t="s">
        <v>86</v>
      </c>
    </row>
    <row r="117" spans="1:10" x14ac:dyDescent="0.25">
      <c r="A117" s="103" t="s">
        <v>25</v>
      </c>
      <c r="B117" s="104"/>
      <c r="C117" s="104"/>
      <c r="D117" s="104"/>
      <c r="E117" s="104"/>
      <c r="F117" s="104"/>
      <c r="G117" s="105"/>
      <c r="H117" s="28">
        <f>SUM(H116:H116)</f>
        <v>236250</v>
      </c>
      <c r="I117" s="21"/>
      <c r="J117" s="21"/>
    </row>
    <row r="118" spans="1:10" ht="7.5" customHeight="1" x14ac:dyDescent="0.25">
      <c r="A118" s="33"/>
      <c r="B118" s="33"/>
      <c r="C118" s="33"/>
      <c r="D118" s="33"/>
      <c r="E118" s="33"/>
      <c r="F118" s="33"/>
      <c r="G118" s="33"/>
      <c r="H118" s="33"/>
      <c r="I118" s="33"/>
      <c r="J118" s="33"/>
    </row>
    <row r="119" spans="1:10" x14ac:dyDescent="0.25">
      <c r="A119" s="106" t="s">
        <v>28</v>
      </c>
      <c r="B119" s="107"/>
      <c r="C119" s="107"/>
      <c r="D119" s="107"/>
      <c r="E119" s="107"/>
      <c r="F119" s="107"/>
      <c r="G119" s="107"/>
      <c r="H119" s="108"/>
      <c r="I119" s="21"/>
      <c r="J119" s="21"/>
    </row>
    <row r="120" spans="1:10" ht="90" x14ac:dyDescent="0.25">
      <c r="A120" s="20" t="s">
        <v>14</v>
      </c>
      <c r="B120" s="20" t="s">
        <v>16</v>
      </c>
      <c r="C120" s="20" t="s">
        <v>15</v>
      </c>
      <c r="D120" s="20" t="s">
        <v>17</v>
      </c>
      <c r="E120" s="20" t="s">
        <v>18</v>
      </c>
      <c r="F120" s="20" t="s">
        <v>19</v>
      </c>
      <c r="G120" s="20" t="s">
        <v>21</v>
      </c>
      <c r="H120" s="20" t="s">
        <v>24</v>
      </c>
      <c r="I120" s="21"/>
      <c r="J120" s="21"/>
    </row>
    <row r="121" spans="1:10" ht="210" x14ac:dyDescent="0.25">
      <c r="A121" s="22" t="s">
        <v>154</v>
      </c>
      <c r="B121" s="23">
        <v>887031</v>
      </c>
      <c r="C121" s="23">
        <v>1612420.5</v>
      </c>
      <c r="D121" s="23">
        <f>+E121-C121</f>
        <v>806210.25</v>
      </c>
      <c r="E121" s="23">
        <v>2418630.75</v>
      </c>
      <c r="F121" s="24">
        <v>265.3</v>
      </c>
      <c r="G121" s="23">
        <f>SUM(B121-E121)</f>
        <v>-1531599.75</v>
      </c>
      <c r="H121" s="25">
        <v>-234241</v>
      </c>
      <c r="I121" s="22"/>
      <c r="J121" s="22" t="s">
        <v>68</v>
      </c>
    </row>
    <row r="122" spans="1:10" s="14" customFormat="1" ht="16.5" customHeight="1" x14ac:dyDescent="0.25">
      <c r="A122" s="116" t="s">
        <v>52</v>
      </c>
      <c r="B122" s="117"/>
      <c r="C122" s="117"/>
      <c r="D122" s="117"/>
      <c r="E122" s="117"/>
      <c r="F122" s="117"/>
      <c r="G122" s="117"/>
      <c r="H122" s="118"/>
      <c r="I122" s="21"/>
      <c r="J122" s="21"/>
    </row>
    <row r="123" spans="1:10" x14ac:dyDescent="0.25">
      <c r="A123" s="109" t="s">
        <v>25</v>
      </c>
      <c r="B123" s="109"/>
      <c r="C123" s="109"/>
      <c r="D123" s="109"/>
      <c r="E123" s="109"/>
      <c r="F123" s="109"/>
      <c r="G123" s="28">
        <f>G121-2009</f>
        <v>-1533608.75</v>
      </c>
      <c r="H123" s="28">
        <f>H121-2009</f>
        <v>-236250</v>
      </c>
      <c r="I123" s="21"/>
      <c r="J123" s="21"/>
    </row>
    <row r="125" spans="1:10" x14ac:dyDescent="0.25">
      <c r="H125" s="5" t="s">
        <v>6</v>
      </c>
    </row>
    <row r="126" spans="1:10" ht="32.65" customHeight="1" x14ac:dyDescent="0.25">
      <c r="A126" s="119" t="s">
        <v>39</v>
      </c>
      <c r="B126" s="119"/>
      <c r="C126" s="119"/>
      <c r="D126" s="119"/>
      <c r="E126" s="119"/>
      <c r="F126" s="119"/>
      <c r="G126" s="119"/>
      <c r="H126" s="119"/>
      <c r="I126" s="74"/>
      <c r="J126" s="74"/>
    </row>
    <row r="127" spans="1:10" ht="90" x14ac:dyDescent="0.25">
      <c r="A127" s="67" t="s">
        <v>14</v>
      </c>
      <c r="B127" s="67" t="s">
        <v>16</v>
      </c>
      <c r="C127" s="67" t="s">
        <v>15</v>
      </c>
      <c r="D127" s="67" t="s">
        <v>17</v>
      </c>
      <c r="E127" s="67" t="s">
        <v>18</v>
      </c>
      <c r="F127" s="67" t="s">
        <v>19</v>
      </c>
      <c r="G127" s="67" t="s">
        <v>22</v>
      </c>
      <c r="H127" s="67" t="s">
        <v>23</v>
      </c>
      <c r="I127" s="68"/>
      <c r="J127" s="68"/>
    </row>
    <row r="128" spans="1:10" ht="180" x14ac:dyDescent="0.25">
      <c r="A128" s="69" t="s">
        <v>113</v>
      </c>
      <c r="B128" s="70">
        <v>108192</v>
      </c>
      <c r="C128" s="70">
        <v>14998.680000000038</v>
      </c>
      <c r="D128" s="70">
        <f>E128-C128</f>
        <v>11998.94400000003</v>
      </c>
      <c r="E128" s="70">
        <v>26997.624000000069</v>
      </c>
      <c r="F128" s="75">
        <f>ROUND((E128/B128)*100,1)</f>
        <v>25</v>
      </c>
      <c r="G128" s="70">
        <f>B128-E128</f>
        <v>81194.375999999931</v>
      </c>
      <c r="H128" s="72">
        <v>49471</v>
      </c>
      <c r="I128" s="69"/>
      <c r="J128" s="69" t="s">
        <v>155</v>
      </c>
    </row>
    <row r="129" spans="1:10" ht="90" x14ac:dyDescent="0.25">
      <c r="A129" s="76" t="s">
        <v>114</v>
      </c>
      <c r="B129" s="70">
        <v>708077</v>
      </c>
      <c r="C129" s="70">
        <v>351829.1</v>
      </c>
      <c r="D129" s="70">
        <f>E129-C129</f>
        <v>175914.54999999993</v>
      </c>
      <c r="E129" s="70">
        <v>527743.64999999991</v>
      </c>
      <c r="F129" s="71">
        <f>ROUND((E129/B129)*100,1)</f>
        <v>74.5</v>
      </c>
      <c r="G129" s="70">
        <f>B129-E129</f>
        <v>180333.35000000009</v>
      </c>
      <c r="H129" s="72">
        <f>SUM(G129)</f>
        <v>180333.35000000009</v>
      </c>
      <c r="I129" s="76"/>
      <c r="J129" s="69" t="s">
        <v>87</v>
      </c>
    </row>
    <row r="130" spans="1:10" x14ac:dyDescent="0.25">
      <c r="A130" s="120" t="s">
        <v>25</v>
      </c>
      <c r="B130" s="121"/>
      <c r="C130" s="121"/>
      <c r="D130" s="121"/>
      <c r="E130" s="121"/>
      <c r="F130" s="121"/>
      <c r="G130" s="122"/>
      <c r="H130" s="73">
        <f>SUM(H128:H129)</f>
        <v>229804.35000000009</v>
      </c>
      <c r="I130" s="68"/>
      <c r="J130" s="68"/>
    </row>
    <row r="131" spans="1:10" s="14" customFormat="1" ht="21" customHeight="1" x14ac:dyDescent="0.25">
      <c r="A131" s="152" t="s">
        <v>53</v>
      </c>
      <c r="B131" s="153"/>
      <c r="C131" s="153"/>
      <c r="D131" s="153"/>
      <c r="E131" s="153"/>
      <c r="F131" s="153"/>
      <c r="G131" s="153"/>
      <c r="H131" s="154"/>
      <c r="I131" s="68"/>
      <c r="J131" s="68"/>
    </row>
    <row r="133" spans="1:10" x14ac:dyDescent="0.25">
      <c r="H133" s="5" t="s">
        <v>7</v>
      </c>
    </row>
    <row r="134" spans="1:10" ht="29.65" customHeight="1" x14ac:dyDescent="0.25">
      <c r="A134" s="155" t="s">
        <v>40</v>
      </c>
      <c r="B134" s="155"/>
      <c r="C134" s="155"/>
      <c r="D134" s="155"/>
      <c r="E134" s="155"/>
      <c r="F134" s="155"/>
      <c r="G134" s="155"/>
      <c r="H134" s="33"/>
      <c r="I134" s="33"/>
      <c r="J134" s="33"/>
    </row>
    <row r="135" spans="1:10" ht="90" x14ac:dyDescent="0.25">
      <c r="A135" s="20" t="s">
        <v>14</v>
      </c>
      <c r="B135" s="20" t="s">
        <v>16</v>
      </c>
      <c r="C135" s="20" t="s">
        <v>15</v>
      </c>
      <c r="D135" s="20" t="s">
        <v>17</v>
      </c>
      <c r="E135" s="20" t="s">
        <v>18</v>
      </c>
      <c r="F135" s="20" t="s">
        <v>19</v>
      </c>
      <c r="G135" s="20" t="s">
        <v>22</v>
      </c>
      <c r="H135" s="20" t="s">
        <v>23</v>
      </c>
      <c r="I135" s="21"/>
      <c r="J135" s="21"/>
    </row>
    <row r="136" spans="1:10" ht="42.75" customHeight="1" x14ac:dyDescent="0.25">
      <c r="A136" s="106" t="s">
        <v>41</v>
      </c>
      <c r="B136" s="107"/>
      <c r="C136" s="107"/>
      <c r="D136" s="107"/>
      <c r="E136" s="107"/>
      <c r="F136" s="107"/>
      <c r="G136" s="107"/>
      <c r="H136" s="108"/>
      <c r="I136" s="21"/>
      <c r="J136" s="21"/>
    </row>
    <row r="137" spans="1:10" ht="138" customHeight="1" x14ac:dyDescent="0.25">
      <c r="A137" s="22" t="s">
        <v>162</v>
      </c>
      <c r="B137" s="23">
        <v>224717</v>
      </c>
      <c r="C137" s="23">
        <v>105864.14</v>
      </c>
      <c r="D137" s="23">
        <f>E137-C137</f>
        <v>52932.069999999992</v>
      </c>
      <c r="E137" s="23">
        <v>158796.21</v>
      </c>
      <c r="F137" s="24">
        <f>ROUND((E137/B137)*100,1)</f>
        <v>70.7</v>
      </c>
      <c r="G137" s="23">
        <f>B137-E137</f>
        <v>65920.790000000008</v>
      </c>
      <c r="H137" s="25">
        <f>SUM(G137)</f>
        <v>65920.790000000008</v>
      </c>
      <c r="I137" s="22"/>
      <c r="J137" s="22" t="s">
        <v>163</v>
      </c>
    </row>
    <row r="138" spans="1:10" ht="59.25" x14ac:dyDescent="0.25">
      <c r="A138" s="22" t="s">
        <v>162</v>
      </c>
      <c r="B138" s="23">
        <v>28510</v>
      </c>
      <c r="C138" s="23">
        <v>0</v>
      </c>
      <c r="D138" s="23">
        <f t="shared" ref="D138:D139" si="7">E138-C138</f>
        <v>0</v>
      </c>
      <c r="E138" s="23">
        <v>0</v>
      </c>
      <c r="F138" s="24">
        <f>ROUND((E138/B138)*100,1)</f>
        <v>0</v>
      </c>
      <c r="G138" s="23">
        <f>B138-E138</f>
        <v>28510</v>
      </c>
      <c r="H138" s="25">
        <f>SUM(G138)</f>
        <v>28510</v>
      </c>
      <c r="I138" s="22"/>
      <c r="J138" s="22" t="s">
        <v>164</v>
      </c>
    </row>
    <row r="139" spans="1:10" ht="179.25" x14ac:dyDescent="0.25">
      <c r="A139" s="22" t="s">
        <v>162</v>
      </c>
      <c r="B139" s="23">
        <v>618074</v>
      </c>
      <c r="C139" s="23">
        <v>105328.48</v>
      </c>
      <c r="D139" s="23">
        <f t="shared" si="7"/>
        <v>52664.240000000005</v>
      </c>
      <c r="E139" s="23">
        <v>157992.72</v>
      </c>
      <c r="F139" s="24">
        <f>ROUND((E139/B139)*100,1)</f>
        <v>25.6</v>
      </c>
      <c r="G139" s="23">
        <f>B139-E139</f>
        <v>460081.28</v>
      </c>
      <c r="H139" s="25">
        <f>SUM(G139)</f>
        <v>460081.28</v>
      </c>
      <c r="I139" s="22"/>
      <c r="J139" s="22" t="s">
        <v>170</v>
      </c>
    </row>
    <row r="140" spans="1:10" x14ac:dyDescent="0.25">
      <c r="A140" s="103" t="s">
        <v>25</v>
      </c>
      <c r="B140" s="104"/>
      <c r="C140" s="104"/>
      <c r="D140" s="104"/>
      <c r="E140" s="104"/>
      <c r="F140" s="104"/>
      <c r="G140" s="105"/>
      <c r="H140" s="28">
        <f>SUM(H137:H139)</f>
        <v>554512.07000000007</v>
      </c>
      <c r="I140" s="21"/>
      <c r="J140" s="21"/>
    </row>
    <row r="141" spans="1:10" ht="7.5" customHeight="1" x14ac:dyDescent="0.25">
      <c r="A141" s="33"/>
      <c r="B141" s="33"/>
      <c r="C141" s="33"/>
      <c r="D141" s="33"/>
      <c r="E141" s="33"/>
      <c r="F141" s="33"/>
      <c r="G141" s="33"/>
      <c r="H141" s="33"/>
      <c r="I141" s="33"/>
      <c r="J141" s="33"/>
    </row>
    <row r="142" spans="1:10" x14ac:dyDescent="0.25">
      <c r="A142" s="106" t="s">
        <v>28</v>
      </c>
      <c r="B142" s="107"/>
      <c r="C142" s="107"/>
      <c r="D142" s="107"/>
      <c r="E142" s="107"/>
      <c r="F142" s="107"/>
      <c r="G142" s="107"/>
      <c r="H142" s="108"/>
      <c r="I142" s="21"/>
      <c r="J142" s="21"/>
    </row>
    <row r="143" spans="1:10" ht="90" x14ac:dyDescent="0.25">
      <c r="A143" s="20" t="s">
        <v>14</v>
      </c>
      <c r="B143" s="20" t="s">
        <v>16</v>
      </c>
      <c r="C143" s="20" t="s">
        <v>15</v>
      </c>
      <c r="D143" s="20" t="s">
        <v>17</v>
      </c>
      <c r="E143" s="20" t="s">
        <v>18</v>
      </c>
      <c r="F143" s="20" t="s">
        <v>19</v>
      </c>
      <c r="G143" s="20" t="s">
        <v>21</v>
      </c>
      <c r="H143" s="20" t="s">
        <v>24</v>
      </c>
      <c r="I143" s="21"/>
      <c r="J143" s="21"/>
    </row>
    <row r="144" spans="1:10" ht="210" x14ac:dyDescent="0.25">
      <c r="A144" s="22" t="s">
        <v>154</v>
      </c>
      <c r="B144" s="23">
        <v>887031</v>
      </c>
      <c r="C144" s="23">
        <v>1612420.5</v>
      </c>
      <c r="D144" s="23">
        <v>806210.25</v>
      </c>
      <c r="E144" s="23">
        <v>2418630.75</v>
      </c>
      <c r="F144" s="24">
        <f t="shared" ref="F144:F146" si="8">ROUND((E144/B144)*100,1)</f>
        <v>272.7</v>
      </c>
      <c r="G144" s="23">
        <v>-1531599.75</v>
      </c>
      <c r="H144" s="25">
        <v>-188310</v>
      </c>
      <c r="I144" s="22"/>
      <c r="J144" s="22" t="s">
        <v>68</v>
      </c>
    </row>
    <row r="145" spans="1:10" ht="240" x14ac:dyDescent="0.25">
      <c r="A145" s="22" t="s">
        <v>156</v>
      </c>
      <c r="B145" s="23">
        <v>926593</v>
      </c>
      <c r="C145" s="23">
        <v>769661.91</v>
      </c>
      <c r="D145" s="23">
        <f>SUM(E145-C145)</f>
        <v>384830.95499999996</v>
      </c>
      <c r="E145" s="23">
        <v>1154492.865</v>
      </c>
      <c r="F145" s="24">
        <f t="shared" si="8"/>
        <v>124.6</v>
      </c>
      <c r="G145" s="23">
        <f>SUM(B145-E145)</f>
        <v>-227899.86499999999</v>
      </c>
      <c r="H145" s="25">
        <v>-206328</v>
      </c>
      <c r="I145" s="22"/>
      <c r="J145" s="22" t="s">
        <v>69</v>
      </c>
    </row>
    <row r="146" spans="1:10" ht="75" x14ac:dyDescent="0.25">
      <c r="A146" s="22" t="s">
        <v>115</v>
      </c>
      <c r="B146" s="23">
        <v>447613</v>
      </c>
      <c r="C146" s="23">
        <v>345209</v>
      </c>
      <c r="D146" s="23">
        <f>SUM(E146-C146)</f>
        <v>276167.20000000007</v>
      </c>
      <c r="E146" s="23">
        <v>621376.20000000007</v>
      </c>
      <c r="F146" s="24">
        <f t="shared" si="8"/>
        <v>138.80000000000001</v>
      </c>
      <c r="G146" s="23">
        <f>SUM(B146-E146)</f>
        <v>-173763.20000000007</v>
      </c>
      <c r="H146" s="25">
        <v>-159874</v>
      </c>
      <c r="I146" s="22"/>
      <c r="J146" s="22" t="s">
        <v>70</v>
      </c>
    </row>
    <row r="147" spans="1:10" x14ac:dyDescent="0.25">
      <c r="A147" s="109" t="s">
        <v>25</v>
      </c>
      <c r="B147" s="109"/>
      <c r="C147" s="109"/>
      <c r="D147" s="109"/>
      <c r="E147" s="109"/>
      <c r="F147" s="109"/>
      <c r="G147" s="28">
        <f>SUM(G144:G146)</f>
        <v>-1933262.8149999999</v>
      </c>
      <c r="H147" s="28">
        <f>SUM(H144:H146)</f>
        <v>-554512</v>
      </c>
      <c r="I147" s="21"/>
      <c r="J147" s="21"/>
    </row>
    <row r="148" spans="1:10" ht="7.5" customHeight="1" x14ac:dyDescent="0.25"/>
    <row r="149" spans="1:10" ht="90" x14ac:dyDescent="0.25">
      <c r="A149" s="67" t="s">
        <v>14</v>
      </c>
      <c r="B149" s="67" t="s">
        <v>16</v>
      </c>
      <c r="C149" s="67" t="s">
        <v>15</v>
      </c>
      <c r="D149" s="67" t="s">
        <v>17</v>
      </c>
      <c r="E149" s="67" t="s">
        <v>18</v>
      </c>
      <c r="F149" s="67" t="s">
        <v>19</v>
      </c>
      <c r="G149" s="67" t="s">
        <v>22</v>
      </c>
      <c r="H149" s="67" t="s">
        <v>23</v>
      </c>
      <c r="I149" s="68"/>
      <c r="J149" s="68"/>
    </row>
    <row r="150" spans="1:10" ht="90" x14ac:dyDescent="0.25">
      <c r="A150" s="69" t="s">
        <v>116</v>
      </c>
      <c r="B150" s="70">
        <v>392787</v>
      </c>
      <c r="C150" s="70">
        <v>254383</v>
      </c>
      <c r="D150" s="70">
        <f>E150-C150</f>
        <v>127191.5</v>
      </c>
      <c r="E150" s="70">
        <v>381574.5</v>
      </c>
      <c r="F150" s="71">
        <f>ROUND((E150/B150)*100,1)</f>
        <v>97.1</v>
      </c>
      <c r="G150" s="70">
        <f>B150-E150</f>
        <v>11212.5</v>
      </c>
      <c r="H150" s="72">
        <f>SUM(G150)</f>
        <v>11212.5</v>
      </c>
      <c r="I150" s="69"/>
      <c r="J150" s="69" t="s">
        <v>88</v>
      </c>
    </row>
    <row r="151" spans="1:10" x14ac:dyDescent="0.25">
      <c r="A151" s="120" t="s">
        <v>25</v>
      </c>
      <c r="B151" s="121"/>
      <c r="C151" s="121"/>
      <c r="D151" s="121"/>
      <c r="E151" s="121"/>
      <c r="F151" s="121"/>
      <c r="G151" s="122"/>
      <c r="H151" s="73">
        <f>SUM(H150:H150)</f>
        <v>11212.5</v>
      </c>
      <c r="I151" s="68"/>
      <c r="J151" s="68"/>
    </row>
    <row r="152" spans="1:10" ht="7.5" customHeight="1" x14ac:dyDescent="0.25">
      <c r="A152" s="74"/>
      <c r="B152" s="74"/>
      <c r="C152" s="74"/>
      <c r="D152" s="74"/>
      <c r="E152" s="74"/>
      <c r="F152" s="74"/>
      <c r="G152" s="74"/>
      <c r="H152" s="74"/>
      <c r="I152" s="74"/>
      <c r="J152" s="74"/>
    </row>
    <row r="153" spans="1:10" x14ac:dyDescent="0.25">
      <c r="A153" s="124" t="s">
        <v>28</v>
      </c>
      <c r="B153" s="125"/>
      <c r="C153" s="125"/>
      <c r="D153" s="125"/>
      <c r="E153" s="125"/>
      <c r="F153" s="125"/>
      <c r="G153" s="125"/>
      <c r="H153" s="126"/>
      <c r="I153" s="68"/>
      <c r="J153" s="68"/>
    </row>
    <row r="154" spans="1:10" ht="90" x14ac:dyDescent="0.25">
      <c r="A154" s="67" t="s">
        <v>14</v>
      </c>
      <c r="B154" s="67" t="s">
        <v>16</v>
      </c>
      <c r="C154" s="67" t="s">
        <v>15</v>
      </c>
      <c r="D154" s="67" t="s">
        <v>17</v>
      </c>
      <c r="E154" s="67" t="s">
        <v>18</v>
      </c>
      <c r="F154" s="67" t="s">
        <v>19</v>
      </c>
      <c r="G154" s="67" t="s">
        <v>21</v>
      </c>
      <c r="H154" s="67" t="s">
        <v>24</v>
      </c>
      <c r="I154" s="68"/>
      <c r="J154" s="68"/>
    </row>
    <row r="155" spans="1:10" ht="75" x14ac:dyDescent="0.25">
      <c r="A155" s="69" t="s">
        <v>115</v>
      </c>
      <c r="B155" s="70">
        <v>447613</v>
      </c>
      <c r="C155" s="70">
        <v>345209</v>
      </c>
      <c r="D155" s="70">
        <f>SUM(E155-C155)</f>
        <v>276167.20000000007</v>
      </c>
      <c r="E155" s="70">
        <v>621376.20000000007</v>
      </c>
      <c r="F155" s="71">
        <f t="shared" ref="F155" si="9">ROUND((E155/B155)*100,1)</f>
        <v>138.80000000000001</v>
      </c>
      <c r="G155" s="70">
        <f>SUM(B155-E155)</f>
        <v>-173763.20000000007</v>
      </c>
      <c r="H155" s="72">
        <v>-11213</v>
      </c>
      <c r="I155" s="69"/>
      <c r="J155" s="69" t="s">
        <v>70</v>
      </c>
    </row>
    <row r="156" spans="1:10" x14ac:dyDescent="0.25">
      <c r="A156" s="151" t="s">
        <v>25</v>
      </c>
      <c r="B156" s="151"/>
      <c r="C156" s="151"/>
      <c r="D156" s="151"/>
      <c r="E156" s="151"/>
      <c r="F156" s="151"/>
      <c r="G156" s="73">
        <f>SUM(G155:G155)</f>
        <v>-173763.20000000007</v>
      </c>
      <c r="H156" s="73">
        <f>SUM(H155:H155)</f>
        <v>-11213</v>
      </c>
      <c r="I156" s="68"/>
      <c r="J156" s="68"/>
    </row>
    <row r="157" spans="1:10" ht="7.5" customHeight="1" x14ac:dyDescent="0.25"/>
    <row r="158" spans="1:10" ht="90" x14ac:dyDescent="0.25">
      <c r="A158" s="20" t="s">
        <v>14</v>
      </c>
      <c r="B158" s="20" t="s">
        <v>16</v>
      </c>
      <c r="C158" s="20" t="s">
        <v>15</v>
      </c>
      <c r="D158" s="20" t="s">
        <v>17</v>
      </c>
      <c r="E158" s="20" t="s">
        <v>18</v>
      </c>
      <c r="F158" s="20" t="s">
        <v>19</v>
      </c>
      <c r="G158" s="20" t="s">
        <v>22</v>
      </c>
      <c r="H158" s="20" t="s">
        <v>23</v>
      </c>
      <c r="I158" s="21"/>
      <c r="J158" s="21"/>
    </row>
    <row r="159" spans="1:10" ht="75" x14ac:dyDescent="0.25">
      <c r="A159" s="22" t="s">
        <v>117</v>
      </c>
      <c r="B159" s="23">
        <v>2495156</v>
      </c>
      <c r="C159" s="23">
        <v>1619923.9500000002</v>
      </c>
      <c r="D159" s="23">
        <f>E159-C159</f>
        <v>809961.97500000009</v>
      </c>
      <c r="E159" s="23">
        <v>2429885.9250000003</v>
      </c>
      <c r="F159" s="24">
        <f>ROUND((E159/B159)*100,1)</f>
        <v>97.4</v>
      </c>
      <c r="G159" s="23">
        <f>B159-E159</f>
        <v>65270.074999999721</v>
      </c>
      <c r="H159" s="25">
        <f>SUM(G159)</f>
        <v>65270.074999999721</v>
      </c>
      <c r="I159" s="22"/>
      <c r="J159" s="22" t="s">
        <v>89</v>
      </c>
    </row>
    <row r="160" spans="1:10" x14ac:dyDescent="0.25">
      <c r="A160" s="103" t="s">
        <v>25</v>
      </c>
      <c r="B160" s="104"/>
      <c r="C160" s="104"/>
      <c r="D160" s="104"/>
      <c r="E160" s="104"/>
      <c r="F160" s="104"/>
      <c r="G160" s="105"/>
      <c r="H160" s="28">
        <f>SUM(H159:H159)</f>
        <v>65270.074999999721</v>
      </c>
      <c r="I160" s="21"/>
      <c r="J160" s="21"/>
    </row>
    <row r="161" spans="1:10" ht="7.5" customHeight="1" x14ac:dyDescent="0.25">
      <c r="A161" s="33"/>
      <c r="B161" s="33"/>
      <c r="C161" s="33"/>
      <c r="D161" s="33"/>
      <c r="E161" s="33"/>
      <c r="F161" s="33"/>
      <c r="G161" s="33"/>
      <c r="H161" s="33"/>
      <c r="I161" s="33"/>
      <c r="J161" s="33"/>
    </row>
    <row r="162" spans="1:10" x14ac:dyDescent="0.25">
      <c r="A162" s="106" t="s">
        <v>28</v>
      </c>
      <c r="B162" s="107"/>
      <c r="C162" s="107"/>
      <c r="D162" s="107"/>
      <c r="E162" s="107"/>
      <c r="F162" s="107"/>
      <c r="G162" s="107"/>
      <c r="H162" s="108"/>
      <c r="I162" s="21"/>
      <c r="J162" s="21"/>
    </row>
    <row r="163" spans="1:10" ht="90" x14ac:dyDescent="0.25">
      <c r="A163" s="20" t="s">
        <v>14</v>
      </c>
      <c r="B163" s="20" t="s">
        <v>16</v>
      </c>
      <c r="C163" s="20" t="s">
        <v>15</v>
      </c>
      <c r="D163" s="20" t="s">
        <v>17</v>
      </c>
      <c r="E163" s="20" t="s">
        <v>18</v>
      </c>
      <c r="F163" s="20" t="s">
        <v>19</v>
      </c>
      <c r="G163" s="20" t="s">
        <v>21</v>
      </c>
      <c r="H163" s="20" t="s">
        <v>24</v>
      </c>
      <c r="I163" s="21"/>
      <c r="J163" s="21"/>
    </row>
    <row r="164" spans="1:10" ht="75" x14ac:dyDescent="0.25">
      <c r="A164" s="22" t="s">
        <v>115</v>
      </c>
      <c r="B164" s="23">
        <v>447613</v>
      </c>
      <c r="C164" s="23">
        <v>345209</v>
      </c>
      <c r="D164" s="23">
        <f>SUM(E164-C164)</f>
        <v>276167.20000000007</v>
      </c>
      <c r="E164" s="23">
        <v>621376.20000000007</v>
      </c>
      <c r="F164" s="24">
        <f t="shared" ref="F164:F165" si="10">ROUND((E164/B164)*100,1)</f>
        <v>138.80000000000001</v>
      </c>
      <c r="G164" s="23">
        <f>SUM(B164-E164)</f>
        <v>-173763.20000000007</v>
      </c>
      <c r="H164" s="25">
        <v>-2676</v>
      </c>
      <c r="I164" s="22"/>
      <c r="J164" s="22" t="s">
        <v>70</v>
      </c>
    </row>
    <row r="165" spans="1:10" ht="105" x14ac:dyDescent="0.25">
      <c r="A165" s="22" t="s">
        <v>118</v>
      </c>
      <c r="B165" s="23">
        <v>1409767</v>
      </c>
      <c r="C165" s="23">
        <v>998426.72</v>
      </c>
      <c r="D165" s="23">
        <f>SUM(E165-C165)</f>
        <v>798741.37599999993</v>
      </c>
      <c r="E165" s="23">
        <v>1797168.0959999999</v>
      </c>
      <c r="F165" s="24">
        <f t="shared" si="10"/>
        <v>127.5</v>
      </c>
      <c r="G165" s="23">
        <f>SUM(B165-E165)</f>
        <v>-387401.0959999999</v>
      </c>
      <c r="H165" s="25">
        <v>-62594</v>
      </c>
      <c r="I165" s="22"/>
      <c r="J165" s="22" t="s">
        <v>119</v>
      </c>
    </row>
    <row r="166" spans="1:10" x14ac:dyDescent="0.25">
      <c r="A166" s="109" t="s">
        <v>25</v>
      </c>
      <c r="B166" s="109"/>
      <c r="C166" s="109"/>
      <c r="D166" s="109"/>
      <c r="E166" s="109"/>
      <c r="F166" s="109"/>
      <c r="G166" s="28">
        <f>SUM(G164:G165)</f>
        <v>-561164.29599999997</v>
      </c>
      <c r="H166" s="28">
        <f>SUM(H164:H165)</f>
        <v>-65270</v>
      </c>
      <c r="I166" s="21"/>
      <c r="J166" s="21"/>
    </row>
    <row r="167" spans="1:10" ht="7.5" customHeight="1" x14ac:dyDescent="0.25"/>
    <row r="168" spans="1:10" ht="90" x14ac:dyDescent="0.25">
      <c r="A168" s="52" t="s">
        <v>14</v>
      </c>
      <c r="B168" s="52" t="s">
        <v>16</v>
      </c>
      <c r="C168" s="52" t="s">
        <v>15</v>
      </c>
      <c r="D168" s="52" t="s">
        <v>17</v>
      </c>
      <c r="E168" s="52" t="s">
        <v>18</v>
      </c>
      <c r="F168" s="52" t="s">
        <v>19</v>
      </c>
      <c r="G168" s="52" t="s">
        <v>22</v>
      </c>
      <c r="H168" s="52" t="s">
        <v>23</v>
      </c>
      <c r="I168" s="53"/>
      <c r="J168" s="53"/>
    </row>
    <row r="169" spans="1:10" ht="28.15" customHeight="1" x14ac:dyDescent="0.25">
      <c r="A169" s="95" t="s">
        <v>120</v>
      </c>
      <c r="B169" s="96"/>
      <c r="C169" s="96"/>
      <c r="D169" s="96"/>
      <c r="E169" s="96"/>
      <c r="F169" s="96"/>
      <c r="G169" s="96"/>
      <c r="H169" s="97"/>
      <c r="I169" s="53"/>
      <c r="J169" s="53"/>
    </row>
    <row r="170" spans="1:10" ht="68.25" customHeight="1" x14ac:dyDescent="0.25">
      <c r="A170" s="77" t="s">
        <v>121</v>
      </c>
      <c r="B170" s="64">
        <v>70196</v>
      </c>
      <c r="C170" s="64">
        <v>9816</v>
      </c>
      <c r="D170" s="55">
        <f t="shared" ref="D170:D171" si="11">E170-C170</f>
        <v>4908</v>
      </c>
      <c r="E170" s="64">
        <v>14724</v>
      </c>
      <c r="F170" s="78">
        <f t="shared" ref="F170:F171" si="12">ROUND((E170/B170)*100,1)</f>
        <v>21</v>
      </c>
      <c r="G170" s="55">
        <f t="shared" ref="G170:G171" si="13">B170-E170</f>
        <v>55472</v>
      </c>
      <c r="H170" s="57">
        <f t="shared" ref="H170:H171" si="14">SUM(G170)</f>
        <v>55472</v>
      </c>
      <c r="I170" s="54"/>
      <c r="J170" s="54" t="s">
        <v>90</v>
      </c>
    </row>
    <row r="171" spans="1:10" ht="30.75" customHeight="1" x14ac:dyDescent="0.25">
      <c r="A171" s="77" t="s">
        <v>122</v>
      </c>
      <c r="B171" s="64">
        <v>114816</v>
      </c>
      <c r="C171" s="64">
        <v>53020</v>
      </c>
      <c r="D171" s="55">
        <f t="shared" si="11"/>
        <v>26510</v>
      </c>
      <c r="E171" s="64">
        <v>79530</v>
      </c>
      <c r="F171" s="79">
        <f t="shared" si="12"/>
        <v>69.3</v>
      </c>
      <c r="G171" s="55">
        <f t="shared" si="13"/>
        <v>35286</v>
      </c>
      <c r="H171" s="57">
        <f t="shared" si="14"/>
        <v>35286</v>
      </c>
      <c r="I171" s="54"/>
      <c r="J171" s="54" t="s">
        <v>91</v>
      </c>
    </row>
    <row r="172" spans="1:10" ht="30" x14ac:dyDescent="0.25">
      <c r="A172" s="54" t="s">
        <v>123</v>
      </c>
      <c r="B172" s="55">
        <v>66169</v>
      </c>
      <c r="C172" s="55">
        <v>7697.0033329999997</v>
      </c>
      <c r="D172" s="55">
        <f>E172-C172</f>
        <v>3848.5016664999994</v>
      </c>
      <c r="E172" s="55">
        <v>11545.504999499999</v>
      </c>
      <c r="F172" s="79">
        <f>ROUND((E172/B172)*100,1)</f>
        <v>17.399999999999999</v>
      </c>
      <c r="G172" s="55">
        <f>B172-E172</f>
        <v>54623.495000499999</v>
      </c>
      <c r="H172" s="57">
        <f>SUM(G172)</f>
        <v>54623.495000499999</v>
      </c>
      <c r="I172" s="54"/>
      <c r="J172" s="54" t="s">
        <v>92</v>
      </c>
    </row>
    <row r="173" spans="1:10" x14ac:dyDescent="0.25">
      <c r="A173" s="110" t="s">
        <v>25</v>
      </c>
      <c r="B173" s="111"/>
      <c r="C173" s="111"/>
      <c r="D173" s="111"/>
      <c r="E173" s="111"/>
      <c r="F173" s="111"/>
      <c r="G173" s="112"/>
      <c r="H173" s="58">
        <f>SUM(H170:H172)</f>
        <v>145381.4950005</v>
      </c>
      <c r="I173" s="53"/>
      <c r="J173" s="53"/>
    </row>
    <row r="174" spans="1:10" ht="7.5" customHeight="1" x14ac:dyDescent="0.25">
      <c r="A174" s="51"/>
      <c r="B174" s="51"/>
      <c r="C174" s="51"/>
      <c r="D174" s="51"/>
      <c r="E174" s="51"/>
      <c r="F174" s="51"/>
      <c r="G174" s="51"/>
      <c r="H174" s="51"/>
      <c r="I174" s="51"/>
      <c r="J174" s="51"/>
    </row>
    <row r="175" spans="1:10" x14ac:dyDescent="0.25">
      <c r="A175" s="95" t="s">
        <v>28</v>
      </c>
      <c r="B175" s="96"/>
      <c r="C175" s="96"/>
      <c r="D175" s="96"/>
      <c r="E175" s="96"/>
      <c r="F175" s="96"/>
      <c r="G175" s="96"/>
      <c r="H175" s="97"/>
      <c r="I175" s="53"/>
      <c r="J175" s="53"/>
    </row>
    <row r="176" spans="1:10" ht="90" x14ac:dyDescent="0.25">
      <c r="A176" s="52" t="s">
        <v>14</v>
      </c>
      <c r="B176" s="52" t="s">
        <v>16</v>
      </c>
      <c r="C176" s="52" t="s">
        <v>15</v>
      </c>
      <c r="D176" s="52" t="s">
        <v>17</v>
      </c>
      <c r="E176" s="52" t="s">
        <v>18</v>
      </c>
      <c r="F176" s="52" t="s">
        <v>19</v>
      </c>
      <c r="G176" s="52" t="s">
        <v>21</v>
      </c>
      <c r="H176" s="52" t="s">
        <v>24</v>
      </c>
      <c r="I176" s="53"/>
      <c r="J176" s="53"/>
    </row>
    <row r="177" spans="1:10" ht="105" x14ac:dyDescent="0.25">
      <c r="A177" s="54" t="s">
        <v>118</v>
      </c>
      <c r="B177" s="55">
        <v>1409767</v>
      </c>
      <c r="C177" s="55">
        <v>998426.72</v>
      </c>
      <c r="D177" s="55">
        <f>SUM(E177-C177)</f>
        <v>798741.37599999993</v>
      </c>
      <c r="E177" s="55">
        <v>1797168.0959999999</v>
      </c>
      <c r="F177" s="56">
        <f t="shared" ref="F177" si="15">ROUND((E177/B177)*100,1)</f>
        <v>127.5</v>
      </c>
      <c r="G177" s="55">
        <f>SUM(B177-E177)</f>
        <v>-387401.0959999999</v>
      </c>
      <c r="H177" s="57">
        <v>-145381</v>
      </c>
      <c r="I177" s="54"/>
      <c r="J177" s="54" t="s">
        <v>119</v>
      </c>
    </row>
    <row r="178" spans="1:10" x14ac:dyDescent="0.25">
      <c r="A178" s="98" t="s">
        <v>25</v>
      </c>
      <c r="B178" s="98"/>
      <c r="C178" s="98"/>
      <c r="D178" s="98"/>
      <c r="E178" s="98"/>
      <c r="F178" s="98"/>
      <c r="G178" s="58">
        <f>SUM(G177:G177)</f>
        <v>-387401.0959999999</v>
      </c>
      <c r="H178" s="58">
        <f>SUM(H177:H177)</f>
        <v>-145381</v>
      </c>
      <c r="I178" s="53"/>
      <c r="J178" s="53"/>
    </row>
    <row r="179" spans="1:10" ht="7.5" customHeight="1" x14ac:dyDescent="0.25"/>
    <row r="180" spans="1:10" ht="90" x14ac:dyDescent="0.25">
      <c r="A180" s="20" t="s">
        <v>14</v>
      </c>
      <c r="B180" s="20" t="s">
        <v>16</v>
      </c>
      <c r="C180" s="20" t="s">
        <v>15</v>
      </c>
      <c r="D180" s="20" t="s">
        <v>17</v>
      </c>
      <c r="E180" s="20" t="s">
        <v>18</v>
      </c>
      <c r="F180" s="20" t="s">
        <v>19</v>
      </c>
      <c r="G180" s="20" t="s">
        <v>22</v>
      </c>
      <c r="H180" s="20" t="s">
        <v>23</v>
      </c>
      <c r="I180" s="21"/>
      <c r="J180" s="21"/>
    </row>
    <row r="181" spans="1:10" ht="42.75" customHeight="1" x14ac:dyDescent="0.25">
      <c r="A181" s="106" t="s">
        <v>125</v>
      </c>
      <c r="B181" s="107"/>
      <c r="C181" s="107"/>
      <c r="D181" s="107"/>
      <c r="E181" s="107"/>
      <c r="F181" s="107"/>
      <c r="G181" s="107"/>
      <c r="H181" s="108"/>
      <c r="I181" s="21"/>
      <c r="J181" s="21"/>
    </row>
    <row r="182" spans="1:10" ht="135" x14ac:dyDescent="0.25">
      <c r="A182" s="80" t="s">
        <v>124</v>
      </c>
      <c r="B182" s="81">
        <v>1356957</v>
      </c>
      <c r="C182" s="81">
        <v>706383</v>
      </c>
      <c r="D182" s="23">
        <f t="shared" ref="D182" si="16">E182-C182</f>
        <v>353191.5</v>
      </c>
      <c r="E182" s="81">
        <v>1059574.5</v>
      </c>
      <c r="F182" s="82">
        <f t="shared" ref="F182" si="17">ROUND((E182/B182)*100,1)</f>
        <v>78.099999999999994</v>
      </c>
      <c r="G182" s="23">
        <f t="shared" ref="G182" si="18">B182-E182</f>
        <v>297382.5</v>
      </c>
      <c r="H182" s="25">
        <f>109661</f>
        <v>109661</v>
      </c>
      <c r="I182" s="26"/>
      <c r="J182" s="22" t="s">
        <v>157</v>
      </c>
    </row>
    <row r="183" spans="1:10" x14ac:dyDescent="0.25">
      <c r="A183" s="103" t="s">
        <v>25</v>
      </c>
      <c r="B183" s="104"/>
      <c r="C183" s="104"/>
      <c r="D183" s="104"/>
      <c r="E183" s="104"/>
      <c r="F183" s="104"/>
      <c r="G183" s="105"/>
      <c r="H183" s="28">
        <f>H182</f>
        <v>109661</v>
      </c>
      <c r="I183" s="83"/>
      <c r="J183" s="33"/>
    </row>
    <row r="184" spans="1:10" ht="7.5" customHeight="1" x14ac:dyDescent="0.25">
      <c r="A184" s="33"/>
      <c r="B184" s="33"/>
      <c r="C184" s="33"/>
      <c r="D184" s="33"/>
      <c r="E184" s="33"/>
      <c r="F184" s="33"/>
      <c r="G184" s="33"/>
      <c r="H184" s="33"/>
      <c r="I184" s="33"/>
      <c r="J184" s="33"/>
    </row>
    <row r="185" spans="1:10" x14ac:dyDescent="0.25">
      <c r="A185" s="106" t="s">
        <v>28</v>
      </c>
      <c r="B185" s="107"/>
      <c r="C185" s="107"/>
      <c r="D185" s="107"/>
      <c r="E185" s="107"/>
      <c r="F185" s="107"/>
      <c r="G185" s="107"/>
      <c r="H185" s="108"/>
      <c r="I185" s="21"/>
      <c r="J185" s="21"/>
    </row>
    <row r="186" spans="1:10" ht="90" x14ac:dyDescent="0.25">
      <c r="A186" s="20" t="s">
        <v>14</v>
      </c>
      <c r="B186" s="20" t="s">
        <v>16</v>
      </c>
      <c r="C186" s="20" t="s">
        <v>15</v>
      </c>
      <c r="D186" s="20" t="s">
        <v>17</v>
      </c>
      <c r="E186" s="20" t="s">
        <v>18</v>
      </c>
      <c r="F186" s="20" t="s">
        <v>19</v>
      </c>
      <c r="G186" s="20" t="s">
        <v>21</v>
      </c>
      <c r="H186" s="20" t="s">
        <v>24</v>
      </c>
      <c r="I186" s="21"/>
      <c r="J186" s="21"/>
    </row>
    <row r="187" spans="1:10" ht="150" x14ac:dyDescent="0.25">
      <c r="A187" s="80" t="s">
        <v>126</v>
      </c>
      <c r="B187" s="23">
        <v>54027</v>
      </c>
      <c r="C187" s="23">
        <v>125240</v>
      </c>
      <c r="D187" s="23">
        <f t="shared" ref="D187" si="19">SUM(E187-C187)</f>
        <v>62620</v>
      </c>
      <c r="E187" s="81">
        <v>187860</v>
      </c>
      <c r="F187" s="24">
        <f t="shared" ref="F187" si="20">ROUND((E187/B187)*100,1)</f>
        <v>347.7</v>
      </c>
      <c r="G187" s="23">
        <f>SUM(B187-E187)</f>
        <v>-133833</v>
      </c>
      <c r="H187" s="25">
        <v>-51910</v>
      </c>
      <c r="I187" s="80"/>
      <c r="J187" s="22" t="s">
        <v>71</v>
      </c>
    </row>
    <row r="188" spans="1:10" ht="105" x14ac:dyDescent="0.25">
      <c r="A188" s="22" t="s">
        <v>118</v>
      </c>
      <c r="B188" s="23">
        <v>1409767</v>
      </c>
      <c r="C188" s="23">
        <v>998426.72</v>
      </c>
      <c r="D188" s="23">
        <f>SUM(E188-C188)</f>
        <v>798741.37599999993</v>
      </c>
      <c r="E188" s="23">
        <v>1797168.0959999999</v>
      </c>
      <c r="F188" s="24">
        <f t="shared" ref="F188" si="21">ROUND((E188/B188)*100,1)</f>
        <v>127.5</v>
      </c>
      <c r="G188" s="23">
        <f>SUM(B188-E188)</f>
        <v>-387401.0959999999</v>
      </c>
      <c r="H188" s="25">
        <v>-57751</v>
      </c>
      <c r="I188" s="22"/>
      <c r="J188" s="22" t="s">
        <v>119</v>
      </c>
    </row>
    <row r="189" spans="1:10" x14ac:dyDescent="0.25">
      <c r="A189" s="109" t="s">
        <v>25</v>
      </c>
      <c r="B189" s="109"/>
      <c r="C189" s="109"/>
      <c r="D189" s="109"/>
      <c r="E189" s="109"/>
      <c r="F189" s="109"/>
      <c r="G189" s="28">
        <f>SUM(G187:G188)</f>
        <v>-521234.0959999999</v>
      </c>
      <c r="H189" s="28">
        <f>H188+H187</f>
        <v>-109661</v>
      </c>
      <c r="I189" s="33"/>
      <c r="J189" s="33"/>
    </row>
    <row r="190" spans="1:10" ht="7.5" customHeight="1" x14ac:dyDescent="0.25"/>
    <row r="191" spans="1:10" ht="90" x14ac:dyDescent="0.25">
      <c r="A191" s="52" t="s">
        <v>14</v>
      </c>
      <c r="B191" s="52" t="s">
        <v>16</v>
      </c>
      <c r="C191" s="52" t="s">
        <v>15</v>
      </c>
      <c r="D191" s="52" t="s">
        <v>17</v>
      </c>
      <c r="E191" s="52" t="s">
        <v>18</v>
      </c>
      <c r="F191" s="52" t="s">
        <v>19</v>
      </c>
      <c r="G191" s="52" t="s">
        <v>22</v>
      </c>
      <c r="H191" s="52" t="s">
        <v>23</v>
      </c>
      <c r="I191" s="53"/>
      <c r="J191" s="53"/>
    </row>
    <row r="192" spans="1:10" x14ac:dyDescent="0.25">
      <c r="A192" s="95" t="s">
        <v>43</v>
      </c>
      <c r="B192" s="96"/>
      <c r="C192" s="96"/>
      <c r="D192" s="96"/>
      <c r="E192" s="96"/>
      <c r="F192" s="96"/>
      <c r="G192" s="96"/>
      <c r="H192" s="97"/>
      <c r="I192" s="53"/>
      <c r="J192" s="53"/>
    </row>
    <row r="193" spans="1:10" ht="135" x14ac:dyDescent="0.25">
      <c r="A193" s="77" t="s">
        <v>158</v>
      </c>
      <c r="B193" s="64">
        <v>3346026.5981818163</v>
      </c>
      <c r="C193" s="64">
        <v>1826804</v>
      </c>
      <c r="D193" s="64">
        <f t="shared" ref="D193:D194" si="22">E193-C193</f>
        <v>1461443.1999999997</v>
      </c>
      <c r="E193" s="64">
        <v>3288247.1999999997</v>
      </c>
      <c r="F193" s="78">
        <f t="shared" ref="F193:F194" si="23">ROUND((E193/B193)*100,1)</f>
        <v>98.3</v>
      </c>
      <c r="G193" s="55">
        <f t="shared" ref="G193:G194" si="24">B193-E193</f>
        <v>57779.398181816563</v>
      </c>
      <c r="H193" s="57">
        <f t="shared" ref="H193:H194" si="25">SUM(G193)</f>
        <v>57779.398181816563</v>
      </c>
      <c r="I193" s="54"/>
      <c r="J193" s="54" t="s">
        <v>93</v>
      </c>
    </row>
    <row r="194" spans="1:10" ht="149.25" x14ac:dyDescent="0.25">
      <c r="A194" s="77" t="s">
        <v>165</v>
      </c>
      <c r="B194" s="64">
        <v>34605</v>
      </c>
      <c r="C194" s="64">
        <v>1162.46</v>
      </c>
      <c r="D194" s="64">
        <f t="shared" si="22"/>
        <v>929.9680000000003</v>
      </c>
      <c r="E194" s="64">
        <v>2092.4280000000003</v>
      </c>
      <c r="F194" s="78">
        <f t="shared" si="23"/>
        <v>6</v>
      </c>
      <c r="G194" s="55">
        <f t="shared" si="24"/>
        <v>32512.572</v>
      </c>
      <c r="H194" s="57">
        <f t="shared" si="25"/>
        <v>32512.572</v>
      </c>
      <c r="I194" s="54"/>
      <c r="J194" s="54" t="s">
        <v>171</v>
      </c>
    </row>
    <row r="195" spans="1:10" x14ac:dyDescent="0.25">
      <c r="A195" s="110" t="s">
        <v>25</v>
      </c>
      <c r="B195" s="111"/>
      <c r="C195" s="111"/>
      <c r="D195" s="111"/>
      <c r="E195" s="111"/>
      <c r="F195" s="111"/>
      <c r="G195" s="112"/>
      <c r="H195" s="58">
        <f>SUM(H193:H194)</f>
        <v>90291.970181816563</v>
      </c>
      <c r="I195" s="53"/>
      <c r="J195" s="53"/>
    </row>
    <row r="196" spans="1:10" ht="7.5" customHeight="1" x14ac:dyDescent="0.25">
      <c r="A196" s="51"/>
      <c r="B196" s="51"/>
      <c r="C196" s="51"/>
      <c r="D196" s="51"/>
      <c r="E196" s="51"/>
      <c r="F196" s="51"/>
      <c r="G196" s="51"/>
      <c r="H196" s="51"/>
      <c r="I196" s="51"/>
      <c r="J196" s="51"/>
    </row>
    <row r="197" spans="1:10" x14ac:dyDescent="0.25">
      <c r="A197" s="95" t="s">
        <v>28</v>
      </c>
      <c r="B197" s="96"/>
      <c r="C197" s="96"/>
      <c r="D197" s="96"/>
      <c r="E197" s="96"/>
      <c r="F197" s="96"/>
      <c r="G197" s="96"/>
      <c r="H197" s="97"/>
      <c r="I197" s="53"/>
      <c r="J197" s="53"/>
    </row>
    <row r="198" spans="1:10" ht="90" x14ac:dyDescent="0.25">
      <c r="A198" s="52" t="s">
        <v>14</v>
      </c>
      <c r="B198" s="52" t="s">
        <v>16</v>
      </c>
      <c r="C198" s="52" t="s">
        <v>15</v>
      </c>
      <c r="D198" s="52" t="s">
        <v>17</v>
      </c>
      <c r="E198" s="52" t="s">
        <v>18</v>
      </c>
      <c r="F198" s="52" t="s">
        <v>19</v>
      </c>
      <c r="G198" s="52" t="s">
        <v>21</v>
      </c>
      <c r="H198" s="52" t="s">
        <v>24</v>
      </c>
      <c r="I198" s="53"/>
      <c r="J198" s="53"/>
    </row>
    <row r="199" spans="1:10" ht="165" customHeight="1" x14ac:dyDescent="0.25">
      <c r="A199" s="54" t="s">
        <v>167</v>
      </c>
      <c r="B199" s="55">
        <v>477383</v>
      </c>
      <c r="C199" s="55">
        <v>401008</v>
      </c>
      <c r="D199" s="55">
        <f>SUM(E199-C199)</f>
        <v>200504</v>
      </c>
      <c r="E199" s="55">
        <v>601512</v>
      </c>
      <c r="F199" s="56">
        <f t="shared" ref="F199:F200" si="26">ROUND((E199/B199)*100,1)</f>
        <v>126</v>
      </c>
      <c r="G199" s="55">
        <f>SUM(B199-E199)</f>
        <v>-124129</v>
      </c>
      <c r="H199" s="57">
        <v>-76295</v>
      </c>
      <c r="I199" s="141"/>
      <c r="J199" s="54" t="s">
        <v>72</v>
      </c>
    </row>
    <row r="200" spans="1:10" ht="195" x14ac:dyDescent="0.25">
      <c r="A200" s="54" t="s">
        <v>168</v>
      </c>
      <c r="B200" s="55">
        <v>4432962</v>
      </c>
      <c r="C200" s="55">
        <v>2964639</v>
      </c>
      <c r="D200" s="55">
        <f>SUM(E200-C200)</f>
        <v>1482319.5</v>
      </c>
      <c r="E200" s="55">
        <v>4446958.5</v>
      </c>
      <c r="F200" s="56">
        <f t="shared" si="26"/>
        <v>100.3</v>
      </c>
      <c r="G200" s="55">
        <f>SUM(B200-E200)</f>
        <v>-13996.5</v>
      </c>
      <c r="H200" s="57">
        <f>SUM(G200)</f>
        <v>-13996.5</v>
      </c>
      <c r="I200" s="142"/>
      <c r="J200" s="54" t="s">
        <v>72</v>
      </c>
    </row>
    <row r="201" spans="1:10" x14ac:dyDescent="0.25">
      <c r="A201" s="98" t="s">
        <v>25</v>
      </c>
      <c r="B201" s="98"/>
      <c r="C201" s="98"/>
      <c r="D201" s="98"/>
      <c r="E201" s="98"/>
      <c r="F201" s="98"/>
      <c r="G201" s="58">
        <f>SUM(G199:G200)</f>
        <v>-138125.5</v>
      </c>
      <c r="H201" s="58">
        <f>SUM(H199:H200)</f>
        <v>-90291.5</v>
      </c>
      <c r="I201" s="53"/>
      <c r="J201" s="53"/>
    </row>
    <row r="202" spans="1:10" ht="7.5" customHeight="1" x14ac:dyDescent="0.25">
      <c r="A202" s="51"/>
      <c r="B202" s="51"/>
      <c r="C202" s="51"/>
      <c r="D202" s="51"/>
      <c r="E202" s="51"/>
      <c r="F202" s="51"/>
      <c r="G202" s="51"/>
      <c r="H202" s="51"/>
      <c r="I202" s="51"/>
      <c r="J202" s="51"/>
    </row>
    <row r="203" spans="1:10" ht="90" x14ac:dyDescent="0.25">
      <c r="A203" s="20" t="s">
        <v>14</v>
      </c>
      <c r="B203" s="20" t="s">
        <v>16</v>
      </c>
      <c r="C203" s="20" t="s">
        <v>15</v>
      </c>
      <c r="D203" s="20" t="s">
        <v>17</v>
      </c>
      <c r="E203" s="20" t="s">
        <v>18</v>
      </c>
      <c r="F203" s="20" t="s">
        <v>19</v>
      </c>
      <c r="G203" s="20" t="s">
        <v>22</v>
      </c>
      <c r="H203" s="20" t="s">
        <v>23</v>
      </c>
      <c r="I203" s="21"/>
      <c r="J203" s="21"/>
    </row>
    <row r="204" spans="1:10" x14ac:dyDescent="0.25">
      <c r="A204" s="106" t="s">
        <v>44</v>
      </c>
      <c r="B204" s="107"/>
      <c r="C204" s="107"/>
      <c r="D204" s="107"/>
      <c r="E204" s="107"/>
      <c r="F204" s="107"/>
      <c r="G204" s="107"/>
      <c r="H204" s="108"/>
      <c r="I204" s="21"/>
      <c r="J204" s="21"/>
    </row>
    <row r="205" spans="1:10" ht="90" x14ac:dyDescent="0.25">
      <c r="A205" s="22" t="s">
        <v>127</v>
      </c>
      <c r="B205" s="23">
        <v>85678</v>
      </c>
      <c r="C205" s="23">
        <v>43407.360000000001</v>
      </c>
      <c r="D205" s="23">
        <f t="shared" ref="D205:D206" si="27">E205-C205</f>
        <v>34725.887999999992</v>
      </c>
      <c r="E205" s="81">
        <v>78133.247999999992</v>
      </c>
      <c r="F205" s="82">
        <f t="shared" ref="F205:F206" si="28">ROUND((E205/B205)*100,1)</f>
        <v>91.2</v>
      </c>
      <c r="G205" s="23">
        <f t="shared" ref="G205:G206" si="29">B205-E205</f>
        <v>7544.7520000000077</v>
      </c>
      <c r="H205" s="25">
        <f t="shared" ref="H205:H206" si="30">SUM(G205)</f>
        <v>7544.7520000000077</v>
      </c>
      <c r="I205" s="80"/>
      <c r="J205" s="22" t="s">
        <v>94</v>
      </c>
    </row>
    <row r="206" spans="1:10" ht="150" x14ac:dyDescent="0.25">
      <c r="A206" s="22" t="s">
        <v>128</v>
      </c>
      <c r="B206" s="23">
        <v>45710</v>
      </c>
      <c r="C206" s="23">
        <v>4096.99</v>
      </c>
      <c r="D206" s="23">
        <f t="shared" si="27"/>
        <v>3277.5919999999996</v>
      </c>
      <c r="E206" s="81">
        <v>7374.5819999999994</v>
      </c>
      <c r="F206" s="82">
        <f t="shared" si="28"/>
        <v>16.100000000000001</v>
      </c>
      <c r="G206" s="23">
        <f t="shared" si="29"/>
        <v>38335.417999999998</v>
      </c>
      <c r="H206" s="25">
        <f t="shared" si="30"/>
        <v>38335.417999999998</v>
      </c>
      <c r="I206" s="80"/>
      <c r="J206" s="22" t="s">
        <v>142</v>
      </c>
    </row>
    <row r="207" spans="1:10" x14ac:dyDescent="0.25">
      <c r="A207" s="103" t="s">
        <v>25</v>
      </c>
      <c r="B207" s="104"/>
      <c r="C207" s="104"/>
      <c r="D207" s="104"/>
      <c r="E207" s="104"/>
      <c r="F207" s="104"/>
      <c r="G207" s="105"/>
      <c r="H207" s="28">
        <f>SUM(H205:H206)</f>
        <v>45880.170000000006</v>
      </c>
      <c r="I207" s="21"/>
      <c r="J207" s="21"/>
    </row>
    <row r="208" spans="1:10" ht="7.5" customHeight="1" x14ac:dyDescent="0.25">
      <c r="A208" s="33"/>
      <c r="B208" s="33"/>
      <c r="C208" s="33"/>
      <c r="D208" s="33"/>
      <c r="E208" s="33"/>
      <c r="F208" s="33"/>
      <c r="G208" s="33"/>
      <c r="H208" s="33"/>
      <c r="I208" s="33"/>
      <c r="J208" s="33"/>
    </row>
    <row r="209" spans="1:10" x14ac:dyDescent="0.25">
      <c r="A209" s="106" t="s">
        <v>28</v>
      </c>
      <c r="B209" s="107"/>
      <c r="C209" s="107"/>
      <c r="D209" s="107"/>
      <c r="E209" s="107"/>
      <c r="F209" s="107"/>
      <c r="G209" s="107"/>
      <c r="H209" s="108"/>
      <c r="I209" s="21"/>
      <c r="J209" s="21"/>
    </row>
    <row r="210" spans="1:10" ht="90" x14ac:dyDescent="0.25">
      <c r="A210" s="20" t="s">
        <v>14</v>
      </c>
      <c r="B210" s="20" t="s">
        <v>16</v>
      </c>
      <c r="C210" s="20" t="s">
        <v>15</v>
      </c>
      <c r="D210" s="20" t="s">
        <v>17</v>
      </c>
      <c r="E210" s="20" t="s">
        <v>18</v>
      </c>
      <c r="F210" s="20" t="s">
        <v>19</v>
      </c>
      <c r="G210" s="20" t="s">
        <v>21</v>
      </c>
      <c r="H210" s="20" t="s">
        <v>24</v>
      </c>
      <c r="I210" s="21"/>
      <c r="J210" s="21"/>
    </row>
    <row r="211" spans="1:10" ht="105" x14ac:dyDescent="0.25">
      <c r="A211" s="22" t="s">
        <v>118</v>
      </c>
      <c r="B211" s="23">
        <v>1409767</v>
      </c>
      <c r="C211" s="23">
        <v>998426.72</v>
      </c>
      <c r="D211" s="23">
        <f>SUM(E211-C211)</f>
        <v>798741.37599999993</v>
      </c>
      <c r="E211" s="23">
        <v>1797168.0959999999</v>
      </c>
      <c r="F211" s="24">
        <f t="shared" ref="F211" si="31">ROUND((E211/B211)*100,1)</f>
        <v>127.5</v>
      </c>
      <c r="G211" s="23">
        <f>SUM(B211-E211)</f>
        <v>-387401.0959999999</v>
      </c>
      <c r="H211" s="25">
        <v>-45880</v>
      </c>
      <c r="I211" s="22"/>
      <c r="J211" s="22" t="s">
        <v>119</v>
      </c>
    </row>
    <row r="212" spans="1:10" x14ac:dyDescent="0.25">
      <c r="A212" s="109" t="s">
        <v>25</v>
      </c>
      <c r="B212" s="109"/>
      <c r="C212" s="109"/>
      <c r="D212" s="109"/>
      <c r="E212" s="109"/>
      <c r="F212" s="109"/>
      <c r="G212" s="28">
        <f>SUM(G211:G211)</f>
        <v>-387401.0959999999</v>
      </c>
      <c r="H212" s="28">
        <f>SUM(H211:H211)</f>
        <v>-45880</v>
      </c>
      <c r="I212" s="21"/>
      <c r="J212" s="21"/>
    </row>
    <row r="213" spans="1:10" ht="7.5" customHeight="1" x14ac:dyDescent="0.25">
      <c r="I213" s="18"/>
      <c r="J213" s="18"/>
    </row>
    <row r="214" spans="1:10" s="19" customFormat="1" ht="90" x14ac:dyDescent="0.25">
      <c r="A214" s="52" t="s">
        <v>14</v>
      </c>
      <c r="B214" s="52" t="s">
        <v>16</v>
      </c>
      <c r="C214" s="52" t="s">
        <v>15</v>
      </c>
      <c r="D214" s="52" t="s">
        <v>17</v>
      </c>
      <c r="E214" s="52" t="s">
        <v>18</v>
      </c>
      <c r="F214" s="52" t="s">
        <v>19</v>
      </c>
      <c r="G214" s="52" t="s">
        <v>22</v>
      </c>
      <c r="H214" s="52" t="s">
        <v>23</v>
      </c>
      <c r="I214" s="53"/>
      <c r="J214" s="53"/>
    </row>
    <row r="215" spans="1:10" s="19" customFormat="1" ht="225" x14ac:dyDescent="0.25">
      <c r="A215" s="77" t="s">
        <v>138</v>
      </c>
      <c r="B215" s="55">
        <v>535384.08000000007</v>
      </c>
      <c r="C215" s="55">
        <v>255327.16</v>
      </c>
      <c r="D215" s="55">
        <f t="shared" ref="D215" si="32">E215-C215</f>
        <v>204261.72800000003</v>
      </c>
      <c r="E215" s="64">
        <v>459588.88800000004</v>
      </c>
      <c r="F215" s="78">
        <f t="shared" ref="F215" si="33">ROUND((E215/B215)*100,1)</f>
        <v>85.8</v>
      </c>
      <c r="G215" s="55">
        <f t="shared" ref="G215" si="34">B215-E215</f>
        <v>75795.192000000039</v>
      </c>
      <c r="H215" s="57">
        <f t="shared" ref="H215" si="35">SUM(G215)</f>
        <v>75795.192000000039</v>
      </c>
      <c r="I215" s="54"/>
      <c r="J215" s="54" t="s">
        <v>95</v>
      </c>
    </row>
    <row r="216" spans="1:10" s="19" customFormat="1" x14ac:dyDescent="0.25">
      <c r="A216" s="110" t="s">
        <v>25</v>
      </c>
      <c r="B216" s="111"/>
      <c r="C216" s="111"/>
      <c r="D216" s="111"/>
      <c r="E216" s="111"/>
      <c r="F216" s="111"/>
      <c r="G216" s="112"/>
      <c r="H216" s="58">
        <f>SUM(H215:H215)</f>
        <v>75795.192000000039</v>
      </c>
      <c r="I216" s="53"/>
      <c r="J216" s="53"/>
    </row>
    <row r="217" spans="1:10" s="19" customFormat="1" ht="7.5" customHeight="1" x14ac:dyDescent="0.25">
      <c r="A217" s="51"/>
      <c r="B217" s="51"/>
      <c r="C217" s="51"/>
      <c r="D217" s="51"/>
      <c r="E217" s="51"/>
      <c r="F217" s="51"/>
      <c r="G217" s="51"/>
      <c r="H217" s="51"/>
      <c r="I217" s="51"/>
      <c r="J217" s="51"/>
    </row>
    <row r="218" spans="1:10" s="19" customFormat="1" x14ac:dyDescent="0.25">
      <c r="A218" s="95" t="s">
        <v>28</v>
      </c>
      <c r="B218" s="96"/>
      <c r="C218" s="96"/>
      <c r="D218" s="96"/>
      <c r="E218" s="96"/>
      <c r="F218" s="96"/>
      <c r="G218" s="96"/>
      <c r="H218" s="97"/>
      <c r="I218" s="53"/>
      <c r="J218" s="53"/>
    </row>
    <row r="219" spans="1:10" s="19" customFormat="1" ht="90" x14ac:dyDescent="0.25">
      <c r="A219" s="52" t="s">
        <v>14</v>
      </c>
      <c r="B219" s="52" t="s">
        <v>16</v>
      </c>
      <c r="C219" s="52" t="s">
        <v>15</v>
      </c>
      <c r="D219" s="52" t="s">
        <v>17</v>
      </c>
      <c r="E219" s="52" t="s">
        <v>18</v>
      </c>
      <c r="F219" s="52" t="s">
        <v>19</v>
      </c>
      <c r="G219" s="52" t="s">
        <v>21</v>
      </c>
      <c r="H219" s="52" t="s">
        <v>24</v>
      </c>
      <c r="I219" s="53"/>
      <c r="J219" s="53"/>
    </row>
    <row r="220" spans="1:10" s="19" customFormat="1" ht="135" x14ac:dyDescent="0.25">
      <c r="A220" s="54" t="s">
        <v>139</v>
      </c>
      <c r="B220" s="55">
        <v>1409767</v>
      </c>
      <c r="C220" s="55">
        <v>998426.72</v>
      </c>
      <c r="D220" s="55">
        <f>SUM(E220-C220)</f>
        <v>798741.37599999993</v>
      </c>
      <c r="E220" s="55">
        <v>1797168.0959999999</v>
      </c>
      <c r="F220" s="56">
        <f t="shared" ref="F220" si="36">ROUND((E220/B220)*100,1)</f>
        <v>127.5</v>
      </c>
      <c r="G220" s="55">
        <f>SUM(B220-E220)</f>
        <v>-387401.0959999999</v>
      </c>
      <c r="H220" s="57">
        <v>-75795</v>
      </c>
      <c r="I220" s="54"/>
      <c r="J220" s="54" t="s">
        <v>72</v>
      </c>
    </row>
    <row r="221" spans="1:10" s="19" customFormat="1" x14ac:dyDescent="0.25">
      <c r="A221" s="98" t="s">
        <v>25</v>
      </c>
      <c r="B221" s="98"/>
      <c r="C221" s="98"/>
      <c r="D221" s="98"/>
      <c r="E221" s="98"/>
      <c r="F221" s="98"/>
      <c r="G221" s="58">
        <f>SUM(G220:G220)</f>
        <v>-387401.0959999999</v>
      </c>
      <c r="H221" s="58">
        <f>SUM(H220:H220)</f>
        <v>-75795</v>
      </c>
      <c r="I221" s="53"/>
      <c r="J221" s="53"/>
    </row>
    <row r="223" spans="1:10" x14ac:dyDescent="0.25">
      <c r="H223" s="5" t="s">
        <v>8</v>
      </c>
    </row>
    <row r="224" spans="1:10" ht="54" customHeight="1" x14ac:dyDescent="0.25">
      <c r="A224" s="99" t="s">
        <v>45</v>
      </c>
      <c r="B224" s="99"/>
      <c r="C224" s="99"/>
      <c r="D224" s="99"/>
      <c r="E224" s="99"/>
      <c r="F224" s="99"/>
      <c r="G224" s="99"/>
    </row>
    <row r="225" spans="1:10" ht="90" x14ac:dyDescent="0.25">
      <c r="A225" s="6" t="s">
        <v>14</v>
      </c>
      <c r="B225" s="6" t="s">
        <v>16</v>
      </c>
      <c r="C225" s="6" t="s">
        <v>15</v>
      </c>
      <c r="D225" s="6" t="s">
        <v>17</v>
      </c>
      <c r="E225" s="6" t="s">
        <v>18</v>
      </c>
      <c r="F225" s="6" t="s">
        <v>19</v>
      </c>
      <c r="G225" s="6" t="s">
        <v>22</v>
      </c>
      <c r="H225" s="6" t="s">
        <v>23</v>
      </c>
      <c r="I225" s="18"/>
      <c r="J225" s="18"/>
    </row>
    <row r="226" spans="1:10" ht="105" x14ac:dyDescent="0.25">
      <c r="A226" s="84" t="s">
        <v>129</v>
      </c>
      <c r="B226" s="85">
        <v>1379885</v>
      </c>
      <c r="C226" s="85">
        <v>573918</v>
      </c>
      <c r="D226" s="85">
        <f t="shared" ref="D226" si="37">E226-C226</f>
        <v>286959</v>
      </c>
      <c r="E226" s="86">
        <v>860877</v>
      </c>
      <c r="F226" s="87">
        <f t="shared" ref="F226" si="38">ROUND((E226/B226)*100,1)</f>
        <v>62.4</v>
      </c>
      <c r="G226" s="85">
        <f t="shared" ref="G226" si="39">B226-E226</f>
        <v>519008</v>
      </c>
      <c r="H226" s="88">
        <f t="shared" ref="H226" si="40">SUM(G226)</f>
        <v>519008</v>
      </c>
      <c r="I226" s="84"/>
      <c r="J226" s="89" t="s">
        <v>96</v>
      </c>
    </row>
    <row r="227" spans="1:10" x14ac:dyDescent="0.25">
      <c r="A227" s="144" t="s">
        <v>25</v>
      </c>
      <c r="B227" s="145"/>
      <c r="C227" s="145"/>
      <c r="D227" s="145"/>
      <c r="E227" s="145"/>
      <c r="F227" s="145"/>
      <c r="G227" s="146"/>
      <c r="H227" s="90">
        <f>SUM(H226:H226)</f>
        <v>519008</v>
      </c>
      <c r="I227" s="91"/>
      <c r="J227" s="91"/>
    </row>
    <row r="228" spans="1:10" ht="7.5" customHeight="1" x14ac:dyDescent="0.25">
      <c r="A228" s="92"/>
      <c r="B228" s="92"/>
      <c r="C228" s="92"/>
      <c r="D228" s="92"/>
      <c r="E228" s="92"/>
      <c r="F228" s="92"/>
      <c r="G228" s="92"/>
      <c r="H228" s="92"/>
      <c r="I228" s="92"/>
      <c r="J228" s="92"/>
    </row>
    <row r="229" spans="1:10" x14ac:dyDescent="0.25">
      <c r="A229" s="147" t="s">
        <v>28</v>
      </c>
      <c r="B229" s="148"/>
      <c r="C229" s="148"/>
      <c r="D229" s="148"/>
      <c r="E229" s="148"/>
      <c r="F229" s="148"/>
      <c r="G229" s="148"/>
      <c r="H229" s="149"/>
      <c r="I229" s="91"/>
      <c r="J229" s="91"/>
    </row>
    <row r="230" spans="1:10" ht="90" x14ac:dyDescent="0.25">
      <c r="A230" s="93" t="s">
        <v>14</v>
      </c>
      <c r="B230" s="93" t="s">
        <v>16</v>
      </c>
      <c r="C230" s="93" t="s">
        <v>15</v>
      </c>
      <c r="D230" s="93" t="s">
        <v>17</v>
      </c>
      <c r="E230" s="93" t="s">
        <v>18</v>
      </c>
      <c r="F230" s="93" t="s">
        <v>19</v>
      </c>
      <c r="G230" s="93" t="s">
        <v>21</v>
      </c>
      <c r="H230" s="93" t="s">
        <v>24</v>
      </c>
      <c r="I230" s="91"/>
      <c r="J230" s="91"/>
    </row>
    <row r="231" spans="1:10" ht="60" x14ac:dyDescent="0.25">
      <c r="A231" s="89" t="s">
        <v>59</v>
      </c>
      <c r="B231" s="85">
        <v>2369832</v>
      </c>
      <c r="C231" s="85">
        <v>1948904</v>
      </c>
      <c r="D231" s="85">
        <f>SUM(E231-C231)</f>
        <v>974452</v>
      </c>
      <c r="E231" s="85">
        <v>2923356</v>
      </c>
      <c r="F231" s="94">
        <f t="shared" ref="F231" si="41">ROUND((E231/B231)*100,1)</f>
        <v>123.4</v>
      </c>
      <c r="G231" s="85">
        <f>SUM(B231-E231)</f>
        <v>-553524</v>
      </c>
      <c r="H231" s="88">
        <v>-519008</v>
      </c>
      <c r="I231" s="89"/>
      <c r="J231" s="89" t="s">
        <v>73</v>
      </c>
    </row>
    <row r="232" spans="1:10" x14ac:dyDescent="0.25">
      <c r="A232" s="150" t="s">
        <v>25</v>
      </c>
      <c r="B232" s="150"/>
      <c r="C232" s="150"/>
      <c r="D232" s="150"/>
      <c r="E232" s="150"/>
      <c r="F232" s="150"/>
      <c r="G232" s="90">
        <f>SUM(G231:G231)</f>
        <v>-553524</v>
      </c>
      <c r="H232" s="90">
        <f>SUM(H231:H231)</f>
        <v>-519008</v>
      </c>
      <c r="I232" s="91"/>
      <c r="J232" s="91"/>
    </row>
    <row r="234" spans="1:10" x14ac:dyDescent="0.25">
      <c r="H234" s="5" t="s">
        <v>9</v>
      </c>
    </row>
    <row r="235" spans="1:10" ht="43.5" customHeight="1" x14ac:dyDescent="0.25">
      <c r="A235" s="99" t="s">
        <v>46</v>
      </c>
      <c r="B235" s="99"/>
      <c r="C235" s="99"/>
      <c r="D235" s="99"/>
      <c r="E235" s="99"/>
      <c r="F235" s="99"/>
      <c r="G235" s="99"/>
    </row>
    <row r="236" spans="1:10" ht="90" x14ac:dyDescent="0.25">
      <c r="A236" s="52" t="s">
        <v>14</v>
      </c>
      <c r="B236" s="52" t="s">
        <v>16</v>
      </c>
      <c r="C236" s="52" t="s">
        <v>15</v>
      </c>
      <c r="D236" s="52" t="s">
        <v>17</v>
      </c>
      <c r="E236" s="52" t="s">
        <v>18</v>
      </c>
      <c r="F236" s="52" t="s">
        <v>19</v>
      </c>
      <c r="G236" s="52" t="s">
        <v>22</v>
      </c>
      <c r="H236" s="52" t="s">
        <v>23</v>
      </c>
      <c r="I236" s="53"/>
      <c r="J236" s="53"/>
    </row>
    <row r="237" spans="1:10" ht="60" x14ac:dyDescent="0.25">
      <c r="A237" s="54" t="s">
        <v>59</v>
      </c>
      <c r="B237" s="55">
        <v>2884649</v>
      </c>
      <c r="C237" s="55">
        <v>750105</v>
      </c>
      <c r="D237" s="55">
        <f t="shared" ref="D237" si="42">E237-C237</f>
        <v>375052.5</v>
      </c>
      <c r="E237" s="64">
        <v>1125157.5</v>
      </c>
      <c r="F237" s="78">
        <f t="shared" ref="F237" si="43">ROUND((E237/B237)*100,1)</f>
        <v>39</v>
      </c>
      <c r="G237" s="55">
        <f t="shared" ref="G237" si="44">B237-E237</f>
        <v>1759491.5</v>
      </c>
      <c r="H237" s="57">
        <f>-H250</f>
        <v>1730820.8679999998</v>
      </c>
      <c r="I237" s="54"/>
      <c r="J237" s="54" t="s">
        <v>89</v>
      </c>
    </row>
    <row r="238" spans="1:10" x14ac:dyDescent="0.25">
      <c r="A238" s="110" t="s">
        <v>25</v>
      </c>
      <c r="B238" s="111"/>
      <c r="C238" s="111"/>
      <c r="D238" s="111"/>
      <c r="E238" s="111"/>
      <c r="F238" s="111"/>
      <c r="G238" s="112"/>
      <c r="H238" s="58">
        <f>SUM(H237:H237)</f>
        <v>1730820.8679999998</v>
      </c>
      <c r="I238" s="53"/>
      <c r="J238" s="53"/>
    </row>
    <row r="239" spans="1:10" ht="7.5" customHeight="1" x14ac:dyDescent="0.25">
      <c r="A239" s="51"/>
      <c r="B239" s="51"/>
      <c r="C239" s="51"/>
      <c r="D239" s="51"/>
      <c r="E239" s="51"/>
      <c r="F239" s="51"/>
      <c r="G239" s="51"/>
      <c r="H239" s="51"/>
      <c r="I239" s="51"/>
      <c r="J239" s="51"/>
    </row>
    <row r="240" spans="1:10" x14ac:dyDescent="0.25">
      <c r="A240" s="95" t="s">
        <v>28</v>
      </c>
      <c r="B240" s="96"/>
      <c r="C240" s="96"/>
      <c r="D240" s="96"/>
      <c r="E240" s="96"/>
      <c r="F240" s="96"/>
      <c r="G240" s="96"/>
      <c r="H240" s="97"/>
      <c r="I240" s="53"/>
      <c r="J240" s="53"/>
    </row>
    <row r="241" spans="1:10" ht="90" x14ac:dyDescent="0.25">
      <c r="A241" s="52" t="s">
        <v>14</v>
      </c>
      <c r="B241" s="52" t="s">
        <v>16</v>
      </c>
      <c r="C241" s="52" t="s">
        <v>15</v>
      </c>
      <c r="D241" s="52" t="s">
        <v>17</v>
      </c>
      <c r="E241" s="52" t="s">
        <v>18</v>
      </c>
      <c r="F241" s="52" t="s">
        <v>19</v>
      </c>
      <c r="G241" s="52" t="s">
        <v>21</v>
      </c>
      <c r="H241" s="52" t="s">
        <v>24</v>
      </c>
      <c r="I241" s="53"/>
      <c r="J241" s="53"/>
    </row>
    <row r="242" spans="1:10" ht="117.75" customHeight="1" x14ac:dyDescent="0.25">
      <c r="A242" s="141" t="s">
        <v>130</v>
      </c>
      <c r="B242" s="55">
        <v>662580</v>
      </c>
      <c r="C242" s="55">
        <v>853141</v>
      </c>
      <c r="D242" s="55">
        <f t="shared" ref="D242:D248" si="45">SUM(E242-C242)</f>
        <v>426571</v>
      </c>
      <c r="E242" s="64">
        <v>1279712</v>
      </c>
      <c r="F242" s="56">
        <f t="shared" ref="F242" si="46">ROUND((E242/B242)*100,1)</f>
        <v>193.1</v>
      </c>
      <c r="G242" s="55">
        <f>SUM(B242-E242)</f>
        <v>-617132</v>
      </c>
      <c r="H242" s="57">
        <f>SUM(G242)</f>
        <v>-617132</v>
      </c>
      <c r="I242" s="77"/>
      <c r="J242" s="54" t="s">
        <v>143</v>
      </c>
    </row>
    <row r="243" spans="1:10" ht="108" customHeight="1" x14ac:dyDescent="0.25">
      <c r="A243" s="143"/>
      <c r="B243" s="55">
        <v>189848</v>
      </c>
      <c r="C243" s="55">
        <v>193197</v>
      </c>
      <c r="D243" s="55">
        <f t="shared" si="45"/>
        <v>96598</v>
      </c>
      <c r="E243" s="64">
        <v>289795</v>
      </c>
      <c r="F243" s="56">
        <f t="shared" ref="F243:F247" si="47">ROUND((E243/B243)*100,1)</f>
        <v>152.6</v>
      </c>
      <c r="G243" s="55">
        <f t="shared" ref="G243:G247" si="48">SUM(B243-E243)</f>
        <v>-99947</v>
      </c>
      <c r="H243" s="57">
        <f t="shared" ref="H243:H248" si="49">SUM(G243)</f>
        <v>-99947</v>
      </c>
      <c r="I243" s="77"/>
      <c r="J243" s="54" t="s">
        <v>145</v>
      </c>
    </row>
    <row r="244" spans="1:10" ht="150" customHeight="1" x14ac:dyDescent="0.25">
      <c r="A244" s="143"/>
      <c r="B244" s="64">
        <v>95757</v>
      </c>
      <c r="C244" s="64">
        <v>85243</v>
      </c>
      <c r="D244" s="64">
        <f t="shared" si="45"/>
        <v>42621.5</v>
      </c>
      <c r="E244" s="64">
        <v>127864.5</v>
      </c>
      <c r="F244" s="56">
        <f t="shared" si="47"/>
        <v>133.5</v>
      </c>
      <c r="G244" s="55">
        <f t="shared" si="48"/>
        <v>-32107.5</v>
      </c>
      <c r="H244" s="57">
        <f t="shared" si="49"/>
        <v>-32107.5</v>
      </c>
      <c r="I244" s="77"/>
      <c r="J244" s="54" t="s">
        <v>144</v>
      </c>
    </row>
    <row r="245" spans="1:10" ht="149.25" customHeight="1" x14ac:dyDescent="0.25">
      <c r="A245" s="143"/>
      <c r="B245" s="64">
        <v>424072</v>
      </c>
      <c r="C245" s="64">
        <v>519878</v>
      </c>
      <c r="D245" s="64">
        <f t="shared" si="45"/>
        <v>259939</v>
      </c>
      <c r="E245" s="64">
        <v>779817</v>
      </c>
      <c r="F245" s="56">
        <f t="shared" si="47"/>
        <v>183.9</v>
      </c>
      <c r="G245" s="55">
        <f t="shared" si="48"/>
        <v>-355745</v>
      </c>
      <c r="H245" s="57">
        <f t="shared" si="49"/>
        <v>-355745</v>
      </c>
      <c r="I245" s="77" t="s">
        <v>49</v>
      </c>
      <c r="J245" s="54" t="s">
        <v>146</v>
      </c>
    </row>
    <row r="246" spans="1:10" ht="147.75" customHeight="1" x14ac:dyDescent="0.25">
      <c r="A246" s="143"/>
      <c r="B246" s="64">
        <v>35361</v>
      </c>
      <c r="C246" s="64">
        <v>27386.929999999997</v>
      </c>
      <c r="D246" s="64">
        <f t="shared" si="45"/>
        <v>13693.070000000003</v>
      </c>
      <c r="E246" s="64">
        <v>41080</v>
      </c>
      <c r="F246" s="56">
        <f t="shared" si="47"/>
        <v>116.2</v>
      </c>
      <c r="G246" s="55">
        <f t="shared" si="48"/>
        <v>-5719</v>
      </c>
      <c r="H246" s="57">
        <f t="shared" si="49"/>
        <v>-5719</v>
      </c>
      <c r="I246" s="77"/>
      <c r="J246" s="54" t="s">
        <v>147</v>
      </c>
    </row>
    <row r="247" spans="1:10" ht="125.25" customHeight="1" x14ac:dyDescent="0.25">
      <c r="A247" s="142"/>
      <c r="B247" s="64">
        <v>310375</v>
      </c>
      <c r="C247" s="64">
        <v>376683.84</v>
      </c>
      <c r="D247" s="64">
        <f t="shared" si="45"/>
        <v>188342.15999999997</v>
      </c>
      <c r="E247" s="64">
        <v>565026</v>
      </c>
      <c r="F247" s="56">
        <f t="shared" si="47"/>
        <v>182</v>
      </c>
      <c r="G247" s="55">
        <f t="shared" si="48"/>
        <v>-254651</v>
      </c>
      <c r="H247" s="57">
        <f t="shared" si="49"/>
        <v>-254651</v>
      </c>
      <c r="I247" s="77"/>
      <c r="J247" s="54" t="s">
        <v>148</v>
      </c>
    </row>
    <row r="248" spans="1:10" ht="135.75" customHeight="1" x14ac:dyDescent="0.25">
      <c r="A248" s="54" t="s">
        <v>131</v>
      </c>
      <c r="B248" s="64">
        <v>5639819</v>
      </c>
      <c r="C248" s="64">
        <v>3256390.76</v>
      </c>
      <c r="D248" s="64">
        <f t="shared" si="45"/>
        <v>2605112.608</v>
      </c>
      <c r="E248" s="64">
        <v>5861503.3679999998</v>
      </c>
      <c r="F248" s="56">
        <f t="shared" ref="F248" si="50">ROUND((E248/B248)*100,1)</f>
        <v>103.9</v>
      </c>
      <c r="G248" s="55">
        <f t="shared" ref="G248" si="51">SUM(B248-E248)</f>
        <v>-221684.36799999978</v>
      </c>
      <c r="H248" s="57">
        <f t="shared" si="49"/>
        <v>-221684.36799999978</v>
      </c>
      <c r="I248" s="77"/>
      <c r="J248" s="54" t="s">
        <v>132</v>
      </c>
    </row>
    <row r="249" spans="1:10" s="14" customFormat="1" x14ac:dyDescent="0.25">
      <c r="A249" s="113" t="s">
        <v>54</v>
      </c>
      <c r="B249" s="114"/>
      <c r="C249" s="114"/>
      <c r="D249" s="114"/>
      <c r="E249" s="114"/>
      <c r="F249" s="114"/>
      <c r="G249" s="114"/>
      <c r="H249" s="115"/>
      <c r="I249" s="53"/>
      <c r="J249" s="54"/>
    </row>
    <row r="250" spans="1:10" x14ac:dyDescent="0.25">
      <c r="A250" s="98" t="s">
        <v>25</v>
      </c>
      <c r="B250" s="98"/>
      <c r="C250" s="98"/>
      <c r="D250" s="98"/>
      <c r="E250" s="98"/>
      <c r="F250" s="98"/>
      <c r="G250" s="58">
        <f>SUM(G242,G243,G244,G245,G246,G247,G248-143835)</f>
        <v>-1730820.8679999998</v>
      </c>
      <c r="H250" s="58">
        <f>SUM(H242,H243,H244,H245,H246,H247,H248-143835)</f>
        <v>-1730820.8679999998</v>
      </c>
      <c r="I250" s="53"/>
      <c r="J250" s="53"/>
    </row>
    <row r="251" spans="1:10" ht="7.5" customHeight="1" x14ac:dyDescent="0.25"/>
    <row r="252" spans="1:10" ht="90" x14ac:dyDescent="0.25">
      <c r="A252" s="20" t="s">
        <v>14</v>
      </c>
      <c r="B252" s="20" t="s">
        <v>16</v>
      </c>
      <c r="C252" s="20" t="s">
        <v>15</v>
      </c>
      <c r="D252" s="20" t="s">
        <v>17</v>
      </c>
      <c r="E252" s="20" t="s">
        <v>18</v>
      </c>
      <c r="F252" s="20" t="s">
        <v>19</v>
      </c>
      <c r="G252" s="20" t="s">
        <v>22</v>
      </c>
      <c r="H252" s="20" t="s">
        <v>23</v>
      </c>
      <c r="I252" s="21"/>
      <c r="J252" s="21"/>
    </row>
    <row r="253" spans="1:10" x14ac:dyDescent="0.25">
      <c r="A253" s="106" t="s">
        <v>42</v>
      </c>
      <c r="B253" s="107"/>
      <c r="C253" s="107"/>
      <c r="D253" s="107"/>
      <c r="E253" s="107"/>
      <c r="F253" s="107"/>
      <c r="G253" s="107"/>
      <c r="H253" s="108"/>
      <c r="I253" s="21"/>
      <c r="J253" s="21"/>
    </row>
    <row r="254" spans="1:10" ht="45" x14ac:dyDescent="0.25">
      <c r="A254" s="22" t="s">
        <v>133</v>
      </c>
      <c r="B254" s="23">
        <v>631111</v>
      </c>
      <c r="C254" s="23">
        <v>23475</v>
      </c>
      <c r="D254" s="23">
        <f t="shared" ref="D254" si="52">E254-C254</f>
        <v>11738</v>
      </c>
      <c r="E254" s="81">
        <v>35213</v>
      </c>
      <c r="F254" s="82">
        <f t="shared" ref="F254" si="53">ROUND((E254/B254)*100,1)</f>
        <v>5.6</v>
      </c>
      <c r="G254" s="23">
        <f t="shared" ref="G254" si="54">B254-E254</f>
        <v>595898</v>
      </c>
      <c r="H254" s="25">
        <v>40260</v>
      </c>
      <c r="I254" s="22"/>
      <c r="J254" s="22" t="s">
        <v>97</v>
      </c>
    </row>
    <row r="255" spans="1:10" x14ac:dyDescent="0.25">
      <c r="A255" s="103" t="s">
        <v>25</v>
      </c>
      <c r="B255" s="104"/>
      <c r="C255" s="104"/>
      <c r="D255" s="104"/>
      <c r="E255" s="104"/>
      <c r="F255" s="104"/>
      <c r="G255" s="105"/>
      <c r="H255" s="28">
        <f>SUM(H254:H254)</f>
        <v>40260</v>
      </c>
      <c r="I255" s="21"/>
      <c r="J255" s="21"/>
    </row>
    <row r="256" spans="1:10" s="14" customFormat="1" x14ac:dyDescent="0.25">
      <c r="A256" s="116" t="s">
        <v>55</v>
      </c>
      <c r="B256" s="117"/>
      <c r="C256" s="117"/>
      <c r="D256" s="117"/>
      <c r="E256" s="117"/>
      <c r="F256" s="117"/>
      <c r="G256" s="117"/>
      <c r="H256" s="118"/>
      <c r="I256" s="21"/>
      <c r="J256" s="21"/>
    </row>
    <row r="257" spans="1:10" ht="7.5" customHeight="1" x14ac:dyDescent="0.25"/>
    <row r="258" spans="1:10" ht="90" x14ac:dyDescent="0.25">
      <c r="A258" s="6" t="s">
        <v>14</v>
      </c>
      <c r="B258" s="6" t="s">
        <v>16</v>
      </c>
      <c r="C258" s="6" t="s">
        <v>15</v>
      </c>
      <c r="D258" s="6" t="s">
        <v>17</v>
      </c>
      <c r="E258" s="6" t="s">
        <v>18</v>
      </c>
      <c r="F258" s="6" t="s">
        <v>19</v>
      </c>
      <c r="G258" s="6" t="s">
        <v>22</v>
      </c>
      <c r="H258" s="6" t="s">
        <v>23</v>
      </c>
      <c r="I258" s="18"/>
      <c r="J258" s="18"/>
    </row>
    <row r="259" spans="1:10" x14ac:dyDescent="0.25">
      <c r="A259" s="100" t="s">
        <v>44</v>
      </c>
      <c r="B259" s="101"/>
      <c r="C259" s="101"/>
      <c r="D259" s="101"/>
      <c r="E259" s="101"/>
      <c r="F259" s="101"/>
      <c r="G259" s="101"/>
      <c r="H259" s="102"/>
      <c r="I259" s="18"/>
      <c r="J259" s="18"/>
    </row>
    <row r="260" spans="1:10" ht="105" x14ac:dyDescent="0.25">
      <c r="A260" s="9" t="s">
        <v>134</v>
      </c>
      <c r="B260" s="7">
        <v>22239</v>
      </c>
      <c r="C260" s="7">
        <v>0</v>
      </c>
      <c r="D260" s="7">
        <f t="shared" ref="D260:D261" si="55">E260-C260</f>
        <v>0</v>
      </c>
      <c r="E260" s="3">
        <v>0</v>
      </c>
      <c r="F260" s="15">
        <f t="shared" ref="F260:F261" si="56">ROUND((E260/B260)*100,1)</f>
        <v>0</v>
      </c>
      <c r="G260" s="7">
        <f t="shared" ref="G260:G261" si="57">B260-E260</f>
        <v>22239</v>
      </c>
      <c r="H260" s="8">
        <f t="shared" ref="H260:H261" si="58">SUM(G260)</f>
        <v>22239</v>
      </c>
      <c r="I260" s="2"/>
      <c r="J260" s="9" t="s">
        <v>159</v>
      </c>
    </row>
    <row r="261" spans="1:10" ht="149.25" x14ac:dyDescent="0.25">
      <c r="A261" s="22" t="s">
        <v>128</v>
      </c>
      <c r="B261" s="23">
        <v>199304</v>
      </c>
      <c r="C261" s="23">
        <v>88383</v>
      </c>
      <c r="D261" s="23">
        <f t="shared" si="55"/>
        <v>70706</v>
      </c>
      <c r="E261" s="81">
        <v>159089</v>
      </c>
      <c r="F261" s="82">
        <f t="shared" si="56"/>
        <v>79.8</v>
      </c>
      <c r="G261" s="23">
        <f t="shared" si="57"/>
        <v>40215</v>
      </c>
      <c r="H261" s="25">
        <f t="shared" si="58"/>
        <v>40215</v>
      </c>
      <c r="I261" s="80"/>
      <c r="J261" s="22" t="s">
        <v>149</v>
      </c>
    </row>
    <row r="262" spans="1:10" x14ac:dyDescent="0.25">
      <c r="A262" s="103" t="s">
        <v>25</v>
      </c>
      <c r="B262" s="104"/>
      <c r="C262" s="104"/>
      <c r="D262" s="104"/>
      <c r="E262" s="104"/>
      <c r="F262" s="104"/>
      <c r="G262" s="105"/>
      <c r="H262" s="28">
        <f>SUM(H260:H261)</f>
        <v>62454</v>
      </c>
      <c r="I262" s="21"/>
      <c r="J262" s="21"/>
    </row>
    <row r="263" spans="1:10" s="14" customFormat="1" x14ac:dyDescent="0.25">
      <c r="A263" s="116" t="s">
        <v>56</v>
      </c>
      <c r="B263" s="117"/>
      <c r="C263" s="117"/>
      <c r="D263" s="117"/>
      <c r="E263" s="117"/>
      <c r="F263" s="117"/>
      <c r="G263" s="117"/>
      <c r="H263" s="118"/>
      <c r="I263" s="21"/>
      <c r="J263" s="21"/>
    </row>
    <row r="264" spans="1:10" ht="7.5" customHeight="1" x14ac:dyDescent="0.25"/>
    <row r="265" spans="1:10" ht="90" x14ac:dyDescent="0.25">
      <c r="A265" s="52" t="s">
        <v>14</v>
      </c>
      <c r="B265" s="52" t="s">
        <v>16</v>
      </c>
      <c r="C265" s="52" t="s">
        <v>15</v>
      </c>
      <c r="D265" s="52" t="s">
        <v>17</v>
      </c>
      <c r="E265" s="52" t="s">
        <v>18</v>
      </c>
      <c r="F265" s="52" t="s">
        <v>19</v>
      </c>
      <c r="G265" s="52" t="s">
        <v>22</v>
      </c>
      <c r="H265" s="52" t="s">
        <v>23</v>
      </c>
      <c r="I265" s="53"/>
      <c r="J265" s="53"/>
    </row>
    <row r="266" spans="1:10" ht="14.1" customHeight="1" x14ac:dyDescent="0.25">
      <c r="A266" s="95" t="s">
        <v>47</v>
      </c>
      <c r="B266" s="96"/>
      <c r="C266" s="96"/>
      <c r="D266" s="96"/>
      <c r="E266" s="96"/>
      <c r="F266" s="96"/>
      <c r="G266" s="96"/>
      <c r="H266" s="97"/>
      <c r="I266" s="53"/>
      <c r="J266" s="53"/>
    </row>
    <row r="267" spans="1:10" ht="150" x14ac:dyDescent="0.25">
      <c r="A267" s="77" t="s">
        <v>135</v>
      </c>
      <c r="B267" s="55">
        <v>1290058.8099999998</v>
      </c>
      <c r="C267" s="55">
        <v>672614</v>
      </c>
      <c r="D267" s="55">
        <f t="shared" ref="D267" si="59">E267-C267</f>
        <v>538091.19999999995</v>
      </c>
      <c r="E267" s="64">
        <v>1210705.2</v>
      </c>
      <c r="F267" s="78">
        <f t="shared" ref="F267" si="60">ROUND((E267/B267)*100,1)</f>
        <v>93.8</v>
      </c>
      <c r="G267" s="55">
        <f t="shared" ref="G267" si="61">B267-E267</f>
        <v>79353.60999999987</v>
      </c>
      <c r="H267" s="57">
        <f t="shared" ref="H267" si="62">SUM(G267)</f>
        <v>79353.60999999987</v>
      </c>
      <c r="I267" s="77"/>
      <c r="J267" s="54" t="s">
        <v>160</v>
      </c>
    </row>
    <row r="268" spans="1:10" x14ac:dyDescent="0.25">
      <c r="A268" s="110" t="s">
        <v>25</v>
      </c>
      <c r="B268" s="111"/>
      <c r="C268" s="111"/>
      <c r="D268" s="111"/>
      <c r="E268" s="111"/>
      <c r="F268" s="111"/>
      <c r="G268" s="112"/>
      <c r="H268" s="58">
        <f>SUM(H267:H267)</f>
        <v>79353.60999999987</v>
      </c>
      <c r="I268" s="53"/>
      <c r="J268" s="53"/>
    </row>
    <row r="269" spans="1:10" s="14" customFormat="1" x14ac:dyDescent="0.25">
      <c r="A269" s="113" t="s">
        <v>57</v>
      </c>
      <c r="B269" s="114"/>
      <c r="C269" s="114"/>
      <c r="D269" s="114"/>
      <c r="E269" s="114"/>
      <c r="F269" s="114"/>
      <c r="G269" s="114"/>
      <c r="H269" s="115"/>
      <c r="I269" s="53"/>
      <c r="J269" s="53"/>
    </row>
    <row r="270" spans="1:10" x14ac:dyDescent="0.25">
      <c r="A270" s="16"/>
      <c r="B270" s="16"/>
      <c r="C270" s="16"/>
      <c r="D270" s="16"/>
      <c r="E270" s="16"/>
      <c r="F270" s="16"/>
      <c r="G270" s="16"/>
      <c r="H270" s="17"/>
    </row>
    <row r="271" spans="1:10" x14ac:dyDescent="0.25">
      <c r="H271" s="5" t="s">
        <v>10</v>
      </c>
    </row>
    <row r="272" spans="1:10" ht="42" customHeight="1" x14ac:dyDescent="0.25">
      <c r="A272" s="99" t="s">
        <v>48</v>
      </c>
      <c r="B272" s="99"/>
      <c r="C272" s="99"/>
      <c r="D272" s="99"/>
      <c r="E272" s="99"/>
      <c r="F272" s="99"/>
      <c r="G272" s="99"/>
      <c r="H272" s="17"/>
    </row>
    <row r="273" spans="1:10" ht="90" x14ac:dyDescent="0.25">
      <c r="A273" s="6" t="s">
        <v>49</v>
      </c>
      <c r="B273" s="6" t="s">
        <v>16</v>
      </c>
      <c r="C273" s="6" t="s">
        <v>15</v>
      </c>
      <c r="D273" s="6" t="s">
        <v>17</v>
      </c>
      <c r="E273" s="6" t="s">
        <v>18</v>
      </c>
      <c r="F273" s="6" t="s">
        <v>19</v>
      </c>
      <c r="G273" s="6" t="s">
        <v>22</v>
      </c>
      <c r="H273" s="6" t="s">
        <v>23</v>
      </c>
      <c r="I273" s="18"/>
      <c r="J273" s="18"/>
    </row>
    <row r="274" spans="1:10" x14ac:dyDescent="0.25">
      <c r="A274" s="100" t="s">
        <v>42</v>
      </c>
      <c r="B274" s="101"/>
      <c r="C274" s="101"/>
      <c r="D274" s="101"/>
      <c r="E274" s="101"/>
      <c r="F274" s="101"/>
      <c r="G274" s="101"/>
      <c r="H274" s="102"/>
      <c r="I274" s="18"/>
      <c r="J274" s="18"/>
    </row>
    <row r="275" spans="1:10" ht="45" x14ac:dyDescent="0.25">
      <c r="A275" s="22" t="s">
        <v>133</v>
      </c>
      <c r="B275" s="23">
        <v>631111</v>
      </c>
      <c r="C275" s="23">
        <v>23475</v>
      </c>
      <c r="D275" s="23">
        <f t="shared" ref="D275:D276" si="63">E275-C275</f>
        <v>11738</v>
      </c>
      <c r="E275" s="81">
        <v>35213</v>
      </c>
      <c r="F275" s="82">
        <f t="shared" ref="F275:F276" si="64">ROUND((E275/B275)*100,1)</f>
        <v>5.6</v>
      </c>
      <c r="G275" s="23">
        <f t="shared" ref="G275:G276" si="65">B275-E275</f>
        <v>595898</v>
      </c>
      <c r="H275" s="25">
        <f>SUM(G275)-40260</f>
        <v>555638</v>
      </c>
      <c r="I275" s="22"/>
      <c r="J275" s="22" t="s">
        <v>97</v>
      </c>
    </row>
    <row r="276" spans="1:10" ht="45" x14ac:dyDescent="0.25">
      <c r="A276" s="22" t="s">
        <v>136</v>
      </c>
      <c r="B276" s="23">
        <v>2438349</v>
      </c>
      <c r="C276" s="23">
        <v>1301558</v>
      </c>
      <c r="D276" s="23">
        <f t="shared" si="63"/>
        <v>650779</v>
      </c>
      <c r="E276" s="81">
        <v>1952337</v>
      </c>
      <c r="F276" s="82">
        <f t="shared" si="64"/>
        <v>80.099999999999994</v>
      </c>
      <c r="G276" s="23">
        <f t="shared" si="65"/>
        <v>486012</v>
      </c>
      <c r="H276" s="25">
        <f t="shared" ref="H276" si="66">SUM(G276)</f>
        <v>486012</v>
      </c>
      <c r="I276" s="22"/>
      <c r="J276" s="22" t="s">
        <v>97</v>
      </c>
    </row>
    <row r="277" spans="1:10" x14ac:dyDescent="0.25">
      <c r="A277" s="103" t="s">
        <v>25</v>
      </c>
      <c r="B277" s="104"/>
      <c r="C277" s="104"/>
      <c r="D277" s="104"/>
      <c r="E277" s="104"/>
      <c r="F277" s="104"/>
      <c r="G277" s="105"/>
      <c r="H277" s="28">
        <f>SUM(H275:H276)</f>
        <v>1041650</v>
      </c>
      <c r="I277" s="21"/>
      <c r="J277" s="21"/>
    </row>
    <row r="278" spans="1:10" ht="7.5" customHeight="1" x14ac:dyDescent="0.25">
      <c r="A278" s="33"/>
      <c r="B278" s="33"/>
      <c r="C278" s="33"/>
      <c r="D278" s="33"/>
      <c r="E278" s="33"/>
      <c r="F278" s="33"/>
      <c r="G278" s="33"/>
      <c r="H278" s="33"/>
      <c r="I278" s="33"/>
      <c r="J278" s="33"/>
    </row>
    <row r="279" spans="1:10" x14ac:dyDescent="0.25">
      <c r="A279" s="106" t="s">
        <v>28</v>
      </c>
      <c r="B279" s="107"/>
      <c r="C279" s="107"/>
      <c r="D279" s="107"/>
      <c r="E279" s="107"/>
      <c r="F279" s="107"/>
      <c r="G279" s="107"/>
      <c r="H279" s="108"/>
      <c r="I279" s="21"/>
      <c r="J279" s="21"/>
    </row>
    <row r="280" spans="1:10" ht="90" x14ac:dyDescent="0.25">
      <c r="A280" s="20" t="s">
        <v>14</v>
      </c>
      <c r="B280" s="20" t="s">
        <v>16</v>
      </c>
      <c r="C280" s="20" t="s">
        <v>15</v>
      </c>
      <c r="D280" s="20" t="s">
        <v>17</v>
      </c>
      <c r="E280" s="20" t="s">
        <v>18</v>
      </c>
      <c r="F280" s="20" t="s">
        <v>19</v>
      </c>
      <c r="G280" s="20" t="s">
        <v>21</v>
      </c>
      <c r="H280" s="20" t="s">
        <v>24</v>
      </c>
      <c r="I280" s="21"/>
      <c r="J280" s="21"/>
    </row>
    <row r="281" spans="1:10" ht="45" x14ac:dyDescent="0.25">
      <c r="A281" s="80" t="s">
        <v>50</v>
      </c>
      <c r="B281" s="81">
        <v>26451607</v>
      </c>
      <c r="C281" s="81">
        <v>19879170</v>
      </c>
      <c r="D281" s="23">
        <f t="shared" ref="D281" si="67">E281-C281</f>
        <v>7614087</v>
      </c>
      <c r="E281" s="81">
        <v>27493257</v>
      </c>
      <c r="F281" s="24">
        <f t="shared" ref="F281" si="68">ROUND((E281/B281)*100,1)</f>
        <v>103.9</v>
      </c>
      <c r="G281" s="23">
        <f t="shared" ref="G281" si="69">SUM(B281-E281)</f>
        <v>-1041650</v>
      </c>
      <c r="H281" s="25">
        <f t="shared" ref="H281" si="70">SUM(G281)</f>
        <v>-1041650</v>
      </c>
      <c r="I281" s="22"/>
      <c r="J281" s="22" t="s">
        <v>61</v>
      </c>
    </row>
    <row r="282" spans="1:10" x14ac:dyDescent="0.25">
      <c r="A282" s="109" t="s">
        <v>25</v>
      </c>
      <c r="B282" s="109"/>
      <c r="C282" s="109"/>
      <c r="D282" s="109"/>
      <c r="E282" s="109"/>
      <c r="F282" s="109"/>
      <c r="G282" s="28">
        <f>SUM(G281)</f>
        <v>-1041650</v>
      </c>
      <c r="H282" s="28">
        <f>SUM(H281)</f>
        <v>-1041650</v>
      </c>
      <c r="I282" s="21"/>
      <c r="J282" s="21"/>
    </row>
    <row r="283" spans="1:10" x14ac:dyDescent="0.25">
      <c r="A283" s="16"/>
      <c r="B283" s="16"/>
      <c r="C283" s="16"/>
      <c r="D283" s="16"/>
      <c r="E283" s="16"/>
      <c r="F283" s="16"/>
      <c r="G283" s="16"/>
      <c r="H283" s="17"/>
    </row>
    <row r="284" spans="1:10" x14ac:dyDescent="0.25">
      <c r="H284" s="5" t="s">
        <v>12</v>
      </c>
    </row>
    <row r="285" spans="1:10" ht="50.65" customHeight="1" x14ac:dyDescent="0.25">
      <c r="A285" s="99" t="s">
        <v>51</v>
      </c>
      <c r="B285" s="99"/>
      <c r="C285" s="99"/>
      <c r="D285" s="99"/>
      <c r="E285" s="99"/>
      <c r="F285" s="99"/>
      <c r="G285" s="99"/>
      <c r="H285" s="17"/>
    </row>
    <row r="286" spans="1:10" ht="90" x14ac:dyDescent="0.25">
      <c r="A286" s="52" t="s">
        <v>49</v>
      </c>
      <c r="B286" s="52" t="s">
        <v>16</v>
      </c>
      <c r="C286" s="52" t="s">
        <v>15</v>
      </c>
      <c r="D286" s="52" t="s">
        <v>17</v>
      </c>
      <c r="E286" s="52" t="s">
        <v>18</v>
      </c>
      <c r="F286" s="52" t="s">
        <v>19</v>
      </c>
      <c r="G286" s="52" t="s">
        <v>22</v>
      </c>
      <c r="H286" s="52" t="s">
        <v>23</v>
      </c>
      <c r="I286" s="53"/>
      <c r="J286" s="53"/>
    </row>
    <row r="287" spans="1:10" ht="14.1" customHeight="1" x14ac:dyDescent="0.25">
      <c r="A287" s="95" t="s">
        <v>47</v>
      </c>
      <c r="B287" s="96"/>
      <c r="C287" s="96"/>
      <c r="D287" s="96"/>
      <c r="E287" s="96"/>
      <c r="F287" s="96"/>
      <c r="G287" s="96"/>
      <c r="H287" s="97"/>
      <c r="I287" s="53"/>
      <c r="J287" s="53"/>
    </row>
    <row r="288" spans="1:10" ht="90" x14ac:dyDescent="0.25">
      <c r="A288" s="54" t="s">
        <v>137</v>
      </c>
      <c r="B288" s="55">
        <v>300000</v>
      </c>
      <c r="C288" s="55">
        <v>48750.37</v>
      </c>
      <c r="D288" s="55">
        <f t="shared" ref="D288" si="71">E288-C288</f>
        <v>94344.63</v>
      </c>
      <c r="E288" s="64">
        <v>143095</v>
      </c>
      <c r="F288" s="78">
        <f t="shared" ref="F288" si="72">ROUND((E288/B288)*100,1)</f>
        <v>47.7</v>
      </c>
      <c r="G288" s="55">
        <f t="shared" ref="G288" si="73">B288-E288</f>
        <v>156905</v>
      </c>
      <c r="H288" s="57">
        <f>SUM(G288)</f>
        <v>156905</v>
      </c>
      <c r="I288" s="55"/>
      <c r="J288" s="54" t="s">
        <v>161</v>
      </c>
    </row>
    <row r="289" spans="1:10" x14ac:dyDescent="0.25">
      <c r="A289" s="110" t="s">
        <v>25</v>
      </c>
      <c r="B289" s="111"/>
      <c r="C289" s="111"/>
      <c r="D289" s="111"/>
      <c r="E289" s="111"/>
      <c r="F289" s="111"/>
      <c r="G289" s="112"/>
      <c r="H289" s="58">
        <f>SUM(H288:H288)</f>
        <v>156905</v>
      </c>
      <c r="I289" s="53"/>
      <c r="J289" s="53"/>
    </row>
    <row r="290" spans="1:10" ht="7.5" customHeight="1" x14ac:dyDescent="0.25">
      <c r="A290" s="51"/>
      <c r="B290" s="51"/>
      <c r="C290" s="51"/>
      <c r="D290" s="51"/>
      <c r="E290" s="51"/>
      <c r="F290" s="51"/>
      <c r="G290" s="51"/>
      <c r="H290" s="51"/>
      <c r="I290" s="51"/>
      <c r="J290" s="51"/>
    </row>
    <row r="291" spans="1:10" x14ac:dyDescent="0.25">
      <c r="A291" s="95" t="s">
        <v>28</v>
      </c>
      <c r="B291" s="96"/>
      <c r="C291" s="96"/>
      <c r="D291" s="96"/>
      <c r="E291" s="96"/>
      <c r="F291" s="96"/>
      <c r="G291" s="96"/>
      <c r="H291" s="97"/>
      <c r="I291" s="53"/>
      <c r="J291" s="53"/>
    </row>
    <row r="292" spans="1:10" ht="90" x14ac:dyDescent="0.25">
      <c r="A292" s="52" t="s">
        <v>14</v>
      </c>
      <c r="B292" s="52" t="s">
        <v>16</v>
      </c>
      <c r="C292" s="52" t="s">
        <v>15</v>
      </c>
      <c r="D292" s="52" t="s">
        <v>17</v>
      </c>
      <c r="E292" s="52" t="s">
        <v>18</v>
      </c>
      <c r="F292" s="52" t="s">
        <v>19</v>
      </c>
      <c r="G292" s="52" t="s">
        <v>21</v>
      </c>
      <c r="H292" s="52" t="s">
        <v>24</v>
      </c>
      <c r="I292" s="53"/>
      <c r="J292" s="53"/>
    </row>
    <row r="293" spans="1:10" ht="195" x14ac:dyDescent="0.25">
      <c r="A293" s="54" t="s">
        <v>58</v>
      </c>
      <c r="B293" s="55">
        <v>998250</v>
      </c>
      <c r="C293" s="55">
        <v>0</v>
      </c>
      <c r="D293" s="55">
        <f>998250+156905</f>
        <v>1155155</v>
      </c>
      <c r="E293" s="64">
        <f>SUM(D293)</f>
        <v>1155155</v>
      </c>
      <c r="F293" s="78">
        <f t="shared" ref="F293" si="74">ROUND((E293/B293)*100,1)</f>
        <v>115.7</v>
      </c>
      <c r="G293" s="55">
        <f t="shared" ref="G293" si="75">SUM(B293-E293)</f>
        <v>-156905</v>
      </c>
      <c r="H293" s="57">
        <f t="shared" ref="H293" si="76">SUM(G293)</f>
        <v>-156905</v>
      </c>
      <c r="I293" s="54"/>
      <c r="J293" s="54" t="s">
        <v>74</v>
      </c>
    </row>
    <row r="294" spans="1:10" x14ac:dyDescent="0.25">
      <c r="A294" s="98" t="s">
        <v>25</v>
      </c>
      <c r="B294" s="98"/>
      <c r="C294" s="98"/>
      <c r="D294" s="98"/>
      <c r="E294" s="98"/>
      <c r="F294" s="98"/>
      <c r="G294" s="58">
        <f>SUM(G293)</f>
        <v>-156905</v>
      </c>
      <c r="H294" s="58">
        <f>SUM(H293)</f>
        <v>-156905</v>
      </c>
      <c r="I294" s="53"/>
      <c r="J294" s="53"/>
    </row>
    <row r="295" spans="1:10" x14ac:dyDescent="0.25">
      <c r="A295" s="16"/>
      <c r="B295" s="16"/>
      <c r="C295" s="16"/>
      <c r="D295" s="16"/>
      <c r="E295" s="16"/>
      <c r="F295" s="16"/>
      <c r="G295" s="16"/>
      <c r="H295" s="17"/>
    </row>
    <row r="296" spans="1:10" x14ac:dyDescent="0.25">
      <c r="A296" s="16"/>
      <c r="B296" s="16"/>
      <c r="C296" s="16"/>
      <c r="D296" s="16"/>
      <c r="E296" s="16"/>
      <c r="F296" s="16"/>
      <c r="G296" s="16"/>
      <c r="H296" s="17"/>
    </row>
    <row r="297" spans="1:10" x14ac:dyDescent="0.25">
      <c r="A297" s="16"/>
      <c r="B297" s="16"/>
      <c r="C297" s="16"/>
      <c r="D297" s="16"/>
      <c r="E297" s="16"/>
      <c r="F297" s="16"/>
      <c r="G297" s="16"/>
      <c r="H297" s="17"/>
    </row>
    <row r="298" spans="1:10" x14ac:dyDescent="0.25">
      <c r="A298" s="16"/>
      <c r="B298" s="16"/>
      <c r="C298" s="16"/>
      <c r="D298" s="16"/>
      <c r="E298" s="16"/>
      <c r="F298" s="16"/>
      <c r="G298" s="16"/>
      <c r="H298" s="17"/>
    </row>
    <row r="299" spans="1:10" x14ac:dyDescent="0.25">
      <c r="A299" s="16"/>
      <c r="B299" s="16"/>
      <c r="C299" s="16"/>
      <c r="D299" s="16"/>
      <c r="E299" s="16"/>
      <c r="F299" s="16"/>
      <c r="G299" s="16"/>
      <c r="H299" s="17"/>
    </row>
    <row r="300" spans="1:10" x14ac:dyDescent="0.25">
      <c r="H300" s="1"/>
    </row>
    <row r="302" spans="1:10" x14ac:dyDescent="0.25">
      <c r="H302" s="1"/>
    </row>
    <row r="305" spans="8:8" x14ac:dyDescent="0.25">
      <c r="H305" s="1"/>
    </row>
  </sheetData>
  <mergeCells count="109">
    <mergeCell ref="A78:F78"/>
    <mergeCell ref="A162:H162"/>
    <mergeCell ref="A88:H88"/>
    <mergeCell ref="A91:F91"/>
    <mergeCell ref="A123:F123"/>
    <mergeCell ref="A142:H142"/>
    <mergeCell ref="A147:F147"/>
    <mergeCell ref="A151:G151"/>
    <mergeCell ref="A122:H122"/>
    <mergeCell ref="A119:H119"/>
    <mergeCell ref="A131:H131"/>
    <mergeCell ref="A112:F112"/>
    <mergeCell ref="A115:H115"/>
    <mergeCell ref="A117:G117"/>
    <mergeCell ref="A94:H94"/>
    <mergeCell ref="A97:G97"/>
    <mergeCell ref="A99:H99"/>
    <mergeCell ref="A102:F102"/>
    <mergeCell ref="A105:H105"/>
    <mergeCell ref="A153:H153"/>
    <mergeCell ref="A156:F156"/>
    <mergeCell ref="A134:G134"/>
    <mergeCell ref="I199:I200"/>
    <mergeCell ref="A242:A247"/>
    <mergeCell ref="A218:H218"/>
    <mergeCell ref="A221:F221"/>
    <mergeCell ref="A224:G224"/>
    <mergeCell ref="A227:G227"/>
    <mergeCell ref="A229:H229"/>
    <mergeCell ref="A232:F232"/>
    <mergeCell ref="A259:H259"/>
    <mergeCell ref="A189:F189"/>
    <mergeCell ref="A183:G183"/>
    <mergeCell ref="A160:G160"/>
    <mergeCell ref="A268:G268"/>
    <mergeCell ref="A238:G238"/>
    <mergeCell ref="A240:H240"/>
    <mergeCell ref="A250:F250"/>
    <mergeCell ref="A253:H253"/>
    <mergeCell ref="A255:G255"/>
    <mergeCell ref="A262:G262"/>
    <mergeCell ref="A266:H266"/>
    <mergeCell ref="A166:F166"/>
    <mergeCell ref="A173:G173"/>
    <mergeCell ref="A169:H169"/>
    <mergeCell ref="A175:H175"/>
    <mergeCell ref="A178:F178"/>
    <mergeCell ref="A181:H181"/>
    <mergeCell ref="A185:H185"/>
    <mergeCell ref="A4:G4"/>
    <mergeCell ref="A14:F14"/>
    <mergeCell ref="A6:H6"/>
    <mergeCell ref="A11:H11"/>
    <mergeCell ref="A9:G9"/>
    <mergeCell ref="A57:H57"/>
    <mergeCell ref="A59:G59"/>
    <mergeCell ref="A61:H61"/>
    <mergeCell ref="A66:F66"/>
    <mergeCell ref="A27:H27"/>
    <mergeCell ref="A29:G29"/>
    <mergeCell ref="A31:H31"/>
    <mergeCell ref="A36:F36"/>
    <mergeCell ref="A47:G47"/>
    <mergeCell ref="A39:G39"/>
    <mergeCell ref="A42:F42"/>
    <mergeCell ref="A43:H44"/>
    <mergeCell ref="A50:F50"/>
    <mergeCell ref="A51:H52"/>
    <mergeCell ref="A55:G55"/>
    <mergeCell ref="A17:H17"/>
    <mergeCell ref="A19:G19"/>
    <mergeCell ref="A21:H21"/>
    <mergeCell ref="A24:F24"/>
    <mergeCell ref="A136:H136"/>
    <mergeCell ref="A140:G140"/>
    <mergeCell ref="A126:H126"/>
    <mergeCell ref="A130:G130"/>
    <mergeCell ref="A69:H69"/>
    <mergeCell ref="A107:G107"/>
    <mergeCell ref="A109:H109"/>
    <mergeCell ref="A81:H81"/>
    <mergeCell ref="A86:G86"/>
    <mergeCell ref="A71:H71"/>
    <mergeCell ref="A73:G73"/>
    <mergeCell ref="A75:H75"/>
    <mergeCell ref="A291:H291"/>
    <mergeCell ref="A294:F294"/>
    <mergeCell ref="A192:H192"/>
    <mergeCell ref="A272:G272"/>
    <mergeCell ref="A274:H274"/>
    <mergeCell ref="A277:G277"/>
    <mergeCell ref="A279:H279"/>
    <mergeCell ref="A282:F282"/>
    <mergeCell ref="A285:G285"/>
    <mergeCell ref="A287:H287"/>
    <mergeCell ref="A289:G289"/>
    <mergeCell ref="A195:G195"/>
    <mergeCell ref="A197:H197"/>
    <mergeCell ref="A201:F201"/>
    <mergeCell ref="A204:H204"/>
    <mergeCell ref="A207:G207"/>
    <mergeCell ref="A209:H209"/>
    <mergeCell ref="A249:H249"/>
    <mergeCell ref="A256:H256"/>
    <mergeCell ref="A263:H263"/>
    <mergeCell ref="A269:H269"/>
    <mergeCell ref="A235:G235"/>
    <mergeCell ref="A212:F212"/>
    <mergeCell ref="A216:G216"/>
  </mergeCells>
  <pageMargins left="0.23622047244094491" right="0.23622047244094491" top="0.74803149606299213" bottom="0.7480314960629921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1.-11.pielikums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Kasparenko</dc:creator>
  <cp:lastModifiedBy>Sandra Kasparenko</cp:lastModifiedBy>
  <cp:lastPrinted>2023-11-27T09:38:15Z</cp:lastPrinted>
  <dcterms:created xsi:type="dcterms:W3CDTF">2022-10-13T09:36:15Z</dcterms:created>
  <dcterms:modified xsi:type="dcterms:W3CDTF">2023-12-07T07:21:26Z</dcterms:modified>
</cp:coreProperties>
</file>