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328"/>
  <workbookPr defaultThemeVersion="202300"/>
  <mc:AlternateContent xmlns:mc="http://schemas.openxmlformats.org/markup-compatibility/2006">
    <mc:Choice Requires="x15">
      <x15ac:absPath xmlns:x15ac="http://schemas.microsoft.com/office/spreadsheetml/2010/11/ac" url="https://veselibasministrija-my.sharepoint.com/personal/liene_abola_vm_gov_lv/Documents/Documents/Ārstniecības_riska_fonds/"/>
    </mc:Choice>
  </mc:AlternateContent>
  <xr:revisionPtr revIDLastSave="26" documentId="8_{86697CD6-5401-498B-809E-DF0557F06C93}" xr6:coauthVersionLast="47" xr6:coauthVersionMax="47" xr10:uidLastSave="{46AB1BC6-CF6A-41F0-94A3-5D102A481B1E}"/>
  <bookViews>
    <workbookView xWindow="-120" yWindow="-120" windowWidth="29040" windowHeight="15720" xr2:uid="{18B0F733-0DB6-42AC-9622-57484392BADB}"/>
  </bookViews>
  <sheets>
    <sheet name="ĀRF_finansējums_2014-2028" sheetId="1" r:id="rId1"/>
    <sheet name="2025_iemaksu_aprēķins" sheetId="6" r:id="rId2"/>
    <sheet name="2026_2028_iemaksu_prognoze" sheetId="7" r:id="rId3"/>
    <sheet name="Ārstniecības_iestāžu_maksājumi" sheetId="4" r:id="rId4"/>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31" i="1" l="1"/>
  <c r="C30" i="1"/>
  <c r="D29" i="1"/>
  <c r="C29" i="1"/>
  <c r="D27" i="1"/>
  <c r="C27" i="1"/>
  <c r="D26" i="1"/>
  <c r="C26" i="1"/>
  <c r="D24" i="1"/>
  <c r="C24" i="1"/>
  <c r="F19" i="4"/>
  <c r="I48" i="4"/>
  <c r="H47" i="4"/>
  <c r="I47" i="4"/>
  <c r="I42" i="4"/>
  <c r="I43" i="4"/>
  <c r="I44" i="4"/>
  <c r="I45" i="4"/>
  <c r="I46" i="4"/>
  <c r="I41" i="4"/>
  <c r="H42" i="4"/>
  <c r="H43" i="4"/>
  <c r="H44" i="4"/>
  <c r="H45" i="4"/>
  <c r="H46" i="4"/>
  <c r="H41" i="4"/>
  <c r="I38" i="4"/>
  <c r="I37" i="4"/>
  <c r="I32" i="4"/>
  <c r="I33" i="4"/>
  <c r="I34" i="4"/>
  <c r="I35" i="4"/>
  <c r="I36" i="4"/>
  <c r="I31" i="4"/>
  <c r="H36" i="4"/>
  <c r="H37" i="4" s="1"/>
  <c r="H32" i="4"/>
  <c r="H33" i="4"/>
  <c r="H34" i="4"/>
  <c r="H35" i="4"/>
  <c r="H31" i="4"/>
  <c r="B18" i="4"/>
  <c r="I13" i="7"/>
  <c r="I8" i="7"/>
  <c r="C13" i="7"/>
  <c r="C8" i="7"/>
  <c r="O13" i="1"/>
  <c r="P13" i="1" s="1"/>
  <c r="C39" i="6"/>
  <c r="F38" i="6"/>
  <c r="F37" i="6"/>
  <c r="F36" i="6"/>
  <c r="F35" i="6"/>
  <c r="F39" i="6" s="1"/>
  <c r="H39" i="6" s="1"/>
  <c r="B43" i="6" s="1"/>
  <c r="C30" i="6"/>
  <c r="B30" i="6"/>
  <c r="E30" i="6" s="1"/>
  <c r="C22" i="6"/>
  <c r="B22" i="6"/>
  <c r="E21" i="6"/>
  <c r="D21" i="6"/>
  <c r="E20" i="6"/>
  <c r="D20" i="6"/>
  <c r="F20" i="6" s="1"/>
  <c r="F19" i="6"/>
  <c r="E19" i="6"/>
  <c r="D19" i="6"/>
  <c r="E18" i="6"/>
  <c r="D18" i="6"/>
  <c r="D13" i="6"/>
  <c r="C13" i="6"/>
  <c r="D15" i="1"/>
  <c r="E15" i="1"/>
  <c r="F15" i="1"/>
  <c r="G15" i="1"/>
  <c r="H15" i="1"/>
  <c r="I15" i="1"/>
  <c r="J15" i="1"/>
  <c r="K15" i="1"/>
  <c r="L15" i="1"/>
  <c r="M15" i="1"/>
  <c r="N15" i="1"/>
  <c r="C15" i="1"/>
  <c r="J7" i="1"/>
  <c r="O10" i="1"/>
  <c r="B7" i="7" l="1"/>
  <c r="B8" i="7" s="1"/>
  <c r="D8" i="7" s="1"/>
  <c r="C18" i="4" s="1"/>
  <c r="B12" i="7"/>
  <c r="B13" i="7" s="1"/>
  <c r="D13" i="7" s="1"/>
  <c r="H7" i="7"/>
  <c r="H8" i="7" s="1"/>
  <c r="J8" i="7" s="1"/>
  <c r="D22" i="6"/>
  <c r="F18" i="6"/>
  <c r="F21" i="6"/>
  <c r="E22" i="6"/>
  <c r="F22" i="6"/>
  <c r="O15" i="1"/>
  <c r="Q13" i="1"/>
  <c r="H12" i="7" s="1"/>
  <c r="H13" i="7" s="1"/>
  <c r="J13" i="7" s="1"/>
  <c r="Q9" i="1" l="1"/>
  <c r="M13" i="7"/>
  <c r="P9" i="1"/>
  <c r="M8" i="7"/>
  <c r="D18" i="4"/>
  <c r="D19" i="4" s="1"/>
  <c r="C12" i="4"/>
  <c r="D11" i="4"/>
  <c r="D10" i="4"/>
  <c r="D9" i="4"/>
  <c r="D8" i="4"/>
  <c r="D7" i="4"/>
  <c r="D6" i="4"/>
  <c r="D12" i="4" l="1"/>
  <c r="C17" i="4" l="1"/>
  <c r="B17" i="4"/>
  <c r="F17" i="4"/>
  <c r="E17" i="4"/>
  <c r="D17" i="4"/>
  <c r="G31" i="4" l="1"/>
  <c r="G43" i="4"/>
  <c r="G36" i="4"/>
  <c r="G41" i="4"/>
  <c r="G32" i="4"/>
  <c r="G42" i="4"/>
  <c r="G44" i="4"/>
  <c r="G35" i="4"/>
  <c r="G34" i="4"/>
  <c r="G33" i="4"/>
  <c r="G45" i="4"/>
  <c r="G46" i="4"/>
  <c r="E44" i="4"/>
  <c r="E35" i="4"/>
  <c r="E45" i="4"/>
  <c r="E34" i="4"/>
  <c r="E46" i="4"/>
  <c r="E33" i="4"/>
  <c r="E41" i="4"/>
  <c r="E32" i="4"/>
  <c r="E43" i="4"/>
  <c r="E36" i="4"/>
  <c r="E31" i="4"/>
  <c r="E42" i="4"/>
  <c r="F42" i="4"/>
  <c r="F43" i="4"/>
  <c r="F36" i="4"/>
  <c r="F44" i="4"/>
  <c r="F35" i="4"/>
  <c r="F45" i="4"/>
  <c r="F34" i="4"/>
  <c r="F46" i="4"/>
  <c r="F33" i="4"/>
  <c r="F41" i="4"/>
  <c r="F32" i="4"/>
  <c r="F31" i="4"/>
  <c r="G25" i="4"/>
  <c r="G26" i="4"/>
  <c r="H26" i="4"/>
  <c r="H25" i="4"/>
  <c r="I26" i="4"/>
  <c r="I25" i="4"/>
  <c r="F26" i="4"/>
  <c r="F25" i="4"/>
  <c r="F27" i="4" s="1"/>
  <c r="E25" i="4"/>
  <c r="E26" i="4"/>
  <c r="I27" i="4" l="1"/>
  <c r="H27" i="4"/>
  <c r="I28" i="4" s="1"/>
  <c r="E27" i="4"/>
  <c r="E47" i="4"/>
  <c r="F37" i="4"/>
  <c r="G47" i="4"/>
  <c r="F47" i="4"/>
  <c r="G37" i="4"/>
  <c r="G38" i="4" s="1"/>
  <c r="E37" i="4"/>
  <c r="G27" i="4"/>
  <c r="G28" i="4" s="1"/>
  <c r="O7" i="1"/>
  <c r="G48" i="4" l="1"/>
  <c r="P15" i="1"/>
  <c r="Q15" i="1" l="1"/>
  <c r="N7" i="1"/>
  <c r="K7" i="1"/>
  <c r="I7" i="1"/>
  <c r="H7" i="1"/>
  <c r="G7" i="1"/>
  <c r="F7" i="1"/>
  <c r="E7" i="1"/>
  <c r="D7" i="1"/>
  <c r="C7" i="1"/>
  <c r="C17" i="1" s="1"/>
  <c r="D17" i="1" s="1"/>
  <c r="E17" i="1" s="1"/>
  <c r="L7" i="1"/>
  <c r="M7" i="1"/>
  <c r="F17" i="1" l="1"/>
  <c r="G17" i="1" s="1"/>
  <c r="H17" i="1" s="1"/>
  <c r="I17" i="1" s="1"/>
  <c r="J17" i="1" l="1"/>
  <c r="K17" i="1" s="1"/>
  <c r="L17" i="1" s="1"/>
  <c r="M17" i="1" s="1"/>
  <c r="N17" i="1" s="1"/>
  <c r="O17" i="1" l="1"/>
  <c r="P10" i="1" l="1"/>
  <c r="P7" i="1" s="1"/>
  <c r="P17" i="1"/>
  <c r="Q17" i="1" l="1"/>
  <c r="Q10" i="1"/>
  <c r="Q7" i="1" s="1"/>
</calcChain>
</file>

<file path=xl/sharedStrings.xml><?xml version="1.0" encoding="utf-8"?>
<sst xmlns="http://schemas.openxmlformats.org/spreadsheetml/2006/main" count="192" uniqueCount="125">
  <si>
    <t>no tā:</t>
  </si>
  <si>
    <t>Pārskata gads</t>
  </si>
  <si>
    <r>
      <t xml:space="preserve">Resursi kopā, </t>
    </r>
    <r>
      <rPr>
        <b/>
        <i/>
        <sz val="8"/>
        <color theme="1"/>
        <rFont val="Times New Roman"/>
        <family val="1"/>
        <charset val="186"/>
      </rPr>
      <t>euro</t>
    </r>
    <r>
      <rPr>
        <b/>
        <sz val="8"/>
        <color theme="1"/>
        <rFont val="Times New Roman"/>
        <family val="1"/>
        <charset val="186"/>
      </rPr>
      <t>:</t>
    </r>
  </si>
  <si>
    <r>
      <t xml:space="preserve">Izmaksāts kopā, </t>
    </r>
    <r>
      <rPr>
        <b/>
        <i/>
        <sz val="8"/>
        <color theme="1"/>
        <rFont val="Times New Roman"/>
        <family val="1"/>
        <charset val="186"/>
      </rPr>
      <t>euro</t>
    </r>
    <r>
      <rPr>
        <b/>
        <sz val="8"/>
        <color theme="1"/>
        <rFont val="Times New Roman"/>
        <family val="1"/>
        <charset val="186"/>
      </rPr>
      <t>:</t>
    </r>
  </si>
  <si>
    <t>Uz 04.09.2025</t>
  </si>
  <si>
    <t>Ārstniecības iestādes  nosaukums</t>
  </si>
  <si>
    <t>Riska grupa</t>
  </si>
  <si>
    <t>Riska koeficients (K)</t>
  </si>
  <si>
    <t xml:space="preserve"> Ārstniecības personu darba vietu skaits atbilstoši specialitātei (D)</t>
  </si>
  <si>
    <t>I</t>
  </si>
  <si>
    <t>II</t>
  </si>
  <si>
    <t>III</t>
  </si>
  <si>
    <t>IV</t>
  </si>
  <si>
    <t>V</t>
  </si>
  <si>
    <t>VI</t>
  </si>
  <si>
    <t>VI (māsa)</t>
  </si>
  <si>
    <t>III (ģimenes (vispārējās prakses) ārsts)</t>
  </si>
  <si>
    <t>Riska koeficients</t>
  </si>
  <si>
    <t>Riska apjoms kopā</t>
  </si>
  <si>
    <t>Kopā</t>
  </si>
  <si>
    <t>Riska koeficienti un riska apjomi</t>
  </si>
  <si>
    <t>2025.gadam</t>
  </si>
  <si>
    <t>2026.gadam</t>
  </si>
  <si>
    <t>Ģimenes ārsta prakse (1 ārsts un 1 māsa)</t>
  </si>
  <si>
    <t>Vienas riska vienības vērtība (M)</t>
  </si>
  <si>
    <t>KOPĀ</t>
  </si>
  <si>
    <t>1. Pielikums noteikumu projekta "Grozījumi Ministru kabineta 2013. gada 5. novembra noteikumos Nr. 1268 "Ārstniecības riska fonda darbības noteikumi"" anotācijai</t>
  </si>
  <si>
    <t>Ārstniecības riska fondā saņemtās iemaksas un izmaksāto atlīdzību kopsummas 2014. - 2024. gadā, kā arī prognoze 2025. - 2028. gadam</t>
  </si>
  <si>
    <t>Saņemtās iemaksas ĀRF</t>
  </si>
  <si>
    <t>Gada laikā pārdalītā summa no maksājumu uzkrājuma</t>
  </si>
  <si>
    <t>Indikatīvi prognozētā summa no maksājumu uzkrājuma, kas papildus 2025.g beigās tiktu pārdalīta</t>
  </si>
  <si>
    <t>Prognoze 2025 *</t>
  </si>
  <si>
    <t>* Prognoze 2025. gadam: Saņemtās iemaksas  ĀRF - atbilstoši 2025. gadā aprēķinātajai kopsummai un norādītajām iemaksām konkrētajām ārstniecības iestādēm, Izmaksāts kopā - 2025. gada 8 mēnešu faktiskā izpilde, attiecināta uz pilnu gadu</t>
  </si>
  <si>
    <t>Prognoze 2026 **</t>
  </si>
  <si>
    <t>Prognoze 2027 - 2028 **</t>
  </si>
  <si>
    <t>** Izmaksājamās atlīdzību kopsummas 2026. - 2028. gadam tiek prognozētas 2025. gada apmērā</t>
  </si>
  <si>
    <t>Starpība starp saņemtām iemaksām un izmaksāto gada ietvaros, euro</t>
  </si>
  <si>
    <t>1. Ārstniecības personu skaits un ārstniecības atbalsta personu skaits un riska apjoms iestādēs, kuras sniedz ārstniecības pakalpojumus</t>
  </si>
  <si>
    <t>Ārstniecības personu darba vietu skaits atbilstoši specialitātei</t>
  </si>
  <si>
    <t>2. Prognozējamās atlīdzības summas aprēķins 2025.gadam, ņemot vērā faktiski izmaksātās atlīdzības iepriekšējo četru kalendāro gadu periodā (2021.-2024.gads), atbilstoši 05.11.2013. MK noteikumu Nr.1268 "Ārstniecības riska fonda darbības noteikumi" (grozījumi no 18.05.2021.) 24.punktam:</t>
  </si>
  <si>
    <t>2.1. Prognozējamās atlīdzības summas aprēķins</t>
  </si>
  <si>
    <t>Atlīdzību summu sadalījums pa grupām</t>
  </si>
  <si>
    <t>Faktisko lēmumu par  atlīdzību izmaksu skaits</t>
  </si>
  <si>
    <t>Faktiski izmaksāto atlīdzību summas, EUR</t>
  </si>
  <si>
    <t>Vidējā atlīdzība, EUR (A)</t>
  </si>
  <si>
    <t>Vidējais  atlīdzību skaits   gadā (S)</t>
  </si>
  <si>
    <t>Prognozējamā atlīdzības summa  vienā gadā, ņemot vērā faktiski izmaksātās atlīdzības, EUR</t>
  </si>
  <si>
    <t>līdz 10 000 EUR</t>
  </si>
  <si>
    <t>10 000 - 30 000 EUR</t>
  </si>
  <si>
    <t>30 000 - 75 000 EUR</t>
  </si>
  <si>
    <t>virs 75 000 EUR</t>
  </si>
  <si>
    <t>2.2. Veselības inspekcijā saņemto atlīdzības pieprasījumu un sagatavoto atzinumu skaits (Veselības inspekcijas 25.01.2025. vēstule Nr.1.3.1.-1/869)</t>
  </si>
  <si>
    <t>Gads</t>
  </si>
  <si>
    <t>Veselības inspekcijā gadā saņemto atlīdzības prasījumu skaits</t>
  </si>
  <si>
    <t>Veselības inspekcijā gadā sagatavoto atzinumu skaits</t>
  </si>
  <si>
    <t>Neizskatīto atlīdzību skaits 2024.gada beigās</t>
  </si>
  <si>
    <t>Īpatsvars neizskatīto atlīdzību prasījumu skaitam  pret kopējo saņemto atlīdzību prasījumu skaitu</t>
  </si>
  <si>
    <t>2.3. Prognozējamā atlīdzības summas aprēķins 2025.gadam, ņemot vērā vidējo atlīdzību skaitu, vidējo atlīdzību un koeficientu</t>
  </si>
  <si>
    <t>Vidējais atlīdzību skaits
 (S)</t>
  </si>
  <si>
    <t>Vidējā atlīdzība (A)</t>
  </si>
  <si>
    <t>Prognozējamā atlīdzības summa par kaitējumiem vienā gadā, ņemot vērā vidējo atlīdzību skaitu
 (S * A)</t>
  </si>
  <si>
    <t>Koeficients, ņemot vērā neizskatīto atlīdzības pieprasījumu lietu skaitu (K)</t>
  </si>
  <si>
    <t>Prognozējamā atlīdzības summa vienā gadā, ņemot vērā vidējo atlīdzību skaitu, vidējo atlīdzību un koeficientu
(S * A * K)</t>
  </si>
  <si>
    <t>Sadalījums par grupām</t>
  </si>
  <si>
    <t>Skaits</t>
  </si>
  <si>
    <t>Atlīdzība, EUR</t>
  </si>
  <si>
    <t>S1</t>
  </si>
  <si>
    <t>A1</t>
  </si>
  <si>
    <t>S2</t>
  </si>
  <si>
    <t>A2</t>
  </si>
  <si>
    <t>S3</t>
  </si>
  <si>
    <t>A3</t>
  </si>
  <si>
    <t>S4</t>
  </si>
  <si>
    <t>A4</t>
  </si>
  <si>
    <t>3.Vidējais  gada riska maksājuma apmērs par vienu ārstniecības personu*</t>
  </si>
  <si>
    <t>Vienas riska vienības vērtība, EUR</t>
  </si>
  <si>
    <t>Plānotā maksimālā izmaksas summa 2025.gadā, EUR</t>
  </si>
  <si>
    <r>
      <rPr>
        <b/>
        <i/>
        <sz val="12"/>
        <rFont val="Times New Roman"/>
        <family val="1"/>
        <charset val="186"/>
      </rPr>
      <t>*</t>
    </r>
    <r>
      <rPr>
        <i/>
        <sz val="12"/>
        <rFont val="Times New Roman"/>
        <family val="1"/>
        <charset val="186"/>
      </rPr>
      <t xml:space="preserve"> Aprēķinot vidējā riska maksājuma apmēru par vienu ārstniecības personu 2025.gadam, dati  (dati uz 02.01.2025.) Ārstniecības personu un ārstniecības atbalsta personu reģistrā precizēti, ņemot vērā no reģistra svītrotās iestādes, kuras 2025.gadā  vairs neveic darbību, kā arī aprēķinā nav iekļautas iestādes, kas atrodas reģistrā, bet neveic ārstnieciskas darbības (sarakstu skatīt 5.punktā)</t>
    </r>
  </si>
  <si>
    <t>Vidējā riska maksājuma apmēra aprēķins par vienu ārstniecības personu 2025.gadam un kopējais maksājuma apjoms                                              
(pēc stāvokļa uz 02.01.2025.), atbilstoši MK noteikumos Nr. 1268 noteiktajiem principiem un formulām</t>
  </si>
  <si>
    <t>2. Pielikums noteikumu projekta "Grozījumi Ministru kabineta 2013. gada 5. novembra noteikumos Nr. 1268 "Ārstniecības riska fonda darbības noteikumi"" anotācijai</t>
  </si>
  <si>
    <t>3. Pielikums noteikumu projekta "Grozījumi Ministru kabineta 2013. gada 5. novembra noteikumos Nr. 1268 "Ārstniecības riska fonda darbības noteikumi"" anotācijai</t>
  </si>
  <si>
    <t>Aprēķins iemaksājamai riska maksājumu kopsummai 2026.gadā, atbilstoši esošajam regulējumam (4 gadi)</t>
  </si>
  <si>
    <t>Izmaksāto atlīdzību kopsumma pēdējiem 4 gadiem</t>
  </si>
  <si>
    <t>Izmaksātā vidējā atlīdzība vidēji vienā gadā</t>
  </si>
  <si>
    <t>Aprēķins iemaksājamai riska maksājumu kopsummai 2027. - 2028. gadā, atbilstoši esošajam regulējumam (4 gadi)</t>
  </si>
  <si>
    <t>Izmaksāto atlīdzību kopsumma pēdējiem 2 gadiem</t>
  </si>
  <si>
    <t>Aprēķins iemaksājamai riska maksājumu kopsummai 2027. - 2028. gadā, atbilstoši noteikumu projektā plānotajam regulējumam (2 gadi)</t>
  </si>
  <si>
    <t>Aprēķins iemaksājamai riska maksājumu kopsummai 2026.gadā, atbilstoši noteikumu projektā plānotajam regulējumam (2 gadi)</t>
  </si>
  <si>
    <t>Indikatīvi prognozētās saņemtās riska maksājuma kopsummas 2026. - 2028. gadam, atbilstoši esošajam regulējumam un noteikumu projektā plānotajam regulējumam *</t>
  </si>
  <si>
    <t>Izmaksāto atlīdzību kopsumma, euro</t>
  </si>
  <si>
    <t>Indikatīvi prognozētā ĀRF iemaksājamā  riska maksājuma kopsumma 2026.gadā, euro</t>
  </si>
  <si>
    <t>Koeficients, ņemot vērā neizskatīto atlīdzības pieprasījumu lietu skaitu (K) **</t>
  </si>
  <si>
    <t>Indikatīvi prognozētā ĀRF iemaksājamā  riska maksājuma kopsumma 2027. - 2028. gadā, euro</t>
  </si>
  <si>
    <t>* Prognoze 2026. - 2028. gadam ir indikatīva, jo faktiskai gada prognozei ir nepieciešama iepriekšējā gada pilni dati par iesniegto un izskatīto iesniegumu skaitu, kopējo atlīdzības izmaksu un iesniegumu skaitu pa grupām</t>
  </si>
  <si>
    <t>** Koeficients tiek ņemts no 2025. gadu iemaksu aprēķina, kas ir pēdējais pieejamais, 2026. gadam būtu jāaprēķina pēc pilna 2025. gada datiem par saņemto, izskatīto iesniegumu skaitu</t>
  </si>
  <si>
    <t>Noteikumu projekta ietekme, mainot formulā izmaksājamo atlīdzību kopsummu no 4 uz  2 gadiem</t>
  </si>
  <si>
    <t>Noteikumu projekta ietekme 2026. gadam, mainot formulā izmaksājamo atlīdzību kopsummu no 4 uz  2 gadiem, euro</t>
  </si>
  <si>
    <t>Noteikumu projekta ietekme 2027. - 2028. gadam, mainot formulā izmaksājamo atlīdzību kopsummu no 4 uz  2 gadiem, euro</t>
  </si>
  <si>
    <t>4. Pielikums noteikumu projekta "Grozījumi Ministru kabineta 2013. gada 5. novembra noteikumos Nr. 1268 "Ārstniecības riska fonda darbības noteikumi"" anotācijai</t>
  </si>
  <si>
    <t>Ārstniecības personu darba vietu  skaits atbilstoši specialitātei (dati no 2025. gada aprēķina)</t>
  </si>
  <si>
    <t>Riska maksājuma kospummu 2026. - 2028. gadam, veicot izmaiņas formulā ietvertajos rādītājos S un A par atskaites periodu no četru gadu datiem uz datiem par pēdējiem diviem gadiem, pa ārtniecības iestāžu veidiem</t>
  </si>
  <si>
    <t>Formulā izmanto 4 pēdējos gadus (esošais regulējums)</t>
  </si>
  <si>
    <t>Formulā izmanto 2 pēdējos gadus (plānotais regulējums)</t>
  </si>
  <si>
    <t>2027. - 2028. gadam</t>
  </si>
  <si>
    <t>Indikatīvi prognozētā ĀRF iemaksājamā  riska maksājuma kopsumma, euro</t>
  </si>
  <si>
    <t>Noteikumu projekta ietekme, mainot formulā izmaksājamo atlīdzību kopsummu no 4 uz  2 gadiem, euro</t>
  </si>
  <si>
    <t>Riska gada maksājums (Rm) 2025. gadam, euro</t>
  </si>
  <si>
    <t>Riska gada maksājums (Rm) 2026. gadam (esošais regulējums - 4 gadi), euro</t>
  </si>
  <si>
    <t>Riska gada maksājums (Rm) 2026. gadam (plānotais regulejums - 2 gadi), euro</t>
  </si>
  <si>
    <t>Riska gada maksājums (Rm) 2027. - 2028. gadam (esošais regulējums - 4 gadi), euro</t>
  </si>
  <si>
    <t>Riska gada maksājums (Rm) 2027. - 2028. gadam (plānotais regulejums - 2 gadi), euro</t>
  </si>
  <si>
    <t>Slimnīca Nr.1 (KUS)</t>
  </si>
  <si>
    <t>Slimnīca Nr.2 (reģionālā slimnīca)</t>
  </si>
  <si>
    <t>Uzkrātais finansējums, euro</t>
  </si>
  <si>
    <t>Ietekme uz valsts budžetu</t>
  </si>
  <si>
    <t>2027., 2028.  gads</t>
  </si>
  <si>
    <t>2026. gads</t>
  </si>
  <si>
    <t>Indikatīvi prognozētās iemaksas ĀRF, euro</t>
  </si>
  <si>
    <t>Likumā "Par valsts budžetu 2025. gadam un budžeta ietvaru 2025., 2026. un 2027. gadam"  ieplānoti citi pašu ieņēmumi, euro</t>
  </si>
  <si>
    <t>"Resursi izdevumu segšanai" pieugums pret likumu "Par valsts budžetu 2025. gadam un budžeta ietvaru 2025., 2026. un 2027. gadam", euro</t>
  </si>
  <si>
    <t>Indikatīvi prognozētās atlīdzību izmaksas, euro</t>
  </si>
  <si>
    <t>Likumā "Par valsts budžetu 2025. gadam un budžeta ietvaru 2025., 2026. un 2027. gadam"  ieplānoti budžeta izdevumi, euro</t>
  </si>
  <si>
    <t>"Budžeta izdevumi" pieugums pret likumu "Par valsts budžetu 2025. gadam un budžeta ietvaru 2025., 2026. un 2027. gadam", euro</t>
  </si>
  <si>
    <t>Finansēšana no iepriekšējā gada citu pašu ieņēmumu atlikumiem, euro</t>
  </si>
  <si>
    <t>Citi pašu ieņēmumu atlikumi uz gada beigām, euro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</si>
</sst>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000000000000"/>
    <numFmt numFmtId="165" formatCode="0.0000"/>
  </numFmts>
  <fonts count="34" x14ac:knownFonts="1">
    <font>
      <sz val="11"/>
      <color theme="1"/>
      <name val="Aptos Narrow"/>
      <family val="2"/>
      <charset val="186"/>
      <scheme val="minor"/>
    </font>
    <font>
      <sz val="8"/>
      <color theme="1"/>
      <name val="Times New Roman"/>
      <family val="1"/>
      <charset val="186"/>
    </font>
    <font>
      <b/>
      <sz val="8"/>
      <color theme="1"/>
      <name val="Times New Roman"/>
      <family val="1"/>
      <charset val="186"/>
    </font>
    <font>
      <b/>
      <i/>
      <sz val="8"/>
      <color theme="1"/>
      <name val="Times New Roman"/>
      <family val="1"/>
      <charset val="186"/>
    </font>
    <font>
      <i/>
      <sz val="8"/>
      <color theme="1"/>
      <name val="Times New Roman"/>
      <family val="1"/>
      <charset val="186"/>
    </font>
    <font>
      <b/>
      <sz val="8"/>
      <color rgb="FF152935"/>
      <name val="Times New Roman"/>
      <family val="1"/>
      <charset val="186"/>
    </font>
    <font>
      <b/>
      <sz val="8"/>
      <color rgb="FFFF0000"/>
      <name val="Times New Roman"/>
      <family val="1"/>
      <charset val="186"/>
    </font>
    <font>
      <b/>
      <sz val="11"/>
      <color theme="1"/>
      <name val="Aptos Narrow"/>
      <family val="2"/>
      <scheme val="minor"/>
    </font>
    <font>
      <b/>
      <sz val="12"/>
      <color theme="1"/>
      <name val="Times New Roman"/>
      <family val="1"/>
      <charset val="186"/>
    </font>
    <font>
      <sz val="10"/>
      <name val="Arial"/>
      <family val="2"/>
      <charset val="186"/>
    </font>
    <font>
      <sz val="12"/>
      <name val="Times New Roman"/>
      <family val="1"/>
      <charset val="186"/>
    </font>
    <font>
      <b/>
      <sz val="12"/>
      <name val="Times New Roman"/>
      <family val="1"/>
      <charset val="186"/>
    </font>
    <font>
      <sz val="11"/>
      <color theme="1"/>
      <name val="Times New Roman"/>
      <family val="1"/>
      <charset val="186"/>
    </font>
    <font>
      <i/>
      <sz val="12"/>
      <name val="Times New Roman"/>
      <family val="1"/>
      <charset val="186"/>
    </font>
    <font>
      <b/>
      <i/>
      <sz val="12"/>
      <name val="Times New Roman"/>
      <family val="1"/>
      <charset val="186"/>
    </font>
    <font>
      <b/>
      <sz val="11"/>
      <name val="Times New Roman"/>
      <family val="1"/>
      <charset val="186"/>
    </font>
    <font>
      <sz val="11"/>
      <name val="Times New Roman"/>
      <family val="1"/>
      <charset val="186"/>
    </font>
    <font>
      <b/>
      <sz val="11"/>
      <color theme="1"/>
      <name val="Times New Roman"/>
      <family val="1"/>
      <charset val="186"/>
    </font>
    <font>
      <b/>
      <sz val="10"/>
      <name val="Arial"/>
      <family val="2"/>
      <charset val="186"/>
    </font>
    <font>
      <b/>
      <sz val="11"/>
      <color indexed="8"/>
      <name val="Calibri"/>
      <family val="2"/>
      <charset val="186"/>
    </font>
    <font>
      <b/>
      <u/>
      <sz val="10"/>
      <name val="Arial"/>
      <family val="2"/>
      <charset val="186"/>
    </font>
    <font>
      <sz val="10"/>
      <color theme="1"/>
      <name val="Aptos Narrow"/>
      <family val="2"/>
      <charset val="186"/>
      <scheme val="minor"/>
    </font>
    <font>
      <sz val="12"/>
      <color rgb="FFFF0000"/>
      <name val="Times New Roman"/>
      <family val="1"/>
      <charset val="186"/>
    </font>
    <font>
      <b/>
      <i/>
      <sz val="12"/>
      <color rgb="FFFF0000"/>
      <name val="Times New Roman"/>
      <family val="1"/>
      <charset val="186"/>
    </font>
    <font>
      <sz val="10"/>
      <color rgb="FFFF0000"/>
      <name val="Arial"/>
      <family val="2"/>
      <charset val="186"/>
    </font>
    <font>
      <i/>
      <u/>
      <sz val="12"/>
      <color rgb="FFFF0000"/>
      <name val="Times New Roman"/>
      <family val="1"/>
      <charset val="186"/>
    </font>
    <font>
      <i/>
      <sz val="10"/>
      <color rgb="FFFF0000"/>
      <name val="Times New Roman"/>
      <family val="1"/>
      <charset val="186"/>
    </font>
    <font>
      <i/>
      <sz val="10"/>
      <color theme="1"/>
      <name val="Times New Roman"/>
      <family val="1"/>
      <charset val="186"/>
    </font>
    <font>
      <i/>
      <sz val="10"/>
      <color theme="1"/>
      <name val="Aptos Narrow"/>
      <family val="2"/>
      <scheme val="minor"/>
    </font>
    <font>
      <sz val="10"/>
      <color theme="1"/>
      <name val="Times New Roman"/>
      <family val="1"/>
      <charset val="186"/>
    </font>
    <font>
      <b/>
      <sz val="10"/>
      <color theme="1"/>
      <name val="Times New Roman"/>
      <family val="1"/>
      <charset val="186"/>
    </font>
    <font>
      <b/>
      <sz val="10"/>
      <color theme="1"/>
      <name val="Aptos Narrow"/>
      <family val="2"/>
      <scheme val="minor"/>
    </font>
    <font>
      <b/>
      <sz val="12"/>
      <color theme="1"/>
      <name val="Aptos Narrow"/>
      <family val="2"/>
      <scheme val="minor"/>
    </font>
    <font>
      <b/>
      <sz val="14"/>
      <color theme="1"/>
      <name val="Times New Roman"/>
      <family val="1"/>
      <charset val="186"/>
    </font>
  </fonts>
  <fills count="10">
    <fill>
      <patternFill patternType="none"/>
    </fill>
    <fill>
      <patternFill patternType="gray125"/>
    </fill>
    <fill>
      <patternFill patternType="solid">
        <fgColor theme="9" tint="0.79998168889431442"/>
        <bgColor indexed="64"/>
      </patternFill>
    </fill>
    <fill>
      <patternFill patternType="solid">
        <fgColor theme="0"/>
        <bgColor indexed="64"/>
      </patternFill>
    </fill>
    <fill>
      <patternFill patternType="solid">
        <fgColor theme="5" tint="0.79998168889431442"/>
        <bgColor indexed="64"/>
      </patternFill>
    </fill>
    <fill>
      <patternFill patternType="solid">
        <fgColor rgb="FF92D050"/>
        <bgColor indexed="64"/>
      </patternFill>
    </fill>
    <fill>
      <patternFill patternType="solid">
        <fgColor theme="6" tint="0.39997558519241921"/>
        <bgColor indexed="64"/>
      </patternFill>
    </fill>
    <fill>
      <patternFill patternType="solid">
        <fgColor theme="2" tint="-9.9978637043366805E-2"/>
        <bgColor indexed="64"/>
      </patternFill>
    </fill>
    <fill>
      <patternFill patternType="solid">
        <fgColor theme="0" tint="-0.14999847407452621"/>
        <bgColor indexed="64"/>
      </patternFill>
    </fill>
    <fill>
      <patternFill patternType="solid">
        <fgColor theme="0" tint="-4.9989318521683403E-2"/>
        <bgColor indexed="64"/>
      </patternFill>
    </fill>
  </fills>
  <borders count="18">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top style="thin">
        <color auto="1"/>
      </top>
      <bottom style="thin">
        <color auto="1"/>
      </bottom>
      <diagonal/>
    </border>
    <border>
      <left style="thin">
        <color indexed="8"/>
      </left>
      <right style="thin">
        <color indexed="8"/>
      </right>
      <top style="thin">
        <color indexed="8"/>
      </top>
      <bottom style="thin">
        <color indexed="8"/>
      </bottom>
      <diagonal/>
    </border>
    <border>
      <left style="thin">
        <color indexed="8"/>
      </left>
      <right/>
      <top style="thin">
        <color indexed="8"/>
      </top>
      <bottom/>
      <diagonal/>
    </border>
    <border>
      <left style="thin">
        <color indexed="8"/>
      </left>
      <right style="thin">
        <color indexed="8"/>
      </right>
      <top style="thin">
        <color indexed="8"/>
      </top>
      <bottom/>
      <diagonal/>
    </border>
    <border>
      <left style="thin">
        <color indexed="8"/>
      </left>
      <right/>
      <top style="thin">
        <color indexed="8"/>
      </top>
      <bottom style="thin">
        <color indexed="8"/>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style="hair">
        <color indexed="8"/>
      </left>
      <right style="hair">
        <color indexed="8"/>
      </right>
      <top style="hair">
        <color indexed="8"/>
      </top>
      <bottom style="hair">
        <color indexed="8"/>
      </bottom>
      <diagonal/>
    </border>
    <border>
      <left/>
      <right/>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top/>
      <bottom/>
      <diagonal/>
    </border>
  </borders>
  <cellStyleXfs count="3">
    <xf numFmtId="0" fontId="0" fillId="0" borderId="0"/>
    <xf numFmtId="0" fontId="9" fillId="0" borderId="0"/>
    <xf numFmtId="0" fontId="9" fillId="0" borderId="0"/>
  </cellStyleXfs>
  <cellXfs count="174">
    <xf numFmtId="0" fontId="0" fillId="0" borderId="0" xfId="0"/>
    <xf numFmtId="0" fontId="1" fillId="0" borderId="0" xfId="0" applyFont="1"/>
    <xf numFmtId="0" fontId="1" fillId="0" borderId="1" xfId="0" applyFont="1" applyBorder="1"/>
    <xf numFmtId="0" fontId="1" fillId="0" borderId="1" xfId="0" applyFont="1" applyBorder="1" applyAlignment="1">
      <alignment horizontal="center"/>
    </xf>
    <xf numFmtId="0" fontId="2" fillId="0" borderId="1" xfId="0" applyFont="1" applyBorder="1"/>
    <xf numFmtId="3" fontId="2" fillId="0" borderId="1" xfId="0" applyNumberFormat="1" applyFont="1" applyBorder="1"/>
    <xf numFmtId="0" fontId="2" fillId="0" borderId="0" xfId="0" applyFont="1"/>
    <xf numFmtId="0" fontId="4" fillId="0" borderId="1" xfId="0" applyFont="1" applyBorder="1"/>
    <xf numFmtId="3" fontId="4" fillId="0" borderId="1" xfId="0" applyNumberFormat="1" applyFont="1" applyBorder="1"/>
    <xf numFmtId="0" fontId="4" fillId="0" borderId="0" xfId="0" applyFont="1"/>
    <xf numFmtId="3" fontId="1" fillId="0" borderId="1" xfId="0" applyNumberFormat="1" applyFont="1" applyBorder="1"/>
    <xf numFmtId="3" fontId="5" fillId="0" borderId="1" xfId="0" applyNumberFormat="1" applyFont="1" applyBorder="1"/>
    <xf numFmtId="3" fontId="2" fillId="0" borderId="0" xfId="0" applyNumberFormat="1" applyFont="1"/>
    <xf numFmtId="0" fontId="2" fillId="0" borderId="1" xfId="0" applyFont="1" applyBorder="1" applyAlignment="1">
      <alignment wrapText="1"/>
    </xf>
    <xf numFmtId="0" fontId="1" fillId="0" borderId="0" xfId="0" applyFont="1" applyAlignment="1">
      <alignment horizontal="center" vertical="center" wrapText="1"/>
    </xf>
    <xf numFmtId="3" fontId="4" fillId="0" borderId="0" xfId="0" applyNumberFormat="1" applyFont="1"/>
    <xf numFmtId="3" fontId="5" fillId="0" borderId="0" xfId="0" applyNumberFormat="1" applyFont="1"/>
    <xf numFmtId="3" fontId="2" fillId="3" borderId="1" xfId="0" applyNumberFormat="1" applyFont="1" applyFill="1" applyBorder="1"/>
    <xf numFmtId="3" fontId="4" fillId="3" borderId="1" xfId="0" applyNumberFormat="1" applyFont="1" applyFill="1" applyBorder="1"/>
    <xf numFmtId="0" fontId="6" fillId="0" borderId="1" xfId="0" applyFont="1" applyBorder="1"/>
    <xf numFmtId="3" fontId="6" fillId="0" borderId="1" xfId="0" applyNumberFormat="1" applyFont="1" applyBorder="1"/>
    <xf numFmtId="3" fontId="6" fillId="0" borderId="4" xfId="0" applyNumberFormat="1" applyFont="1" applyBorder="1"/>
    <xf numFmtId="3" fontId="6" fillId="3" borderId="1" xfId="0" applyNumberFormat="1" applyFont="1" applyFill="1" applyBorder="1"/>
    <xf numFmtId="3" fontId="6" fillId="0" borderId="0" xfId="0" applyNumberFormat="1" applyFont="1"/>
    <xf numFmtId="0" fontId="6" fillId="0" borderId="0" xfId="0" applyFont="1"/>
    <xf numFmtId="0" fontId="8" fillId="0" borderId="5" xfId="0" applyFont="1" applyBorder="1" applyAlignment="1">
      <alignment horizontal="center" vertical="center" wrapText="1"/>
    </xf>
    <xf numFmtId="3" fontId="11" fillId="0" borderId="5" xfId="2" applyNumberFormat="1" applyFont="1" applyBorder="1" applyAlignment="1">
      <alignment horizontal="center" vertical="center" wrapText="1"/>
    </xf>
    <xf numFmtId="0" fontId="12" fillId="0" borderId="5" xfId="0" applyFont="1" applyBorder="1" applyAlignment="1">
      <alignment horizontal="right" vertical="center" wrapText="1"/>
    </xf>
    <xf numFmtId="3" fontId="16" fillId="0" borderId="5" xfId="2" applyNumberFormat="1" applyFont="1" applyBorder="1" applyAlignment="1">
      <alignment horizontal="right" vertical="center" wrapText="1"/>
    </xf>
    <xf numFmtId="0" fontId="17" fillId="0" borderId="5" xfId="0" applyFont="1" applyBorder="1" applyAlignment="1">
      <alignment horizontal="right" vertical="center" wrapText="1"/>
    </xf>
    <xf numFmtId="3" fontId="15" fillId="0" borderId="5" xfId="2" applyNumberFormat="1" applyFont="1" applyBorder="1" applyAlignment="1">
      <alignment horizontal="right" vertical="center" wrapText="1"/>
    </xf>
    <xf numFmtId="0" fontId="19" fillId="0" borderId="0" xfId="0" applyFont="1"/>
    <xf numFmtId="0" fontId="9" fillId="3" borderId="6" xfId="0" applyFont="1" applyFill="1" applyBorder="1" applyAlignment="1">
      <alignment horizontal="center" vertical="center"/>
    </xf>
    <xf numFmtId="0" fontId="9" fillId="3" borderId="7" xfId="0" applyFont="1" applyFill="1" applyBorder="1" applyAlignment="1">
      <alignment horizontal="center" vertical="center" wrapText="1"/>
    </xf>
    <xf numFmtId="0" fontId="18" fillId="3" borderId="8" xfId="0" applyFont="1" applyFill="1" applyBorder="1" applyAlignment="1">
      <alignment horizontal="right"/>
    </xf>
    <xf numFmtId="3" fontId="18" fillId="3" borderId="5" xfId="0" applyNumberFormat="1" applyFont="1" applyFill="1" applyBorder="1" applyAlignment="1">
      <alignment horizontal="right"/>
    </xf>
    <xf numFmtId="3" fontId="19" fillId="2" borderId="9" xfId="0" applyNumberFormat="1" applyFont="1" applyFill="1" applyBorder="1"/>
    <xf numFmtId="0" fontId="9" fillId="2" borderId="9" xfId="0" applyFont="1" applyFill="1" applyBorder="1" applyAlignment="1">
      <alignment horizontal="center" wrapText="1"/>
    </xf>
    <xf numFmtId="164" fontId="0" fillId="0" borderId="0" xfId="0" applyNumberFormat="1"/>
    <xf numFmtId="0" fontId="9" fillId="4" borderId="9" xfId="0" applyFont="1" applyFill="1" applyBorder="1" applyAlignment="1">
      <alignment horizontal="center" wrapText="1"/>
    </xf>
    <xf numFmtId="3" fontId="19" fillId="4" borderId="9" xfId="0" applyNumberFormat="1" applyFont="1" applyFill="1" applyBorder="1"/>
    <xf numFmtId="4" fontId="17" fillId="2" borderId="5" xfId="0" applyNumberFormat="1" applyFont="1" applyFill="1" applyBorder="1" applyAlignment="1">
      <alignment horizontal="right" vertical="center" wrapText="1"/>
    </xf>
    <xf numFmtId="4" fontId="17" fillId="4" borderId="5" xfId="0" applyNumberFormat="1" applyFont="1" applyFill="1" applyBorder="1" applyAlignment="1">
      <alignment horizontal="right" vertical="center" wrapText="1"/>
    </xf>
    <xf numFmtId="4" fontId="0" fillId="0" borderId="0" xfId="0" applyNumberFormat="1"/>
    <xf numFmtId="0" fontId="20" fillId="2" borderId="9" xfId="0" applyFont="1" applyFill="1" applyBorder="1" applyAlignment="1">
      <alignment horizontal="center" wrapText="1"/>
    </xf>
    <xf numFmtId="0" fontId="21" fillId="0" borderId="0" xfId="0" applyFont="1"/>
    <xf numFmtId="0" fontId="21" fillId="3" borderId="6" xfId="0" applyFont="1" applyFill="1" applyBorder="1"/>
    <xf numFmtId="3" fontId="21" fillId="3" borderId="7" xfId="0" applyNumberFormat="1" applyFont="1" applyFill="1" applyBorder="1"/>
    <xf numFmtId="0" fontId="4" fillId="0" borderId="1" xfId="0" applyFont="1" applyBorder="1" applyAlignment="1">
      <alignment wrapText="1"/>
    </xf>
    <xf numFmtId="0" fontId="1" fillId="0" borderId="9" xfId="0" applyFont="1" applyBorder="1"/>
    <xf numFmtId="0" fontId="2" fillId="0" borderId="9" xfId="0" applyFont="1" applyBorder="1"/>
    <xf numFmtId="3" fontId="2" fillId="0" borderId="9" xfId="0" applyNumberFormat="1" applyFont="1" applyBorder="1"/>
    <xf numFmtId="3" fontId="2" fillId="0" borderId="10" xfId="0" applyNumberFormat="1" applyFont="1" applyBorder="1"/>
    <xf numFmtId="3" fontId="2" fillId="3" borderId="9" xfId="0" applyNumberFormat="1" applyFont="1" applyFill="1" applyBorder="1"/>
    <xf numFmtId="0" fontId="2" fillId="0" borderId="9" xfId="0" applyFont="1" applyBorder="1" applyAlignment="1">
      <alignment wrapText="1"/>
    </xf>
    <xf numFmtId="0" fontId="22" fillId="0" borderId="0" xfId="0" applyFont="1"/>
    <xf numFmtId="0" fontId="23" fillId="0" borderId="0" xfId="0" applyFont="1" applyAlignment="1">
      <alignment horizontal="right"/>
    </xf>
    <xf numFmtId="0" fontId="11" fillId="0" borderId="14" xfId="0" applyFont="1" applyBorder="1" applyAlignment="1">
      <alignment horizontal="center" vertical="center"/>
    </xf>
    <xf numFmtId="0" fontId="11" fillId="0" borderId="14" xfId="0" applyFont="1" applyBorder="1" applyAlignment="1">
      <alignment horizontal="center" vertical="center" wrapText="1"/>
    </xf>
    <xf numFmtId="0" fontId="10" fillId="0" borderId="14" xfId="0" applyFont="1" applyBorder="1" applyAlignment="1">
      <alignment horizontal="center"/>
    </xf>
    <xf numFmtId="0" fontId="10" fillId="0" borderId="14" xfId="0" applyFont="1" applyBorder="1"/>
    <xf numFmtId="3" fontId="10" fillId="0" borderId="14" xfId="0" applyNumberFormat="1" applyFont="1" applyBorder="1"/>
    <xf numFmtId="3" fontId="22" fillId="0" borderId="0" xfId="0" applyNumberFormat="1" applyFont="1"/>
    <xf numFmtId="0" fontId="11" fillId="6" borderId="14" xfId="0" applyFont="1" applyFill="1" applyBorder="1" applyAlignment="1">
      <alignment horizontal="right"/>
    </xf>
    <xf numFmtId="3" fontId="11" fillId="6" borderId="14" xfId="0" applyNumberFormat="1" applyFont="1" applyFill="1" applyBorder="1" applyAlignment="1">
      <alignment horizontal="right"/>
    </xf>
    <xf numFmtId="0" fontId="10" fillId="0" borderId="15" xfId="0" applyFont="1" applyBorder="1" applyAlignment="1">
      <alignment horizontal="left" wrapText="1"/>
    </xf>
    <xf numFmtId="0" fontId="22" fillId="0" borderId="15" xfId="0" applyFont="1" applyBorder="1" applyAlignment="1">
      <alignment horizontal="left" wrapText="1"/>
    </xf>
    <xf numFmtId="0" fontId="10" fillId="0" borderId="16" xfId="0" applyFont="1" applyBorder="1" applyAlignment="1">
      <alignment horizontal="center" vertical="center" wrapText="1"/>
    </xf>
    <xf numFmtId="0" fontId="10" fillId="0" borderId="16" xfId="0" applyFont="1" applyBorder="1" applyAlignment="1">
      <alignment horizontal="center" wrapText="1"/>
    </xf>
    <xf numFmtId="0" fontId="24" fillId="0" borderId="0" xfId="0" applyFont="1"/>
    <xf numFmtId="0" fontId="16" fillId="0" borderId="16" xfId="0" applyFont="1" applyBorder="1" applyAlignment="1">
      <alignment horizontal="right"/>
    </xf>
    <xf numFmtId="0" fontId="10" fillId="3" borderId="16" xfId="0" applyFont="1" applyFill="1" applyBorder="1"/>
    <xf numFmtId="4" fontId="10" fillId="3" borderId="16" xfId="0" applyNumberFormat="1" applyFont="1" applyFill="1" applyBorder="1"/>
    <xf numFmtId="3" fontId="10" fillId="0" borderId="16" xfId="0" applyNumberFormat="1" applyFont="1" applyBorder="1"/>
    <xf numFmtId="4" fontId="10" fillId="0" borderId="16" xfId="0" applyNumberFormat="1" applyFont="1" applyBorder="1"/>
    <xf numFmtId="0" fontId="10" fillId="0" borderId="16" xfId="0" applyFont="1" applyBorder="1"/>
    <xf numFmtId="0" fontId="11" fillId="0" borderId="16" xfId="0" applyFont="1" applyBorder="1"/>
    <xf numFmtId="4" fontId="11" fillId="0" borderId="16" xfId="0" applyNumberFormat="1" applyFont="1" applyBorder="1"/>
    <xf numFmtId="0" fontId="10" fillId="0" borderId="0" xfId="0" applyFont="1"/>
    <xf numFmtId="0" fontId="23" fillId="0" borderId="0" xfId="0" applyFont="1"/>
    <xf numFmtId="0" fontId="10" fillId="3" borderId="9" xfId="0" applyFont="1" applyFill="1" applyBorder="1" applyAlignment="1">
      <alignment horizontal="center" vertical="center" wrapText="1"/>
    </xf>
    <xf numFmtId="2" fontId="22" fillId="0" borderId="0" xfId="0" applyNumberFormat="1" applyFont="1"/>
    <xf numFmtId="0" fontId="10" fillId="0" borderId="9" xfId="0" applyFont="1" applyBorder="1"/>
    <xf numFmtId="0" fontId="22" fillId="3" borderId="9" xfId="0" applyFont="1" applyFill="1" applyBorder="1"/>
    <xf numFmtId="0" fontId="11" fillId="3" borderId="9" xfId="0" applyFont="1" applyFill="1" applyBorder="1"/>
    <xf numFmtId="2" fontId="11" fillId="3" borderId="9" xfId="0" applyNumberFormat="1" applyFont="1" applyFill="1" applyBorder="1"/>
    <xf numFmtId="0" fontId="25" fillId="0" borderId="0" xfId="0" applyFont="1"/>
    <xf numFmtId="0" fontId="22" fillId="0" borderId="0" xfId="0" applyFont="1" applyAlignment="1">
      <alignment horizontal="center" vertical="center" wrapText="1"/>
    </xf>
    <xf numFmtId="0" fontId="10" fillId="0" borderId="16" xfId="0" applyFont="1" applyBorder="1" applyAlignment="1">
      <alignment horizontal="center"/>
    </xf>
    <xf numFmtId="3" fontId="10" fillId="0" borderId="16" xfId="0" applyNumberFormat="1" applyFont="1" applyBorder="1" applyAlignment="1">
      <alignment horizontal="center"/>
    </xf>
    <xf numFmtId="3" fontId="10" fillId="3" borderId="16" xfId="0" applyNumberFormat="1" applyFont="1" applyFill="1" applyBorder="1"/>
    <xf numFmtId="0" fontId="22" fillId="0" borderId="16" xfId="0" applyFont="1" applyBorder="1"/>
    <xf numFmtId="3" fontId="11" fillId="0" borderId="16" xfId="0" applyNumberFormat="1" applyFont="1" applyBorder="1"/>
    <xf numFmtId="3" fontId="11" fillId="3" borderId="16" xfId="0" applyNumberFormat="1" applyFont="1" applyFill="1" applyBorder="1"/>
    <xf numFmtId="0" fontId="10" fillId="0" borderId="16" xfId="0" applyFont="1" applyBorder="1" applyAlignment="1">
      <alignment wrapText="1"/>
    </xf>
    <xf numFmtId="164" fontId="15" fillId="5" borderId="16" xfId="0" applyNumberFormat="1" applyFont="1" applyFill="1" applyBorder="1"/>
    <xf numFmtId="164" fontId="10" fillId="0" borderId="0" xfId="0" applyNumberFormat="1" applyFont="1"/>
    <xf numFmtId="0" fontId="10" fillId="0" borderId="17" xfId="0" applyFont="1" applyBorder="1"/>
    <xf numFmtId="3" fontId="10" fillId="7" borderId="16" xfId="0" applyNumberFormat="1" applyFont="1" applyFill="1" applyBorder="1"/>
    <xf numFmtId="4" fontId="11" fillId="7" borderId="16" xfId="0" applyNumberFormat="1" applyFont="1" applyFill="1" applyBorder="1"/>
    <xf numFmtId="0" fontId="29" fillId="0" borderId="0" xfId="0" applyFont="1"/>
    <xf numFmtId="3" fontId="29" fillId="0" borderId="0" xfId="0" applyNumberFormat="1" applyFont="1"/>
    <xf numFmtId="0" fontId="29" fillId="2" borderId="1" xfId="0" applyFont="1" applyFill="1" applyBorder="1"/>
    <xf numFmtId="3" fontId="29" fillId="2" borderId="1" xfId="0" applyNumberFormat="1" applyFont="1" applyFill="1" applyBorder="1"/>
    <xf numFmtId="0" fontId="29" fillId="2" borderId="1" xfId="0" applyFont="1" applyFill="1" applyBorder="1" applyAlignment="1">
      <alignment wrapText="1"/>
    </xf>
    <xf numFmtId="3" fontId="29" fillId="2" borderId="1" xfId="0" applyNumberFormat="1" applyFont="1" applyFill="1" applyBorder="1" applyAlignment="1">
      <alignment horizontal="center" vertical="center" wrapText="1"/>
    </xf>
    <xf numFmtId="4" fontId="29" fillId="2" borderId="1" xfId="0" applyNumberFormat="1" applyFont="1" applyFill="1" applyBorder="1"/>
    <xf numFmtId="3" fontId="30" fillId="2" borderId="1" xfId="0" applyNumberFormat="1" applyFont="1" applyFill="1" applyBorder="1"/>
    <xf numFmtId="0" fontId="31" fillId="4" borderId="9" xfId="0" applyFont="1" applyFill="1" applyBorder="1" applyAlignment="1">
      <alignment horizontal="center" vertical="center" wrapText="1"/>
    </xf>
    <xf numFmtId="0" fontId="31" fillId="4" borderId="9" xfId="0" applyFont="1" applyFill="1" applyBorder="1"/>
    <xf numFmtId="3" fontId="31" fillId="4" borderId="9" xfId="0" applyNumberFormat="1" applyFont="1" applyFill="1" applyBorder="1"/>
    <xf numFmtId="165" fontId="19" fillId="2" borderId="9" xfId="0" applyNumberFormat="1" applyFont="1" applyFill="1" applyBorder="1"/>
    <xf numFmtId="165" fontId="19" fillId="4" borderId="9" xfId="0" applyNumberFormat="1" applyFont="1" applyFill="1" applyBorder="1"/>
    <xf numFmtId="0" fontId="9" fillId="8" borderId="9" xfId="0" applyFont="1" applyFill="1" applyBorder="1" applyAlignment="1">
      <alignment horizontal="center" wrapText="1"/>
    </xf>
    <xf numFmtId="3" fontId="19" fillId="8" borderId="9" xfId="0" applyNumberFormat="1" applyFont="1" applyFill="1" applyBorder="1"/>
    <xf numFmtId="165" fontId="19" fillId="8" borderId="9" xfId="0" applyNumberFormat="1" applyFont="1" applyFill="1" applyBorder="1"/>
    <xf numFmtId="0" fontId="0" fillId="9" borderId="9" xfId="0" applyFill="1" applyBorder="1"/>
    <xf numFmtId="0" fontId="9" fillId="9" borderId="9" xfId="0" applyFont="1" applyFill="1" applyBorder="1" applyAlignment="1">
      <alignment wrapText="1"/>
    </xf>
    <xf numFmtId="0" fontId="0" fillId="9" borderId="9" xfId="0" applyFill="1" applyBorder="1" applyAlignment="1">
      <alignment wrapText="1"/>
    </xf>
    <xf numFmtId="4" fontId="8" fillId="2" borderId="5" xfId="0" applyNumberFormat="1" applyFont="1" applyFill="1" applyBorder="1" applyAlignment="1">
      <alignment horizontal="center" vertical="center" wrapText="1"/>
    </xf>
    <xf numFmtId="4" fontId="12" fillId="2" borderId="5" xfId="0" applyNumberFormat="1" applyFont="1" applyFill="1" applyBorder="1" applyAlignment="1">
      <alignment horizontal="right" vertical="center" wrapText="1"/>
    </xf>
    <xf numFmtId="4" fontId="8" fillId="4" borderId="5" xfId="0" applyNumberFormat="1" applyFont="1" applyFill="1" applyBorder="1" applyAlignment="1">
      <alignment horizontal="center" vertical="center" wrapText="1"/>
    </xf>
    <xf numFmtId="4" fontId="12" fillId="4" borderId="5" xfId="0" applyNumberFormat="1" applyFont="1" applyFill="1" applyBorder="1" applyAlignment="1">
      <alignment horizontal="right" vertical="center" wrapText="1"/>
    </xf>
    <xf numFmtId="4" fontId="8" fillId="8" borderId="5" xfId="0" applyNumberFormat="1" applyFont="1" applyFill="1" applyBorder="1" applyAlignment="1">
      <alignment horizontal="center" vertical="center" wrapText="1"/>
    </xf>
    <xf numFmtId="4" fontId="12" fillId="8" borderId="5" xfId="0" applyNumberFormat="1" applyFont="1" applyFill="1" applyBorder="1" applyAlignment="1">
      <alignment horizontal="right" vertical="center" wrapText="1"/>
    </xf>
    <xf numFmtId="4" fontId="17" fillId="8" borderId="5" xfId="0" applyNumberFormat="1" applyFont="1" applyFill="1" applyBorder="1" applyAlignment="1">
      <alignment horizontal="right" vertical="center" wrapText="1"/>
    </xf>
    <xf numFmtId="0" fontId="17" fillId="0" borderId="7" xfId="0" applyFont="1" applyBorder="1" applyAlignment="1">
      <alignment horizontal="right" vertical="center" wrapText="1"/>
    </xf>
    <xf numFmtId="0" fontId="12" fillId="0" borderId="7" xfId="0" applyFont="1" applyBorder="1" applyAlignment="1">
      <alignment horizontal="right" vertical="center" wrapText="1"/>
    </xf>
    <xf numFmtId="3" fontId="15" fillId="0" borderId="7" xfId="2" applyNumberFormat="1" applyFont="1" applyBorder="1" applyAlignment="1">
      <alignment horizontal="right" vertical="center" wrapText="1"/>
    </xf>
    <xf numFmtId="4" fontId="17" fillId="2" borderId="7" xfId="0" applyNumberFormat="1" applyFont="1" applyFill="1" applyBorder="1" applyAlignment="1">
      <alignment horizontal="right" vertical="center" wrapText="1"/>
    </xf>
    <xf numFmtId="4" fontId="17" fillId="4" borderId="7" xfId="0" applyNumberFormat="1" applyFont="1" applyFill="1" applyBorder="1" applyAlignment="1">
      <alignment horizontal="right" vertical="center" wrapText="1"/>
    </xf>
    <xf numFmtId="4" fontId="17" fillId="8" borderId="7" xfId="0" applyNumberFormat="1" applyFont="1" applyFill="1" applyBorder="1" applyAlignment="1">
      <alignment horizontal="right" vertical="center" wrapText="1"/>
    </xf>
    <xf numFmtId="0" fontId="12" fillId="0" borderId="9" xfId="0" applyFont="1" applyBorder="1" applyAlignment="1">
      <alignment horizontal="right" vertical="center" wrapText="1"/>
    </xf>
    <xf numFmtId="4" fontId="17" fillId="2" borderId="9" xfId="0" applyNumberFormat="1" applyFont="1" applyFill="1" applyBorder="1" applyAlignment="1">
      <alignment horizontal="right" vertical="center" wrapText="1"/>
    </xf>
    <xf numFmtId="4" fontId="17" fillId="4" borderId="9" xfId="0" applyNumberFormat="1" applyFont="1" applyFill="1" applyBorder="1" applyAlignment="1">
      <alignment horizontal="right" vertical="center" wrapText="1"/>
    </xf>
    <xf numFmtId="4" fontId="17" fillId="8" borderId="9" xfId="0" applyNumberFormat="1" applyFont="1" applyFill="1" applyBorder="1" applyAlignment="1">
      <alignment horizontal="right" vertical="center" wrapText="1"/>
    </xf>
    <xf numFmtId="0" fontId="1" fillId="0" borderId="0" xfId="0" applyFont="1" applyAlignment="1">
      <alignment horizontal="left"/>
    </xf>
    <xf numFmtId="0" fontId="4" fillId="0" borderId="0" xfId="0" applyFont="1" applyAlignment="1">
      <alignment horizontal="right" wrapText="1"/>
    </xf>
    <xf numFmtId="0" fontId="1" fillId="0" borderId="0" xfId="0" applyFont="1" applyAlignment="1">
      <alignment horizontal="right" wrapText="1"/>
    </xf>
    <xf numFmtId="0" fontId="8" fillId="0" borderId="0" xfId="0" applyFont="1" applyAlignment="1">
      <alignment horizontal="center"/>
    </xf>
    <xf numFmtId="0" fontId="1" fillId="0" borderId="13" xfId="0" applyFont="1" applyBorder="1" applyAlignment="1">
      <alignment horizontal="left"/>
    </xf>
    <xf numFmtId="0" fontId="1" fillId="0" borderId="0" xfId="0" applyFont="1" applyAlignment="1">
      <alignment horizontal="left"/>
    </xf>
    <xf numFmtId="0" fontId="1" fillId="0" borderId="1" xfId="0" applyFont="1" applyBorder="1" applyAlignment="1">
      <alignment horizontal="center"/>
    </xf>
    <xf numFmtId="0" fontId="1" fillId="0" borderId="2" xfId="0" applyFont="1" applyBorder="1" applyAlignment="1">
      <alignment horizontal="center"/>
    </xf>
    <xf numFmtId="0" fontId="1" fillId="0" borderId="3" xfId="0" applyFont="1" applyBorder="1" applyAlignment="1">
      <alignment horizontal="center"/>
    </xf>
    <xf numFmtId="0" fontId="1" fillId="0" borderId="2" xfId="0" applyFont="1" applyBorder="1" applyAlignment="1">
      <alignment horizontal="center" vertical="center" wrapText="1"/>
    </xf>
    <xf numFmtId="0" fontId="1" fillId="0" borderId="3" xfId="0" applyFont="1" applyBorder="1" applyAlignment="1">
      <alignment horizontal="center" vertical="center" wrapText="1"/>
    </xf>
    <xf numFmtId="0" fontId="27" fillId="0" borderId="0" xfId="0" applyFont="1" applyAlignment="1">
      <alignment horizontal="right" wrapText="1"/>
    </xf>
    <xf numFmtId="0" fontId="26" fillId="0" borderId="0" xfId="0" applyFont="1" applyAlignment="1">
      <alignment horizontal="right" wrapText="1"/>
    </xf>
    <xf numFmtId="0" fontId="10" fillId="7" borderId="16" xfId="0" applyFont="1" applyFill="1" applyBorder="1" applyAlignment="1">
      <alignment horizontal="center" vertical="center" wrapText="1"/>
    </xf>
    <xf numFmtId="0" fontId="10" fillId="0" borderId="16" xfId="0" applyFont="1" applyBorder="1" applyAlignment="1">
      <alignment horizontal="center" vertical="center" wrapText="1"/>
    </xf>
    <xf numFmtId="0" fontId="10" fillId="0" borderId="0" xfId="0" applyFont="1" applyAlignment="1">
      <alignment horizontal="left" wrapText="1"/>
    </xf>
    <xf numFmtId="0" fontId="13" fillId="0" borderId="0" xfId="0" applyFont="1" applyAlignment="1">
      <alignment horizontal="left" vertical="top" wrapText="1"/>
    </xf>
    <xf numFmtId="0" fontId="11" fillId="0" borderId="0" xfId="0" applyFont="1" applyAlignment="1">
      <alignment horizontal="center" wrapText="1"/>
    </xf>
    <xf numFmtId="0" fontId="28" fillId="0" borderId="0" xfId="0" applyFont="1" applyAlignment="1">
      <alignment horizontal="right" wrapText="1"/>
    </xf>
    <xf numFmtId="0" fontId="7" fillId="0" borderId="0" xfId="0" applyFont="1" applyAlignment="1">
      <alignment horizontal="center"/>
    </xf>
    <xf numFmtId="0" fontId="12" fillId="0" borderId="10" xfId="0" applyFont="1" applyBorder="1" applyAlignment="1">
      <alignment horizontal="center" vertical="center" wrapText="1"/>
    </xf>
    <xf numFmtId="0" fontId="12" fillId="0" borderId="11" xfId="0" applyFont="1" applyBorder="1" applyAlignment="1">
      <alignment horizontal="center" vertical="center" wrapText="1"/>
    </xf>
    <xf numFmtId="0" fontId="12" fillId="0" borderId="12" xfId="0" applyFont="1" applyBorder="1" applyAlignment="1">
      <alignment horizontal="center" vertical="center" wrapText="1"/>
    </xf>
    <xf numFmtId="0" fontId="32" fillId="0" borderId="0" xfId="0" applyFont="1" applyAlignment="1">
      <alignment horizontal="center" wrapText="1"/>
    </xf>
    <xf numFmtId="0" fontId="20" fillId="4" borderId="10" xfId="0" applyFont="1" applyFill="1" applyBorder="1" applyAlignment="1">
      <alignment horizontal="center" wrapText="1"/>
    </xf>
    <xf numFmtId="0" fontId="20" fillId="4" borderId="12" xfId="0" applyFont="1" applyFill="1" applyBorder="1" applyAlignment="1">
      <alignment horizontal="center" wrapText="1"/>
    </xf>
    <xf numFmtId="0" fontId="20" fillId="8" borderId="10" xfId="0" applyFont="1" applyFill="1" applyBorder="1" applyAlignment="1">
      <alignment horizontal="center" wrapText="1"/>
    </xf>
    <xf numFmtId="0" fontId="20" fillId="8" borderId="12" xfId="0" applyFont="1" applyFill="1" applyBorder="1" applyAlignment="1">
      <alignment horizontal="center" wrapText="1"/>
    </xf>
    <xf numFmtId="0" fontId="1" fillId="0" borderId="0" xfId="0" applyFont="1" applyFill="1"/>
    <xf numFmtId="0" fontId="33" fillId="0" borderId="0" xfId="0" applyFont="1" applyFill="1"/>
    <xf numFmtId="0" fontId="1" fillId="0" borderId="9" xfId="0" applyFont="1" applyFill="1" applyBorder="1" applyAlignment="1">
      <alignment horizontal="center" wrapText="1"/>
    </xf>
    <xf numFmtId="0" fontId="1" fillId="0" borderId="9" xfId="0" applyFont="1" applyFill="1" applyBorder="1"/>
    <xf numFmtId="3" fontId="1" fillId="0" borderId="9" xfId="0" applyNumberFormat="1" applyFont="1" applyFill="1" applyBorder="1"/>
    <xf numFmtId="3" fontId="1" fillId="0" borderId="0" xfId="0" applyNumberFormat="1" applyFont="1" applyFill="1"/>
    <xf numFmtId="0" fontId="1" fillId="0" borderId="9" xfId="0" applyFont="1" applyFill="1" applyBorder="1" applyAlignment="1">
      <alignment wrapText="1"/>
    </xf>
    <xf numFmtId="0" fontId="2" fillId="0" borderId="9" xfId="0" applyFont="1" applyFill="1" applyBorder="1" applyAlignment="1">
      <alignment wrapText="1"/>
    </xf>
    <xf numFmtId="0" fontId="2" fillId="0" borderId="9" xfId="0" applyFont="1" applyFill="1" applyBorder="1"/>
    <xf numFmtId="3" fontId="2" fillId="0" borderId="9" xfId="0" applyNumberFormat="1" applyFont="1" applyFill="1" applyBorder="1"/>
  </cellXfs>
  <cellStyles count="3">
    <cellStyle name="Normal" xfId="0" builtinId="0"/>
    <cellStyle name="Normal 2" xfId="2" xr:uid="{53D5FAD3-1E9A-483A-BE4E-2D4D69799AB3}"/>
    <cellStyle name="Normal 3" xfId="1" xr:uid="{6DA8D3AA-47D9-4AC3-827B-99CF78CC13F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38E48BF-18C2-43DA-B8E0-82AF78D6A02E}">
  <dimension ref="A1:R33"/>
  <sheetViews>
    <sheetView tabSelected="1" zoomScaleNormal="100" workbookViewId="0">
      <selection activeCell="P23" sqref="P23"/>
    </sheetView>
  </sheetViews>
  <sheetFormatPr defaultColWidth="8.7109375" defaultRowHeight="11.25" x14ac:dyDescent="0.2"/>
  <cols>
    <col min="1" max="1" width="39.85546875" style="1" customWidth="1"/>
    <col min="2" max="2" width="3.7109375" style="1" hidden="1" customWidth="1"/>
    <col min="3" max="12" width="8.85546875" style="1" customWidth="1"/>
    <col min="13" max="13" width="11.42578125" style="1" customWidth="1"/>
    <col min="14" max="14" width="11.140625" style="1" customWidth="1"/>
    <col min="15" max="15" width="12.7109375" style="1" customWidth="1"/>
    <col min="16" max="16" width="13" style="1" customWidth="1"/>
    <col min="17" max="17" width="14.85546875" style="1" customWidth="1"/>
    <col min="18" max="18" width="5.140625" style="1" customWidth="1"/>
    <col min="19" max="16384" width="8.7109375" style="1"/>
  </cols>
  <sheetData>
    <row r="1" spans="1:18" ht="34.5" customHeight="1" x14ac:dyDescent="0.2">
      <c r="N1" s="137" t="s">
        <v>26</v>
      </c>
      <c r="O1" s="138"/>
      <c r="P1" s="138"/>
      <c r="Q1" s="138"/>
    </row>
    <row r="3" spans="1:18" ht="15.75" x14ac:dyDescent="0.25">
      <c r="A3" s="139" t="s">
        <v>27</v>
      </c>
      <c r="B3" s="139"/>
      <c r="C3" s="139"/>
      <c r="D3" s="139"/>
      <c r="E3" s="139"/>
      <c r="F3" s="139"/>
      <c r="G3" s="139"/>
      <c r="H3" s="139"/>
      <c r="I3" s="139"/>
      <c r="J3" s="139"/>
      <c r="K3" s="139"/>
      <c r="L3" s="139"/>
      <c r="M3" s="139"/>
      <c r="N3" s="139"/>
      <c r="O3" s="139"/>
      <c r="P3" s="139"/>
      <c r="Q3" s="139"/>
    </row>
    <row r="5" spans="1:18" ht="14.45" customHeight="1" x14ac:dyDescent="0.2">
      <c r="A5" s="143"/>
      <c r="B5" s="142" t="s">
        <v>1</v>
      </c>
      <c r="C5" s="142"/>
      <c r="D5" s="142"/>
      <c r="E5" s="142"/>
      <c r="F5" s="142"/>
      <c r="G5" s="142"/>
      <c r="H5" s="142"/>
      <c r="I5" s="142"/>
      <c r="J5" s="142"/>
      <c r="K5" s="142"/>
      <c r="L5" s="142"/>
      <c r="M5" s="143"/>
      <c r="N5" s="145" t="s">
        <v>4</v>
      </c>
      <c r="O5" s="145" t="s">
        <v>31</v>
      </c>
      <c r="P5" s="145" t="s">
        <v>33</v>
      </c>
      <c r="Q5" s="145" t="s">
        <v>34</v>
      </c>
      <c r="R5" s="14"/>
    </row>
    <row r="6" spans="1:18" x14ac:dyDescent="0.2">
      <c r="A6" s="144"/>
      <c r="B6" s="3">
        <v>2013</v>
      </c>
      <c r="C6" s="3">
        <v>2014</v>
      </c>
      <c r="D6" s="3">
        <v>2015</v>
      </c>
      <c r="E6" s="3">
        <v>2016</v>
      </c>
      <c r="F6" s="3">
        <v>2017</v>
      </c>
      <c r="G6" s="3">
        <v>2018</v>
      </c>
      <c r="H6" s="3">
        <v>2019</v>
      </c>
      <c r="I6" s="3">
        <v>2020</v>
      </c>
      <c r="J6" s="3">
        <v>2021</v>
      </c>
      <c r="K6" s="3">
        <v>2022</v>
      </c>
      <c r="L6" s="3">
        <v>2023</v>
      </c>
      <c r="M6" s="3">
        <v>2024</v>
      </c>
      <c r="N6" s="146"/>
      <c r="O6" s="146"/>
      <c r="P6" s="146"/>
      <c r="Q6" s="146"/>
      <c r="R6" s="14"/>
    </row>
    <row r="7" spans="1:18" s="6" customFormat="1" x14ac:dyDescent="0.2">
      <c r="A7" s="4" t="s">
        <v>2</v>
      </c>
      <c r="B7" s="5"/>
      <c r="C7" s="5">
        <f t="shared" ref="C7:N7" si="0">SUM(C9:C10)</f>
        <v>1618282</v>
      </c>
      <c r="D7" s="5">
        <f t="shared" si="0"/>
        <v>2967153</v>
      </c>
      <c r="E7" s="5">
        <f t="shared" si="0"/>
        <v>3356461</v>
      </c>
      <c r="F7" s="5">
        <f t="shared" si="0"/>
        <v>1893783</v>
      </c>
      <c r="G7" s="5">
        <f t="shared" si="0"/>
        <v>1852227</v>
      </c>
      <c r="H7" s="5">
        <f t="shared" si="0"/>
        <v>1904444</v>
      </c>
      <c r="I7" s="5">
        <f t="shared" si="0"/>
        <v>1952783</v>
      </c>
      <c r="J7" s="5">
        <f>SUM(J9:J10)</f>
        <v>1798825</v>
      </c>
      <c r="K7" s="5">
        <f t="shared" si="0"/>
        <v>1661013</v>
      </c>
      <c r="L7" s="5">
        <f t="shared" si="0"/>
        <v>1751053</v>
      </c>
      <c r="M7" s="5">
        <f t="shared" si="0"/>
        <v>1854404</v>
      </c>
      <c r="N7" s="5">
        <f t="shared" si="0"/>
        <v>2851190</v>
      </c>
      <c r="O7" s="5">
        <f t="shared" ref="O7:P7" si="1">SUM(O9:O10)</f>
        <v>3139735</v>
      </c>
      <c r="P7" s="5">
        <f t="shared" si="1"/>
        <v>3913707</v>
      </c>
      <c r="Q7" s="5">
        <f>SUM(Q9:Q10)</f>
        <v>4366958</v>
      </c>
      <c r="R7" s="12"/>
    </row>
    <row r="8" spans="1:18" s="9" customFormat="1" x14ac:dyDescent="0.2">
      <c r="A8" s="7" t="s">
        <v>0</v>
      </c>
      <c r="B8" s="8"/>
      <c r="C8" s="8"/>
      <c r="D8" s="8"/>
      <c r="E8" s="8"/>
      <c r="F8" s="8"/>
      <c r="G8" s="8"/>
      <c r="H8" s="8"/>
      <c r="I8" s="8"/>
      <c r="J8" s="8"/>
      <c r="K8" s="8"/>
      <c r="L8" s="8"/>
      <c r="M8" s="8"/>
      <c r="N8" s="7"/>
      <c r="O8" s="7"/>
      <c r="P8" s="7"/>
      <c r="Q8" s="7"/>
    </row>
    <row r="9" spans="1:18" s="9" customFormat="1" x14ac:dyDescent="0.2">
      <c r="A9" s="7" t="s">
        <v>28</v>
      </c>
      <c r="B9" s="8"/>
      <c r="C9" s="8">
        <v>1466774</v>
      </c>
      <c r="D9" s="8">
        <v>1368225</v>
      </c>
      <c r="E9" s="8">
        <v>1426427</v>
      </c>
      <c r="F9" s="8">
        <v>1366558</v>
      </c>
      <c r="G9" s="8">
        <v>1418521</v>
      </c>
      <c r="H9" s="8">
        <v>1454444</v>
      </c>
      <c r="I9" s="8">
        <v>1412643</v>
      </c>
      <c r="J9" s="8">
        <v>1348825</v>
      </c>
      <c r="K9" s="8">
        <v>1211013</v>
      </c>
      <c r="L9" s="8">
        <v>1301053</v>
      </c>
      <c r="M9" s="8">
        <v>1404404</v>
      </c>
      <c r="N9" s="8">
        <v>1401190</v>
      </c>
      <c r="O9" s="18">
        <v>1689735</v>
      </c>
      <c r="P9" s="18">
        <f>'2026_2028_iemaksu_prognoze'!J8</f>
        <v>3133165</v>
      </c>
      <c r="Q9" s="8">
        <f>'2026_2028_iemaksu_prognoze'!J13</f>
        <v>4230341</v>
      </c>
      <c r="R9" s="15"/>
    </row>
    <row r="10" spans="1:18" s="9" customFormat="1" x14ac:dyDescent="0.2">
      <c r="A10" s="7" t="s">
        <v>29</v>
      </c>
      <c r="B10" s="8"/>
      <c r="C10" s="8">
        <v>151508</v>
      </c>
      <c r="D10" s="8">
        <v>1598928</v>
      </c>
      <c r="E10" s="8">
        <v>1930034</v>
      </c>
      <c r="F10" s="8">
        <v>527225</v>
      </c>
      <c r="G10" s="8">
        <v>433706</v>
      </c>
      <c r="H10" s="8">
        <v>450000</v>
      </c>
      <c r="I10" s="8">
        <v>540140</v>
      </c>
      <c r="J10" s="8">
        <v>450000</v>
      </c>
      <c r="K10" s="8">
        <v>450000</v>
      </c>
      <c r="L10" s="8">
        <v>450000</v>
      </c>
      <c r="M10" s="8">
        <v>450000</v>
      </c>
      <c r="N10" s="8">
        <v>1450000</v>
      </c>
      <c r="O10" s="8">
        <f>1450000</f>
        <v>1450000</v>
      </c>
      <c r="P10" s="8">
        <f>O17</f>
        <v>780542</v>
      </c>
      <c r="Q10" s="8">
        <f>P17</f>
        <v>136617</v>
      </c>
      <c r="R10" s="15"/>
    </row>
    <row r="11" spans="1:18" s="9" customFormat="1" ht="22.5" x14ac:dyDescent="0.2">
      <c r="A11" s="48" t="s">
        <v>30</v>
      </c>
      <c r="B11" s="8"/>
      <c r="C11" s="8"/>
      <c r="D11" s="8"/>
      <c r="E11" s="8"/>
      <c r="F11" s="8"/>
      <c r="G11" s="8"/>
      <c r="H11" s="8"/>
      <c r="I11" s="8"/>
      <c r="J11" s="8"/>
      <c r="K11" s="8"/>
      <c r="L11" s="8"/>
      <c r="M11" s="8"/>
      <c r="N11" s="8"/>
      <c r="O11" s="8">
        <v>637356</v>
      </c>
      <c r="P11" s="8"/>
      <c r="Q11" s="8"/>
      <c r="R11" s="15"/>
    </row>
    <row r="12" spans="1:18" x14ac:dyDescent="0.2">
      <c r="A12" s="2"/>
      <c r="B12" s="10"/>
      <c r="C12" s="10"/>
      <c r="D12" s="10"/>
      <c r="E12" s="10"/>
      <c r="F12" s="10"/>
      <c r="G12" s="10"/>
      <c r="H12" s="10"/>
      <c r="I12" s="10"/>
      <c r="J12" s="10"/>
      <c r="K12" s="10"/>
      <c r="L12" s="10"/>
      <c r="M12" s="10"/>
      <c r="N12" s="2"/>
      <c r="O12" s="2"/>
      <c r="P12" s="2"/>
      <c r="Q12" s="2"/>
    </row>
    <row r="13" spans="1:18" s="6" customFormat="1" x14ac:dyDescent="0.2">
      <c r="A13" s="4" t="s">
        <v>3</v>
      </c>
      <c r="B13" s="5"/>
      <c r="C13" s="5">
        <v>19353</v>
      </c>
      <c r="D13" s="5">
        <v>1037120</v>
      </c>
      <c r="E13" s="5">
        <v>1738777</v>
      </c>
      <c r="F13" s="5">
        <v>1015854</v>
      </c>
      <c r="G13" s="5">
        <v>615760</v>
      </c>
      <c r="H13" s="5">
        <v>1207626</v>
      </c>
      <c r="I13" s="5">
        <v>892171</v>
      </c>
      <c r="J13" s="5">
        <v>1240056</v>
      </c>
      <c r="K13" s="5">
        <v>1366790</v>
      </c>
      <c r="L13" s="5">
        <v>1511144</v>
      </c>
      <c r="M13" s="5">
        <v>1817847</v>
      </c>
      <c r="N13" s="5">
        <v>2518060</v>
      </c>
      <c r="O13" s="17">
        <f>ROUND(N13/8*12,0)</f>
        <v>3777090</v>
      </c>
      <c r="P13" s="5">
        <f>O13</f>
        <v>3777090</v>
      </c>
      <c r="Q13" s="5">
        <f>O13</f>
        <v>3777090</v>
      </c>
      <c r="R13" s="12"/>
    </row>
    <row r="14" spans="1:18" s="6" customFormat="1" ht="10.5" x14ac:dyDescent="0.15">
      <c r="A14" s="50"/>
      <c r="B14" s="51"/>
      <c r="C14" s="51"/>
      <c r="D14" s="51"/>
      <c r="E14" s="51"/>
      <c r="F14" s="51"/>
      <c r="G14" s="51"/>
      <c r="H14" s="51"/>
      <c r="I14" s="51"/>
      <c r="J14" s="51"/>
      <c r="K14" s="51"/>
      <c r="L14" s="51"/>
      <c r="M14" s="51"/>
      <c r="N14" s="52"/>
      <c r="O14" s="53"/>
      <c r="P14" s="51"/>
      <c r="Q14" s="51"/>
      <c r="R14" s="12"/>
    </row>
    <row r="15" spans="1:18" s="6" customFormat="1" ht="21" x14ac:dyDescent="0.15">
      <c r="A15" s="54" t="s">
        <v>36</v>
      </c>
      <c r="B15" s="51"/>
      <c r="C15" s="51">
        <f>C9-C13</f>
        <v>1447421</v>
      </c>
      <c r="D15" s="51">
        <f t="shared" ref="D15:Q15" si="2">D9-D13</f>
        <v>331105</v>
      </c>
      <c r="E15" s="51">
        <f t="shared" si="2"/>
        <v>-312350</v>
      </c>
      <c r="F15" s="51">
        <f t="shared" si="2"/>
        <v>350704</v>
      </c>
      <c r="G15" s="51">
        <f t="shared" si="2"/>
        <v>802761</v>
      </c>
      <c r="H15" s="51">
        <f t="shared" si="2"/>
        <v>246818</v>
      </c>
      <c r="I15" s="51">
        <f t="shared" si="2"/>
        <v>520472</v>
      </c>
      <c r="J15" s="51">
        <f t="shared" si="2"/>
        <v>108769</v>
      </c>
      <c r="K15" s="51">
        <f t="shared" si="2"/>
        <v>-155777</v>
      </c>
      <c r="L15" s="51">
        <f t="shared" si="2"/>
        <v>-210091</v>
      </c>
      <c r="M15" s="51">
        <f t="shared" si="2"/>
        <v>-413443</v>
      </c>
      <c r="N15" s="51">
        <f t="shared" si="2"/>
        <v>-1116870</v>
      </c>
      <c r="O15" s="51">
        <f t="shared" si="2"/>
        <v>-2087355</v>
      </c>
      <c r="P15" s="51">
        <f t="shared" si="2"/>
        <v>-643925</v>
      </c>
      <c r="Q15" s="51">
        <f t="shared" si="2"/>
        <v>453251</v>
      </c>
      <c r="R15" s="12"/>
    </row>
    <row r="16" spans="1:18" s="24" customFormat="1" ht="9" customHeight="1" x14ac:dyDescent="0.15">
      <c r="A16" s="19"/>
      <c r="B16" s="20"/>
      <c r="C16" s="20"/>
      <c r="D16" s="20"/>
      <c r="E16" s="20"/>
      <c r="F16" s="20"/>
      <c r="G16" s="20"/>
      <c r="H16" s="20"/>
      <c r="I16" s="20"/>
      <c r="J16" s="20"/>
      <c r="K16" s="20"/>
      <c r="L16" s="20"/>
      <c r="M16" s="20"/>
      <c r="N16" s="21"/>
      <c r="O16" s="22"/>
      <c r="P16" s="22"/>
      <c r="Q16" s="20"/>
      <c r="R16" s="23"/>
    </row>
    <row r="17" spans="1:18" s="6" customFormat="1" ht="21.75" customHeight="1" x14ac:dyDescent="0.15">
      <c r="A17" s="13" t="s">
        <v>113</v>
      </c>
      <c r="B17" s="5">
        <v>151507.9</v>
      </c>
      <c r="C17" s="5">
        <f>SUM(C7-C13)</f>
        <v>1598929</v>
      </c>
      <c r="D17" s="5">
        <f t="shared" ref="D17:L17" si="3">SUM(C17+D9-D13)</f>
        <v>1930034</v>
      </c>
      <c r="E17" s="5">
        <f t="shared" si="3"/>
        <v>1617684</v>
      </c>
      <c r="F17" s="5">
        <f t="shared" si="3"/>
        <v>1968388</v>
      </c>
      <c r="G17" s="5">
        <f t="shared" si="3"/>
        <v>2771149</v>
      </c>
      <c r="H17" s="5">
        <f t="shared" si="3"/>
        <v>3017967</v>
      </c>
      <c r="I17" s="5">
        <f t="shared" si="3"/>
        <v>3538439</v>
      </c>
      <c r="J17" s="5">
        <f t="shared" si="3"/>
        <v>3647208</v>
      </c>
      <c r="K17" s="5">
        <f t="shared" si="3"/>
        <v>3491431</v>
      </c>
      <c r="L17" s="11">
        <f t="shared" si="3"/>
        <v>3281340</v>
      </c>
      <c r="M17" s="11">
        <f>SUM(L17+M9)-M13</f>
        <v>2867897</v>
      </c>
      <c r="N17" s="11">
        <f>SUM(M17+N9)-N13</f>
        <v>1751027</v>
      </c>
      <c r="O17" s="11">
        <f>SUM(M17+O9)-O13</f>
        <v>780542</v>
      </c>
      <c r="P17" s="5">
        <f>SUM(O17+P9-P13)</f>
        <v>136617</v>
      </c>
      <c r="Q17" s="5">
        <f>SUM(P17+Q9-Q13)</f>
        <v>589868</v>
      </c>
      <c r="R17" s="16"/>
    </row>
    <row r="18" spans="1:18" x14ac:dyDescent="0.2">
      <c r="A18" s="49"/>
      <c r="B18" s="49"/>
      <c r="C18" s="49"/>
      <c r="D18" s="49"/>
      <c r="E18" s="49"/>
      <c r="F18" s="49"/>
      <c r="G18" s="49"/>
      <c r="H18" s="49"/>
      <c r="I18" s="49"/>
      <c r="J18" s="49"/>
      <c r="K18" s="49"/>
      <c r="L18" s="49"/>
      <c r="M18" s="49"/>
      <c r="N18" s="49"/>
      <c r="O18" s="49"/>
      <c r="P18" s="49"/>
      <c r="Q18" s="49"/>
    </row>
    <row r="19" spans="1:18" ht="24.75" customHeight="1" x14ac:dyDescent="0.2">
      <c r="A19" s="140" t="s">
        <v>32</v>
      </c>
      <c r="B19" s="140"/>
      <c r="C19" s="140"/>
      <c r="D19" s="140"/>
      <c r="E19" s="140"/>
      <c r="F19" s="140"/>
      <c r="G19" s="140"/>
      <c r="H19" s="140"/>
      <c r="I19" s="140"/>
      <c r="J19" s="140"/>
      <c r="K19" s="140"/>
      <c r="L19" s="140"/>
      <c r="M19" s="140"/>
      <c r="N19" s="140"/>
      <c r="O19" s="140"/>
      <c r="P19" s="140"/>
      <c r="Q19" s="140"/>
    </row>
    <row r="20" spans="1:18" ht="10.5" customHeight="1" x14ac:dyDescent="0.2">
      <c r="A20" s="141" t="s">
        <v>35</v>
      </c>
      <c r="B20" s="141"/>
      <c r="C20" s="141"/>
      <c r="D20" s="141"/>
      <c r="E20" s="141"/>
      <c r="F20" s="141"/>
      <c r="G20" s="141"/>
      <c r="H20" s="141"/>
      <c r="I20" s="141"/>
      <c r="J20" s="141"/>
      <c r="K20" s="141"/>
      <c r="L20" s="141"/>
      <c r="M20" s="141"/>
      <c r="N20" s="141"/>
      <c r="O20" s="141"/>
      <c r="P20" s="141"/>
      <c r="Q20" s="141"/>
    </row>
    <row r="21" spans="1:18" ht="10.5" customHeight="1" x14ac:dyDescent="0.2">
      <c r="A21" s="136"/>
      <c r="B21" s="136"/>
      <c r="C21" s="136"/>
      <c r="D21" s="136"/>
      <c r="E21" s="136"/>
      <c r="F21" s="136"/>
      <c r="G21" s="136"/>
      <c r="H21" s="136"/>
      <c r="I21" s="136"/>
      <c r="J21" s="136"/>
      <c r="K21" s="136"/>
      <c r="L21" s="136"/>
      <c r="M21" s="136"/>
      <c r="N21" s="136"/>
      <c r="O21" s="136"/>
      <c r="P21" s="136"/>
      <c r="Q21" s="136"/>
    </row>
    <row r="22" spans="1:18" s="164" customFormat="1" ht="18.75" x14ac:dyDescent="0.3">
      <c r="C22" s="165" t="s">
        <v>114</v>
      </c>
    </row>
    <row r="23" spans="1:18" s="164" customFormat="1" ht="22.5" x14ac:dyDescent="0.2">
      <c r="C23" s="166" t="s">
        <v>116</v>
      </c>
      <c r="D23" s="166" t="s">
        <v>115</v>
      </c>
    </row>
    <row r="24" spans="1:18" s="164" customFormat="1" x14ac:dyDescent="0.2">
      <c r="A24" s="167" t="s">
        <v>117</v>
      </c>
      <c r="B24" s="167"/>
      <c r="C24" s="168">
        <f>P9</f>
        <v>3133165</v>
      </c>
      <c r="D24" s="168">
        <f>Q9</f>
        <v>4230341</v>
      </c>
      <c r="N24" s="169"/>
      <c r="O24" s="169"/>
    </row>
    <row r="25" spans="1:18" s="164" customFormat="1" ht="37.5" customHeight="1" x14ac:dyDescent="0.2">
      <c r="A25" s="170" t="s">
        <v>118</v>
      </c>
      <c r="B25" s="167"/>
      <c r="C25" s="168">
        <v>1421386</v>
      </c>
      <c r="D25" s="168">
        <v>1421386</v>
      </c>
    </row>
    <row r="26" spans="1:18" s="164" customFormat="1" ht="32.25" x14ac:dyDescent="0.2">
      <c r="A26" s="171" t="s">
        <v>119</v>
      </c>
      <c r="B26" s="172"/>
      <c r="C26" s="173">
        <f>C24-C25</f>
        <v>1711779</v>
      </c>
      <c r="D26" s="173">
        <f>D24-D25</f>
        <v>2808955</v>
      </c>
    </row>
    <row r="27" spans="1:18" s="164" customFormat="1" x14ac:dyDescent="0.2">
      <c r="A27" s="167" t="s">
        <v>120</v>
      </c>
      <c r="B27" s="167"/>
      <c r="C27" s="168">
        <f>P13</f>
        <v>3777090</v>
      </c>
      <c r="D27" s="168">
        <f>Q13</f>
        <v>3777090</v>
      </c>
    </row>
    <row r="28" spans="1:18" s="164" customFormat="1" ht="24" customHeight="1" x14ac:dyDescent="0.2">
      <c r="A28" s="170" t="s">
        <v>121</v>
      </c>
      <c r="B28" s="167"/>
      <c r="C28" s="168">
        <v>1871386</v>
      </c>
      <c r="D28" s="168">
        <v>1871386</v>
      </c>
    </row>
    <row r="29" spans="1:18" s="164" customFormat="1" ht="32.25" x14ac:dyDescent="0.2">
      <c r="A29" s="171" t="s">
        <v>122</v>
      </c>
      <c r="B29" s="172"/>
      <c r="C29" s="173">
        <f>C27-C28</f>
        <v>1905704</v>
      </c>
      <c r="D29" s="173">
        <f>D27-D28</f>
        <v>1905704</v>
      </c>
    </row>
    <row r="30" spans="1:18" s="164" customFormat="1" ht="21.75" x14ac:dyDescent="0.2">
      <c r="A30" s="171" t="s">
        <v>123</v>
      </c>
      <c r="B30" s="172"/>
      <c r="C30" s="173">
        <f>C29-C26</f>
        <v>193925</v>
      </c>
      <c r="D30" s="172"/>
    </row>
    <row r="31" spans="1:18" s="164" customFormat="1" ht="12" customHeight="1" x14ac:dyDescent="0.2">
      <c r="A31" s="171" t="s">
        <v>124</v>
      </c>
      <c r="B31" s="172"/>
      <c r="C31" s="172"/>
      <c r="D31" s="173">
        <f>D26-D29</f>
        <v>903251</v>
      </c>
    </row>
    <row r="32" spans="1:18" s="164" customFormat="1" x14ac:dyDescent="0.2"/>
    <row r="33" s="164" customFormat="1" x14ac:dyDescent="0.2"/>
  </sheetData>
  <mergeCells count="10">
    <mergeCell ref="N1:Q1"/>
    <mergeCell ref="A3:Q3"/>
    <mergeCell ref="A19:Q19"/>
    <mergeCell ref="A20:Q20"/>
    <mergeCell ref="B5:M5"/>
    <mergeCell ref="A5:A6"/>
    <mergeCell ref="N5:N6"/>
    <mergeCell ref="O5:O6"/>
    <mergeCell ref="Q5:Q6"/>
    <mergeCell ref="P5:P6"/>
  </mergeCells>
  <pageMargins left="0.70866141732283472" right="0.70866141732283472" top="0.74803149606299213" bottom="0.74803149606299213" header="0.31496062992125984" footer="0.31496062992125984"/>
  <pageSetup paperSize="9" scale="75"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AC76EA5-F733-4E98-85CA-9C85C66D4603}">
  <dimension ref="A1:I45"/>
  <sheetViews>
    <sheetView topLeftCell="A25" workbookViewId="0">
      <selection activeCell="A5" sqref="A5:O18"/>
    </sheetView>
  </sheetViews>
  <sheetFormatPr defaultRowHeight="15.75" x14ac:dyDescent="0.25"/>
  <cols>
    <col min="1" max="1" width="56.7109375" style="55" customWidth="1"/>
    <col min="2" max="3" width="19.5703125" style="55" customWidth="1"/>
    <col min="4" max="4" width="20.28515625" style="55" customWidth="1"/>
    <col min="5" max="5" width="15.7109375" style="55" customWidth="1"/>
    <col min="6" max="6" width="22.140625" style="55" customWidth="1"/>
    <col min="7" max="7" width="13.42578125" style="55" customWidth="1"/>
    <col min="8" max="8" width="16" style="55" customWidth="1"/>
    <col min="9" max="9" width="12.85546875" style="55" customWidth="1"/>
    <col min="10" max="256" width="9.140625" style="55"/>
    <col min="257" max="257" width="56.7109375" style="55" customWidth="1"/>
    <col min="258" max="259" width="19.5703125" style="55" customWidth="1"/>
    <col min="260" max="260" width="20.28515625" style="55" customWidth="1"/>
    <col min="261" max="261" width="15.7109375" style="55" customWidth="1"/>
    <col min="262" max="262" width="22.140625" style="55" customWidth="1"/>
    <col min="263" max="263" width="13.42578125" style="55" customWidth="1"/>
    <col min="264" max="264" width="16" style="55" customWidth="1"/>
    <col min="265" max="265" width="12.85546875" style="55" customWidth="1"/>
    <col min="266" max="512" width="9.140625" style="55"/>
    <col min="513" max="513" width="56.7109375" style="55" customWidth="1"/>
    <col min="514" max="515" width="19.5703125" style="55" customWidth="1"/>
    <col min="516" max="516" width="20.28515625" style="55" customWidth="1"/>
    <col min="517" max="517" width="15.7109375" style="55" customWidth="1"/>
    <col min="518" max="518" width="22.140625" style="55" customWidth="1"/>
    <col min="519" max="519" width="13.42578125" style="55" customWidth="1"/>
    <col min="520" max="520" width="16" style="55" customWidth="1"/>
    <col min="521" max="521" width="12.85546875" style="55" customWidth="1"/>
    <col min="522" max="768" width="9.140625" style="55"/>
    <col min="769" max="769" width="56.7109375" style="55" customWidth="1"/>
    <col min="770" max="771" width="19.5703125" style="55" customWidth="1"/>
    <col min="772" max="772" width="20.28515625" style="55" customWidth="1"/>
    <col min="773" max="773" width="15.7109375" style="55" customWidth="1"/>
    <col min="774" max="774" width="22.140625" style="55" customWidth="1"/>
    <col min="775" max="775" width="13.42578125" style="55" customWidth="1"/>
    <col min="776" max="776" width="16" style="55" customWidth="1"/>
    <col min="777" max="777" width="12.85546875" style="55" customWidth="1"/>
    <col min="778" max="1024" width="9.140625" style="55"/>
    <col min="1025" max="1025" width="56.7109375" style="55" customWidth="1"/>
    <col min="1026" max="1027" width="19.5703125" style="55" customWidth="1"/>
    <col min="1028" max="1028" width="20.28515625" style="55" customWidth="1"/>
    <col min="1029" max="1029" width="15.7109375" style="55" customWidth="1"/>
    <col min="1030" max="1030" width="22.140625" style="55" customWidth="1"/>
    <col min="1031" max="1031" width="13.42578125" style="55" customWidth="1"/>
    <col min="1032" max="1032" width="16" style="55" customWidth="1"/>
    <col min="1033" max="1033" width="12.85546875" style="55" customWidth="1"/>
    <col min="1034" max="1280" width="9.140625" style="55"/>
    <col min="1281" max="1281" width="56.7109375" style="55" customWidth="1"/>
    <col min="1282" max="1283" width="19.5703125" style="55" customWidth="1"/>
    <col min="1284" max="1284" width="20.28515625" style="55" customWidth="1"/>
    <col min="1285" max="1285" width="15.7109375" style="55" customWidth="1"/>
    <col min="1286" max="1286" width="22.140625" style="55" customWidth="1"/>
    <col min="1287" max="1287" width="13.42578125" style="55" customWidth="1"/>
    <col min="1288" max="1288" width="16" style="55" customWidth="1"/>
    <col min="1289" max="1289" width="12.85546875" style="55" customWidth="1"/>
    <col min="1290" max="1536" width="9.140625" style="55"/>
    <col min="1537" max="1537" width="56.7109375" style="55" customWidth="1"/>
    <col min="1538" max="1539" width="19.5703125" style="55" customWidth="1"/>
    <col min="1540" max="1540" width="20.28515625" style="55" customWidth="1"/>
    <col min="1541" max="1541" width="15.7109375" style="55" customWidth="1"/>
    <col min="1542" max="1542" width="22.140625" style="55" customWidth="1"/>
    <col min="1543" max="1543" width="13.42578125" style="55" customWidth="1"/>
    <col min="1544" max="1544" width="16" style="55" customWidth="1"/>
    <col min="1545" max="1545" width="12.85546875" style="55" customWidth="1"/>
    <col min="1546" max="1792" width="9.140625" style="55"/>
    <col min="1793" max="1793" width="56.7109375" style="55" customWidth="1"/>
    <col min="1794" max="1795" width="19.5703125" style="55" customWidth="1"/>
    <col min="1796" max="1796" width="20.28515625" style="55" customWidth="1"/>
    <col min="1797" max="1797" width="15.7109375" style="55" customWidth="1"/>
    <col min="1798" max="1798" width="22.140625" style="55" customWidth="1"/>
    <col min="1799" max="1799" width="13.42578125" style="55" customWidth="1"/>
    <col min="1800" max="1800" width="16" style="55" customWidth="1"/>
    <col min="1801" max="1801" width="12.85546875" style="55" customWidth="1"/>
    <col min="1802" max="2048" width="9.140625" style="55"/>
    <col min="2049" max="2049" width="56.7109375" style="55" customWidth="1"/>
    <col min="2050" max="2051" width="19.5703125" style="55" customWidth="1"/>
    <col min="2052" max="2052" width="20.28515625" style="55" customWidth="1"/>
    <col min="2053" max="2053" width="15.7109375" style="55" customWidth="1"/>
    <col min="2054" max="2054" width="22.140625" style="55" customWidth="1"/>
    <col min="2055" max="2055" width="13.42578125" style="55" customWidth="1"/>
    <col min="2056" max="2056" width="16" style="55" customWidth="1"/>
    <col min="2057" max="2057" width="12.85546875" style="55" customWidth="1"/>
    <col min="2058" max="2304" width="9.140625" style="55"/>
    <col min="2305" max="2305" width="56.7109375" style="55" customWidth="1"/>
    <col min="2306" max="2307" width="19.5703125" style="55" customWidth="1"/>
    <col min="2308" max="2308" width="20.28515625" style="55" customWidth="1"/>
    <col min="2309" max="2309" width="15.7109375" style="55" customWidth="1"/>
    <col min="2310" max="2310" width="22.140625" style="55" customWidth="1"/>
    <col min="2311" max="2311" width="13.42578125" style="55" customWidth="1"/>
    <col min="2312" max="2312" width="16" style="55" customWidth="1"/>
    <col min="2313" max="2313" width="12.85546875" style="55" customWidth="1"/>
    <col min="2314" max="2560" width="9.140625" style="55"/>
    <col min="2561" max="2561" width="56.7109375" style="55" customWidth="1"/>
    <col min="2562" max="2563" width="19.5703125" style="55" customWidth="1"/>
    <col min="2564" max="2564" width="20.28515625" style="55" customWidth="1"/>
    <col min="2565" max="2565" width="15.7109375" style="55" customWidth="1"/>
    <col min="2566" max="2566" width="22.140625" style="55" customWidth="1"/>
    <col min="2567" max="2567" width="13.42578125" style="55" customWidth="1"/>
    <col min="2568" max="2568" width="16" style="55" customWidth="1"/>
    <col min="2569" max="2569" width="12.85546875" style="55" customWidth="1"/>
    <col min="2570" max="2816" width="9.140625" style="55"/>
    <col min="2817" max="2817" width="56.7109375" style="55" customWidth="1"/>
    <col min="2818" max="2819" width="19.5703125" style="55" customWidth="1"/>
    <col min="2820" max="2820" width="20.28515625" style="55" customWidth="1"/>
    <col min="2821" max="2821" width="15.7109375" style="55" customWidth="1"/>
    <col min="2822" max="2822" width="22.140625" style="55" customWidth="1"/>
    <col min="2823" max="2823" width="13.42578125" style="55" customWidth="1"/>
    <col min="2824" max="2824" width="16" style="55" customWidth="1"/>
    <col min="2825" max="2825" width="12.85546875" style="55" customWidth="1"/>
    <col min="2826" max="3072" width="9.140625" style="55"/>
    <col min="3073" max="3073" width="56.7109375" style="55" customWidth="1"/>
    <col min="3074" max="3075" width="19.5703125" style="55" customWidth="1"/>
    <col min="3076" max="3076" width="20.28515625" style="55" customWidth="1"/>
    <col min="3077" max="3077" width="15.7109375" style="55" customWidth="1"/>
    <col min="3078" max="3078" width="22.140625" style="55" customWidth="1"/>
    <col min="3079" max="3079" width="13.42578125" style="55" customWidth="1"/>
    <col min="3080" max="3080" width="16" style="55" customWidth="1"/>
    <col min="3081" max="3081" width="12.85546875" style="55" customWidth="1"/>
    <col min="3082" max="3328" width="9.140625" style="55"/>
    <col min="3329" max="3329" width="56.7109375" style="55" customWidth="1"/>
    <col min="3330" max="3331" width="19.5703125" style="55" customWidth="1"/>
    <col min="3332" max="3332" width="20.28515625" style="55" customWidth="1"/>
    <col min="3333" max="3333" width="15.7109375" style="55" customWidth="1"/>
    <col min="3334" max="3334" width="22.140625" style="55" customWidth="1"/>
    <col min="3335" max="3335" width="13.42578125" style="55" customWidth="1"/>
    <col min="3336" max="3336" width="16" style="55" customWidth="1"/>
    <col min="3337" max="3337" width="12.85546875" style="55" customWidth="1"/>
    <col min="3338" max="3584" width="9.140625" style="55"/>
    <col min="3585" max="3585" width="56.7109375" style="55" customWidth="1"/>
    <col min="3586" max="3587" width="19.5703125" style="55" customWidth="1"/>
    <col min="3588" max="3588" width="20.28515625" style="55" customWidth="1"/>
    <col min="3589" max="3589" width="15.7109375" style="55" customWidth="1"/>
    <col min="3590" max="3590" width="22.140625" style="55" customWidth="1"/>
    <col min="3591" max="3591" width="13.42578125" style="55" customWidth="1"/>
    <col min="3592" max="3592" width="16" style="55" customWidth="1"/>
    <col min="3593" max="3593" width="12.85546875" style="55" customWidth="1"/>
    <col min="3594" max="3840" width="9.140625" style="55"/>
    <col min="3841" max="3841" width="56.7109375" style="55" customWidth="1"/>
    <col min="3842" max="3843" width="19.5703125" style="55" customWidth="1"/>
    <col min="3844" max="3844" width="20.28515625" style="55" customWidth="1"/>
    <col min="3845" max="3845" width="15.7109375" style="55" customWidth="1"/>
    <col min="3846" max="3846" width="22.140625" style="55" customWidth="1"/>
    <col min="3847" max="3847" width="13.42578125" style="55" customWidth="1"/>
    <col min="3848" max="3848" width="16" style="55" customWidth="1"/>
    <col min="3849" max="3849" width="12.85546875" style="55" customWidth="1"/>
    <col min="3850" max="4096" width="9.140625" style="55"/>
    <col min="4097" max="4097" width="56.7109375" style="55" customWidth="1"/>
    <col min="4098" max="4099" width="19.5703125" style="55" customWidth="1"/>
    <col min="4100" max="4100" width="20.28515625" style="55" customWidth="1"/>
    <col min="4101" max="4101" width="15.7109375" style="55" customWidth="1"/>
    <col min="4102" max="4102" width="22.140625" style="55" customWidth="1"/>
    <col min="4103" max="4103" width="13.42578125" style="55" customWidth="1"/>
    <col min="4104" max="4104" width="16" style="55" customWidth="1"/>
    <col min="4105" max="4105" width="12.85546875" style="55" customWidth="1"/>
    <col min="4106" max="4352" width="9.140625" style="55"/>
    <col min="4353" max="4353" width="56.7109375" style="55" customWidth="1"/>
    <col min="4354" max="4355" width="19.5703125" style="55" customWidth="1"/>
    <col min="4356" max="4356" width="20.28515625" style="55" customWidth="1"/>
    <col min="4357" max="4357" width="15.7109375" style="55" customWidth="1"/>
    <col min="4358" max="4358" width="22.140625" style="55" customWidth="1"/>
    <col min="4359" max="4359" width="13.42578125" style="55" customWidth="1"/>
    <col min="4360" max="4360" width="16" style="55" customWidth="1"/>
    <col min="4361" max="4361" width="12.85546875" style="55" customWidth="1"/>
    <col min="4362" max="4608" width="9.140625" style="55"/>
    <col min="4609" max="4609" width="56.7109375" style="55" customWidth="1"/>
    <col min="4610" max="4611" width="19.5703125" style="55" customWidth="1"/>
    <col min="4612" max="4612" width="20.28515625" style="55" customWidth="1"/>
    <col min="4613" max="4613" width="15.7109375" style="55" customWidth="1"/>
    <col min="4614" max="4614" width="22.140625" style="55" customWidth="1"/>
    <col min="4615" max="4615" width="13.42578125" style="55" customWidth="1"/>
    <col min="4616" max="4616" width="16" style="55" customWidth="1"/>
    <col min="4617" max="4617" width="12.85546875" style="55" customWidth="1"/>
    <col min="4618" max="4864" width="9.140625" style="55"/>
    <col min="4865" max="4865" width="56.7109375" style="55" customWidth="1"/>
    <col min="4866" max="4867" width="19.5703125" style="55" customWidth="1"/>
    <col min="4868" max="4868" width="20.28515625" style="55" customWidth="1"/>
    <col min="4869" max="4869" width="15.7109375" style="55" customWidth="1"/>
    <col min="4870" max="4870" width="22.140625" style="55" customWidth="1"/>
    <col min="4871" max="4871" width="13.42578125" style="55" customWidth="1"/>
    <col min="4872" max="4872" width="16" style="55" customWidth="1"/>
    <col min="4873" max="4873" width="12.85546875" style="55" customWidth="1"/>
    <col min="4874" max="5120" width="9.140625" style="55"/>
    <col min="5121" max="5121" width="56.7109375" style="55" customWidth="1"/>
    <col min="5122" max="5123" width="19.5703125" style="55" customWidth="1"/>
    <col min="5124" max="5124" width="20.28515625" style="55" customWidth="1"/>
    <col min="5125" max="5125" width="15.7109375" style="55" customWidth="1"/>
    <col min="5126" max="5126" width="22.140625" style="55" customWidth="1"/>
    <col min="5127" max="5127" width="13.42578125" style="55" customWidth="1"/>
    <col min="5128" max="5128" width="16" style="55" customWidth="1"/>
    <col min="5129" max="5129" width="12.85546875" style="55" customWidth="1"/>
    <col min="5130" max="5376" width="9.140625" style="55"/>
    <col min="5377" max="5377" width="56.7109375" style="55" customWidth="1"/>
    <col min="5378" max="5379" width="19.5703125" style="55" customWidth="1"/>
    <col min="5380" max="5380" width="20.28515625" style="55" customWidth="1"/>
    <col min="5381" max="5381" width="15.7109375" style="55" customWidth="1"/>
    <col min="5382" max="5382" width="22.140625" style="55" customWidth="1"/>
    <col min="5383" max="5383" width="13.42578125" style="55" customWidth="1"/>
    <col min="5384" max="5384" width="16" style="55" customWidth="1"/>
    <col min="5385" max="5385" width="12.85546875" style="55" customWidth="1"/>
    <col min="5386" max="5632" width="9.140625" style="55"/>
    <col min="5633" max="5633" width="56.7109375" style="55" customWidth="1"/>
    <col min="5634" max="5635" width="19.5703125" style="55" customWidth="1"/>
    <col min="5636" max="5636" width="20.28515625" style="55" customWidth="1"/>
    <col min="5637" max="5637" width="15.7109375" style="55" customWidth="1"/>
    <col min="5638" max="5638" width="22.140625" style="55" customWidth="1"/>
    <col min="5639" max="5639" width="13.42578125" style="55" customWidth="1"/>
    <col min="5640" max="5640" width="16" style="55" customWidth="1"/>
    <col min="5641" max="5641" width="12.85546875" style="55" customWidth="1"/>
    <col min="5642" max="5888" width="9.140625" style="55"/>
    <col min="5889" max="5889" width="56.7109375" style="55" customWidth="1"/>
    <col min="5890" max="5891" width="19.5703125" style="55" customWidth="1"/>
    <col min="5892" max="5892" width="20.28515625" style="55" customWidth="1"/>
    <col min="5893" max="5893" width="15.7109375" style="55" customWidth="1"/>
    <col min="5894" max="5894" width="22.140625" style="55" customWidth="1"/>
    <col min="5895" max="5895" width="13.42578125" style="55" customWidth="1"/>
    <col min="5896" max="5896" width="16" style="55" customWidth="1"/>
    <col min="5897" max="5897" width="12.85546875" style="55" customWidth="1"/>
    <col min="5898" max="6144" width="9.140625" style="55"/>
    <col min="6145" max="6145" width="56.7109375" style="55" customWidth="1"/>
    <col min="6146" max="6147" width="19.5703125" style="55" customWidth="1"/>
    <col min="6148" max="6148" width="20.28515625" style="55" customWidth="1"/>
    <col min="6149" max="6149" width="15.7109375" style="55" customWidth="1"/>
    <col min="6150" max="6150" width="22.140625" style="55" customWidth="1"/>
    <col min="6151" max="6151" width="13.42578125" style="55" customWidth="1"/>
    <col min="6152" max="6152" width="16" style="55" customWidth="1"/>
    <col min="6153" max="6153" width="12.85546875" style="55" customWidth="1"/>
    <col min="6154" max="6400" width="9.140625" style="55"/>
    <col min="6401" max="6401" width="56.7109375" style="55" customWidth="1"/>
    <col min="6402" max="6403" width="19.5703125" style="55" customWidth="1"/>
    <col min="6404" max="6404" width="20.28515625" style="55" customWidth="1"/>
    <col min="6405" max="6405" width="15.7109375" style="55" customWidth="1"/>
    <col min="6406" max="6406" width="22.140625" style="55" customWidth="1"/>
    <col min="6407" max="6407" width="13.42578125" style="55" customWidth="1"/>
    <col min="6408" max="6408" width="16" style="55" customWidth="1"/>
    <col min="6409" max="6409" width="12.85546875" style="55" customWidth="1"/>
    <col min="6410" max="6656" width="9.140625" style="55"/>
    <col min="6657" max="6657" width="56.7109375" style="55" customWidth="1"/>
    <col min="6658" max="6659" width="19.5703125" style="55" customWidth="1"/>
    <col min="6660" max="6660" width="20.28515625" style="55" customWidth="1"/>
    <col min="6661" max="6661" width="15.7109375" style="55" customWidth="1"/>
    <col min="6662" max="6662" width="22.140625" style="55" customWidth="1"/>
    <col min="6663" max="6663" width="13.42578125" style="55" customWidth="1"/>
    <col min="6664" max="6664" width="16" style="55" customWidth="1"/>
    <col min="6665" max="6665" width="12.85546875" style="55" customWidth="1"/>
    <col min="6666" max="6912" width="9.140625" style="55"/>
    <col min="6913" max="6913" width="56.7109375" style="55" customWidth="1"/>
    <col min="6914" max="6915" width="19.5703125" style="55" customWidth="1"/>
    <col min="6916" max="6916" width="20.28515625" style="55" customWidth="1"/>
    <col min="6917" max="6917" width="15.7109375" style="55" customWidth="1"/>
    <col min="6918" max="6918" width="22.140625" style="55" customWidth="1"/>
    <col min="6919" max="6919" width="13.42578125" style="55" customWidth="1"/>
    <col min="6920" max="6920" width="16" style="55" customWidth="1"/>
    <col min="6921" max="6921" width="12.85546875" style="55" customWidth="1"/>
    <col min="6922" max="7168" width="9.140625" style="55"/>
    <col min="7169" max="7169" width="56.7109375" style="55" customWidth="1"/>
    <col min="7170" max="7171" width="19.5703125" style="55" customWidth="1"/>
    <col min="7172" max="7172" width="20.28515625" style="55" customWidth="1"/>
    <col min="7173" max="7173" width="15.7109375" style="55" customWidth="1"/>
    <col min="7174" max="7174" width="22.140625" style="55" customWidth="1"/>
    <col min="7175" max="7175" width="13.42578125" style="55" customWidth="1"/>
    <col min="7176" max="7176" width="16" style="55" customWidth="1"/>
    <col min="7177" max="7177" width="12.85546875" style="55" customWidth="1"/>
    <col min="7178" max="7424" width="9.140625" style="55"/>
    <col min="7425" max="7425" width="56.7109375" style="55" customWidth="1"/>
    <col min="7426" max="7427" width="19.5703125" style="55" customWidth="1"/>
    <col min="7428" max="7428" width="20.28515625" style="55" customWidth="1"/>
    <col min="7429" max="7429" width="15.7109375" style="55" customWidth="1"/>
    <col min="7430" max="7430" width="22.140625" style="55" customWidth="1"/>
    <col min="7431" max="7431" width="13.42578125" style="55" customWidth="1"/>
    <col min="7432" max="7432" width="16" style="55" customWidth="1"/>
    <col min="7433" max="7433" width="12.85546875" style="55" customWidth="1"/>
    <col min="7434" max="7680" width="9.140625" style="55"/>
    <col min="7681" max="7681" width="56.7109375" style="55" customWidth="1"/>
    <col min="7682" max="7683" width="19.5703125" style="55" customWidth="1"/>
    <col min="7684" max="7684" width="20.28515625" style="55" customWidth="1"/>
    <col min="7685" max="7685" width="15.7109375" style="55" customWidth="1"/>
    <col min="7686" max="7686" width="22.140625" style="55" customWidth="1"/>
    <col min="7687" max="7687" width="13.42578125" style="55" customWidth="1"/>
    <col min="7688" max="7688" width="16" style="55" customWidth="1"/>
    <col min="7689" max="7689" width="12.85546875" style="55" customWidth="1"/>
    <col min="7690" max="7936" width="9.140625" style="55"/>
    <col min="7937" max="7937" width="56.7109375" style="55" customWidth="1"/>
    <col min="7938" max="7939" width="19.5703125" style="55" customWidth="1"/>
    <col min="7940" max="7940" width="20.28515625" style="55" customWidth="1"/>
    <col min="7941" max="7941" width="15.7109375" style="55" customWidth="1"/>
    <col min="7942" max="7942" width="22.140625" style="55" customWidth="1"/>
    <col min="7943" max="7943" width="13.42578125" style="55" customWidth="1"/>
    <col min="7944" max="7944" width="16" style="55" customWidth="1"/>
    <col min="7945" max="7945" width="12.85546875" style="55" customWidth="1"/>
    <col min="7946" max="8192" width="9.140625" style="55"/>
    <col min="8193" max="8193" width="56.7109375" style="55" customWidth="1"/>
    <col min="8194" max="8195" width="19.5703125" style="55" customWidth="1"/>
    <col min="8196" max="8196" width="20.28515625" style="55" customWidth="1"/>
    <col min="8197" max="8197" width="15.7109375" style="55" customWidth="1"/>
    <col min="8198" max="8198" width="22.140625" style="55" customWidth="1"/>
    <col min="8199" max="8199" width="13.42578125" style="55" customWidth="1"/>
    <col min="8200" max="8200" width="16" style="55" customWidth="1"/>
    <col min="8201" max="8201" width="12.85546875" style="55" customWidth="1"/>
    <col min="8202" max="8448" width="9.140625" style="55"/>
    <col min="8449" max="8449" width="56.7109375" style="55" customWidth="1"/>
    <col min="8450" max="8451" width="19.5703125" style="55" customWidth="1"/>
    <col min="8452" max="8452" width="20.28515625" style="55" customWidth="1"/>
    <col min="8453" max="8453" width="15.7109375" style="55" customWidth="1"/>
    <col min="8454" max="8454" width="22.140625" style="55" customWidth="1"/>
    <col min="8455" max="8455" width="13.42578125" style="55" customWidth="1"/>
    <col min="8456" max="8456" width="16" style="55" customWidth="1"/>
    <col min="8457" max="8457" width="12.85546875" style="55" customWidth="1"/>
    <col min="8458" max="8704" width="9.140625" style="55"/>
    <col min="8705" max="8705" width="56.7109375" style="55" customWidth="1"/>
    <col min="8706" max="8707" width="19.5703125" style="55" customWidth="1"/>
    <col min="8708" max="8708" width="20.28515625" style="55" customWidth="1"/>
    <col min="8709" max="8709" width="15.7109375" style="55" customWidth="1"/>
    <col min="8710" max="8710" width="22.140625" style="55" customWidth="1"/>
    <col min="8711" max="8711" width="13.42578125" style="55" customWidth="1"/>
    <col min="8712" max="8712" width="16" style="55" customWidth="1"/>
    <col min="8713" max="8713" width="12.85546875" style="55" customWidth="1"/>
    <col min="8714" max="8960" width="9.140625" style="55"/>
    <col min="8961" max="8961" width="56.7109375" style="55" customWidth="1"/>
    <col min="8962" max="8963" width="19.5703125" style="55" customWidth="1"/>
    <col min="8964" max="8964" width="20.28515625" style="55" customWidth="1"/>
    <col min="8965" max="8965" width="15.7109375" style="55" customWidth="1"/>
    <col min="8966" max="8966" width="22.140625" style="55" customWidth="1"/>
    <col min="8967" max="8967" width="13.42578125" style="55" customWidth="1"/>
    <col min="8968" max="8968" width="16" style="55" customWidth="1"/>
    <col min="8969" max="8969" width="12.85546875" style="55" customWidth="1"/>
    <col min="8970" max="9216" width="9.140625" style="55"/>
    <col min="9217" max="9217" width="56.7109375" style="55" customWidth="1"/>
    <col min="9218" max="9219" width="19.5703125" style="55" customWidth="1"/>
    <col min="9220" max="9220" width="20.28515625" style="55" customWidth="1"/>
    <col min="9221" max="9221" width="15.7109375" style="55" customWidth="1"/>
    <col min="9222" max="9222" width="22.140625" style="55" customWidth="1"/>
    <col min="9223" max="9223" width="13.42578125" style="55" customWidth="1"/>
    <col min="9224" max="9224" width="16" style="55" customWidth="1"/>
    <col min="9225" max="9225" width="12.85546875" style="55" customWidth="1"/>
    <col min="9226" max="9472" width="9.140625" style="55"/>
    <col min="9473" max="9473" width="56.7109375" style="55" customWidth="1"/>
    <col min="9474" max="9475" width="19.5703125" style="55" customWidth="1"/>
    <col min="9476" max="9476" width="20.28515625" style="55" customWidth="1"/>
    <col min="9477" max="9477" width="15.7109375" style="55" customWidth="1"/>
    <col min="9478" max="9478" width="22.140625" style="55" customWidth="1"/>
    <col min="9479" max="9479" width="13.42578125" style="55" customWidth="1"/>
    <col min="9480" max="9480" width="16" style="55" customWidth="1"/>
    <col min="9481" max="9481" width="12.85546875" style="55" customWidth="1"/>
    <col min="9482" max="9728" width="9.140625" style="55"/>
    <col min="9729" max="9729" width="56.7109375" style="55" customWidth="1"/>
    <col min="9730" max="9731" width="19.5703125" style="55" customWidth="1"/>
    <col min="9732" max="9732" width="20.28515625" style="55" customWidth="1"/>
    <col min="9733" max="9733" width="15.7109375" style="55" customWidth="1"/>
    <col min="9734" max="9734" width="22.140625" style="55" customWidth="1"/>
    <col min="9735" max="9735" width="13.42578125" style="55" customWidth="1"/>
    <col min="9736" max="9736" width="16" style="55" customWidth="1"/>
    <col min="9737" max="9737" width="12.85546875" style="55" customWidth="1"/>
    <col min="9738" max="9984" width="9.140625" style="55"/>
    <col min="9985" max="9985" width="56.7109375" style="55" customWidth="1"/>
    <col min="9986" max="9987" width="19.5703125" style="55" customWidth="1"/>
    <col min="9988" max="9988" width="20.28515625" style="55" customWidth="1"/>
    <col min="9989" max="9989" width="15.7109375" style="55" customWidth="1"/>
    <col min="9990" max="9990" width="22.140625" style="55" customWidth="1"/>
    <col min="9991" max="9991" width="13.42578125" style="55" customWidth="1"/>
    <col min="9992" max="9992" width="16" style="55" customWidth="1"/>
    <col min="9993" max="9993" width="12.85546875" style="55" customWidth="1"/>
    <col min="9994" max="10240" width="9.140625" style="55"/>
    <col min="10241" max="10241" width="56.7109375" style="55" customWidth="1"/>
    <col min="10242" max="10243" width="19.5703125" style="55" customWidth="1"/>
    <col min="10244" max="10244" width="20.28515625" style="55" customWidth="1"/>
    <col min="10245" max="10245" width="15.7109375" style="55" customWidth="1"/>
    <col min="10246" max="10246" width="22.140625" style="55" customWidth="1"/>
    <col min="10247" max="10247" width="13.42578125" style="55" customWidth="1"/>
    <col min="10248" max="10248" width="16" style="55" customWidth="1"/>
    <col min="10249" max="10249" width="12.85546875" style="55" customWidth="1"/>
    <col min="10250" max="10496" width="9.140625" style="55"/>
    <col min="10497" max="10497" width="56.7109375" style="55" customWidth="1"/>
    <col min="10498" max="10499" width="19.5703125" style="55" customWidth="1"/>
    <col min="10500" max="10500" width="20.28515625" style="55" customWidth="1"/>
    <col min="10501" max="10501" width="15.7109375" style="55" customWidth="1"/>
    <col min="10502" max="10502" width="22.140625" style="55" customWidth="1"/>
    <col min="10503" max="10503" width="13.42578125" style="55" customWidth="1"/>
    <col min="10504" max="10504" width="16" style="55" customWidth="1"/>
    <col min="10505" max="10505" width="12.85546875" style="55" customWidth="1"/>
    <col min="10506" max="10752" width="9.140625" style="55"/>
    <col min="10753" max="10753" width="56.7109375" style="55" customWidth="1"/>
    <col min="10754" max="10755" width="19.5703125" style="55" customWidth="1"/>
    <col min="10756" max="10756" width="20.28515625" style="55" customWidth="1"/>
    <col min="10757" max="10757" width="15.7109375" style="55" customWidth="1"/>
    <col min="10758" max="10758" width="22.140625" style="55" customWidth="1"/>
    <col min="10759" max="10759" width="13.42578125" style="55" customWidth="1"/>
    <col min="10760" max="10760" width="16" style="55" customWidth="1"/>
    <col min="10761" max="10761" width="12.85546875" style="55" customWidth="1"/>
    <col min="10762" max="11008" width="9.140625" style="55"/>
    <col min="11009" max="11009" width="56.7109375" style="55" customWidth="1"/>
    <col min="11010" max="11011" width="19.5703125" style="55" customWidth="1"/>
    <col min="11012" max="11012" width="20.28515625" style="55" customWidth="1"/>
    <col min="11013" max="11013" width="15.7109375" style="55" customWidth="1"/>
    <col min="11014" max="11014" width="22.140625" style="55" customWidth="1"/>
    <col min="11015" max="11015" width="13.42578125" style="55" customWidth="1"/>
    <col min="11016" max="11016" width="16" style="55" customWidth="1"/>
    <col min="11017" max="11017" width="12.85546875" style="55" customWidth="1"/>
    <col min="11018" max="11264" width="9.140625" style="55"/>
    <col min="11265" max="11265" width="56.7109375" style="55" customWidth="1"/>
    <col min="11266" max="11267" width="19.5703125" style="55" customWidth="1"/>
    <col min="11268" max="11268" width="20.28515625" style="55" customWidth="1"/>
    <col min="11269" max="11269" width="15.7109375" style="55" customWidth="1"/>
    <col min="11270" max="11270" width="22.140625" style="55" customWidth="1"/>
    <col min="11271" max="11271" width="13.42578125" style="55" customWidth="1"/>
    <col min="11272" max="11272" width="16" style="55" customWidth="1"/>
    <col min="11273" max="11273" width="12.85546875" style="55" customWidth="1"/>
    <col min="11274" max="11520" width="9.140625" style="55"/>
    <col min="11521" max="11521" width="56.7109375" style="55" customWidth="1"/>
    <col min="11522" max="11523" width="19.5703125" style="55" customWidth="1"/>
    <col min="11524" max="11524" width="20.28515625" style="55" customWidth="1"/>
    <col min="11525" max="11525" width="15.7109375" style="55" customWidth="1"/>
    <col min="11526" max="11526" width="22.140625" style="55" customWidth="1"/>
    <col min="11527" max="11527" width="13.42578125" style="55" customWidth="1"/>
    <col min="11528" max="11528" width="16" style="55" customWidth="1"/>
    <col min="11529" max="11529" width="12.85546875" style="55" customWidth="1"/>
    <col min="11530" max="11776" width="9.140625" style="55"/>
    <col min="11777" max="11777" width="56.7109375" style="55" customWidth="1"/>
    <col min="11778" max="11779" width="19.5703125" style="55" customWidth="1"/>
    <col min="11780" max="11780" width="20.28515625" style="55" customWidth="1"/>
    <col min="11781" max="11781" width="15.7109375" style="55" customWidth="1"/>
    <col min="11782" max="11782" width="22.140625" style="55" customWidth="1"/>
    <col min="11783" max="11783" width="13.42578125" style="55" customWidth="1"/>
    <col min="11784" max="11784" width="16" style="55" customWidth="1"/>
    <col min="11785" max="11785" width="12.85546875" style="55" customWidth="1"/>
    <col min="11786" max="12032" width="9.140625" style="55"/>
    <col min="12033" max="12033" width="56.7109375" style="55" customWidth="1"/>
    <col min="12034" max="12035" width="19.5703125" style="55" customWidth="1"/>
    <col min="12036" max="12036" width="20.28515625" style="55" customWidth="1"/>
    <col min="12037" max="12037" width="15.7109375" style="55" customWidth="1"/>
    <col min="12038" max="12038" width="22.140625" style="55" customWidth="1"/>
    <col min="12039" max="12039" width="13.42578125" style="55" customWidth="1"/>
    <col min="12040" max="12040" width="16" style="55" customWidth="1"/>
    <col min="12041" max="12041" width="12.85546875" style="55" customWidth="1"/>
    <col min="12042" max="12288" width="9.140625" style="55"/>
    <col min="12289" max="12289" width="56.7109375" style="55" customWidth="1"/>
    <col min="12290" max="12291" width="19.5703125" style="55" customWidth="1"/>
    <col min="12292" max="12292" width="20.28515625" style="55" customWidth="1"/>
    <col min="12293" max="12293" width="15.7109375" style="55" customWidth="1"/>
    <col min="12294" max="12294" width="22.140625" style="55" customWidth="1"/>
    <col min="12295" max="12295" width="13.42578125" style="55" customWidth="1"/>
    <col min="12296" max="12296" width="16" style="55" customWidth="1"/>
    <col min="12297" max="12297" width="12.85546875" style="55" customWidth="1"/>
    <col min="12298" max="12544" width="9.140625" style="55"/>
    <col min="12545" max="12545" width="56.7109375" style="55" customWidth="1"/>
    <col min="12546" max="12547" width="19.5703125" style="55" customWidth="1"/>
    <col min="12548" max="12548" width="20.28515625" style="55" customWidth="1"/>
    <col min="12549" max="12549" width="15.7109375" style="55" customWidth="1"/>
    <col min="12550" max="12550" width="22.140625" style="55" customWidth="1"/>
    <col min="12551" max="12551" width="13.42578125" style="55" customWidth="1"/>
    <col min="12552" max="12552" width="16" style="55" customWidth="1"/>
    <col min="12553" max="12553" width="12.85546875" style="55" customWidth="1"/>
    <col min="12554" max="12800" width="9.140625" style="55"/>
    <col min="12801" max="12801" width="56.7109375" style="55" customWidth="1"/>
    <col min="12802" max="12803" width="19.5703125" style="55" customWidth="1"/>
    <col min="12804" max="12804" width="20.28515625" style="55" customWidth="1"/>
    <col min="12805" max="12805" width="15.7109375" style="55" customWidth="1"/>
    <col min="12806" max="12806" width="22.140625" style="55" customWidth="1"/>
    <col min="12807" max="12807" width="13.42578125" style="55" customWidth="1"/>
    <col min="12808" max="12808" width="16" style="55" customWidth="1"/>
    <col min="12809" max="12809" width="12.85546875" style="55" customWidth="1"/>
    <col min="12810" max="13056" width="9.140625" style="55"/>
    <col min="13057" max="13057" width="56.7109375" style="55" customWidth="1"/>
    <col min="13058" max="13059" width="19.5703125" style="55" customWidth="1"/>
    <col min="13060" max="13060" width="20.28515625" style="55" customWidth="1"/>
    <col min="13061" max="13061" width="15.7109375" style="55" customWidth="1"/>
    <col min="13062" max="13062" width="22.140625" style="55" customWidth="1"/>
    <col min="13063" max="13063" width="13.42578125" style="55" customWidth="1"/>
    <col min="13064" max="13064" width="16" style="55" customWidth="1"/>
    <col min="13065" max="13065" width="12.85546875" style="55" customWidth="1"/>
    <col min="13066" max="13312" width="9.140625" style="55"/>
    <col min="13313" max="13313" width="56.7109375" style="55" customWidth="1"/>
    <col min="13314" max="13315" width="19.5703125" style="55" customWidth="1"/>
    <col min="13316" max="13316" width="20.28515625" style="55" customWidth="1"/>
    <col min="13317" max="13317" width="15.7109375" style="55" customWidth="1"/>
    <col min="13318" max="13318" width="22.140625" style="55" customWidth="1"/>
    <col min="13319" max="13319" width="13.42578125" style="55" customWidth="1"/>
    <col min="13320" max="13320" width="16" style="55" customWidth="1"/>
    <col min="13321" max="13321" width="12.85546875" style="55" customWidth="1"/>
    <col min="13322" max="13568" width="9.140625" style="55"/>
    <col min="13569" max="13569" width="56.7109375" style="55" customWidth="1"/>
    <col min="13570" max="13571" width="19.5703125" style="55" customWidth="1"/>
    <col min="13572" max="13572" width="20.28515625" style="55" customWidth="1"/>
    <col min="13573" max="13573" width="15.7109375" style="55" customWidth="1"/>
    <col min="13574" max="13574" width="22.140625" style="55" customWidth="1"/>
    <col min="13575" max="13575" width="13.42578125" style="55" customWidth="1"/>
    <col min="13576" max="13576" width="16" style="55" customWidth="1"/>
    <col min="13577" max="13577" width="12.85546875" style="55" customWidth="1"/>
    <col min="13578" max="13824" width="9.140625" style="55"/>
    <col min="13825" max="13825" width="56.7109375" style="55" customWidth="1"/>
    <col min="13826" max="13827" width="19.5703125" style="55" customWidth="1"/>
    <col min="13828" max="13828" width="20.28515625" style="55" customWidth="1"/>
    <col min="13829" max="13829" width="15.7109375" style="55" customWidth="1"/>
    <col min="13830" max="13830" width="22.140625" style="55" customWidth="1"/>
    <col min="13831" max="13831" width="13.42578125" style="55" customWidth="1"/>
    <col min="13832" max="13832" width="16" style="55" customWidth="1"/>
    <col min="13833" max="13833" width="12.85546875" style="55" customWidth="1"/>
    <col min="13834" max="14080" width="9.140625" style="55"/>
    <col min="14081" max="14081" width="56.7109375" style="55" customWidth="1"/>
    <col min="14082" max="14083" width="19.5703125" style="55" customWidth="1"/>
    <col min="14084" max="14084" width="20.28515625" style="55" customWidth="1"/>
    <col min="14085" max="14085" width="15.7109375" style="55" customWidth="1"/>
    <col min="14086" max="14086" width="22.140625" style="55" customWidth="1"/>
    <col min="14087" max="14087" width="13.42578125" style="55" customWidth="1"/>
    <col min="14088" max="14088" width="16" style="55" customWidth="1"/>
    <col min="14089" max="14089" width="12.85546875" style="55" customWidth="1"/>
    <col min="14090" max="14336" width="9.140625" style="55"/>
    <col min="14337" max="14337" width="56.7109375" style="55" customWidth="1"/>
    <col min="14338" max="14339" width="19.5703125" style="55" customWidth="1"/>
    <col min="14340" max="14340" width="20.28515625" style="55" customWidth="1"/>
    <col min="14341" max="14341" width="15.7109375" style="55" customWidth="1"/>
    <col min="14342" max="14342" width="22.140625" style="55" customWidth="1"/>
    <col min="14343" max="14343" width="13.42578125" style="55" customWidth="1"/>
    <col min="14344" max="14344" width="16" style="55" customWidth="1"/>
    <col min="14345" max="14345" width="12.85546875" style="55" customWidth="1"/>
    <col min="14346" max="14592" width="9.140625" style="55"/>
    <col min="14593" max="14593" width="56.7109375" style="55" customWidth="1"/>
    <col min="14594" max="14595" width="19.5703125" style="55" customWidth="1"/>
    <col min="14596" max="14596" width="20.28515625" style="55" customWidth="1"/>
    <col min="14597" max="14597" width="15.7109375" style="55" customWidth="1"/>
    <col min="14598" max="14598" width="22.140625" style="55" customWidth="1"/>
    <col min="14599" max="14599" width="13.42578125" style="55" customWidth="1"/>
    <col min="14600" max="14600" width="16" style="55" customWidth="1"/>
    <col min="14601" max="14601" width="12.85546875" style="55" customWidth="1"/>
    <col min="14602" max="14848" width="9.140625" style="55"/>
    <col min="14849" max="14849" width="56.7109375" style="55" customWidth="1"/>
    <col min="14850" max="14851" width="19.5703125" style="55" customWidth="1"/>
    <col min="14852" max="14852" width="20.28515625" style="55" customWidth="1"/>
    <col min="14853" max="14853" width="15.7109375" style="55" customWidth="1"/>
    <col min="14854" max="14854" width="22.140625" style="55" customWidth="1"/>
    <col min="14855" max="14855" width="13.42578125" style="55" customWidth="1"/>
    <col min="14856" max="14856" width="16" style="55" customWidth="1"/>
    <col min="14857" max="14857" width="12.85546875" style="55" customWidth="1"/>
    <col min="14858" max="15104" width="9.140625" style="55"/>
    <col min="15105" max="15105" width="56.7109375" style="55" customWidth="1"/>
    <col min="15106" max="15107" width="19.5703125" style="55" customWidth="1"/>
    <col min="15108" max="15108" width="20.28515625" style="55" customWidth="1"/>
    <col min="15109" max="15109" width="15.7109375" style="55" customWidth="1"/>
    <col min="15110" max="15110" width="22.140625" style="55" customWidth="1"/>
    <col min="15111" max="15111" width="13.42578125" style="55" customWidth="1"/>
    <col min="15112" max="15112" width="16" style="55" customWidth="1"/>
    <col min="15113" max="15113" width="12.85546875" style="55" customWidth="1"/>
    <col min="15114" max="15360" width="9.140625" style="55"/>
    <col min="15361" max="15361" width="56.7109375" style="55" customWidth="1"/>
    <col min="15362" max="15363" width="19.5703125" style="55" customWidth="1"/>
    <col min="15364" max="15364" width="20.28515625" style="55" customWidth="1"/>
    <col min="15365" max="15365" width="15.7109375" style="55" customWidth="1"/>
    <col min="15366" max="15366" width="22.140625" style="55" customWidth="1"/>
    <col min="15367" max="15367" width="13.42578125" style="55" customWidth="1"/>
    <col min="15368" max="15368" width="16" style="55" customWidth="1"/>
    <col min="15369" max="15369" width="12.85546875" style="55" customWidth="1"/>
    <col min="15370" max="15616" width="9.140625" style="55"/>
    <col min="15617" max="15617" width="56.7109375" style="55" customWidth="1"/>
    <col min="15618" max="15619" width="19.5703125" style="55" customWidth="1"/>
    <col min="15620" max="15620" width="20.28515625" style="55" customWidth="1"/>
    <col min="15621" max="15621" width="15.7109375" style="55" customWidth="1"/>
    <col min="15622" max="15622" width="22.140625" style="55" customWidth="1"/>
    <col min="15623" max="15623" width="13.42578125" style="55" customWidth="1"/>
    <col min="15624" max="15624" width="16" style="55" customWidth="1"/>
    <col min="15625" max="15625" width="12.85546875" style="55" customWidth="1"/>
    <col min="15626" max="15872" width="9.140625" style="55"/>
    <col min="15873" max="15873" width="56.7109375" style="55" customWidth="1"/>
    <col min="15874" max="15875" width="19.5703125" style="55" customWidth="1"/>
    <col min="15876" max="15876" width="20.28515625" style="55" customWidth="1"/>
    <col min="15877" max="15877" width="15.7109375" style="55" customWidth="1"/>
    <col min="15878" max="15878" width="22.140625" style="55" customWidth="1"/>
    <col min="15879" max="15879" width="13.42578125" style="55" customWidth="1"/>
    <col min="15880" max="15880" width="16" style="55" customWidth="1"/>
    <col min="15881" max="15881" width="12.85546875" style="55" customWidth="1"/>
    <col min="15882" max="16128" width="9.140625" style="55"/>
    <col min="16129" max="16129" width="56.7109375" style="55" customWidth="1"/>
    <col min="16130" max="16131" width="19.5703125" style="55" customWidth="1"/>
    <col min="16132" max="16132" width="20.28515625" style="55" customWidth="1"/>
    <col min="16133" max="16133" width="15.7109375" style="55" customWidth="1"/>
    <col min="16134" max="16134" width="22.140625" style="55" customWidth="1"/>
    <col min="16135" max="16135" width="13.42578125" style="55" customWidth="1"/>
    <col min="16136" max="16136" width="16" style="55" customWidth="1"/>
    <col min="16137" max="16137" width="12.85546875" style="55" customWidth="1"/>
    <col min="16138" max="16384" width="9.140625" style="55"/>
  </cols>
  <sheetData>
    <row r="1" spans="1:9" ht="46.5" customHeight="1" x14ac:dyDescent="0.25">
      <c r="D1" s="56"/>
      <c r="E1" s="147" t="s">
        <v>79</v>
      </c>
      <c r="F1" s="148"/>
      <c r="G1" s="148"/>
      <c r="H1" s="148"/>
    </row>
    <row r="3" spans="1:9" ht="39.75" customHeight="1" x14ac:dyDescent="0.25">
      <c r="A3" s="153" t="s">
        <v>78</v>
      </c>
      <c r="B3" s="153"/>
      <c r="C3" s="153"/>
      <c r="D3" s="153"/>
      <c r="E3" s="153"/>
      <c r="F3" s="153"/>
    </row>
    <row r="4" spans="1:9" ht="15" customHeight="1" x14ac:dyDescent="0.25"/>
    <row r="5" spans="1:9" ht="36" customHeight="1" x14ac:dyDescent="0.25">
      <c r="A5" s="151" t="s">
        <v>37</v>
      </c>
      <c r="B5" s="151"/>
      <c r="C5" s="151"/>
      <c r="D5" s="151"/>
    </row>
    <row r="6" spans="1:9" ht="71.25" customHeight="1" x14ac:dyDescent="0.25">
      <c r="A6" s="57" t="s">
        <v>6</v>
      </c>
      <c r="B6" s="57" t="s">
        <v>17</v>
      </c>
      <c r="C6" s="58" t="s">
        <v>38</v>
      </c>
      <c r="D6" s="58" t="s">
        <v>18</v>
      </c>
    </row>
    <row r="7" spans="1:9" x14ac:dyDescent="0.25">
      <c r="A7" s="59" t="s">
        <v>9</v>
      </c>
      <c r="B7" s="60">
        <v>10</v>
      </c>
      <c r="C7" s="61">
        <v>3022</v>
      </c>
      <c r="D7" s="61">
        <v>30220</v>
      </c>
      <c r="I7" s="62"/>
    </row>
    <row r="8" spans="1:9" x14ac:dyDescent="0.25">
      <c r="A8" s="59" t="s">
        <v>10</v>
      </c>
      <c r="B8" s="60">
        <v>8</v>
      </c>
      <c r="C8" s="61">
        <v>2309</v>
      </c>
      <c r="D8" s="61">
        <v>18472</v>
      </c>
      <c r="I8" s="62"/>
    </row>
    <row r="9" spans="1:9" x14ac:dyDescent="0.25">
      <c r="A9" s="59" t="s">
        <v>11</v>
      </c>
      <c r="B9" s="60">
        <v>5</v>
      </c>
      <c r="C9" s="61">
        <v>8761</v>
      </c>
      <c r="D9" s="61">
        <v>43805</v>
      </c>
      <c r="I9" s="62"/>
    </row>
    <row r="10" spans="1:9" x14ac:dyDescent="0.25">
      <c r="A10" s="59" t="s">
        <v>12</v>
      </c>
      <c r="B10" s="60">
        <v>2</v>
      </c>
      <c r="C10" s="61">
        <v>2994</v>
      </c>
      <c r="D10" s="61">
        <v>5988</v>
      </c>
      <c r="I10" s="62"/>
    </row>
    <row r="11" spans="1:9" x14ac:dyDescent="0.25">
      <c r="A11" s="59" t="s">
        <v>13</v>
      </c>
      <c r="B11" s="60">
        <v>1</v>
      </c>
      <c r="C11" s="61">
        <v>3278</v>
      </c>
      <c r="D11" s="61">
        <v>3278</v>
      </c>
      <c r="I11" s="62"/>
    </row>
    <row r="12" spans="1:9" x14ac:dyDescent="0.25">
      <c r="A12" s="59" t="s">
        <v>14</v>
      </c>
      <c r="B12" s="60">
        <v>0.5</v>
      </c>
      <c r="C12" s="61">
        <v>27734</v>
      </c>
      <c r="D12" s="61">
        <v>13867</v>
      </c>
      <c r="I12" s="62"/>
    </row>
    <row r="13" spans="1:9" ht="17.25" customHeight="1" x14ac:dyDescent="0.25">
      <c r="A13" s="63" t="s">
        <v>19</v>
      </c>
      <c r="B13" s="63"/>
      <c r="C13" s="64">
        <f>SUM(C7:C12)</f>
        <v>48098</v>
      </c>
      <c r="D13" s="64">
        <f>SUM(D7:D12)</f>
        <v>115630</v>
      </c>
    </row>
    <row r="14" spans="1:9" ht="32.25" customHeight="1" x14ac:dyDescent="0.25"/>
    <row r="15" spans="1:9" ht="36" customHeight="1" x14ac:dyDescent="0.25">
      <c r="A15" s="151" t="s">
        <v>39</v>
      </c>
      <c r="B15" s="151"/>
      <c r="C15" s="151"/>
      <c r="D15" s="151"/>
      <c r="E15" s="151"/>
      <c r="F15" s="151"/>
    </row>
    <row r="16" spans="1:9" ht="39" customHeight="1" x14ac:dyDescent="0.25">
      <c r="A16" s="65" t="s">
        <v>40</v>
      </c>
      <c r="B16" s="66"/>
      <c r="C16" s="66"/>
      <c r="D16" s="66"/>
      <c r="E16" s="66"/>
      <c r="F16" s="66"/>
    </row>
    <row r="17" spans="1:7" s="69" customFormat="1" ht="94.5" customHeight="1" x14ac:dyDescent="0.25">
      <c r="A17" s="67" t="s">
        <v>41</v>
      </c>
      <c r="B17" s="67" t="s">
        <v>42</v>
      </c>
      <c r="C17" s="67" t="s">
        <v>43</v>
      </c>
      <c r="D17" s="67" t="s">
        <v>44</v>
      </c>
      <c r="E17" s="67" t="s">
        <v>45</v>
      </c>
      <c r="F17" s="68" t="s">
        <v>46</v>
      </c>
    </row>
    <row r="18" spans="1:7" s="69" customFormat="1" x14ac:dyDescent="0.25">
      <c r="A18" s="70" t="s">
        <v>47</v>
      </c>
      <c r="B18" s="71">
        <v>101</v>
      </c>
      <c r="C18" s="72">
        <v>370422.34000000008</v>
      </c>
      <c r="D18" s="73">
        <f>ROUND(C18/B18,0)</f>
        <v>3668</v>
      </c>
      <c r="E18" s="74">
        <f>ROUND(B18/4,2)</f>
        <v>25.25</v>
      </c>
      <c r="F18" s="73">
        <f>ROUND(D18*E18,0)</f>
        <v>92617</v>
      </c>
    </row>
    <row r="19" spans="1:7" s="69" customFormat="1" x14ac:dyDescent="0.25">
      <c r="A19" s="70" t="s">
        <v>48</v>
      </c>
      <c r="B19" s="71">
        <v>44</v>
      </c>
      <c r="C19" s="72">
        <v>906084.83000000007</v>
      </c>
      <c r="D19" s="73">
        <f>ROUND(C19/B19,0)</f>
        <v>20593</v>
      </c>
      <c r="E19" s="74">
        <f>ROUND(B19/4,2)</f>
        <v>11</v>
      </c>
      <c r="F19" s="73">
        <f>ROUND(D19*E19,0)</f>
        <v>226523</v>
      </c>
    </row>
    <row r="20" spans="1:7" s="69" customFormat="1" x14ac:dyDescent="0.25">
      <c r="A20" s="70" t="s">
        <v>49</v>
      </c>
      <c r="B20" s="71">
        <v>65</v>
      </c>
      <c r="C20" s="72">
        <v>2953490.3499999996</v>
      </c>
      <c r="D20" s="73">
        <f>ROUND(C20/B20,0)</f>
        <v>45438</v>
      </c>
      <c r="E20" s="74">
        <f>ROUND(B20/4,2)</f>
        <v>16.25</v>
      </c>
      <c r="F20" s="73">
        <f>ROUND(D20*E20,0)</f>
        <v>738368</v>
      </c>
    </row>
    <row r="21" spans="1:7" s="69" customFormat="1" x14ac:dyDescent="0.25">
      <c r="A21" s="70" t="s">
        <v>50</v>
      </c>
      <c r="B21" s="71">
        <v>16</v>
      </c>
      <c r="C21" s="72">
        <v>1804731.9899999998</v>
      </c>
      <c r="D21" s="73">
        <f>ROUND(C21/B21,0)</f>
        <v>112796</v>
      </c>
      <c r="E21" s="74">
        <f>ROUND(B21/4,2)</f>
        <v>4</v>
      </c>
      <c r="F21" s="73">
        <f>ROUND(D21*E21,0)</f>
        <v>451184</v>
      </c>
    </row>
    <row r="22" spans="1:7" s="69" customFormat="1" ht="16.5" customHeight="1" x14ac:dyDescent="0.25">
      <c r="A22" s="75"/>
      <c r="B22" s="76">
        <f>SUM(B18:B21)</f>
        <v>226</v>
      </c>
      <c r="C22" s="77">
        <f>SUM(C18:C21)</f>
        <v>6034729.5099999998</v>
      </c>
      <c r="D22" s="77">
        <f>SUM(D18:D21)</f>
        <v>182495</v>
      </c>
      <c r="E22" s="77">
        <f>SUM(E18:E21)</f>
        <v>56.5</v>
      </c>
      <c r="F22" s="77">
        <f>SUM(F18:F21)</f>
        <v>1508692</v>
      </c>
    </row>
    <row r="23" spans="1:7" ht="23.25" customHeight="1" x14ac:dyDescent="0.25"/>
    <row r="24" spans="1:7" x14ac:dyDescent="0.25">
      <c r="A24" s="78" t="s">
        <v>51</v>
      </c>
      <c r="B24" s="79"/>
    </row>
    <row r="25" spans="1:7" ht="128.25" customHeight="1" x14ac:dyDescent="0.25">
      <c r="A25" s="80" t="s">
        <v>52</v>
      </c>
      <c r="B25" s="80" t="s">
        <v>53</v>
      </c>
      <c r="C25" s="80" t="s">
        <v>54</v>
      </c>
      <c r="D25" s="80" t="s">
        <v>55</v>
      </c>
      <c r="E25" s="80" t="s">
        <v>56</v>
      </c>
      <c r="G25" s="81"/>
    </row>
    <row r="26" spans="1:7" x14ac:dyDescent="0.25">
      <c r="A26" s="82">
        <v>2021</v>
      </c>
      <c r="B26" s="82">
        <v>189</v>
      </c>
      <c r="C26" s="82">
        <v>210</v>
      </c>
      <c r="D26" s="83"/>
      <c r="E26" s="83"/>
      <c r="G26" s="81"/>
    </row>
    <row r="27" spans="1:7" x14ac:dyDescent="0.25">
      <c r="A27" s="82">
        <v>2022</v>
      </c>
      <c r="B27" s="82">
        <v>181</v>
      </c>
      <c r="C27" s="82">
        <v>159</v>
      </c>
      <c r="D27" s="83"/>
      <c r="E27" s="83"/>
      <c r="G27" s="81"/>
    </row>
    <row r="28" spans="1:7" x14ac:dyDescent="0.25">
      <c r="A28" s="82">
        <v>2023</v>
      </c>
      <c r="B28" s="82">
        <v>220</v>
      </c>
      <c r="C28" s="82">
        <v>173</v>
      </c>
      <c r="D28" s="83"/>
      <c r="E28" s="83"/>
      <c r="G28" s="81"/>
    </row>
    <row r="29" spans="1:7" x14ac:dyDescent="0.25">
      <c r="A29" s="82">
        <v>2024</v>
      </c>
      <c r="B29" s="82">
        <v>221</v>
      </c>
      <c r="C29" s="82">
        <v>171</v>
      </c>
      <c r="D29" s="83"/>
      <c r="E29" s="83"/>
      <c r="G29" s="81"/>
    </row>
    <row r="30" spans="1:7" x14ac:dyDescent="0.25">
      <c r="A30" s="83"/>
      <c r="B30" s="84">
        <f>SUM(B26:B29)</f>
        <v>811</v>
      </c>
      <c r="C30" s="84">
        <f>SUM(C26:C29)</f>
        <v>713</v>
      </c>
      <c r="D30" s="84">
        <v>95</v>
      </c>
      <c r="E30" s="85">
        <f>ROUND(D30/B30,2)</f>
        <v>0.12</v>
      </c>
      <c r="G30" s="81"/>
    </row>
    <row r="32" spans="1:7" ht="27.75" customHeight="1" x14ac:dyDescent="0.25">
      <c r="A32" s="78" t="s">
        <v>57</v>
      </c>
      <c r="B32" s="86"/>
    </row>
    <row r="33" spans="1:9" ht="55.5" customHeight="1" x14ac:dyDescent="0.25">
      <c r="A33" s="150" t="s">
        <v>41</v>
      </c>
      <c r="B33" s="150" t="s">
        <v>58</v>
      </c>
      <c r="C33" s="150"/>
      <c r="D33" s="150" t="s">
        <v>59</v>
      </c>
      <c r="E33" s="150"/>
      <c r="F33" s="150" t="s">
        <v>60</v>
      </c>
      <c r="G33" s="149" t="s">
        <v>61</v>
      </c>
      <c r="H33" s="150" t="s">
        <v>62</v>
      </c>
      <c r="I33" s="87"/>
    </row>
    <row r="34" spans="1:9" ht="95.25" customHeight="1" x14ac:dyDescent="0.25">
      <c r="A34" s="150"/>
      <c r="B34" s="67" t="s">
        <v>63</v>
      </c>
      <c r="C34" s="67" t="s">
        <v>64</v>
      </c>
      <c r="D34" s="67" t="s">
        <v>63</v>
      </c>
      <c r="E34" s="67" t="s">
        <v>65</v>
      </c>
      <c r="F34" s="150"/>
      <c r="G34" s="149"/>
      <c r="H34" s="150"/>
      <c r="I34" s="87"/>
    </row>
    <row r="35" spans="1:9" x14ac:dyDescent="0.25">
      <c r="A35" s="70" t="s">
        <v>47</v>
      </c>
      <c r="B35" s="88" t="s">
        <v>66</v>
      </c>
      <c r="C35" s="74">
        <v>25.25</v>
      </c>
      <c r="D35" s="89" t="s">
        <v>67</v>
      </c>
      <c r="E35" s="90">
        <v>3668</v>
      </c>
      <c r="F35" s="73">
        <f>ROUND(C35*E35,0)</f>
        <v>92617</v>
      </c>
      <c r="G35" s="98"/>
      <c r="H35" s="73"/>
      <c r="I35" s="62"/>
    </row>
    <row r="36" spans="1:9" x14ac:dyDescent="0.25">
      <c r="A36" s="70" t="s">
        <v>48</v>
      </c>
      <c r="B36" s="88" t="s">
        <v>68</v>
      </c>
      <c r="C36" s="74">
        <v>11</v>
      </c>
      <c r="D36" s="89" t="s">
        <v>69</v>
      </c>
      <c r="E36" s="90">
        <v>20593</v>
      </c>
      <c r="F36" s="73">
        <f>ROUND(C36*E36,0)</f>
        <v>226523</v>
      </c>
      <c r="G36" s="98"/>
      <c r="H36" s="73"/>
      <c r="I36" s="62"/>
    </row>
    <row r="37" spans="1:9" x14ac:dyDescent="0.25">
      <c r="A37" s="70" t="s">
        <v>49</v>
      </c>
      <c r="B37" s="88" t="s">
        <v>70</v>
      </c>
      <c r="C37" s="74">
        <v>16.25</v>
      </c>
      <c r="D37" s="88" t="s">
        <v>71</v>
      </c>
      <c r="E37" s="90">
        <v>45438</v>
      </c>
      <c r="F37" s="73">
        <f>ROUND(C37*E37,0)</f>
        <v>738368</v>
      </c>
      <c r="G37" s="98"/>
      <c r="H37" s="73"/>
      <c r="I37" s="62"/>
    </row>
    <row r="38" spans="1:9" x14ac:dyDescent="0.25">
      <c r="A38" s="70" t="s">
        <v>50</v>
      </c>
      <c r="B38" s="88" t="s">
        <v>72</v>
      </c>
      <c r="C38" s="74">
        <v>4</v>
      </c>
      <c r="D38" s="88" t="s">
        <v>73</v>
      </c>
      <c r="E38" s="90">
        <v>112796</v>
      </c>
      <c r="F38" s="73">
        <f>ROUND(C38*E38,0)</f>
        <v>451184</v>
      </c>
      <c r="G38" s="98"/>
      <c r="H38" s="73"/>
      <c r="I38" s="62"/>
    </row>
    <row r="39" spans="1:9" ht="20.25" customHeight="1" x14ac:dyDescent="0.25">
      <c r="A39" s="91"/>
      <c r="B39" s="75"/>
      <c r="C39" s="76">
        <f>SUM(C35:C38)</f>
        <v>56.5</v>
      </c>
      <c r="D39" s="92"/>
      <c r="E39" s="75"/>
      <c r="F39" s="92">
        <f>SUM(F35:F38)</f>
        <v>1508692</v>
      </c>
      <c r="G39" s="99">
        <v>1.1200000000000001</v>
      </c>
      <c r="H39" s="93">
        <f>ROUND(F39*G39,0)</f>
        <v>1689735</v>
      </c>
      <c r="I39" s="62"/>
    </row>
    <row r="40" spans="1:9" ht="30" customHeight="1" x14ac:dyDescent="0.25"/>
    <row r="41" spans="1:9" ht="21.75" customHeight="1" x14ac:dyDescent="0.25">
      <c r="A41" s="151" t="s">
        <v>74</v>
      </c>
      <c r="B41" s="151"/>
      <c r="C41" s="151"/>
      <c r="D41" s="151"/>
    </row>
    <row r="42" spans="1:9" ht="30.75" customHeight="1" x14ac:dyDescent="0.25">
      <c r="A42" s="94" t="s">
        <v>75</v>
      </c>
      <c r="B42" s="95">
        <v>14.613292398166566</v>
      </c>
      <c r="C42" s="78"/>
      <c r="D42" s="96"/>
    </row>
    <row r="43" spans="1:9" ht="29.25" customHeight="1" x14ac:dyDescent="0.25">
      <c r="A43" s="94" t="s">
        <v>76</v>
      </c>
      <c r="B43" s="92">
        <f>H39</f>
        <v>1689735</v>
      </c>
      <c r="C43" s="97"/>
      <c r="D43" s="78"/>
    </row>
    <row r="44" spans="1:9" ht="59.25" customHeight="1" x14ac:dyDescent="0.25">
      <c r="A44" s="152" t="s">
        <v>77</v>
      </c>
      <c r="B44" s="152"/>
      <c r="C44" s="152"/>
      <c r="D44" s="152"/>
      <c r="E44" s="152"/>
      <c r="F44" s="152"/>
    </row>
    <row r="45" spans="1:9" ht="47.25" customHeight="1" x14ac:dyDescent="0.25"/>
  </sheetData>
  <mergeCells count="12">
    <mergeCell ref="E1:H1"/>
    <mergeCell ref="G33:G34"/>
    <mergeCell ref="H33:H34"/>
    <mergeCell ref="A41:D41"/>
    <mergeCell ref="A44:F44"/>
    <mergeCell ref="A3:F3"/>
    <mergeCell ref="A5:D5"/>
    <mergeCell ref="A15:F15"/>
    <mergeCell ref="A33:A34"/>
    <mergeCell ref="B33:C33"/>
    <mergeCell ref="D33:E33"/>
    <mergeCell ref="F33:F3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C05E42-8B3B-470F-8A37-D6163DCC472B}">
  <dimension ref="A1:N16"/>
  <sheetViews>
    <sheetView workbookViewId="0">
      <selection activeCell="M6" sqref="M6"/>
    </sheetView>
  </sheetViews>
  <sheetFormatPr defaultRowHeight="15" x14ac:dyDescent="0.25"/>
  <cols>
    <col min="1" max="1" width="38" customWidth="1"/>
    <col min="2" max="2" width="18.5703125" customWidth="1"/>
    <col min="3" max="3" width="14.140625" customWidth="1"/>
    <col min="4" max="4" width="15" customWidth="1"/>
    <col min="7" max="7" width="40.28515625" customWidth="1"/>
    <col min="8" max="10" width="14.42578125" customWidth="1"/>
    <col min="12" max="12" width="11.85546875" customWidth="1"/>
    <col min="13" max="13" width="18.42578125" customWidth="1"/>
  </cols>
  <sheetData>
    <row r="1" spans="1:14" ht="33" customHeight="1" x14ac:dyDescent="0.25">
      <c r="I1" s="154" t="s">
        <v>80</v>
      </c>
      <c r="J1" s="154"/>
      <c r="K1" s="154"/>
      <c r="L1" s="154"/>
      <c r="M1" s="154"/>
      <c r="N1" s="154"/>
    </row>
    <row r="3" spans="1:14" x14ac:dyDescent="0.25">
      <c r="A3" s="155" t="s">
        <v>88</v>
      </c>
      <c r="B3" s="155"/>
      <c r="C3" s="155"/>
      <c r="D3" s="155"/>
      <c r="E3" s="155"/>
      <c r="F3" s="155"/>
      <c r="G3" s="155"/>
      <c r="H3" s="155"/>
      <c r="I3" s="155"/>
      <c r="J3" s="155"/>
      <c r="K3" s="155"/>
      <c r="L3" s="155"/>
      <c r="M3" s="155"/>
      <c r="N3" s="155"/>
    </row>
    <row r="5" spans="1:14" x14ac:dyDescent="0.25">
      <c r="A5" s="100" t="s">
        <v>81</v>
      </c>
      <c r="B5" s="101"/>
      <c r="C5" s="101"/>
      <c r="D5" s="101"/>
      <c r="E5" s="101"/>
      <c r="F5" s="45"/>
      <c r="G5" s="100" t="s">
        <v>87</v>
      </c>
      <c r="H5" s="101"/>
      <c r="I5" s="101"/>
      <c r="J5" s="101"/>
      <c r="K5" s="100"/>
      <c r="L5" s="45"/>
      <c r="M5" s="45"/>
    </row>
    <row r="6" spans="1:14" ht="80.25" customHeight="1" x14ac:dyDescent="0.25">
      <c r="A6" s="102"/>
      <c r="B6" s="105" t="s">
        <v>89</v>
      </c>
      <c r="C6" s="105" t="s">
        <v>91</v>
      </c>
      <c r="D6" s="105" t="s">
        <v>90</v>
      </c>
      <c r="E6" s="101"/>
      <c r="F6" s="45"/>
      <c r="G6" s="102"/>
      <c r="H6" s="105" t="s">
        <v>89</v>
      </c>
      <c r="I6" s="105" t="s">
        <v>91</v>
      </c>
      <c r="J6" s="105" t="s">
        <v>92</v>
      </c>
      <c r="K6" s="100"/>
      <c r="L6" s="45"/>
      <c r="M6" s="108" t="s">
        <v>96</v>
      </c>
    </row>
    <row r="7" spans="1:14" ht="18" customHeight="1" x14ac:dyDescent="0.25">
      <c r="A7" s="104" t="s">
        <v>82</v>
      </c>
      <c r="B7" s="103">
        <f>'ĀRF_finansējums_2014-2028'!K13+'ĀRF_finansējums_2014-2028'!L13+'ĀRF_finansējums_2014-2028'!M13+'ĀRF_finansējums_2014-2028'!O13</f>
        <v>8472871</v>
      </c>
      <c r="C7" s="103"/>
      <c r="D7" s="103"/>
      <c r="E7" s="101"/>
      <c r="F7" s="45"/>
      <c r="G7" s="104" t="s">
        <v>85</v>
      </c>
      <c r="H7" s="103">
        <f>'ĀRF_finansējums_2014-2028'!M13+'ĀRF_finansējums_2014-2028'!O13</f>
        <v>5594937</v>
      </c>
      <c r="I7" s="103"/>
      <c r="J7" s="103"/>
      <c r="K7" s="100"/>
      <c r="L7" s="45"/>
      <c r="M7" s="109"/>
    </row>
    <row r="8" spans="1:14" x14ac:dyDescent="0.25">
      <c r="A8" s="102" t="s">
        <v>83</v>
      </c>
      <c r="B8" s="103">
        <f>ROUND(B7/4,0)</f>
        <v>2118218</v>
      </c>
      <c r="C8" s="106">
        <f>'2025_iemaksu_aprēķins'!G39</f>
        <v>1.1200000000000001</v>
      </c>
      <c r="D8" s="107">
        <f>ROUND(B8*C8,0)</f>
        <v>2372404</v>
      </c>
      <c r="E8" s="101"/>
      <c r="F8" s="45"/>
      <c r="G8" s="102" t="s">
        <v>83</v>
      </c>
      <c r="H8" s="103">
        <f>ROUND(H7/2,0)</f>
        <v>2797469</v>
      </c>
      <c r="I8" s="106">
        <f>'2025_iemaksu_aprēķins'!G39</f>
        <v>1.1200000000000001</v>
      </c>
      <c r="J8" s="107">
        <f>ROUND(H8*I8,0)</f>
        <v>3133165</v>
      </c>
      <c r="K8" s="100"/>
      <c r="L8" s="45"/>
      <c r="M8" s="110">
        <f>J8-D8</f>
        <v>760761</v>
      </c>
    </row>
    <row r="9" spans="1:14" x14ac:dyDescent="0.25">
      <c r="A9" s="100"/>
      <c r="B9" s="101"/>
      <c r="C9" s="101"/>
      <c r="D9" s="101"/>
      <c r="E9" s="101"/>
      <c r="F9" s="45"/>
      <c r="G9" s="100"/>
      <c r="H9" s="101"/>
      <c r="I9" s="101"/>
      <c r="J9" s="101"/>
      <c r="K9" s="100"/>
      <c r="L9" s="45"/>
      <c r="M9" s="45"/>
    </row>
    <row r="10" spans="1:14" x14ac:dyDescent="0.25">
      <c r="A10" s="100" t="s">
        <v>84</v>
      </c>
      <c r="B10" s="101"/>
      <c r="C10" s="101"/>
      <c r="D10" s="101"/>
      <c r="E10" s="101"/>
      <c r="F10" s="45"/>
      <c r="G10" s="100" t="s">
        <v>86</v>
      </c>
      <c r="H10" s="101"/>
      <c r="I10" s="101"/>
      <c r="J10" s="101"/>
      <c r="K10" s="100"/>
      <c r="L10" s="45"/>
      <c r="M10" s="45"/>
    </row>
    <row r="11" spans="1:14" ht="89.25" x14ac:dyDescent="0.25">
      <c r="A11" s="102"/>
      <c r="B11" s="105" t="s">
        <v>89</v>
      </c>
      <c r="C11" s="105" t="s">
        <v>91</v>
      </c>
      <c r="D11" s="105" t="s">
        <v>90</v>
      </c>
      <c r="E11" s="101"/>
      <c r="F11" s="45"/>
      <c r="G11" s="102"/>
      <c r="H11" s="105" t="s">
        <v>89</v>
      </c>
      <c r="I11" s="105" t="s">
        <v>91</v>
      </c>
      <c r="J11" s="105" t="s">
        <v>92</v>
      </c>
      <c r="K11" s="100"/>
      <c r="L11" s="45"/>
      <c r="M11" s="108" t="s">
        <v>97</v>
      </c>
    </row>
    <row r="12" spans="1:14" ht="15.75" customHeight="1" x14ac:dyDescent="0.25">
      <c r="A12" s="104" t="s">
        <v>82</v>
      </c>
      <c r="B12" s="103">
        <f>'ĀRF_finansējums_2014-2028'!L13+'ĀRF_finansējums_2014-2028'!M13+'ĀRF_finansējums_2014-2028'!O13+'ĀRF_finansējums_2014-2028'!P13</f>
        <v>10883171</v>
      </c>
      <c r="C12" s="103"/>
      <c r="D12" s="103"/>
      <c r="E12" s="101"/>
      <c r="F12" s="45"/>
      <c r="G12" s="104" t="s">
        <v>85</v>
      </c>
      <c r="H12" s="103">
        <f>'ĀRF_finansējums_2014-2028'!P13+'ĀRF_finansējums_2014-2028'!Q13</f>
        <v>7554180</v>
      </c>
      <c r="I12" s="103"/>
      <c r="J12" s="103"/>
      <c r="K12" s="100"/>
      <c r="L12" s="45"/>
      <c r="M12" s="109"/>
    </row>
    <row r="13" spans="1:14" x14ac:dyDescent="0.25">
      <c r="A13" s="102" t="s">
        <v>83</v>
      </c>
      <c r="B13" s="103">
        <f>ROUND(B12/4,0)</f>
        <v>2720793</v>
      </c>
      <c r="C13" s="106">
        <f>'2025_iemaksu_aprēķins'!G39</f>
        <v>1.1200000000000001</v>
      </c>
      <c r="D13" s="107">
        <f>ROUND(B13*C13,0)</f>
        <v>3047288</v>
      </c>
      <c r="E13" s="101"/>
      <c r="F13" s="45"/>
      <c r="G13" s="102" t="s">
        <v>83</v>
      </c>
      <c r="H13" s="103">
        <f>ROUND(H12/2,0)</f>
        <v>3777090</v>
      </c>
      <c r="I13" s="106">
        <f>'2025_iemaksu_aprēķins'!G39</f>
        <v>1.1200000000000001</v>
      </c>
      <c r="J13" s="107">
        <f>ROUND(H13*I13,0)</f>
        <v>4230341</v>
      </c>
      <c r="K13" s="1"/>
      <c r="M13" s="110">
        <f>J13-D13</f>
        <v>1183053</v>
      </c>
    </row>
    <row r="15" spans="1:14" x14ac:dyDescent="0.25">
      <c r="A15" t="s">
        <v>93</v>
      </c>
    </row>
    <row r="16" spans="1:14" x14ac:dyDescent="0.25">
      <c r="A16" t="s">
        <v>94</v>
      </c>
    </row>
  </sheetData>
  <mergeCells count="2">
    <mergeCell ref="I1:N1"/>
    <mergeCell ref="A3:N3"/>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E086255-FAA6-499B-9676-A70FF6871FF5}">
  <sheetPr>
    <pageSetUpPr fitToPage="1"/>
  </sheetPr>
  <dimension ref="A1:J48"/>
  <sheetViews>
    <sheetView topLeftCell="A2" workbookViewId="0">
      <selection activeCell="G16" sqref="G16"/>
    </sheetView>
  </sheetViews>
  <sheetFormatPr defaultRowHeight="15" x14ac:dyDescent="0.25"/>
  <cols>
    <col min="1" max="1" width="32.7109375" customWidth="1"/>
    <col min="2" max="2" width="19.7109375" customWidth="1"/>
    <col min="3" max="3" width="17.42578125" customWidth="1"/>
    <col min="4" max="4" width="17.140625" customWidth="1"/>
    <col min="5" max="5" width="18.42578125" customWidth="1"/>
    <col min="6" max="6" width="17.85546875" customWidth="1"/>
    <col min="7" max="8" width="20.28515625" customWidth="1"/>
    <col min="9" max="9" width="20.140625" customWidth="1"/>
    <col min="10" max="10" width="16.7109375" customWidth="1"/>
    <col min="11" max="11" width="16.28515625" customWidth="1"/>
  </cols>
  <sheetData>
    <row r="1" spans="1:8" ht="40.5" customHeight="1" x14ac:dyDescent="0.25">
      <c r="F1" s="154" t="s">
        <v>98</v>
      </c>
      <c r="G1" s="154"/>
      <c r="H1" s="154"/>
    </row>
    <row r="3" spans="1:8" ht="37.5" customHeight="1" x14ac:dyDescent="0.25">
      <c r="A3" s="159" t="s">
        <v>100</v>
      </c>
      <c r="B3" s="159"/>
      <c r="C3" s="159"/>
      <c r="D3" s="159"/>
      <c r="E3" s="159"/>
      <c r="F3" s="159"/>
      <c r="G3" s="159"/>
      <c r="H3" s="159"/>
    </row>
    <row r="5" spans="1:8" ht="50.25" customHeight="1" x14ac:dyDescent="0.25">
      <c r="A5" s="32" t="s">
        <v>6</v>
      </c>
      <c r="B5" s="32" t="s">
        <v>17</v>
      </c>
      <c r="C5" s="33" t="s">
        <v>99</v>
      </c>
      <c r="D5" s="33" t="s">
        <v>18</v>
      </c>
    </row>
    <row r="6" spans="1:8" x14ac:dyDescent="0.25">
      <c r="A6" s="46" t="s">
        <v>9</v>
      </c>
      <c r="B6" s="46">
        <v>10</v>
      </c>
      <c r="C6" s="47">
        <v>3022</v>
      </c>
      <c r="D6" s="47">
        <f>B6*C6</f>
        <v>30220</v>
      </c>
    </row>
    <row r="7" spans="1:8" x14ac:dyDescent="0.25">
      <c r="A7" s="46" t="s">
        <v>10</v>
      </c>
      <c r="B7" s="46">
        <v>8</v>
      </c>
      <c r="C7" s="47">
        <v>2309</v>
      </c>
      <c r="D7" s="47">
        <f t="shared" ref="D7:D11" si="0">B7*C7</f>
        <v>18472</v>
      </c>
    </row>
    <row r="8" spans="1:8" x14ac:dyDescent="0.25">
      <c r="A8" s="46" t="s">
        <v>11</v>
      </c>
      <c r="B8" s="46">
        <v>5</v>
      </c>
      <c r="C8" s="47">
        <v>8761</v>
      </c>
      <c r="D8" s="47">
        <f t="shared" si="0"/>
        <v>43805</v>
      </c>
    </row>
    <row r="9" spans="1:8" x14ac:dyDescent="0.25">
      <c r="A9" s="46" t="s">
        <v>12</v>
      </c>
      <c r="B9" s="46">
        <v>2</v>
      </c>
      <c r="C9" s="47">
        <v>2994</v>
      </c>
      <c r="D9" s="47">
        <f t="shared" si="0"/>
        <v>5988</v>
      </c>
    </row>
    <row r="10" spans="1:8" x14ac:dyDescent="0.25">
      <c r="A10" s="46" t="s">
        <v>13</v>
      </c>
      <c r="B10" s="46">
        <v>1</v>
      </c>
      <c r="C10" s="47">
        <v>3278</v>
      </c>
      <c r="D10" s="47">
        <f t="shared" si="0"/>
        <v>3278</v>
      </c>
    </row>
    <row r="11" spans="1:8" x14ac:dyDescent="0.25">
      <c r="A11" s="46" t="s">
        <v>14</v>
      </c>
      <c r="B11" s="46">
        <v>0.5</v>
      </c>
      <c r="C11" s="47">
        <v>27734</v>
      </c>
      <c r="D11" s="47">
        <f t="shared" si="0"/>
        <v>13867</v>
      </c>
    </row>
    <row r="12" spans="1:8" x14ac:dyDescent="0.25">
      <c r="A12" s="34" t="s">
        <v>19</v>
      </c>
      <c r="B12" s="34"/>
      <c r="C12" s="35">
        <f>SUM(C6:C11)</f>
        <v>48098</v>
      </c>
      <c r="D12" s="35">
        <f>SUM(D6:D11)</f>
        <v>115630</v>
      </c>
    </row>
    <row r="14" spans="1:8" x14ac:dyDescent="0.25">
      <c r="A14" s="31" t="s">
        <v>20</v>
      </c>
    </row>
    <row r="15" spans="1:8" ht="51.75" x14ac:dyDescent="0.25">
      <c r="A15" s="116"/>
      <c r="B15" s="37" t="s">
        <v>101</v>
      </c>
      <c r="C15" s="39" t="s">
        <v>101</v>
      </c>
      <c r="D15" s="39" t="s">
        <v>102</v>
      </c>
      <c r="E15" s="113" t="s">
        <v>101</v>
      </c>
      <c r="F15" s="113" t="s">
        <v>102</v>
      </c>
    </row>
    <row r="16" spans="1:8" ht="20.25" customHeight="1" x14ac:dyDescent="0.25">
      <c r="A16" s="116"/>
      <c r="B16" s="44" t="s">
        <v>21</v>
      </c>
      <c r="C16" s="160" t="s">
        <v>22</v>
      </c>
      <c r="D16" s="161"/>
      <c r="E16" s="162" t="s">
        <v>103</v>
      </c>
      <c r="F16" s="163"/>
    </row>
    <row r="17" spans="1:10" ht="18" customHeight="1" x14ac:dyDescent="0.25">
      <c r="A17" s="117" t="s">
        <v>24</v>
      </c>
      <c r="B17" s="111">
        <f>B18/D12</f>
        <v>14.613292398166566</v>
      </c>
      <c r="C17" s="112">
        <f>C18/D12</f>
        <v>20.517201418317047</v>
      </c>
      <c r="D17" s="112">
        <f>D18/D12</f>
        <v>27.096471503934964</v>
      </c>
      <c r="E17" s="115">
        <f>E18/D12</f>
        <v>26.353786892674918</v>
      </c>
      <c r="F17" s="115">
        <f>F18/D12</f>
        <v>36.585154703796597</v>
      </c>
    </row>
    <row r="18" spans="1:10" ht="42" customHeight="1" x14ac:dyDescent="0.25">
      <c r="A18" s="117" t="s">
        <v>104</v>
      </c>
      <c r="B18" s="36">
        <f>'ĀRF_finansējums_2014-2028'!O9</f>
        <v>1689735</v>
      </c>
      <c r="C18" s="40">
        <f>'2026_2028_iemaksu_prognoze'!D8</f>
        <v>2372404</v>
      </c>
      <c r="D18" s="40">
        <f>'2026_2028_iemaksu_prognoze'!J8</f>
        <v>3133165</v>
      </c>
      <c r="E18" s="114">
        <v>3047288.3784000007</v>
      </c>
      <c r="F18" s="114">
        <v>4230341.4384000003</v>
      </c>
    </row>
    <row r="19" spans="1:10" ht="43.5" customHeight="1" x14ac:dyDescent="0.25">
      <c r="A19" s="118" t="s">
        <v>105</v>
      </c>
      <c r="B19" s="36"/>
      <c r="C19" s="40"/>
      <c r="D19" s="40">
        <f>D18-C18</f>
        <v>760761</v>
      </c>
      <c r="E19" s="114"/>
      <c r="F19" s="114">
        <f>F18-E18</f>
        <v>1183053.0599999996</v>
      </c>
    </row>
    <row r="21" spans="1:10" ht="11.25" customHeight="1" x14ac:dyDescent="0.25"/>
    <row r="22" spans="1:10" ht="11.25" customHeight="1" x14ac:dyDescent="0.25"/>
    <row r="23" spans="1:10" x14ac:dyDescent="0.25">
      <c r="G23" s="38"/>
    </row>
    <row r="24" spans="1:10" ht="94.5" x14ac:dyDescent="0.25">
      <c r="A24" s="25" t="s">
        <v>5</v>
      </c>
      <c r="B24" s="25" t="s">
        <v>6</v>
      </c>
      <c r="C24" s="25" t="s">
        <v>7</v>
      </c>
      <c r="D24" s="26" t="s">
        <v>8</v>
      </c>
      <c r="E24" s="119" t="s">
        <v>106</v>
      </c>
      <c r="F24" s="121" t="s">
        <v>107</v>
      </c>
      <c r="G24" s="121" t="s">
        <v>108</v>
      </c>
      <c r="H24" s="123" t="s">
        <v>109</v>
      </c>
      <c r="I24" s="123" t="s">
        <v>110</v>
      </c>
    </row>
    <row r="25" spans="1:10" ht="45" x14ac:dyDescent="0.25">
      <c r="A25" s="27" t="s">
        <v>23</v>
      </c>
      <c r="B25" s="27" t="s">
        <v>16</v>
      </c>
      <c r="C25" s="27">
        <v>5</v>
      </c>
      <c r="D25" s="28">
        <v>1</v>
      </c>
      <c r="E25" s="120">
        <f>ROUND($B$17*C25*D25,2)</f>
        <v>73.069999999999993</v>
      </c>
      <c r="F25" s="122">
        <f>ROUND(C17*C25*D25,2)</f>
        <v>102.59</v>
      </c>
      <c r="G25" s="122">
        <f>ROUND(D17*C25*D25,2)</f>
        <v>135.47999999999999</v>
      </c>
      <c r="H25" s="124">
        <f>ROUND(C25*D25*E17,2)</f>
        <v>131.77000000000001</v>
      </c>
      <c r="I25" s="124">
        <f>ROUND(C25*D25*F17,2)</f>
        <v>182.93</v>
      </c>
    </row>
    <row r="26" spans="1:10" x14ac:dyDescent="0.25">
      <c r="A26" s="27"/>
      <c r="B26" s="27" t="s">
        <v>15</v>
      </c>
      <c r="C26" s="27">
        <v>0.5</v>
      </c>
      <c r="D26" s="28">
        <v>1</v>
      </c>
      <c r="E26" s="120">
        <f>ROUND(B17*C26*D26,2)</f>
        <v>7.31</v>
      </c>
      <c r="F26" s="122">
        <f>ROUND(C17*C26*D26,2)</f>
        <v>10.26</v>
      </c>
      <c r="G26" s="122">
        <f>ROUND(D17*C26*D26,2)</f>
        <v>13.55</v>
      </c>
      <c r="H26" s="124">
        <f>ROUND(C26*D26*E17,2)</f>
        <v>13.18</v>
      </c>
      <c r="I26" s="124">
        <f>ROUND(C26*D26*F17,2)</f>
        <v>18.29</v>
      </c>
    </row>
    <row r="27" spans="1:10" x14ac:dyDescent="0.25">
      <c r="A27" s="126" t="s">
        <v>25</v>
      </c>
      <c r="B27" s="127"/>
      <c r="C27" s="127"/>
      <c r="D27" s="128"/>
      <c r="E27" s="129">
        <f>E25+E26</f>
        <v>80.38</v>
      </c>
      <c r="F27" s="130">
        <f>F25+F26</f>
        <v>112.85000000000001</v>
      </c>
      <c r="G27" s="130">
        <f>G25+G26</f>
        <v>149.03</v>
      </c>
      <c r="H27" s="131">
        <f>H25+H26</f>
        <v>144.95000000000002</v>
      </c>
      <c r="I27" s="131">
        <f>I25+I26</f>
        <v>201.22</v>
      </c>
    </row>
    <row r="28" spans="1:10" ht="46.5" customHeight="1" x14ac:dyDescent="0.25">
      <c r="A28" s="132" t="s">
        <v>95</v>
      </c>
      <c r="B28" s="156"/>
      <c r="C28" s="157"/>
      <c r="D28" s="158"/>
      <c r="E28" s="133"/>
      <c r="F28" s="134"/>
      <c r="G28" s="134">
        <f>G27-F27</f>
        <v>36.179999999999993</v>
      </c>
      <c r="H28" s="135"/>
      <c r="I28" s="135">
        <f>I27-H27</f>
        <v>56.269999999999982</v>
      </c>
      <c r="J28" s="43"/>
    </row>
    <row r="29" spans="1:10" x14ac:dyDescent="0.25">
      <c r="G29" s="43"/>
    </row>
    <row r="30" spans="1:10" ht="94.5" x14ac:dyDescent="0.25">
      <c r="A30" s="25" t="s">
        <v>5</v>
      </c>
      <c r="B30" s="25" t="s">
        <v>6</v>
      </c>
      <c r="C30" s="25" t="s">
        <v>7</v>
      </c>
      <c r="D30" s="26" t="s">
        <v>8</v>
      </c>
      <c r="E30" s="119" t="s">
        <v>106</v>
      </c>
      <c r="F30" s="121" t="s">
        <v>107</v>
      </c>
      <c r="G30" s="121" t="s">
        <v>108</v>
      </c>
      <c r="H30" s="123" t="s">
        <v>109</v>
      </c>
      <c r="I30" s="123" t="s">
        <v>110</v>
      </c>
    </row>
    <row r="31" spans="1:10" x14ac:dyDescent="0.25">
      <c r="A31" s="27" t="s">
        <v>111</v>
      </c>
      <c r="B31" s="27" t="s">
        <v>9</v>
      </c>
      <c r="C31" s="27">
        <v>10</v>
      </c>
      <c r="D31" s="28">
        <v>226</v>
      </c>
      <c r="E31" s="120">
        <f t="shared" ref="E31:E36" si="1">ROUND($B$17*C31*D31,2)</f>
        <v>33026.04</v>
      </c>
      <c r="F31" s="122">
        <f t="shared" ref="F31:F36" si="2">ROUND($C$17*C31*D31,2)</f>
        <v>46368.88</v>
      </c>
      <c r="G31" s="122">
        <f t="shared" ref="G31:G36" si="3">ROUND($D$17*C31*D31,2)</f>
        <v>61238.03</v>
      </c>
      <c r="H31" s="124">
        <f>ROUND($E$17*C31*D31,2)</f>
        <v>59559.56</v>
      </c>
      <c r="I31" s="124">
        <f>ROUND($F$17*C31*D31,2)</f>
        <v>82682.45</v>
      </c>
    </row>
    <row r="32" spans="1:10" x14ac:dyDescent="0.25">
      <c r="A32" s="27"/>
      <c r="B32" s="27" t="s">
        <v>10</v>
      </c>
      <c r="C32" s="27">
        <v>8</v>
      </c>
      <c r="D32" s="28">
        <v>300</v>
      </c>
      <c r="E32" s="120">
        <f t="shared" si="1"/>
        <v>35071.9</v>
      </c>
      <c r="F32" s="122">
        <f t="shared" si="2"/>
        <v>49241.279999999999</v>
      </c>
      <c r="G32" s="122">
        <f t="shared" si="3"/>
        <v>65031.53</v>
      </c>
      <c r="H32" s="124">
        <f t="shared" ref="H32:H35" si="4">ROUND($E$17*C32*D32,2)</f>
        <v>63249.09</v>
      </c>
      <c r="I32" s="124">
        <f t="shared" ref="I32:I36" si="5">ROUND($F$17*C32*D32,2)</f>
        <v>87804.37</v>
      </c>
    </row>
    <row r="33" spans="1:9" x14ac:dyDescent="0.25">
      <c r="A33" s="27"/>
      <c r="B33" s="27" t="s">
        <v>11</v>
      </c>
      <c r="C33" s="27">
        <v>5</v>
      </c>
      <c r="D33" s="28">
        <v>568</v>
      </c>
      <c r="E33" s="120">
        <f t="shared" si="1"/>
        <v>41501.75</v>
      </c>
      <c r="F33" s="122">
        <f t="shared" si="2"/>
        <v>58268.85</v>
      </c>
      <c r="G33" s="122">
        <f t="shared" si="3"/>
        <v>76953.98</v>
      </c>
      <c r="H33" s="124">
        <f t="shared" si="4"/>
        <v>74844.75</v>
      </c>
      <c r="I33" s="124">
        <f t="shared" si="5"/>
        <v>103901.84</v>
      </c>
    </row>
    <row r="34" spans="1:9" x14ac:dyDescent="0.25">
      <c r="A34" s="27"/>
      <c r="B34" s="27" t="s">
        <v>12</v>
      </c>
      <c r="C34" s="27">
        <v>2</v>
      </c>
      <c r="D34" s="28">
        <v>36</v>
      </c>
      <c r="E34" s="120">
        <f t="shared" si="1"/>
        <v>1052.1600000000001</v>
      </c>
      <c r="F34" s="122">
        <f t="shared" si="2"/>
        <v>1477.24</v>
      </c>
      <c r="G34" s="122">
        <f t="shared" si="3"/>
        <v>1950.95</v>
      </c>
      <c r="H34" s="124">
        <f t="shared" si="4"/>
        <v>1897.47</v>
      </c>
      <c r="I34" s="124">
        <f t="shared" si="5"/>
        <v>2634.13</v>
      </c>
    </row>
    <row r="35" spans="1:9" x14ac:dyDescent="0.25">
      <c r="A35" s="27"/>
      <c r="B35" s="27" t="s">
        <v>13</v>
      </c>
      <c r="C35" s="27">
        <v>1</v>
      </c>
      <c r="D35" s="28">
        <v>279</v>
      </c>
      <c r="E35" s="120">
        <f t="shared" si="1"/>
        <v>4077.11</v>
      </c>
      <c r="F35" s="122">
        <f t="shared" si="2"/>
        <v>5724.3</v>
      </c>
      <c r="G35" s="122">
        <f t="shared" si="3"/>
        <v>7559.92</v>
      </c>
      <c r="H35" s="124">
        <f t="shared" si="4"/>
        <v>7352.71</v>
      </c>
      <c r="I35" s="124">
        <f t="shared" si="5"/>
        <v>10207.26</v>
      </c>
    </row>
    <row r="36" spans="1:9" x14ac:dyDescent="0.25">
      <c r="A36" s="27"/>
      <c r="B36" s="27" t="s">
        <v>14</v>
      </c>
      <c r="C36" s="27">
        <v>0.5</v>
      </c>
      <c r="D36" s="28">
        <v>2138</v>
      </c>
      <c r="E36" s="120">
        <f t="shared" si="1"/>
        <v>15621.61</v>
      </c>
      <c r="F36" s="122">
        <f t="shared" si="2"/>
        <v>21932.89</v>
      </c>
      <c r="G36" s="122">
        <f t="shared" si="3"/>
        <v>28966.13</v>
      </c>
      <c r="H36" s="124">
        <f>ROUND($E$17*C36*D36,2)</f>
        <v>28172.2</v>
      </c>
      <c r="I36" s="124">
        <f t="shared" si="5"/>
        <v>39109.53</v>
      </c>
    </row>
    <row r="37" spans="1:9" x14ac:dyDescent="0.25">
      <c r="A37" s="29" t="s">
        <v>25</v>
      </c>
      <c r="B37" s="27"/>
      <c r="C37" s="27"/>
      <c r="D37" s="30"/>
      <c r="E37" s="41">
        <f>SUM(E31:E36)</f>
        <v>130350.57</v>
      </c>
      <c r="F37" s="42">
        <f>SUM(F31:F36)</f>
        <v>183013.44</v>
      </c>
      <c r="G37" s="42">
        <f t="shared" ref="G37" si="6">SUM(G31:G36)</f>
        <v>241700.54</v>
      </c>
      <c r="H37" s="125">
        <f>SUM(H31:H36)</f>
        <v>235075.78</v>
      </c>
      <c r="I37" s="125">
        <f>SUM(I31:I36)</f>
        <v>326339.58000000007</v>
      </c>
    </row>
    <row r="38" spans="1:9" ht="45" x14ac:dyDescent="0.25">
      <c r="A38" s="132" t="s">
        <v>95</v>
      </c>
      <c r="B38" s="156"/>
      <c r="C38" s="157"/>
      <c r="D38" s="158"/>
      <c r="E38" s="133"/>
      <c r="F38" s="134"/>
      <c r="G38" s="134">
        <f>G37-F37</f>
        <v>58687.100000000006</v>
      </c>
      <c r="H38" s="135"/>
      <c r="I38" s="135">
        <f>I37-H37</f>
        <v>91263.800000000076</v>
      </c>
    </row>
    <row r="39" spans="1:9" x14ac:dyDescent="0.25">
      <c r="G39" s="43"/>
    </row>
    <row r="40" spans="1:9" ht="104.25" customHeight="1" x14ac:dyDescent="0.25">
      <c r="A40" s="25" t="s">
        <v>5</v>
      </c>
      <c r="B40" s="25" t="s">
        <v>6</v>
      </c>
      <c r="C40" s="25" t="s">
        <v>7</v>
      </c>
      <c r="D40" s="26" t="s">
        <v>8</v>
      </c>
      <c r="E40" s="119" t="s">
        <v>106</v>
      </c>
      <c r="F40" s="121" t="s">
        <v>107</v>
      </c>
      <c r="G40" s="121" t="s">
        <v>108</v>
      </c>
      <c r="H40" s="123" t="s">
        <v>109</v>
      </c>
      <c r="I40" s="123" t="s">
        <v>110</v>
      </c>
    </row>
    <row r="41" spans="1:9" ht="18" customHeight="1" x14ac:dyDescent="0.25">
      <c r="A41" s="27" t="s">
        <v>112</v>
      </c>
      <c r="B41" s="27" t="s">
        <v>9</v>
      </c>
      <c r="C41" s="27">
        <v>10</v>
      </c>
      <c r="D41" s="28">
        <v>13</v>
      </c>
      <c r="E41" s="120">
        <f>ROUND($B$17*C41*D41,2)</f>
        <v>1899.73</v>
      </c>
      <c r="F41" s="122">
        <f>ROUND($C$17*C41*D41,2)</f>
        <v>2667.24</v>
      </c>
      <c r="G41" s="122">
        <f>ROUND($D$17*C41*D41,2)</f>
        <v>3522.54</v>
      </c>
      <c r="H41" s="124">
        <f>ROUND($E$17*C41*D41,2)</f>
        <v>3425.99</v>
      </c>
      <c r="I41" s="124">
        <f>ROUND($F$17*C41*D41,2)</f>
        <v>4756.07</v>
      </c>
    </row>
    <row r="42" spans="1:9" x14ac:dyDescent="0.25">
      <c r="A42" s="27"/>
      <c r="B42" s="27" t="s">
        <v>10</v>
      </c>
      <c r="C42" s="27">
        <v>8</v>
      </c>
      <c r="D42" s="28">
        <v>11</v>
      </c>
      <c r="E42" s="120">
        <f t="shared" ref="E42:E46" si="7">ROUND($B$17*C42*D42,2)</f>
        <v>1285.97</v>
      </c>
      <c r="F42" s="122">
        <f t="shared" ref="F42:F46" si="8">ROUND($C$17*C42*D42,2)</f>
        <v>1805.51</v>
      </c>
      <c r="G42" s="122">
        <f t="shared" ref="G42:G46" si="9">ROUND($D$17*C42*D42,2)</f>
        <v>2384.4899999999998</v>
      </c>
      <c r="H42" s="124">
        <f t="shared" ref="H42:H46" si="10">ROUND($E$17*C42*D42,2)</f>
        <v>2319.13</v>
      </c>
      <c r="I42" s="124">
        <f t="shared" ref="I42:I46" si="11">ROUND($F$17*C42*D42,2)</f>
        <v>3219.49</v>
      </c>
    </row>
    <row r="43" spans="1:9" x14ac:dyDescent="0.25">
      <c r="A43" s="27"/>
      <c r="B43" s="27" t="s">
        <v>11</v>
      </c>
      <c r="C43" s="27">
        <v>5</v>
      </c>
      <c r="D43" s="28">
        <v>62</v>
      </c>
      <c r="E43" s="120">
        <f t="shared" si="7"/>
        <v>4530.12</v>
      </c>
      <c r="F43" s="122">
        <f t="shared" si="8"/>
        <v>6360.33</v>
      </c>
      <c r="G43" s="122">
        <f t="shared" si="9"/>
        <v>8399.91</v>
      </c>
      <c r="H43" s="124">
        <f t="shared" si="10"/>
        <v>8169.67</v>
      </c>
      <c r="I43" s="124">
        <f t="shared" si="11"/>
        <v>11341.4</v>
      </c>
    </row>
    <row r="44" spans="1:9" x14ac:dyDescent="0.25">
      <c r="A44" s="27"/>
      <c r="B44" s="27" t="s">
        <v>12</v>
      </c>
      <c r="C44" s="27">
        <v>2</v>
      </c>
      <c r="D44" s="28">
        <v>4</v>
      </c>
      <c r="E44" s="120">
        <f t="shared" si="7"/>
        <v>116.91</v>
      </c>
      <c r="F44" s="122">
        <f t="shared" si="8"/>
        <v>164.14</v>
      </c>
      <c r="G44" s="122">
        <f t="shared" si="9"/>
        <v>216.77</v>
      </c>
      <c r="H44" s="124">
        <f t="shared" si="10"/>
        <v>210.83</v>
      </c>
      <c r="I44" s="124">
        <f t="shared" si="11"/>
        <v>292.68</v>
      </c>
    </row>
    <row r="45" spans="1:9" x14ac:dyDescent="0.25">
      <c r="A45" s="27"/>
      <c r="B45" s="27" t="s">
        <v>13</v>
      </c>
      <c r="C45" s="27">
        <v>1</v>
      </c>
      <c r="D45" s="28">
        <v>6</v>
      </c>
      <c r="E45" s="120">
        <f t="shared" si="7"/>
        <v>87.68</v>
      </c>
      <c r="F45" s="122">
        <f t="shared" si="8"/>
        <v>123.1</v>
      </c>
      <c r="G45" s="122">
        <f t="shared" si="9"/>
        <v>162.58000000000001</v>
      </c>
      <c r="H45" s="124">
        <f t="shared" si="10"/>
        <v>158.12</v>
      </c>
      <c r="I45" s="124">
        <f t="shared" si="11"/>
        <v>219.51</v>
      </c>
    </row>
    <row r="46" spans="1:9" x14ac:dyDescent="0.25">
      <c r="A46" s="27"/>
      <c r="B46" s="27" t="s">
        <v>14</v>
      </c>
      <c r="C46" s="27">
        <v>0.5</v>
      </c>
      <c r="D46" s="28">
        <v>93</v>
      </c>
      <c r="E46" s="120">
        <f t="shared" si="7"/>
        <v>679.52</v>
      </c>
      <c r="F46" s="122">
        <f t="shared" si="8"/>
        <v>954.05</v>
      </c>
      <c r="G46" s="122">
        <f t="shared" si="9"/>
        <v>1259.99</v>
      </c>
      <c r="H46" s="124">
        <f t="shared" si="10"/>
        <v>1225.45</v>
      </c>
      <c r="I46" s="124">
        <f t="shared" si="11"/>
        <v>1701.21</v>
      </c>
    </row>
    <row r="47" spans="1:9" x14ac:dyDescent="0.25">
      <c r="A47" s="29" t="s">
        <v>25</v>
      </c>
      <c r="B47" s="27"/>
      <c r="C47" s="27"/>
      <c r="D47" s="30"/>
      <c r="E47" s="41">
        <f>SUM(E41:E46)</f>
        <v>8599.93</v>
      </c>
      <c r="F47" s="42">
        <f>SUM(F41:F46)</f>
        <v>12074.369999999999</v>
      </c>
      <c r="G47" s="42">
        <f t="shared" ref="G47:I47" si="12">SUM(G41:G46)</f>
        <v>15946.279999999999</v>
      </c>
      <c r="H47" s="125">
        <f>SUM(H41:H46)</f>
        <v>15509.190000000002</v>
      </c>
      <c r="I47" s="125">
        <f t="shared" si="12"/>
        <v>21530.359999999997</v>
      </c>
    </row>
    <row r="48" spans="1:9" ht="45" x14ac:dyDescent="0.25">
      <c r="A48" s="132" t="s">
        <v>95</v>
      </c>
      <c r="B48" s="156"/>
      <c r="C48" s="157"/>
      <c r="D48" s="158"/>
      <c r="E48" s="133"/>
      <c r="F48" s="134"/>
      <c r="G48" s="134">
        <f>G47-F47</f>
        <v>3871.91</v>
      </c>
      <c r="H48" s="135"/>
      <c r="I48" s="135">
        <f>I47-H47</f>
        <v>6021.1699999999946</v>
      </c>
    </row>
  </sheetData>
  <mergeCells count="7">
    <mergeCell ref="B28:D28"/>
    <mergeCell ref="B38:D38"/>
    <mergeCell ref="B48:D48"/>
    <mergeCell ref="A3:H3"/>
    <mergeCell ref="F1:H1"/>
    <mergeCell ref="C16:D16"/>
    <mergeCell ref="E16:F16"/>
  </mergeCells>
  <pageMargins left="0.70866141732283472" right="0.70866141732283472" top="0.74803149606299213" bottom="0.74803149606299213" header="0.31496062992125984" footer="0.31496062992125984"/>
  <pageSetup scale="57" orientation="landscape"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ĀRF_finansējums_2014-2028</vt:lpstr>
      <vt:lpstr>2025_iemaksu_aprēķins</vt:lpstr>
      <vt:lpstr>2026_2028_iemaksu_prognoze</vt:lpstr>
      <vt:lpstr>Ārstniecības_iestāžu_maksājumi</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Vineta Šteinberga</dc:creator>
  <cp:lastModifiedBy>Liene Ābola</cp:lastModifiedBy>
  <cp:lastPrinted>2025-11-19T07:40:25Z</cp:lastPrinted>
  <dcterms:created xsi:type="dcterms:W3CDTF">2025-01-20T13:11:06Z</dcterms:created>
  <dcterms:modified xsi:type="dcterms:W3CDTF">2025-12-11T13:37:37Z</dcterms:modified>
</cp:coreProperties>
</file>