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2"/>
  <workbookPr defaultThemeVersion="166925"/>
  <mc:AlternateContent xmlns:mc="http://schemas.openxmlformats.org/markup-compatibility/2006">
    <mc:Choice Requires="x15">
      <x15ac:absPath xmlns:x15ac="http://schemas.microsoft.com/office/spreadsheetml/2010/11/ac" url="C:\Users\nora.isadzanjana\Desktop\LM\Min. alga\Grozījumi\021222\"/>
    </mc:Choice>
  </mc:AlternateContent>
  <xr:revisionPtr revIDLastSave="0" documentId="13_ncr:1_{BA648169-8ED3-4D9D-A4D8-AF6EE995B433}" xr6:coauthVersionLast="36" xr6:coauthVersionMax="36" xr10:uidLastSave="{00000000-0000-0000-0000-000000000000}"/>
  <bookViews>
    <workbookView xWindow="0" yWindow="0" windowWidth="19200" windowHeight="6810" activeTab="1" xr2:uid="{606307EC-E692-452A-BC92-BB7E5164B139}"/>
  </bookViews>
  <sheets>
    <sheet name="2023_uz620euro" sheetId="1" r:id="rId1"/>
    <sheet name="2024 no 500 uz 700"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01" i="2" l="1"/>
  <c r="C101" i="2"/>
  <c r="D89" i="1"/>
  <c r="C89" i="1"/>
  <c r="D15" i="1" l="1"/>
  <c r="D9" i="1" s="1"/>
  <c r="C15" i="1"/>
  <c r="D10" i="1"/>
  <c r="C10" i="1"/>
  <c r="D98" i="2"/>
  <c r="D92" i="2"/>
  <c r="D89" i="2"/>
  <c r="D84" i="2"/>
  <c r="D78" i="2"/>
  <c r="C78" i="2"/>
  <c r="D76" i="2"/>
  <c r="C76" i="2"/>
  <c r="D50" i="2"/>
  <c r="D25" i="2"/>
  <c r="D23" i="2"/>
  <c r="C23" i="2"/>
  <c r="D24" i="2"/>
  <c r="C24" i="2"/>
  <c r="D22" i="2"/>
  <c r="C22" i="2"/>
  <c r="D18" i="2"/>
  <c r="C18" i="2"/>
  <c r="D12" i="2"/>
  <c r="D9" i="2"/>
  <c r="D7" i="2"/>
  <c r="D5" i="2" s="1"/>
  <c r="C7" i="2"/>
  <c r="D66" i="1"/>
  <c r="D63" i="1" s="1"/>
  <c r="C66" i="1"/>
  <c r="D86" i="1"/>
  <c r="D81" i="1"/>
  <c r="D79" i="1"/>
  <c r="D74" i="1"/>
  <c r="D41" i="1"/>
  <c r="D16" i="1"/>
  <c r="D7" i="1"/>
  <c r="D4" i="1"/>
  <c r="D72" i="2" l="1"/>
  <c r="D91" i="1"/>
  <c r="D108" i="1" s="1"/>
  <c r="D14" i="2"/>
  <c r="D103" i="2" l="1"/>
  <c r="D120" i="2" s="1"/>
</calcChain>
</file>

<file path=xl/sharedStrings.xml><?xml version="1.0" encoding="utf-8"?>
<sst xmlns="http://schemas.openxmlformats.org/spreadsheetml/2006/main" count="390" uniqueCount="134">
  <si>
    <t>resors</t>
  </si>
  <si>
    <t>AIM</t>
  </si>
  <si>
    <t>Nacionālie bruņotie spēki MI</t>
  </si>
  <si>
    <t>Valsts aizsardzības militāro objektu un iepirkumu centrs</t>
  </si>
  <si>
    <t>FM</t>
  </si>
  <si>
    <t>Valsts ieņēmumu dienests</t>
  </si>
  <si>
    <t>IEM</t>
  </si>
  <si>
    <t>Pilsonības un migrācijas lietu pārvalde</t>
  </si>
  <si>
    <t>Ugunsdrošības un civilās aizsardzības koledža AP</t>
  </si>
  <si>
    <t>Valsts policijas koledža AP</t>
  </si>
  <si>
    <t>Valsts robežsardze</t>
  </si>
  <si>
    <t>IZM</t>
  </si>
  <si>
    <t>Aizkraukles Profesionālā vidusskola</t>
  </si>
  <si>
    <t>Augstākās izglītības padome</t>
  </si>
  <si>
    <t>Daugavpils Tehnoloģiju un tūrisma tehnikums</t>
  </si>
  <si>
    <t>Jēkabpils Agrobiznesa koledža</t>
  </si>
  <si>
    <t>Latvijas Sporta muzejs</t>
  </si>
  <si>
    <t>Liepājas Jūrniecības koledža</t>
  </si>
  <si>
    <t>Murjāņu sporta ģimnāzija</t>
  </si>
  <si>
    <t>PIKC Jelgavas tehnikums</t>
  </si>
  <si>
    <t>PIKC Kandavas Lauksaimniecības tehnikums</t>
  </si>
  <si>
    <t>PIKC Kuldīgas Tehnoloģiju un tūrisma tehnikums</t>
  </si>
  <si>
    <t>PIKC Liepājas Valsts tehnikums</t>
  </si>
  <si>
    <t>PIKC Ogres tehnikums</t>
  </si>
  <si>
    <t>PIKC Rēzeknes tehnikums</t>
  </si>
  <si>
    <t>PIKC Rīgas Tehniskā koledža</t>
  </si>
  <si>
    <t>PIKC Rīgas Valsts tehnikums</t>
  </si>
  <si>
    <t>PIKC Saldus tehnikums</t>
  </si>
  <si>
    <t>PIKC Smiltenes tehnikums</t>
  </si>
  <si>
    <t>PIKC Valmieras tehnikums</t>
  </si>
  <si>
    <t>Rīgas 3. arodskola</t>
  </si>
  <si>
    <t>Rīgas Celtniecības koledža</t>
  </si>
  <si>
    <t>Rīgas Mākslas un mediju tehnikums</t>
  </si>
  <si>
    <t>Rīgas Stila un modes tehnikums</t>
  </si>
  <si>
    <t>Rīgas Tirdzniecības Profesionālā vidusskola</t>
  </si>
  <si>
    <t>KM</t>
  </si>
  <si>
    <t>Alfrēda Kalniņa Cēsu mūzikas vidusskola</t>
  </si>
  <si>
    <t>Jelgavas Mūzikas vidusskola</t>
  </si>
  <si>
    <t>Jāzepa Mediņa Rīgas mūzikas vidusskola</t>
  </si>
  <si>
    <t>Jāņa Ivanova Rēzeknes mūzikas vidusskola</t>
  </si>
  <si>
    <t>Kultūras informācijas sistēmu centrs</t>
  </si>
  <si>
    <t>Latvijas Etnogrāfiskais brīvdabas muzejs</t>
  </si>
  <si>
    <t>Latvijas Nacionālais arhīvs</t>
  </si>
  <si>
    <t>Latvijas Nacionālais mākslas muzejs</t>
  </si>
  <si>
    <t>Latvijas Nacionālais vēstures muzejs</t>
  </si>
  <si>
    <t>Latvijas Neredzīgo bibliotēka</t>
  </si>
  <si>
    <t>Liepājas Mūzikas, mākslas un dizaina vidusskola</t>
  </si>
  <si>
    <t>Memoriālo muzeju apvienība</t>
  </si>
  <si>
    <t>Nacionālā Mākslu vidusskola</t>
  </si>
  <si>
    <t>Nacionālā kultūras mantojuma pārvalde</t>
  </si>
  <si>
    <t>Rundāles pils muzejs</t>
  </si>
  <si>
    <t>Rēzeknes mākslas un dizaina vidusskola</t>
  </si>
  <si>
    <t>Rīgas Dizaina un mākslas vidusskola</t>
  </si>
  <si>
    <t>Rīgas vēstures un kuģniecības muzejs</t>
  </si>
  <si>
    <t>Staņislava Broka Daugavpils mūzikas vidusskola</t>
  </si>
  <si>
    <t>Ventspils mūzikas vidusskola</t>
  </si>
  <si>
    <t>Īpaši aizsargājamais kultūras piemineklis - Turaidas muzejrezervāts</t>
  </si>
  <si>
    <t>LM</t>
  </si>
  <si>
    <t>Sociālās integrācijas valsts aģentūra</t>
  </si>
  <si>
    <t>VSAC "Kurzeme"</t>
  </si>
  <si>
    <t>VSAC "Rīga"</t>
  </si>
  <si>
    <t>VSAC "Zemgale"</t>
  </si>
  <si>
    <t>Valsts sociālās apdrošināšanas aģentūra</t>
  </si>
  <si>
    <t>N</t>
  </si>
  <si>
    <t>Augstākā tiesa</t>
  </si>
  <si>
    <t>Prokuratūra</t>
  </si>
  <si>
    <t>Saeima</t>
  </si>
  <si>
    <t>Satversmes tiesa</t>
  </si>
  <si>
    <t>TM</t>
  </si>
  <si>
    <t>IEVP cietumnieki</t>
  </si>
  <si>
    <t>Ieslodzījuma vietu pārvalde</t>
  </si>
  <si>
    <t>Tiesu administrācija</t>
  </si>
  <si>
    <t>Valsts tiesu ekspertīžu birojs</t>
  </si>
  <si>
    <t>VARAM</t>
  </si>
  <si>
    <t>VM</t>
  </si>
  <si>
    <t>Neatliekamās medicīniskās palīdzības dienests</t>
  </si>
  <si>
    <t>Paula Stradiņa Medicīnas vēstures muzejs</t>
  </si>
  <si>
    <t>Valsts asinsdonoru centrs</t>
  </si>
  <si>
    <t>Valsts tiesu medicīnas ekspertīzes centrs</t>
  </si>
  <si>
    <t>ZM</t>
  </si>
  <si>
    <t>Pārtikas un veterinārais dienests</t>
  </si>
  <si>
    <t>Valsts augu aizsardzības dienests</t>
  </si>
  <si>
    <t>Valsts tehniskās uzraudzības aģentūra</t>
  </si>
  <si>
    <t xml:space="preserve">Aizsardzības ministrijas resors kopā </t>
  </si>
  <si>
    <t xml:space="preserve">Finanšu ministrijas resors kopā </t>
  </si>
  <si>
    <t xml:space="preserve">Iekšlietu ministrijas resors kopā </t>
  </si>
  <si>
    <t xml:space="preserve">Kultūras ministrijas resors kopā </t>
  </si>
  <si>
    <t xml:space="preserve">Labklājības ministrijas resors kopā </t>
  </si>
  <si>
    <t xml:space="preserve">Tieslietu ministrijas resors kopā </t>
  </si>
  <si>
    <t xml:space="preserve">VARAM resors kopā </t>
  </si>
  <si>
    <t xml:space="preserve">Veselības ministrijas resors kopā </t>
  </si>
  <si>
    <t xml:space="preserve">Zemkopības ministrijas resors kopā </t>
  </si>
  <si>
    <t xml:space="preserve">Pavisam kopā </t>
  </si>
  <si>
    <t xml:space="preserve">Izglītības un zinātnes ministrijas resors kopā </t>
  </si>
  <si>
    <t>Latvijas Ģeotelpiskās informācijas aģentūra</t>
  </si>
  <si>
    <t>EM</t>
  </si>
  <si>
    <t>Centrālā statistikas pārvalde</t>
  </si>
  <si>
    <t>Latvijas Investīciju un attīstības aģentūra</t>
  </si>
  <si>
    <t>Iekšlietu ministrijas veselības un sporta centrs</t>
  </si>
  <si>
    <t>LR IEM Informācijas centrs</t>
  </si>
  <si>
    <t>LR IeM Valsts policija</t>
  </si>
  <si>
    <t>Nodarbinātības valsts aģentūra</t>
  </si>
  <si>
    <t>Valsts vides dienests</t>
  </si>
  <si>
    <t>Slimību profilakses un kontroles centrs</t>
  </si>
  <si>
    <t>Nacionālie bruņotie spēki (t.sk.MI)</t>
  </si>
  <si>
    <t xml:space="preserve">Ekonomikas ministrijas resors  kopā </t>
  </si>
  <si>
    <t>Nodrošinājuma valsts aģentūra (t.sk. AP)</t>
  </si>
  <si>
    <t>Valsts robežsardze (t.sk. AP)</t>
  </si>
  <si>
    <t>Valsts ugunsdzēsības un glābšanas dienests (t.sk. AP)</t>
  </si>
  <si>
    <t>Valsts robežsardzes koledža (t.sk. AP)</t>
  </si>
  <si>
    <t>VSAC "Latgale" (t.sk. ME)</t>
  </si>
  <si>
    <t>VSAC "Zemgale" (t.sk. ME)</t>
  </si>
  <si>
    <t>IEVP ieslodzītie</t>
  </si>
  <si>
    <t>Iestādes nosaukums</t>
  </si>
  <si>
    <t>Kopā nepieciešamais finansējums atlīdzībai (t.sk. darba devēja soc apsr. 23,59%)</t>
  </si>
  <si>
    <t xml:space="preserve">Personu skaits, kurām nepieciešams papildus finansējums </t>
  </si>
  <si>
    <t>Iestāžu saraksts, kurām nepieciešams papildus finansējums minimālas darba algas pieauguma no 500 euro uz 620 euro 2023.gadā</t>
  </si>
  <si>
    <t>Ugunsdrošības un civilās aizsardzības koledža (AP)</t>
  </si>
  <si>
    <t>PIKC Latgales industriālais tehnikums</t>
  </si>
  <si>
    <r>
      <rPr>
        <sz val="11"/>
        <color theme="1"/>
        <rFont val="Times New Roman"/>
        <family val="1"/>
        <charset val="186"/>
      </rPr>
      <t>®</t>
    </r>
    <r>
      <rPr>
        <sz val="11"/>
        <color theme="1"/>
        <rFont val="Calibri"/>
        <family val="2"/>
        <charset val="186"/>
      </rPr>
      <t xml:space="preserve"> Atlīdzības uzskaites sistēmas dati- augusts 2022.gads</t>
    </r>
  </si>
  <si>
    <t>KNAB aprēķins</t>
  </si>
  <si>
    <t>2023.gadam šobrīd budžetā</t>
  </si>
  <si>
    <t>pieaugums 2023.gadam</t>
  </si>
  <si>
    <t>2024. un 2025.gadam šobrīd budžetā</t>
  </si>
  <si>
    <t>pieaugums 2024. un 2025.gadam</t>
  </si>
  <si>
    <t>TM aprēķins</t>
  </si>
  <si>
    <t>Partiju finansēšanai nepieciešamais finansējuma apmērs saistībā ar minimālās algas pieaugumu</t>
  </si>
  <si>
    <r>
      <t xml:space="preserve">Saskaņā ar likumu “Par valsts kompensāciju cietušajiem” cietušajiem izmaksājamā valsts kompensācija ir piesaistīta minimālajai mēneša darba algai </t>
    </r>
    <r>
      <rPr>
        <sz val="11"/>
        <color theme="1"/>
        <rFont val="Calibri"/>
        <family val="2"/>
        <charset val="186"/>
        <scheme val="minor"/>
      </rPr>
      <t>(TM 03.03.00 “Juridiskās palīdzības nodrošināšana”)</t>
    </r>
  </si>
  <si>
    <r>
      <t xml:space="preserve">Kriminālprocesā un administratīvo pārkāpumu lietvedībā nodarītā kaitējuma atlīdzināšanas likuma 15.pantā ir noteikta atlīdzība par katru brīvības ierobežošanas dienu, kura piesaistīta MK noteiktajai minimālajai algai  </t>
    </r>
    <r>
      <rPr>
        <sz val="11"/>
        <color theme="1"/>
        <rFont val="Calibri"/>
        <family val="2"/>
        <charset val="186"/>
        <scheme val="minor"/>
      </rPr>
      <t>(TM 03.06.00 “Zaudējumu atlīdzība nepamatoti aizturētajām, arestētajām un notiesātajām personām”)</t>
    </r>
  </si>
  <si>
    <t>Iestāžu saraksts, kurām nepieciešams papildus finansējums minimālas darba algas pieauguma no 500 euro uz 700 euro 2024.gadā</t>
  </si>
  <si>
    <t>Latvijas Nacionālais dabas muzejs</t>
  </si>
  <si>
    <t>Valsts meža dienests (t.sk. ugunssardze)</t>
  </si>
  <si>
    <t>PAVISAM - KOPĀ</t>
  </si>
  <si>
    <t>Pielikums Nr.2
Ministru kabineta noteikumu projekta
„Grozījums Ministru kabineta 2015.gada 24.novembra noteikumos Nr.656 
„Noteikumi par minimālās mēneša darba algas apmēru normālā darba 
laika ietvaros un minimālās stundas tarifa likmes aprēķināšanu””
sākotnējās ietekmes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</si>
</sst>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Times New Roman"/>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b/>
      <sz val="11"/>
      <color theme="1"/>
      <name val="Calibri"/>
      <family val="2"/>
      <charset val="186"/>
      <scheme val="minor"/>
    </font>
    <font>
      <sz val="11"/>
      <color theme="1"/>
      <name val="Calibri"/>
      <family val="2"/>
      <charset val="186"/>
      <scheme val="minor"/>
    </font>
    <font>
      <b/>
      <sz val="9"/>
      <color theme="1"/>
      <name val="Calibri"/>
      <family val="2"/>
      <charset val="186"/>
      <scheme val="minor"/>
    </font>
    <font>
      <sz val="9"/>
      <color theme="1"/>
      <name val="Calibri"/>
      <family val="2"/>
      <charset val="186"/>
      <scheme val="minor"/>
    </font>
    <font>
      <sz val="11"/>
      <color theme="1"/>
      <name val="Times New Roman"/>
      <family val="1"/>
      <charset val="186"/>
    </font>
    <font>
      <sz val="11"/>
      <color theme="1"/>
      <name val="Calibri"/>
      <family val="2"/>
      <charset val="186"/>
    </font>
    <font>
      <sz val="11"/>
      <color theme="1"/>
      <name val="Calibri"/>
      <family val="1"/>
      <charset val="186"/>
    </font>
    <font>
      <sz val="11"/>
      <name val="Calibri"/>
      <family val="2"/>
      <charset val="186"/>
      <scheme val="minor"/>
    </font>
    <font>
      <i/>
      <sz val="11"/>
      <color theme="1"/>
      <name val="Times New Roman"/>
      <family val="1"/>
      <charset val="186"/>
    </font>
  </fonts>
  <fills count="3">
    <fill>
      <patternFill patternType="none"/>
    </fill>
    <fill>
      <patternFill patternType="gray125"/>
    </fill>
    <fill>
      <patternFill patternType="solid">
        <fgColor rgb="FFFFC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1">
    <xf numFmtId="0" fontId="0" fillId="0" borderId="0"/>
  </cellStyleXfs>
  <cellXfs count="30">
    <xf numFmtId="0" fontId="0" fillId="0" borderId="0" xfId="0"/>
    <xf numFmtId="0" fontId="5" fillId="0" borderId="0" xfId="0" applyFont="1"/>
    <xf numFmtId="0" fontId="4" fillId="0" borderId="1" xfId="0" applyFont="1" applyBorder="1"/>
    <xf numFmtId="3" fontId="4" fillId="0" borderId="1" xfId="0" applyNumberFormat="1" applyFont="1" applyBorder="1"/>
    <xf numFmtId="0" fontId="5" fillId="0" borderId="1" xfId="0" applyFont="1" applyBorder="1"/>
    <xf numFmtId="3" fontId="5" fillId="0" borderId="1" xfId="0" applyNumberFormat="1" applyFont="1" applyBorder="1"/>
    <xf numFmtId="0" fontId="7" fillId="0" borderId="0" xfId="0" applyFont="1" applyAlignment="1">
      <alignment wrapText="1"/>
    </xf>
    <xf numFmtId="0" fontId="6" fillId="0" borderId="1" xfId="0" applyFont="1" applyBorder="1" applyAlignment="1">
      <alignment wrapText="1"/>
    </xf>
    <xf numFmtId="0" fontId="10" fillId="0" borderId="0" xfId="0" applyFont="1"/>
    <xf numFmtId="0" fontId="3" fillId="0" borderId="1" xfId="0" applyFont="1" applyBorder="1"/>
    <xf numFmtId="0" fontId="5" fillId="0" borderId="0" xfId="0" applyFont="1" applyAlignment="1">
      <alignment wrapText="1"/>
    </xf>
    <xf numFmtId="0" fontId="4" fillId="0" borderId="1" xfId="0" applyFont="1" applyBorder="1" applyAlignment="1">
      <alignment wrapText="1"/>
    </xf>
    <xf numFmtId="3" fontId="5" fillId="0" borderId="0" xfId="0" applyNumberFormat="1" applyFont="1"/>
    <xf numFmtId="3" fontId="2" fillId="0" borderId="1" xfId="0" applyNumberFormat="1" applyFont="1" applyBorder="1" applyAlignment="1">
      <alignment wrapText="1"/>
    </xf>
    <xf numFmtId="3" fontId="5" fillId="0" borderId="0" xfId="0" applyNumberFormat="1" applyFont="1" applyAlignment="1">
      <alignment wrapText="1"/>
    </xf>
    <xf numFmtId="3" fontId="7" fillId="0" borderId="1" xfId="0" applyNumberFormat="1" applyFont="1" applyBorder="1" applyAlignment="1">
      <alignment horizontal="center" wrapText="1"/>
    </xf>
    <xf numFmtId="3" fontId="4" fillId="0" borderId="1" xfId="0" applyNumberFormat="1" applyFont="1" applyBorder="1" applyAlignment="1">
      <alignment wrapText="1"/>
    </xf>
    <xf numFmtId="0" fontId="5" fillId="2" borderId="1" xfId="0" applyFont="1" applyFill="1" applyBorder="1"/>
    <xf numFmtId="0" fontId="4" fillId="2" borderId="1" xfId="0" applyFont="1" applyFill="1" applyBorder="1"/>
    <xf numFmtId="3" fontId="4" fillId="2" borderId="1" xfId="0" applyNumberFormat="1" applyFont="1" applyFill="1" applyBorder="1"/>
    <xf numFmtId="0" fontId="11" fillId="0" borderId="1" xfId="0" applyFont="1" applyBorder="1"/>
    <xf numFmtId="3" fontId="11" fillId="0" borderId="1" xfId="0" applyNumberFormat="1" applyFont="1" applyBorder="1"/>
    <xf numFmtId="0" fontId="11" fillId="0" borderId="2" xfId="0" applyFont="1" applyBorder="1" applyAlignment="1">
      <alignment vertical="top" wrapText="1"/>
    </xf>
    <xf numFmtId="0" fontId="11" fillId="0" borderId="0" xfId="0" applyFont="1" applyAlignment="1">
      <alignment vertical="top" wrapText="1"/>
    </xf>
    <xf numFmtId="0" fontId="11" fillId="0" borderId="0" xfId="0" applyFont="1"/>
    <xf numFmtId="0" fontId="11" fillId="0" borderId="0" xfId="0" applyFont="1" applyAlignment="1">
      <alignment wrapText="1"/>
    </xf>
    <xf numFmtId="0" fontId="11" fillId="0" borderId="2" xfId="0" applyFont="1" applyBorder="1" applyAlignment="1">
      <alignment horizontal="left" wrapText="1"/>
    </xf>
    <xf numFmtId="0" fontId="8" fillId="0" borderId="0" xfId="0" applyFont="1" applyAlignment="1">
      <alignment horizontal="right" vertical="center" wrapText="1"/>
    </xf>
    <xf numFmtId="0" fontId="4" fillId="0" borderId="0" xfId="0" applyFont="1" applyAlignment="1">
      <alignment horizontal="center" wrapText="1"/>
    </xf>
    <xf numFmtId="0" fontId="12" fillId="0" borderId="0" xfId="0" applyFont="1" applyAlignment="1">
      <alignment horizontal="righ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F05B44-4525-4DC8-8606-7F4BF0D652B5}">
  <sheetPr>
    <tabColor rgb="FFFF0000"/>
  </sheetPr>
  <dimension ref="A1:O110"/>
  <sheetViews>
    <sheetView topLeftCell="A71" zoomScale="80" zoomScaleNormal="80" workbookViewId="0">
      <selection activeCell="E78" sqref="E78"/>
    </sheetView>
  </sheetViews>
  <sheetFormatPr defaultColWidth="8.81640625" defaultRowHeight="14.5" x14ac:dyDescent="0.35"/>
  <cols>
    <col min="1" max="1" width="10.1796875" style="1" customWidth="1"/>
    <col min="2" max="2" width="48.453125" style="1" customWidth="1"/>
    <col min="3" max="4" width="11.1796875" style="1" customWidth="1"/>
    <col min="5" max="5" width="68.54296875" style="10" customWidth="1"/>
    <col min="6" max="16384" width="8.81640625" style="1"/>
  </cols>
  <sheetData>
    <row r="1" spans="1:4" ht="42.65" customHeight="1" x14ac:dyDescent="0.35">
      <c r="A1" s="28" t="s">
        <v>116</v>
      </c>
      <c r="B1" s="28"/>
      <c r="C1" s="28"/>
      <c r="D1" s="28"/>
    </row>
    <row r="3" spans="1:4" ht="84.5" x14ac:dyDescent="0.35">
      <c r="A3" s="7" t="s">
        <v>0</v>
      </c>
      <c r="B3" s="7" t="s">
        <v>113</v>
      </c>
      <c r="C3" s="7" t="s">
        <v>115</v>
      </c>
      <c r="D3" s="7" t="s">
        <v>114</v>
      </c>
    </row>
    <row r="4" spans="1:4" x14ac:dyDescent="0.35">
      <c r="A4" s="2"/>
      <c r="B4" s="2" t="s">
        <v>83</v>
      </c>
      <c r="C4" s="2"/>
      <c r="D4" s="3">
        <f>D5+D6</f>
        <v>33251</v>
      </c>
    </row>
    <row r="5" spans="1:4" x14ac:dyDescent="0.35">
      <c r="A5" s="4" t="s">
        <v>1</v>
      </c>
      <c r="B5" s="4" t="s">
        <v>2</v>
      </c>
      <c r="C5" s="4">
        <v>1</v>
      </c>
      <c r="D5" s="5">
        <v>371</v>
      </c>
    </row>
    <row r="6" spans="1:4" x14ac:dyDescent="0.35">
      <c r="A6" s="4" t="s">
        <v>1</v>
      </c>
      <c r="B6" s="4" t="s">
        <v>3</v>
      </c>
      <c r="C6" s="4">
        <v>28</v>
      </c>
      <c r="D6" s="5">
        <v>32880</v>
      </c>
    </row>
    <row r="7" spans="1:4" x14ac:dyDescent="0.35">
      <c r="A7" s="4"/>
      <c r="B7" s="2" t="s">
        <v>84</v>
      </c>
      <c r="C7" s="4"/>
      <c r="D7" s="3">
        <f>D8</f>
        <v>1424</v>
      </c>
    </row>
    <row r="8" spans="1:4" x14ac:dyDescent="0.35">
      <c r="A8" s="4" t="s">
        <v>4</v>
      </c>
      <c r="B8" s="4" t="s">
        <v>5</v>
      </c>
      <c r="C8" s="4">
        <v>3</v>
      </c>
      <c r="D8" s="5">
        <v>1424</v>
      </c>
    </row>
    <row r="9" spans="1:4" x14ac:dyDescent="0.35">
      <c r="A9" s="4"/>
      <c r="B9" s="2" t="s">
        <v>85</v>
      </c>
      <c r="C9" s="4"/>
      <c r="D9" s="3">
        <f>SUM(D10:D15)</f>
        <v>168388</v>
      </c>
    </row>
    <row r="10" spans="1:4" x14ac:dyDescent="0.35">
      <c r="A10" s="4" t="s">
        <v>6</v>
      </c>
      <c r="B10" s="4" t="s">
        <v>106</v>
      </c>
      <c r="C10" s="4">
        <f>1+27+1</f>
        <v>29</v>
      </c>
      <c r="D10" s="5">
        <f>28727+1335+890</f>
        <v>30952</v>
      </c>
    </row>
    <row r="11" spans="1:4" x14ac:dyDescent="0.35">
      <c r="A11" s="4" t="s">
        <v>6</v>
      </c>
      <c r="B11" s="4" t="s">
        <v>7</v>
      </c>
      <c r="C11" s="4">
        <v>1</v>
      </c>
      <c r="D11" s="5">
        <v>1780</v>
      </c>
    </row>
    <row r="12" spans="1:4" x14ac:dyDescent="0.35">
      <c r="A12" s="4" t="s">
        <v>6</v>
      </c>
      <c r="B12" s="4" t="s">
        <v>117</v>
      </c>
      <c r="C12" s="4">
        <v>28</v>
      </c>
      <c r="D12" s="5">
        <v>13288</v>
      </c>
    </row>
    <row r="13" spans="1:4" x14ac:dyDescent="0.35">
      <c r="A13" s="4" t="s">
        <v>6</v>
      </c>
      <c r="B13" s="4" t="s">
        <v>9</v>
      </c>
      <c r="C13" s="4">
        <v>106</v>
      </c>
      <c r="D13" s="5">
        <v>50306</v>
      </c>
    </row>
    <row r="14" spans="1:4" x14ac:dyDescent="0.35">
      <c r="A14" s="4" t="s">
        <v>6</v>
      </c>
      <c r="B14" s="4" t="s">
        <v>10</v>
      </c>
      <c r="C14" s="4">
        <v>5</v>
      </c>
      <c r="D14" s="5">
        <v>5606</v>
      </c>
    </row>
    <row r="15" spans="1:4" x14ac:dyDescent="0.35">
      <c r="A15" s="4" t="s">
        <v>6</v>
      </c>
      <c r="B15" s="4" t="s">
        <v>109</v>
      </c>
      <c r="C15" s="4">
        <f>74+23</f>
        <v>97</v>
      </c>
      <c r="D15" s="5">
        <f>35119+31337</f>
        <v>66456</v>
      </c>
    </row>
    <row r="16" spans="1:4" x14ac:dyDescent="0.35">
      <c r="A16" s="4"/>
      <c r="B16" s="2" t="s">
        <v>93</v>
      </c>
      <c r="C16" s="4"/>
      <c r="D16" s="3">
        <f>SUM(D17:D40)</f>
        <v>1106982</v>
      </c>
    </row>
    <row r="17" spans="1:15" x14ac:dyDescent="0.35">
      <c r="A17" s="4" t="s">
        <v>11</v>
      </c>
      <c r="B17" s="9" t="s">
        <v>12</v>
      </c>
      <c r="C17" s="4">
        <v>7</v>
      </c>
      <c r="D17" s="5">
        <v>10724</v>
      </c>
    </row>
    <row r="18" spans="1:15" x14ac:dyDescent="0.35">
      <c r="A18" s="4" t="s">
        <v>11</v>
      </c>
      <c r="B18" s="9" t="s">
        <v>13</v>
      </c>
      <c r="C18" s="4">
        <v>1</v>
      </c>
      <c r="D18" s="5">
        <v>187</v>
      </c>
    </row>
    <row r="19" spans="1:15" x14ac:dyDescent="0.35">
      <c r="A19" s="4" t="s">
        <v>11</v>
      </c>
      <c r="B19" s="9" t="s">
        <v>14</v>
      </c>
      <c r="C19" s="4">
        <v>51</v>
      </c>
      <c r="D19" s="5">
        <v>77862</v>
      </c>
    </row>
    <row r="20" spans="1:15" x14ac:dyDescent="0.35">
      <c r="A20" s="4" t="s">
        <v>11</v>
      </c>
      <c r="B20" s="9" t="s">
        <v>15</v>
      </c>
      <c r="C20" s="4">
        <v>31</v>
      </c>
      <c r="D20" s="5">
        <v>43425</v>
      </c>
    </row>
    <row r="21" spans="1:15" x14ac:dyDescent="0.35">
      <c r="A21" s="4" t="s">
        <v>11</v>
      </c>
      <c r="B21" s="9" t="s">
        <v>16</v>
      </c>
      <c r="C21" s="4">
        <v>2</v>
      </c>
      <c r="D21" s="5">
        <v>2670</v>
      </c>
    </row>
    <row r="22" spans="1:15" s="24" customFormat="1" x14ac:dyDescent="0.35">
      <c r="A22" s="20" t="s">
        <v>11</v>
      </c>
      <c r="B22" s="20" t="s">
        <v>17</v>
      </c>
      <c r="C22" s="20">
        <v>13</v>
      </c>
      <c r="D22" s="21">
        <v>11420</v>
      </c>
      <c r="E22" s="22"/>
      <c r="F22" s="23"/>
      <c r="G22" s="23"/>
      <c r="H22" s="23"/>
      <c r="I22" s="23"/>
      <c r="J22" s="23"/>
      <c r="K22" s="23"/>
      <c r="L22" s="23"/>
      <c r="M22" s="23"/>
    </row>
    <row r="23" spans="1:15" s="24" customFormat="1" x14ac:dyDescent="0.35">
      <c r="A23" s="20" t="s">
        <v>11</v>
      </c>
      <c r="B23" s="20" t="s">
        <v>18</v>
      </c>
      <c r="C23" s="20">
        <v>43</v>
      </c>
      <c r="D23" s="21">
        <v>51879</v>
      </c>
      <c r="E23" s="22"/>
      <c r="F23" s="23"/>
      <c r="G23" s="23"/>
      <c r="H23" s="23"/>
      <c r="I23" s="23"/>
      <c r="J23" s="23"/>
      <c r="K23" s="23"/>
      <c r="L23" s="23"/>
      <c r="M23" s="23"/>
    </row>
    <row r="24" spans="1:15" s="24" customFormat="1" ht="15" customHeight="1" x14ac:dyDescent="0.35">
      <c r="A24" s="20" t="s">
        <v>11</v>
      </c>
      <c r="B24" s="20" t="s">
        <v>118</v>
      </c>
      <c r="C24" s="20">
        <v>31</v>
      </c>
      <c r="D24" s="21">
        <v>48497</v>
      </c>
      <c r="E24" s="22"/>
      <c r="F24" s="23"/>
      <c r="G24" s="23"/>
      <c r="H24" s="23"/>
      <c r="I24" s="23"/>
      <c r="J24" s="23"/>
      <c r="K24" s="23"/>
      <c r="L24" s="23"/>
      <c r="M24" s="23"/>
      <c r="N24" s="23"/>
      <c r="O24" s="23"/>
    </row>
    <row r="25" spans="1:15" s="24" customFormat="1" x14ac:dyDescent="0.35">
      <c r="A25" s="20" t="s">
        <v>11</v>
      </c>
      <c r="B25" s="20" t="s">
        <v>19</v>
      </c>
      <c r="C25" s="20">
        <v>24</v>
      </c>
      <c r="D25" s="21">
        <v>36350</v>
      </c>
      <c r="E25" s="22"/>
      <c r="F25" s="23"/>
      <c r="G25" s="23"/>
      <c r="H25" s="23"/>
      <c r="I25" s="23"/>
      <c r="J25" s="23"/>
      <c r="K25" s="23"/>
      <c r="L25" s="23"/>
      <c r="M25" s="23"/>
      <c r="N25" s="23"/>
      <c r="O25" s="23"/>
    </row>
    <row r="26" spans="1:15" s="24" customFormat="1" x14ac:dyDescent="0.35">
      <c r="A26" s="20" t="s">
        <v>11</v>
      </c>
      <c r="B26" s="20" t="s">
        <v>20</v>
      </c>
      <c r="C26" s="20">
        <v>72</v>
      </c>
      <c r="D26" s="21">
        <v>83868</v>
      </c>
      <c r="E26" s="25"/>
    </row>
    <row r="27" spans="1:15" x14ac:dyDescent="0.35">
      <c r="A27" s="4" t="s">
        <v>11</v>
      </c>
      <c r="B27" s="4" t="s">
        <v>21</v>
      </c>
      <c r="C27" s="4">
        <v>12</v>
      </c>
      <c r="D27" s="5">
        <v>13348</v>
      </c>
    </row>
    <row r="28" spans="1:15" x14ac:dyDescent="0.35">
      <c r="A28" s="4" t="s">
        <v>11</v>
      </c>
      <c r="B28" s="4" t="s">
        <v>22</v>
      </c>
      <c r="C28" s="4">
        <v>54</v>
      </c>
      <c r="D28" s="5">
        <v>88095</v>
      </c>
    </row>
    <row r="29" spans="1:15" x14ac:dyDescent="0.35">
      <c r="A29" s="4" t="s">
        <v>11</v>
      </c>
      <c r="B29" s="4" t="s">
        <v>23</v>
      </c>
      <c r="C29" s="4">
        <v>23</v>
      </c>
      <c r="D29" s="5">
        <v>32448</v>
      </c>
    </row>
    <row r="30" spans="1:15" x14ac:dyDescent="0.35">
      <c r="A30" s="4" t="s">
        <v>11</v>
      </c>
      <c r="B30" s="4" t="s">
        <v>24</v>
      </c>
      <c r="C30" s="4">
        <v>66</v>
      </c>
      <c r="D30" s="5">
        <v>89163</v>
      </c>
    </row>
    <row r="31" spans="1:15" x14ac:dyDescent="0.35">
      <c r="A31" s="4" t="s">
        <v>11</v>
      </c>
      <c r="B31" s="9" t="s">
        <v>25</v>
      </c>
      <c r="C31" s="4">
        <v>45</v>
      </c>
      <c r="D31" s="5">
        <v>60450</v>
      </c>
    </row>
    <row r="32" spans="1:15" x14ac:dyDescent="0.35">
      <c r="A32" s="4" t="s">
        <v>11</v>
      </c>
      <c r="B32" s="4" t="s">
        <v>26</v>
      </c>
      <c r="C32" s="4">
        <v>111</v>
      </c>
      <c r="D32" s="5">
        <v>173854</v>
      </c>
    </row>
    <row r="33" spans="1:4" x14ac:dyDescent="0.35">
      <c r="A33" s="4" t="s">
        <v>11</v>
      </c>
      <c r="B33" s="4" t="s">
        <v>27</v>
      </c>
      <c r="C33" s="4">
        <v>17</v>
      </c>
      <c r="D33" s="5">
        <v>19428</v>
      </c>
    </row>
    <row r="34" spans="1:4" x14ac:dyDescent="0.35">
      <c r="A34" s="4" t="s">
        <v>11</v>
      </c>
      <c r="B34" s="9" t="s">
        <v>28</v>
      </c>
      <c r="C34" s="4">
        <v>56</v>
      </c>
      <c r="D34" s="5">
        <v>77506</v>
      </c>
    </row>
    <row r="35" spans="1:4" x14ac:dyDescent="0.35">
      <c r="A35" s="4" t="s">
        <v>11</v>
      </c>
      <c r="B35" s="4" t="s">
        <v>29</v>
      </c>
      <c r="C35" s="4">
        <v>17</v>
      </c>
      <c r="D35" s="5">
        <v>27493</v>
      </c>
    </row>
    <row r="36" spans="1:4" x14ac:dyDescent="0.35">
      <c r="A36" s="4" t="s">
        <v>11</v>
      </c>
      <c r="B36" s="4" t="s">
        <v>30</v>
      </c>
      <c r="C36" s="4">
        <v>10</v>
      </c>
      <c r="D36" s="5">
        <v>15246</v>
      </c>
    </row>
    <row r="37" spans="1:4" x14ac:dyDescent="0.35">
      <c r="A37" s="4" t="s">
        <v>11</v>
      </c>
      <c r="B37" s="4" t="s">
        <v>31</v>
      </c>
      <c r="C37" s="4">
        <v>28</v>
      </c>
      <c r="D37" s="5">
        <v>43732</v>
      </c>
    </row>
    <row r="38" spans="1:4" x14ac:dyDescent="0.35">
      <c r="A38" s="4" t="s">
        <v>11</v>
      </c>
      <c r="B38" s="9" t="s">
        <v>32</v>
      </c>
      <c r="C38" s="4">
        <v>30</v>
      </c>
      <c r="D38" s="5">
        <v>43128</v>
      </c>
    </row>
    <row r="39" spans="1:4" x14ac:dyDescent="0.35">
      <c r="A39" s="4" t="s">
        <v>11</v>
      </c>
      <c r="B39" s="4" t="s">
        <v>33</v>
      </c>
      <c r="C39" s="4">
        <v>27</v>
      </c>
      <c r="D39" s="5">
        <v>37967</v>
      </c>
    </row>
    <row r="40" spans="1:4" x14ac:dyDescent="0.35">
      <c r="A40" s="4" t="s">
        <v>11</v>
      </c>
      <c r="B40" s="4" t="s">
        <v>34</v>
      </c>
      <c r="C40" s="4">
        <v>11</v>
      </c>
      <c r="D40" s="5">
        <v>18242</v>
      </c>
    </row>
    <row r="41" spans="1:4" x14ac:dyDescent="0.35">
      <c r="A41" s="4"/>
      <c r="B41" s="2" t="s">
        <v>86</v>
      </c>
      <c r="C41" s="4"/>
      <c r="D41" s="3">
        <f>SUM(D42:D62)</f>
        <v>224288</v>
      </c>
    </row>
    <row r="42" spans="1:4" x14ac:dyDescent="0.35">
      <c r="A42" s="4" t="s">
        <v>35</v>
      </c>
      <c r="B42" s="4" t="s">
        <v>36</v>
      </c>
      <c r="C42" s="4">
        <v>6</v>
      </c>
      <c r="D42" s="5">
        <v>8602</v>
      </c>
    </row>
    <row r="43" spans="1:4" x14ac:dyDescent="0.35">
      <c r="A43" s="4" t="s">
        <v>35</v>
      </c>
      <c r="B43" s="4" t="s">
        <v>37</v>
      </c>
      <c r="C43" s="4">
        <v>5</v>
      </c>
      <c r="D43" s="5">
        <v>1260</v>
      </c>
    </row>
    <row r="44" spans="1:4" x14ac:dyDescent="0.35">
      <c r="A44" s="4" t="s">
        <v>35</v>
      </c>
      <c r="B44" s="4" t="s">
        <v>38</v>
      </c>
      <c r="C44" s="4">
        <v>12</v>
      </c>
      <c r="D44" s="5">
        <v>15424</v>
      </c>
    </row>
    <row r="45" spans="1:4" x14ac:dyDescent="0.35">
      <c r="A45" s="4" t="s">
        <v>35</v>
      </c>
      <c r="B45" s="4" t="s">
        <v>39</v>
      </c>
      <c r="C45" s="4">
        <v>6</v>
      </c>
      <c r="D45" s="5">
        <v>9343</v>
      </c>
    </row>
    <row r="46" spans="1:4" x14ac:dyDescent="0.35">
      <c r="A46" s="4" t="s">
        <v>35</v>
      </c>
      <c r="B46" s="4" t="s">
        <v>40</v>
      </c>
      <c r="C46" s="4">
        <v>1</v>
      </c>
      <c r="D46" s="5">
        <v>1780</v>
      </c>
    </row>
    <row r="47" spans="1:4" x14ac:dyDescent="0.35">
      <c r="A47" s="4" t="s">
        <v>35</v>
      </c>
      <c r="B47" s="4" t="s">
        <v>41</v>
      </c>
      <c r="C47" s="4">
        <v>6</v>
      </c>
      <c r="D47" s="5">
        <v>1827</v>
      </c>
    </row>
    <row r="48" spans="1:4" x14ac:dyDescent="0.35">
      <c r="A48" s="4" t="s">
        <v>35</v>
      </c>
      <c r="B48" s="4" t="s">
        <v>42</v>
      </c>
      <c r="C48" s="4">
        <v>9</v>
      </c>
      <c r="D48" s="5">
        <v>7860</v>
      </c>
    </row>
    <row r="49" spans="1:4" x14ac:dyDescent="0.35">
      <c r="A49" s="4" t="s">
        <v>35</v>
      </c>
      <c r="B49" s="4" t="s">
        <v>43</v>
      </c>
      <c r="C49" s="4">
        <v>10</v>
      </c>
      <c r="D49" s="5">
        <v>17797</v>
      </c>
    </row>
    <row r="50" spans="1:4" x14ac:dyDescent="0.35">
      <c r="A50" s="4" t="s">
        <v>35</v>
      </c>
      <c r="B50" s="4" t="s">
        <v>44</v>
      </c>
      <c r="C50" s="4">
        <v>28</v>
      </c>
      <c r="D50" s="5">
        <v>26018</v>
      </c>
    </row>
    <row r="51" spans="1:4" x14ac:dyDescent="0.35">
      <c r="A51" s="4" t="s">
        <v>35</v>
      </c>
      <c r="B51" s="4" t="s">
        <v>45</v>
      </c>
      <c r="C51" s="4">
        <v>2</v>
      </c>
      <c r="D51" s="5">
        <v>2284</v>
      </c>
    </row>
    <row r="52" spans="1:4" x14ac:dyDescent="0.35">
      <c r="A52" s="4" t="s">
        <v>35</v>
      </c>
      <c r="B52" s="4" t="s">
        <v>46</v>
      </c>
      <c r="C52" s="4">
        <v>28</v>
      </c>
      <c r="D52" s="5">
        <v>7223</v>
      </c>
    </row>
    <row r="53" spans="1:4" x14ac:dyDescent="0.35">
      <c r="A53" s="4" t="s">
        <v>35</v>
      </c>
      <c r="B53" s="4" t="s">
        <v>47</v>
      </c>
      <c r="C53" s="4">
        <v>21</v>
      </c>
      <c r="D53" s="5">
        <v>12458</v>
      </c>
    </row>
    <row r="54" spans="1:4" x14ac:dyDescent="0.35">
      <c r="A54" s="4" t="s">
        <v>35</v>
      </c>
      <c r="B54" s="4" t="s">
        <v>48</v>
      </c>
      <c r="C54" s="4">
        <v>51</v>
      </c>
      <c r="D54" s="5">
        <v>34824</v>
      </c>
    </row>
    <row r="55" spans="1:4" x14ac:dyDescent="0.35">
      <c r="A55" s="4" t="s">
        <v>35</v>
      </c>
      <c r="B55" s="4" t="s">
        <v>49</v>
      </c>
      <c r="C55" s="4">
        <v>5</v>
      </c>
      <c r="D55" s="5">
        <v>6970</v>
      </c>
    </row>
    <row r="56" spans="1:4" x14ac:dyDescent="0.35">
      <c r="A56" s="4" t="s">
        <v>35</v>
      </c>
      <c r="B56" s="4" t="s">
        <v>50</v>
      </c>
      <c r="C56" s="4">
        <v>28</v>
      </c>
      <c r="D56" s="5">
        <v>20407</v>
      </c>
    </row>
    <row r="57" spans="1:4" x14ac:dyDescent="0.35">
      <c r="A57" s="4" t="s">
        <v>35</v>
      </c>
      <c r="B57" s="4" t="s">
        <v>51</v>
      </c>
      <c r="C57" s="4">
        <v>14</v>
      </c>
      <c r="D57" s="5">
        <v>11123</v>
      </c>
    </row>
    <row r="58" spans="1:4" x14ac:dyDescent="0.35">
      <c r="A58" s="4" t="s">
        <v>35</v>
      </c>
      <c r="B58" s="4" t="s">
        <v>52</v>
      </c>
      <c r="C58" s="4">
        <v>21</v>
      </c>
      <c r="D58" s="5">
        <v>10678</v>
      </c>
    </row>
    <row r="59" spans="1:4" x14ac:dyDescent="0.35">
      <c r="A59" s="4" t="s">
        <v>35</v>
      </c>
      <c r="B59" s="4" t="s">
        <v>53</v>
      </c>
      <c r="C59" s="4">
        <v>18</v>
      </c>
      <c r="D59" s="5">
        <v>11337</v>
      </c>
    </row>
    <row r="60" spans="1:4" x14ac:dyDescent="0.35">
      <c r="A60" s="4" t="s">
        <v>35</v>
      </c>
      <c r="B60" s="4" t="s">
        <v>54</v>
      </c>
      <c r="C60" s="4">
        <v>9</v>
      </c>
      <c r="D60" s="5">
        <v>7052</v>
      </c>
    </row>
    <row r="61" spans="1:4" x14ac:dyDescent="0.35">
      <c r="A61" s="4" t="s">
        <v>35</v>
      </c>
      <c r="B61" s="4" t="s">
        <v>55</v>
      </c>
      <c r="C61" s="4">
        <v>8</v>
      </c>
      <c r="D61" s="5">
        <v>9131</v>
      </c>
    </row>
    <row r="62" spans="1:4" x14ac:dyDescent="0.35">
      <c r="A62" s="4" t="s">
        <v>35</v>
      </c>
      <c r="B62" s="4" t="s">
        <v>56</v>
      </c>
      <c r="C62" s="4">
        <v>5</v>
      </c>
      <c r="D62" s="5">
        <v>890</v>
      </c>
    </row>
    <row r="63" spans="1:4" x14ac:dyDescent="0.35">
      <c r="A63" s="4"/>
      <c r="B63" s="2" t="s">
        <v>87</v>
      </c>
      <c r="C63" s="4"/>
      <c r="D63" s="3">
        <f>SUM(D64:D69)</f>
        <v>1143914</v>
      </c>
    </row>
    <row r="64" spans="1:4" x14ac:dyDescent="0.35">
      <c r="A64" s="4" t="s">
        <v>57</v>
      </c>
      <c r="B64" s="4" t="s">
        <v>58</v>
      </c>
      <c r="C64" s="4">
        <v>35</v>
      </c>
      <c r="D64" s="5">
        <v>15899</v>
      </c>
    </row>
    <row r="65" spans="1:5" x14ac:dyDescent="0.35">
      <c r="A65" s="4" t="s">
        <v>57</v>
      </c>
      <c r="B65" s="4" t="s">
        <v>59</v>
      </c>
      <c r="C65" s="4">
        <v>315</v>
      </c>
      <c r="D65" s="5">
        <v>298973</v>
      </c>
    </row>
    <row r="66" spans="1:5" x14ac:dyDescent="0.35">
      <c r="A66" s="4" t="s">
        <v>57</v>
      </c>
      <c r="B66" s="4" t="s">
        <v>110</v>
      </c>
      <c r="C66" s="4">
        <f>312+1</f>
        <v>313</v>
      </c>
      <c r="D66" s="5">
        <f>270921+2136</f>
        <v>273057</v>
      </c>
    </row>
    <row r="67" spans="1:5" x14ac:dyDescent="0.35">
      <c r="A67" s="4" t="s">
        <v>57</v>
      </c>
      <c r="B67" s="4" t="s">
        <v>60</v>
      </c>
      <c r="C67" s="4">
        <v>472</v>
      </c>
      <c r="D67" s="5">
        <v>306942</v>
      </c>
    </row>
    <row r="68" spans="1:5" x14ac:dyDescent="0.35">
      <c r="A68" s="4" t="s">
        <v>57</v>
      </c>
      <c r="B68" s="4" t="s">
        <v>61</v>
      </c>
      <c r="C68" s="4">
        <v>369</v>
      </c>
      <c r="D68" s="5">
        <v>247308</v>
      </c>
    </row>
    <row r="69" spans="1:5" x14ac:dyDescent="0.35">
      <c r="A69" s="4" t="s">
        <v>57</v>
      </c>
      <c r="B69" s="4" t="s">
        <v>62</v>
      </c>
      <c r="C69" s="4">
        <v>8</v>
      </c>
      <c r="D69" s="5">
        <v>1735</v>
      </c>
    </row>
    <row r="70" spans="1:5" x14ac:dyDescent="0.35">
      <c r="A70" s="4" t="s">
        <v>63</v>
      </c>
      <c r="B70" s="2" t="s">
        <v>64</v>
      </c>
      <c r="C70" s="2">
        <v>1</v>
      </c>
      <c r="D70" s="3">
        <v>297</v>
      </c>
    </row>
    <row r="71" spans="1:5" x14ac:dyDescent="0.35">
      <c r="A71" s="4" t="s">
        <v>63</v>
      </c>
      <c r="B71" s="2" t="s">
        <v>65</v>
      </c>
      <c r="C71" s="2">
        <v>38</v>
      </c>
      <c r="D71" s="3">
        <v>45382</v>
      </c>
    </row>
    <row r="72" spans="1:5" x14ac:dyDescent="0.35">
      <c r="A72" s="4" t="s">
        <v>63</v>
      </c>
      <c r="B72" s="2" t="s">
        <v>66</v>
      </c>
      <c r="C72" s="2">
        <v>17</v>
      </c>
      <c r="D72" s="3">
        <v>4731</v>
      </c>
    </row>
    <row r="73" spans="1:5" x14ac:dyDescent="0.35">
      <c r="A73" s="4" t="s">
        <v>63</v>
      </c>
      <c r="B73" s="2" t="s">
        <v>67</v>
      </c>
      <c r="C73" s="2">
        <v>3</v>
      </c>
      <c r="D73" s="3">
        <v>5339</v>
      </c>
    </row>
    <row r="74" spans="1:5" x14ac:dyDescent="0.35">
      <c r="A74" s="4"/>
      <c r="B74" s="2" t="s">
        <v>88</v>
      </c>
      <c r="C74" s="4"/>
      <c r="D74" s="3">
        <f>SUM(D75:D78)</f>
        <v>228511</v>
      </c>
    </row>
    <row r="75" spans="1:5" x14ac:dyDescent="0.35">
      <c r="A75" s="4" t="s">
        <v>68</v>
      </c>
      <c r="B75" s="4" t="s">
        <v>69</v>
      </c>
      <c r="C75" s="4">
        <v>128</v>
      </c>
      <c r="D75" s="5">
        <v>151598</v>
      </c>
    </row>
    <row r="76" spans="1:5" x14ac:dyDescent="0.35">
      <c r="A76" s="4" t="s">
        <v>68</v>
      </c>
      <c r="B76" s="4" t="s">
        <v>70</v>
      </c>
      <c r="C76" s="4">
        <v>4</v>
      </c>
      <c r="D76" s="5">
        <v>3530</v>
      </c>
    </row>
    <row r="77" spans="1:5" x14ac:dyDescent="0.35">
      <c r="A77" s="4" t="s">
        <v>68</v>
      </c>
      <c r="B77" s="4" t="s">
        <v>71</v>
      </c>
      <c r="C77" s="4">
        <v>57</v>
      </c>
      <c r="D77" s="5">
        <v>73205</v>
      </c>
    </row>
    <row r="78" spans="1:5" x14ac:dyDescent="0.35">
      <c r="A78" s="4" t="s">
        <v>68</v>
      </c>
      <c r="B78" s="4" t="s">
        <v>72</v>
      </c>
      <c r="C78" s="4">
        <v>2</v>
      </c>
      <c r="D78" s="5">
        <v>178</v>
      </c>
    </row>
    <row r="79" spans="1:5" x14ac:dyDescent="0.35">
      <c r="A79" s="4"/>
      <c r="B79" s="2" t="s">
        <v>89</v>
      </c>
      <c r="C79" s="4"/>
      <c r="D79" s="3">
        <f>D80</f>
        <v>6149</v>
      </c>
    </row>
    <row r="80" spans="1:5" s="24" customFormat="1" x14ac:dyDescent="0.35">
      <c r="A80" s="20" t="s">
        <v>73</v>
      </c>
      <c r="B80" s="20" t="s">
        <v>130</v>
      </c>
      <c r="C80" s="20">
        <v>6</v>
      </c>
      <c r="D80" s="21">
        <v>6149</v>
      </c>
      <c r="E80" s="25"/>
    </row>
    <row r="81" spans="1:5" x14ac:dyDescent="0.35">
      <c r="A81" s="4"/>
      <c r="B81" s="2" t="s">
        <v>90</v>
      </c>
      <c r="C81" s="4"/>
      <c r="D81" s="3">
        <f>SUM(D82:D85)</f>
        <v>219568</v>
      </c>
    </row>
    <row r="82" spans="1:5" x14ac:dyDescent="0.35">
      <c r="A82" s="4" t="s">
        <v>74</v>
      </c>
      <c r="B82" s="4" t="s">
        <v>75</v>
      </c>
      <c r="C82" s="4">
        <v>131</v>
      </c>
      <c r="D82" s="5">
        <v>193785</v>
      </c>
    </row>
    <row r="83" spans="1:5" x14ac:dyDescent="0.35">
      <c r="A83" s="4" t="s">
        <v>74</v>
      </c>
      <c r="B83" s="4" t="s">
        <v>76</v>
      </c>
      <c r="C83" s="4">
        <v>26</v>
      </c>
      <c r="D83" s="5">
        <v>23172</v>
      </c>
    </row>
    <row r="84" spans="1:5" x14ac:dyDescent="0.35">
      <c r="A84" s="4" t="s">
        <v>74</v>
      </c>
      <c r="B84" s="4" t="s">
        <v>77</v>
      </c>
      <c r="C84" s="4">
        <v>13</v>
      </c>
      <c r="D84" s="5">
        <v>2314</v>
      </c>
    </row>
    <row r="85" spans="1:5" x14ac:dyDescent="0.35">
      <c r="A85" s="4" t="s">
        <v>74</v>
      </c>
      <c r="B85" s="4" t="s">
        <v>78</v>
      </c>
      <c r="C85" s="4">
        <v>1</v>
      </c>
      <c r="D85" s="5">
        <v>297</v>
      </c>
    </row>
    <row r="86" spans="1:5" x14ac:dyDescent="0.35">
      <c r="A86" s="4"/>
      <c r="B86" s="2" t="s">
        <v>91</v>
      </c>
      <c r="C86" s="4"/>
      <c r="D86" s="3">
        <f>SUM(D87:D90)</f>
        <v>375783</v>
      </c>
    </row>
    <row r="87" spans="1:5" x14ac:dyDescent="0.35">
      <c r="A87" s="4" t="s">
        <v>79</v>
      </c>
      <c r="B87" s="4" t="s">
        <v>80</v>
      </c>
      <c r="C87" s="4">
        <v>20</v>
      </c>
      <c r="D87" s="5">
        <v>30611</v>
      </c>
    </row>
    <row r="88" spans="1:5" x14ac:dyDescent="0.35">
      <c r="A88" s="4" t="s">
        <v>79</v>
      </c>
      <c r="B88" s="4" t="s">
        <v>81</v>
      </c>
      <c r="C88" s="4">
        <v>4</v>
      </c>
      <c r="D88" s="5">
        <v>2581</v>
      </c>
    </row>
    <row r="89" spans="1:5" s="24" customFormat="1" ht="37" customHeight="1" x14ac:dyDescent="0.35">
      <c r="A89" s="20" t="s">
        <v>79</v>
      </c>
      <c r="B89" s="20" t="s">
        <v>131</v>
      </c>
      <c r="C89" s="20">
        <f>30+162</f>
        <v>192</v>
      </c>
      <c r="D89" s="21">
        <f>50721+288311</f>
        <v>339032</v>
      </c>
      <c r="E89" s="26"/>
    </row>
    <row r="90" spans="1:5" x14ac:dyDescent="0.35">
      <c r="A90" s="4" t="s">
        <v>79</v>
      </c>
      <c r="B90" s="4" t="s">
        <v>82</v>
      </c>
      <c r="C90" s="4">
        <v>2</v>
      </c>
      <c r="D90" s="5">
        <v>3559</v>
      </c>
    </row>
    <row r="91" spans="1:5" x14ac:dyDescent="0.35">
      <c r="A91" s="4"/>
      <c r="B91" s="2" t="s">
        <v>92</v>
      </c>
      <c r="C91" s="4"/>
      <c r="D91" s="3">
        <f>D86+D81+D79+D74+D73+D72+D71+D70+D63+D41+D16+D9+D7+D4</f>
        <v>3564007</v>
      </c>
    </row>
    <row r="92" spans="1:5" x14ac:dyDescent="0.35">
      <c r="A92" s="8" t="s">
        <v>119</v>
      </c>
    </row>
    <row r="95" spans="1:5" x14ac:dyDescent="0.35">
      <c r="C95" s="12"/>
      <c r="D95" s="12"/>
    </row>
    <row r="96" spans="1:5" ht="24.5" x14ac:dyDescent="0.35">
      <c r="A96" s="4"/>
      <c r="B96" s="4"/>
      <c r="C96" s="15" t="s">
        <v>121</v>
      </c>
      <c r="D96" s="15" t="s">
        <v>122</v>
      </c>
    </row>
    <row r="97" spans="1:5" ht="29" x14ac:dyDescent="0.35">
      <c r="A97" s="11" t="s">
        <v>120</v>
      </c>
      <c r="B97" s="11" t="s">
        <v>126</v>
      </c>
      <c r="C97" s="13">
        <v>4891493</v>
      </c>
      <c r="D97" s="16">
        <v>996717</v>
      </c>
      <c r="E97" s="14"/>
    </row>
    <row r="98" spans="1:5" x14ac:dyDescent="0.35">
      <c r="A98" s="10"/>
      <c r="B98" s="10"/>
      <c r="C98" s="14"/>
      <c r="D98" s="14"/>
    </row>
    <row r="99" spans="1:5" x14ac:dyDescent="0.35">
      <c r="A99" s="10"/>
      <c r="B99" s="10"/>
      <c r="C99" s="14"/>
      <c r="D99" s="14"/>
    </row>
    <row r="100" spans="1:5" ht="24.5" x14ac:dyDescent="0.35">
      <c r="A100" s="4"/>
      <c r="B100" s="4"/>
      <c r="C100" s="15" t="s">
        <v>121</v>
      </c>
      <c r="D100" s="15" t="s">
        <v>122</v>
      </c>
    </row>
    <row r="101" spans="1:5" ht="72.5" x14ac:dyDescent="0.35">
      <c r="A101" s="11" t="s">
        <v>125</v>
      </c>
      <c r="B101" s="11" t="s">
        <v>127</v>
      </c>
      <c r="C101" s="13"/>
      <c r="D101" s="16">
        <v>342720</v>
      </c>
    </row>
    <row r="102" spans="1:5" x14ac:dyDescent="0.35">
      <c r="A102" s="10"/>
      <c r="B102" s="10"/>
      <c r="C102" s="14"/>
      <c r="D102" s="14"/>
    </row>
    <row r="103" spans="1:5" x14ac:dyDescent="0.35">
      <c r="A103" s="10"/>
      <c r="B103" s="10"/>
      <c r="C103" s="14"/>
      <c r="D103" s="14"/>
    </row>
    <row r="104" spans="1:5" ht="24.5" x14ac:dyDescent="0.35">
      <c r="A104" s="4"/>
      <c r="B104" s="4"/>
      <c r="C104" s="15" t="s">
        <v>121</v>
      </c>
      <c r="D104" s="15" t="s">
        <v>122</v>
      </c>
    </row>
    <row r="105" spans="1:5" ht="101.5" x14ac:dyDescent="0.35">
      <c r="A105" s="11" t="s">
        <v>125</v>
      </c>
      <c r="B105" s="11" t="s">
        <v>128</v>
      </c>
      <c r="C105" s="13"/>
      <c r="D105" s="16">
        <v>2056</v>
      </c>
    </row>
    <row r="106" spans="1:5" x14ac:dyDescent="0.35">
      <c r="A106" s="10"/>
      <c r="B106" s="10"/>
      <c r="C106" s="14"/>
      <c r="D106" s="14"/>
    </row>
    <row r="107" spans="1:5" x14ac:dyDescent="0.35">
      <c r="A107" s="10"/>
      <c r="B107" s="10"/>
      <c r="C107" s="14"/>
      <c r="D107" s="14"/>
    </row>
    <row r="108" spans="1:5" x14ac:dyDescent="0.35">
      <c r="A108" s="17"/>
      <c r="B108" s="18" t="s">
        <v>132</v>
      </c>
      <c r="C108" s="17"/>
      <c r="D108" s="19">
        <f>D91+D97+D101+D105</f>
        <v>4905500</v>
      </c>
    </row>
    <row r="109" spans="1:5" x14ac:dyDescent="0.35">
      <c r="A109" s="10"/>
      <c r="B109" s="10"/>
      <c r="C109" s="14"/>
      <c r="D109" s="14"/>
    </row>
    <row r="110" spans="1:5" x14ac:dyDescent="0.35">
      <c r="A110" s="10"/>
      <c r="B110" s="10"/>
      <c r="C110" s="14"/>
      <c r="D110" s="14"/>
    </row>
  </sheetData>
  <mergeCells count="1">
    <mergeCell ref="A1:D1"/>
  </mergeCells>
  <pageMargins left="0.7" right="0.7" top="0.75" bottom="0.75" header="0.3" footer="0.3"/>
  <pageSetup paperSize="9"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5E785-6738-4212-86AF-5520D9364222}">
  <sheetPr>
    <tabColor rgb="FF7030A0"/>
  </sheetPr>
  <dimension ref="A1:M120"/>
  <sheetViews>
    <sheetView tabSelected="1" topLeftCell="A107" zoomScale="80" zoomScaleNormal="80" workbookViewId="0">
      <selection activeCell="E117" sqref="E117"/>
    </sheetView>
  </sheetViews>
  <sheetFormatPr defaultColWidth="8.81640625" defaultRowHeight="14.5" x14ac:dyDescent="0.35"/>
  <cols>
    <col min="1" max="1" width="8.81640625" style="1"/>
    <col min="2" max="2" width="43.54296875" style="1" customWidth="1"/>
    <col min="3" max="3" width="12.81640625" style="1" customWidth="1"/>
    <col min="4" max="4" width="22.26953125" style="1" customWidth="1"/>
    <col min="5" max="5" width="69.1796875" style="10" customWidth="1"/>
    <col min="6" max="16384" width="8.81640625" style="1"/>
  </cols>
  <sheetData>
    <row r="1" spans="1:5" ht="86.5" customHeight="1" x14ac:dyDescent="0.35">
      <c r="A1" s="29" t="s">
        <v>133</v>
      </c>
      <c r="B1" s="29"/>
      <c r="C1" s="29"/>
      <c r="D1" s="29"/>
      <c r="E1" s="27"/>
    </row>
    <row r="2" spans="1:5" ht="49" customHeight="1" x14ac:dyDescent="0.35">
      <c r="A2" s="28" t="s">
        <v>129</v>
      </c>
      <c r="B2" s="28"/>
      <c r="C2" s="28"/>
      <c r="D2" s="28"/>
    </row>
    <row r="4" spans="1:5" s="6" customFormat="1" ht="60" x14ac:dyDescent="0.3">
      <c r="A4" s="7" t="s">
        <v>0</v>
      </c>
      <c r="B4" s="7" t="s">
        <v>113</v>
      </c>
      <c r="C4" s="7" t="s">
        <v>115</v>
      </c>
      <c r="D4" s="7" t="s">
        <v>114</v>
      </c>
    </row>
    <row r="5" spans="1:5" x14ac:dyDescent="0.35">
      <c r="A5" s="2"/>
      <c r="B5" s="2" t="s">
        <v>83</v>
      </c>
      <c r="C5" s="2"/>
      <c r="D5" s="3">
        <f>D6+D7+D8</f>
        <v>198771</v>
      </c>
    </row>
    <row r="6" spans="1:5" x14ac:dyDescent="0.35">
      <c r="A6" s="4" t="s">
        <v>1</v>
      </c>
      <c r="B6" s="4" t="s">
        <v>94</v>
      </c>
      <c r="C6" s="4">
        <v>5</v>
      </c>
      <c r="D6" s="5">
        <v>3708</v>
      </c>
    </row>
    <row r="7" spans="1:5" x14ac:dyDescent="0.35">
      <c r="A7" s="4" t="s">
        <v>1</v>
      </c>
      <c r="B7" s="4" t="s">
        <v>104</v>
      </c>
      <c r="C7" s="4">
        <f>242+1</f>
        <v>243</v>
      </c>
      <c r="D7" s="5">
        <f>128983+675</f>
        <v>129658</v>
      </c>
    </row>
    <row r="8" spans="1:5" x14ac:dyDescent="0.35">
      <c r="A8" s="4" t="s">
        <v>1</v>
      </c>
      <c r="B8" s="4" t="s">
        <v>3</v>
      </c>
      <c r="C8" s="4">
        <v>31</v>
      </c>
      <c r="D8" s="5">
        <v>65405</v>
      </c>
    </row>
    <row r="9" spans="1:5" x14ac:dyDescent="0.35">
      <c r="A9" s="4"/>
      <c r="B9" s="2" t="s">
        <v>105</v>
      </c>
      <c r="C9" s="4"/>
      <c r="D9" s="3">
        <f>D10+D11</f>
        <v>2655</v>
      </c>
    </row>
    <row r="10" spans="1:5" x14ac:dyDescent="0.35">
      <c r="A10" s="4" t="s">
        <v>95</v>
      </c>
      <c r="B10" s="4" t="s">
        <v>96</v>
      </c>
      <c r="C10" s="4">
        <v>1</v>
      </c>
      <c r="D10" s="5">
        <v>371</v>
      </c>
    </row>
    <row r="11" spans="1:5" x14ac:dyDescent="0.35">
      <c r="A11" s="4" t="s">
        <v>95</v>
      </c>
      <c r="B11" s="4" t="s">
        <v>97</v>
      </c>
      <c r="C11" s="4">
        <v>14</v>
      </c>
      <c r="D11" s="5">
        <v>2284</v>
      </c>
    </row>
    <row r="12" spans="1:5" x14ac:dyDescent="0.35">
      <c r="A12" s="4"/>
      <c r="B12" s="2" t="s">
        <v>84</v>
      </c>
      <c r="C12" s="4"/>
      <c r="D12" s="3">
        <f>D13</f>
        <v>4983</v>
      </c>
    </row>
    <row r="13" spans="1:5" x14ac:dyDescent="0.35">
      <c r="A13" s="4" t="s">
        <v>4</v>
      </c>
      <c r="B13" s="4" t="s">
        <v>5</v>
      </c>
      <c r="C13" s="4">
        <v>3</v>
      </c>
      <c r="D13" s="5">
        <v>4983</v>
      </c>
    </row>
    <row r="14" spans="1:5" x14ac:dyDescent="0.35">
      <c r="A14" s="4"/>
      <c r="B14" s="2" t="s">
        <v>85</v>
      </c>
      <c r="C14" s="4"/>
      <c r="D14" s="3">
        <f>SUM(D15:D24)</f>
        <v>515185</v>
      </c>
    </row>
    <row r="15" spans="1:5" x14ac:dyDescent="0.35">
      <c r="A15" s="4" t="s">
        <v>6</v>
      </c>
      <c r="B15" s="4" t="s">
        <v>98</v>
      </c>
      <c r="C15" s="4">
        <v>20</v>
      </c>
      <c r="D15" s="5">
        <v>7415</v>
      </c>
    </row>
    <row r="16" spans="1:5" x14ac:dyDescent="0.35">
      <c r="A16" s="4" t="s">
        <v>6</v>
      </c>
      <c r="B16" s="4" t="s">
        <v>99</v>
      </c>
      <c r="C16" s="4">
        <v>1</v>
      </c>
      <c r="D16" s="5">
        <v>742</v>
      </c>
    </row>
    <row r="17" spans="1:13" x14ac:dyDescent="0.35">
      <c r="A17" s="4" t="s">
        <v>6</v>
      </c>
      <c r="B17" s="4" t="s">
        <v>100</v>
      </c>
      <c r="C17" s="4">
        <v>1</v>
      </c>
      <c r="D17" s="5">
        <v>599</v>
      </c>
    </row>
    <row r="18" spans="1:13" x14ac:dyDescent="0.35">
      <c r="A18" s="4" t="s">
        <v>6</v>
      </c>
      <c r="B18" s="4" t="s">
        <v>106</v>
      </c>
      <c r="C18" s="4">
        <f>35+1+2</f>
        <v>38</v>
      </c>
      <c r="D18" s="5">
        <f>65163+2521+2540</f>
        <v>70224</v>
      </c>
    </row>
    <row r="19" spans="1:13" x14ac:dyDescent="0.35">
      <c r="A19" s="4" t="s">
        <v>6</v>
      </c>
      <c r="B19" s="4" t="s">
        <v>7</v>
      </c>
      <c r="C19" s="4">
        <v>20</v>
      </c>
      <c r="D19" s="5">
        <v>9862</v>
      </c>
    </row>
    <row r="20" spans="1:13" x14ac:dyDescent="0.35">
      <c r="A20" s="4" t="s">
        <v>6</v>
      </c>
      <c r="B20" s="4" t="s">
        <v>8</v>
      </c>
      <c r="C20" s="4">
        <v>28</v>
      </c>
      <c r="D20" s="5">
        <v>46509</v>
      </c>
    </row>
    <row r="21" spans="1:13" x14ac:dyDescent="0.35">
      <c r="A21" s="4" t="s">
        <v>6</v>
      </c>
      <c r="B21" s="4" t="s">
        <v>9</v>
      </c>
      <c r="C21" s="4">
        <v>107</v>
      </c>
      <c r="D21" s="5">
        <v>176414</v>
      </c>
    </row>
    <row r="22" spans="1:13" x14ac:dyDescent="0.35">
      <c r="A22" s="4" t="s">
        <v>6</v>
      </c>
      <c r="B22" s="4" t="s">
        <v>107</v>
      </c>
      <c r="C22" s="4">
        <f>12+2</f>
        <v>14</v>
      </c>
      <c r="D22" s="5">
        <f>14327+1839</f>
        <v>16166</v>
      </c>
    </row>
    <row r="23" spans="1:13" x14ac:dyDescent="0.35">
      <c r="A23" s="4" t="s">
        <v>6</v>
      </c>
      <c r="B23" s="4" t="s">
        <v>109</v>
      </c>
      <c r="C23" s="4">
        <f>74+25</f>
        <v>99</v>
      </c>
      <c r="D23" s="5">
        <f>122918+59486</f>
        <v>182404</v>
      </c>
    </row>
    <row r="24" spans="1:13" x14ac:dyDescent="0.35">
      <c r="A24" s="4" t="s">
        <v>6</v>
      </c>
      <c r="B24" s="4" t="s">
        <v>108</v>
      </c>
      <c r="C24" s="4">
        <f>9+1</f>
        <v>10</v>
      </c>
      <c r="D24" s="5">
        <f>4108+742</f>
        <v>4850</v>
      </c>
    </row>
    <row r="25" spans="1:13" x14ac:dyDescent="0.35">
      <c r="A25" s="4"/>
      <c r="B25" s="2" t="s">
        <v>93</v>
      </c>
      <c r="C25" s="4"/>
      <c r="D25" s="3">
        <f>SUM(D26:D49)</f>
        <v>1998960</v>
      </c>
    </row>
    <row r="26" spans="1:13" x14ac:dyDescent="0.35">
      <c r="A26" s="4" t="s">
        <v>11</v>
      </c>
      <c r="B26" s="4" t="s">
        <v>12</v>
      </c>
      <c r="C26" s="4">
        <v>8</v>
      </c>
      <c r="D26" s="5">
        <v>19252</v>
      </c>
    </row>
    <row r="27" spans="1:13" x14ac:dyDescent="0.35">
      <c r="A27" s="4" t="s">
        <v>11</v>
      </c>
      <c r="B27" s="4" t="s">
        <v>13</v>
      </c>
      <c r="C27" s="4">
        <v>1</v>
      </c>
      <c r="D27" s="5">
        <v>756</v>
      </c>
    </row>
    <row r="28" spans="1:13" x14ac:dyDescent="0.35">
      <c r="A28" s="4" t="s">
        <v>11</v>
      </c>
      <c r="B28" s="4" t="s">
        <v>14</v>
      </c>
      <c r="C28" s="4">
        <v>58</v>
      </c>
      <c r="D28" s="5">
        <v>145787</v>
      </c>
    </row>
    <row r="29" spans="1:13" x14ac:dyDescent="0.35">
      <c r="A29" s="4" t="s">
        <v>11</v>
      </c>
      <c r="B29" s="4" t="s">
        <v>15</v>
      </c>
      <c r="C29" s="4">
        <v>36</v>
      </c>
      <c r="D29" s="5">
        <v>79641</v>
      </c>
    </row>
    <row r="30" spans="1:13" x14ac:dyDescent="0.35">
      <c r="A30" s="4" t="s">
        <v>11</v>
      </c>
      <c r="B30" s="4" t="s">
        <v>16</v>
      </c>
      <c r="C30" s="4">
        <v>4</v>
      </c>
      <c r="D30" s="5">
        <v>4953</v>
      </c>
    </row>
    <row r="31" spans="1:13" s="24" customFormat="1" ht="43.5" customHeight="1" x14ac:dyDescent="0.35">
      <c r="A31" s="20" t="s">
        <v>11</v>
      </c>
      <c r="B31" s="20" t="s">
        <v>17</v>
      </c>
      <c r="C31" s="20">
        <v>20</v>
      </c>
      <c r="D31" s="21">
        <v>11420</v>
      </c>
      <c r="E31" s="22"/>
      <c r="F31" s="23"/>
      <c r="G31" s="23"/>
      <c r="H31" s="23"/>
      <c r="I31" s="23"/>
      <c r="J31" s="23"/>
      <c r="K31" s="23"/>
      <c r="L31" s="23"/>
      <c r="M31" s="23"/>
    </row>
    <row r="32" spans="1:13" s="24" customFormat="1" x14ac:dyDescent="0.35">
      <c r="A32" s="20" t="s">
        <v>11</v>
      </c>
      <c r="B32" s="20" t="s">
        <v>18</v>
      </c>
      <c r="C32" s="20">
        <v>49</v>
      </c>
      <c r="D32" s="21">
        <v>103461</v>
      </c>
      <c r="E32" s="22"/>
      <c r="F32" s="23"/>
      <c r="G32" s="23"/>
      <c r="H32" s="23"/>
      <c r="I32" s="23"/>
      <c r="J32" s="23"/>
      <c r="K32" s="23"/>
      <c r="L32" s="23"/>
      <c r="M32" s="23"/>
    </row>
    <row r="33" spans="1:5" s="24" customFormat="1" x14ac:dyDescent="0.35">
      <c r="A33" s="20" t="s">
        <v>11</v>
      </c>
      <c r="B33" s="20" t="s">
        <v>118</v>
      </c>
      <c r="C33" s="20">
        <v>36</v>
      </c>
      <c r="D33" s="21">
        <v>87131</v>
      </c>
      <c r="E33" s="25"/>
    </row>
    <row r="34" spans="1:5" x14ac:dyDescent="0.35">
      <c r="A34" s="4" t="s">
        <v>11</v>
      </c>
      <c r="B34" s="4" t="s">
        <v>19</v>
      </c>
      <c r="C34" s="4">
        <v>26</v>
      </c>
      <c r="D34" s="5">
        <v>66279</v>
      </c>
    </row>
    <row r="35" spans="1:5" x14ac:dyDescent="0.35">
      <c r="A35" s="4" t="s">
        <v>11</v>
      </c>
      <c r="B35" s="4" t="s">
        <v>20</v>
      </c>
      <c r="C35" s="4">
        <v>74</v>
      </c>
      <c r="D35" s="5">
        <v>157370</v>
      </c>
    </row>
    <row r="36" spans="1:5" x14ac:dyDescent="0.35">
      <c r="A36" s="4" t="s">
        <v>11</v>
      </c>
      <c r="B36" s="4" t="s">
        <v>21</v>
      </c>
      <c r="C36" s="4">
        <v>12</v>
      </c>
      <c r="D36" s="5">
        <v>22246</v>
      </c>
    </row>
    <row r="37" spans="1:5" x14ac:dyDescent="0.35">
      <c r="A37" s="4" t="s">
        <v>11</v>
      </c>
      <c r="B37" s="4" t="s">
        <v>22</v>
      </c>
      <c r="C37" s="4">
        <v>58</v>
      </c>
      <c r="D37" s="5">
        <v>154685</v>
      </c>
    </row>
    <row r="38" spans="1:5" x14ac:dyDescent="0.35">
      <c r="A38" s="4" t="s">
        <v>11</v>
      </c>
      <c r="B38" s="4" t="s">
        <v>23</v>
      </c>
      <c r="C38" s="4">
        <v>23</v>
      </c>
      <c r="D38" s="5">
        <v>59746</v>
      </c>
    </row>
    <row r="39" spans="1:5" x14ac:dyDescent="0.35">
      <c r="A39" s="4" t="s">
        <v>11</v>
      </c>
      <c r="B39" s="4" t="s">
        <v>24</v>
      </c>
      <c r="C39" s="4">
        <v>69</v>
      </c>
      <c r="D39" s="5">
        <v>161878</v>
      </c>
    </row>
    <row r="40" spans="1:5" x14ac:dyDescent="0.35">
      <c r="A40" s="4" t="s">
        <v>11</v>
      </c>
      <c r="B40" s="4" t="s">
        <v>25</v>
      </c>
      <c r="C40" s="4">
        <v>48</v>
      </c>
      <c r="D40" s="5">
        <v>109637</v>
      </c>
    </row>
    <row r="41" spans="1:5" x14ac:dyDescent="0.35">
      <c r="A41" s="4" t="s">
        <v>11</v>
      </c>
      <c r="B41" s="4" t="s">
        <v>26</v>
      </c>
      <c r="C41" s="4">
        <v>121</v>
      </c>
      <c r="D41" s="5">
        <v>302760</v>
      </c>
    </row>
    <row r="42" spans="1:5" x14ac:dyDescent="0.35">
      <c r="A42" s="4" t="s">
        <v>11</v>
      </c>
      <c r="B42" s="4" t="s">
        <v>27</v>
      </c>
      <c r="C42" s="4">
        <v>17</v>
      </c>
      <c r="D42" s="5">
        <v>39598</v>
      </c>
    </row>
    <row r="43" spans="1:5" x14ac:dyDescent="0.35">
      <c r="A43" s="4" t="s">
        <v>11</v>
      </c>
      <c r="B43" s="4" t="s">
        <v>28</v>
      </c>
      <c r="C43" s="4">
        <v>68</v>
      </c>
      <c r="D43" s="5">
        <v>144141</v>
      </c>
    </row>
    <row r="44" spans="1:5" x14ac:dyDescent="0.35">
      <c r="A44" s="4" t="s">
        <v>11</v>
      </c>
      <c r="B44" s="4" t="s">
        <v>29</v>
      </c>
      <c r="C44" s="4">
        <v>18</v>
      </c>
      <c r="D44" s="5">
        <v>47811</v>
      </c>
    </row>
    <row r="45" spans="1:5" x14ac:dyDescent="0.35">
      <c r="A45" s="4" t="s">
        <v>11</v>
      </c>
      <c r="B45" s="4" t="s">
        <v>30</v>
      </c>
      <c r="C45" s="4">
        <v>12</v>
      </c>
      <c r="D45" s="5">
        <v>27659</v>
      </c>
    </row>
    <row r="46" spans="1:5" x14ac:dyDescent="0.35">
      <c r="A46" s="4" t="s">
        <v>11</v>
      </c>
      <c r="B46" s="4" t="s">
        <v>31</v>
      </c>
      <c r="C46" s="4">
        <v>29</v>
      </c>
      <c r="D46" s="5">
        <v>75618</v>
      </c>
    </row>
    <row r="47" spans="1:5" x14ac:dyDescent="0.35">
      <c r="A47" s="4" t="s">
        <v>11</v>
      </c>
      <c r="B47" s="4" t="s">
        <v>32</v>
      </c>
      <c r="C47" s="4">
        <v>36</v>
      </c>
      <c r="D47" s="5">
        <v>75837</v>
      </c>
    </row>
    <row r="48" spans="1:5" x14ac:dyDescent="0.35">
      <c r="A48" s="4" t="s">
        <v>11</v>
      </c>
      <c r="B48" s="4" t="s">
        <v>33</v>
      </c>
      <c r="C48" s="4">
        <v>27</v>
      </c>
      <c r="D48" s="5">
        <v>70001</v>
      </c>
    </row>
    <row r="49" spans="1:4" x14ac:dyDescent="0.35">
      <c r="A49" s="4" t="s">
        <v>11</v>
      </c>
      <c r="B49" s="4" t="s">
        <v>34</v>
      </c>
      <c r="C49" s="4">
        <v>11</v>
      </c>
      <c r="D49" s="5">
        <v>31293</v>
      </c>
    </row>
    <row r="50" spans="1:4" x14ac:dyDescent="0.35">
      <c r="A50" s="4"/>
      <c r="B50" s="2" t="s">
        <v>86</v>
      </c>
      <c r="C50" s="4"/>
      <c r="D50" s="3">
        <f>SUM(D51:D71)</f>
        <v>642309</v>
      </c>
    </row>
    <row r="51" spans="1:4" x14ac:dyDescent="0.35">
      <c r="A51" s="4" t="s">
        <v>35</v>
      </c>
      <c r="B51" s="4" t="s">
        <v>36</v>
      </c>
      <c r="C51" s="4">
        <v>6</v>
      </c>
      <c r="D51" s="5">
        <v>15127</v>
      </c>
    </row>
    <row r="52" spans="1:4" x14ac:dyDescent="0.35">
      <c r="A52" s="4" t="s">
        <v>35</v>
      </c>
      <c r="B52" s="4" t="s">
        <v>37</v>
      </c>
      <c r="C52" s="4">
        <v>6</v>
      </c>
      <c r="D52" s="5">
        <v>7251</v>
      </c>
    </row>
    <row r="53" spans="1:4" x14ac:dyDescent="0.35">
      <c r="A53" s="4" t="s">
        <v>35</v>
      </c>
      <c r="B53" s="4" t="s">
        <v>38</v>
      </c>
      <c r="C53" s="4">
        <v>12</v>
      </c>
      <c r="D53" s="5">
        <v>29662</v>
      </c>
    </row>
    <row r="54" spans="1:4" x14ac:dyDescent="0.35">
      <c r="A54" s="4" t="s">
        <v>35</v>
      </c>
      <c r="B54" s="4" t="s">
        <v>39</v>
      </c>
      <c r="C54" s="4">
        <v>6</v>
      </c>
      <c r="D54" s="5">
        <v>16462</v>
      </c>
    </row>
    <row r="55" spans="1:4" x14ac:dyDescent="0.35">
      <c r="A55" s="4" t="s">
        <v>35</v>
      </c>
      <c r="B55" s="4" t="s">
        <v>40</v>
      </c>
      <c r="C55" s="4">
        <v>1</v>
      </c>
      <c r="D55" s="5">
        <v>2966</v>
      </c>
    </row>
    <row r="56" spans="1:4" x14ac:dyDescent="0.35">
      <c r="A56" s="4" t="s">
        <v>35</v>
      </c>
      <c r="B56" s="4" t="s">
        <v>41</v>
      </c>
      <c r="C56" s="4">
        <v>15</v>
      </c>
      <c r="D56" s="5">
        <v>10978</v>
      </c>
    </row>
    <row r="57" spans="1:4" x14ac:dyDescent="0.35">
      <c r="A57" s="4" t="s">
        <v>35</v>
      </c>
      <c r="B57" s="4" t="s">
        <v>42</v>
      </c>
      <c r="C57" s="4">
        <v>20</v>
      </c>
      <c r="D57" s="5">
        <v>25806</v>
      </c>
    </row>
    <row r="58" spans="1:4" x14ac:dyDescent="0.35">
      <c r="A58" s="4" t="s">
        <v>35</v>
      </c>
      <c r="B58" s="4" t="s">
        <v>43</v>
      </c>
      <c r="C58" s="4">
        <v>55</v>
      </c>
      <c r="D58" s="5">
        <v>72849</v>
      </c>
    </row>
    <row r="59" spans="1:4" x14ac:dyDescent="0.35">
      <c r="A59" s="4" t="s">
        <v>35</v>
      </c>
      <c r="B59" s="4" t="s">
        <v>44</v>
      </c>
      <c r="C59" s="4">
        <v>29</v>
      </c>
      <c r="D59" s="5">
        <v>52625</v>
      </c>
    </row>
    <row r="60" spans="1:4" x14ac:dyDescent="0.35">
      <c r="A60" s="4" t="s">
        <v>35</v>
      </c>
      <c r="B60" s="4" t="s">
        <v>45</v>
      </c>
      <c r="C60" s="4">
        <v>2</v>
      </c>
      <c r="D60" s="5">
        <v>4657</v>
      </c>
    </row>
    <row r="61" spans="1:4" x14ac:dyDescent="0.35">
      <c r="A61" s="4" t="s">
        <v>35</v>
      </c>
      <c r="B61" s="4" t="s">
        <v>46</v>
      </c>
      <c r="C61" s="4">
        <v>32</v>
      </c>
      <c r="D61" s="5">
        <v>43339</v>
      </c>
    </row>
    <row r="62" spans="1:4" x14ac:dyDescent="0.35">
      <c r="A62" s="4" t="s">
        <v>35</v>
      </c>
      <c r="B62" s="4" t="s">
        <v>47</v>
      </c>
      <c r="C62" s="4">
        <v>21</v>
      </c>
      <c r="D62" s="5">
        <v>37374</v>
      </c>
    </row>
    <row r="63" spans="1:4" x14ac:dyDescent="0.35">
      <c r="A63" s="4" t="s">
        <v>35</v>
      </c>
      <c r="B63" s="4" t="s">
        <v>48</v>
      </c>
      <c r="C63" s="4">
        <v>57</v>
      </c>
      <c r="D63" s="5">
        <v>96690</v>
      </c>
    </row>
    <row r="64" spans="1:4" x14ac:dyDescent="0.35">
      <c r="A64" s="4" t="s">
        <v>35</v>
      </c>
      <c r="B64" s="4" t="s">
        <v>49</v>
      </c>
      <c r="C64" s="4">
        <v>5</v>
      </c>
      <c r="D64" s="5">
        <v>12903</v>
      </c>
    </row>
    <row r="65" spans="1:4" x14ac:dyDescent="0.35">
      <c r="A65" s="4" t="s">
        <v>35</v>
      </c>
      <c r="B65" s="4" t="s">
        <v>50</v>
      </c>
      <c r="C65" s="4">
        <v>33</v>
      </c>
      <c r="D65" s="5">
        <v>56357</v>
      </c>
    </row>
    <row r="66" spans="1:4" x14ac:dyDescent="0.35">
      <c r="A66" s="4" t="s">
        <v>35</v>
      </c>
      <c r="B66" s="4" t="s">
        <v>51</v>
      </c>
      <c r="C66" s="4">
        <v>15</v>
      </c>
      <c r="D66" s="5">
        <v>27378</v>
      </c>
    </row>
    <row r="67" spans="1:4" x14ac:dyDescent="0.35">
      <c r="A67" s="4" t="s">
        <v>35</v>
      </c>
      <c r="B67" s="4" t="s">
        <v>52</v>
      </c>
      <c r="C67" s="4">
        <v>21</v>
      </c>
      <c r="D67" s="5">
        <v>35594</v>
      </c>
    </row>
    <row r="68" spans="1:4" x14ac:dyDescent="0.35">
      <c r="A68" s="4" t="s">
        <v>35</v>
      </c>
      <c r="B68" s="4" t="s">
        <v>53</v>
      </c>
      <c r="C68" s="4">
        <v>35</v>
      </c>
      <c r="D68" s="5">
        <v>44997</v>
      </c>
    </row>
    <row r="69" spans="1:4" x14ac:dyDescent="0.35">
      <c r="A69" s="4" t="s">
        <v>35</v>
      </c>
      <c r="B69" s="4" t="s">
        <v>54</v>
      </c>
      <c r="C69" s="4">
        <v>14</v>
      </c>
      <c r="D69" s="5">
        <v>18805</v>
      </c>
    </row>
    <row r="70" spans="1:4" x14ac:dyDescent="0.35">
      <c r="A70" s="4" t="s">
        <v>35</v>
      </c>
      <c r="B70" s="4" t="s">
        <v>55</v>
      </c>
      <c r="C70" s="4">
        <v>8</v>
      </c>
      <c r="D70" s="5">
        <v>18624</v>
      </c>
    </row>
    <row r="71" spans="1:4" x14ac:dyDescent="0.35">
      <c r="A71" s="4" t="s">
        <v>35</v>
      </c>
      <c r="B71" s="4" t="s">
        <v>56</v>
      </c>
      <c r="C71" s="4">
        <v>22</v>
      </c>
      <c r="D71" s="5">
        <v>11865</v>
      </c>
    </row>
    <row r="72" spans="1:4" x14ac:dyDescent="0.35">
      <c r="A72" s="4"/>
      <c r="B72" s="2" t="s">
        <v>87</v>
      </c>
      <c r="C72" s="4"/>
      <c r="D72" s="3">
        <f>SUM(D73:D79)</f>
        <v>3213334</v>
      </c>
    </row>
    <row r="73" spans="1:4" x14ac:dyDescent="0.35">
      <c r="A73" s="4" t="s">
        <v>57</v>
      </c>
      <c r="B73" s="4" t="s">
        <v>101</v>
      </c>
      <c r="C73" s="4">
        <v>3</v>
      </c>
      <c r="D73" s="5">
        <v>1483</v>
      </c>
    </row>
    <row r="74" spans="1:4" x14ac:dyDescent="0.35">
      <c r="A74" s="4" t="s">
        <v>57</v>
      </c>
      <c r="B74" s="4" t="s">
        <v>58</v>
      </c>
      <c r="C74" s="4">
        <v>44</v>
      </c>
      <c r="D74" s="5">
        <v>64099</v>
      </c>
    </row>
    <row r="75" spans="1:4" x14ac:dyDescent="0.35">
      <c r="A75" s="4" t="s">
        <v>57</v>
      </c>
      <c r="B75" s="4" t="s">
        <v>59</v>
      </c>
      <c r="C75" s="4">
        <v>325</v>
      </c>
      <c r="D75" s="5">
        <v>716966</v>
      </c>
    </row>
    <row r="76" spans="1:4" x14ac:dyDescent="0.35">
      <c r="A76" s="4" t="s">
        <v>57</v>
      </c>
      <c r="B76" s="4" t="s">
        <v>110</v>
      </c>
      <c r="C76" s="4">
        <f>364+1</f>
        <v>365</v>
      </c>
      <c r="D76" s="5">
        <f>727890+3559</f>
        <v>731449</v>
      </c>
    </row>
    <row r="77" spans="1:4" x14ac:dyDescent="0.35">
      <c r="A77" s="4" t="s">
        <v>57</v>
      </c>
      <c r="B77" s="4" t="s">
        <v>60</v>
      </c>
      <c r="C77" s="4">
        <v>482</v>
      </c>
      <c r="D77" s="5">
        <v>951824</v>
      </c>
    </row>
    <row r="78" spans="1:4" x14ac:dyDescent="0.35">
      <c r="A78" s="4" t="s">
        <v>57</v>
      </c>
      <c r="B78" s="4" t="s">
        <v>111</v>
      </c>
      <c r="C78" s="4">
        <f>378+1</f>
        <v>379</v>
      </c>
      <c r="D78" s="5">
        <f>734921+371</f>
        <v>735292</v>
      </c>
    </row>
    <row r="79" spans="1:4" x14ac:dyDescent="0.35">
      <c r="A79" s="4" t="s">
        <v>57</v>
      </c>
      <c r="B79" s="4" t="s">
        <v>62</v>
      </c>
      <c r="C79" s="4">
        <v>11</v>
      </c>
      <c r="D79" s="5">
        <v>12221</v>
      </c>
    </row>
    <row r="80" spans="1:4" x14ac:dyDescent="0.35">
      <c r="A80" s="2" t="s">
        <v>63</v>
      </c>
      <c r="B80" s="2" t="s">
        <v>64</v>
      </c>
      <c r="C80" s="2">
        <v>1</v>
      </c>
      <c r="D80" s="3">
        <v>1483</v>
      </c>
    </row>
    <row r="81" spans="1:5" x14ac:dyDescent="0.35">
      <c r="A81" s="2" t="s">
        <v>63</v>
      </c>
      <c r="B81" s="2" t="s">
        <v>65</v>
      </c>
      <c r="C81" s="2">
        <v>38</v>
      </c>
      <c r="D81" s="3">
        <v>81569</v>
      </c>
    </row>
    <row r="82" spans="1:5" x14ac:dyDescent="0.35">
      <c r="A82" s="2" t="s">
        <v>63</v>
      </c>
      <c r="B82" s="2" t="s">
        <v>66</v>
      </c>
      <c r="C82" s="2">
        <v>18</v>
      </c>
      <c r="D82" s="3">
        <v>25212</v>
      </c>
    </row>
    <row r="83" spans="1:5" x14ac:dyDescent="0.35">
      <c r="A83" s="2" t="s">
        <v>63</v>
      </c>
      <c r="B83" s="2" t="s">
        <v>67</v>
      </c>
      <c r="C83" s="2">
        <v>3</v>
      </c>
      <c r="D83" s="3">
        <v>8898</v>
      </c>
    </row>
    <row r="84" spans="1:5" x14ac:dyDescent="0.35">
      <c r="A84" s="2"/>
      <c r="B84" s="2" t="s">
        <v>88</v>
      </c>
      <c r="C84" s="2"/>
      <c r="D84" s="3">
        <f>SUM(D85:D88)</f>
        <v>396701</v>
      </c>
    </row>
    <row r="85" spans="1:5" x14ac:dyDescent="0.35">
      <c r="A85" s="4" t="s">
        <v>68</v>
      </c>
      <c r="B85" s="4" t="s">
        <v>112</v>
      </c>
      <c r="C85" s="4">
        <v>128</v>
      </c>
      <c r="D85" s="5">
        <v>252664</v>
      </c>
    </row>
    <row r="86" spans="1:5" x14ac:dyDescent="0.35">
      <c r="A86" s="4" t="s">
        <v>68</v>
      </c>
      <c r="B86" s="4" t="s">
        <v>70</v>
      </c>
      <c r="C86" s="4">
        <v>9</v>
      </c>
      <c r="D86" s="5">
        <v>11331</v>
      </c>
    </row>
    <row r="87" spans="1:5" x14ac:dyDescent="0.35">
      <c r="A87" s="4" t="s">
        <v>68</v>
      </c>
      <c r="B87" s="4" t="s">
        <v>71</v>
      </c>
      <c r="C87" s="4">
        <v>57</v>
      </c>
      <c r="D87" s="5">
        <v>131342</v>
      </c>
    </row>
    <row r="88" spans="1:5" x14ac:dyDescent="0.35">
      <c r="A88" s="4" t="s">
        <v>68</v>
      </c>
      <c r="B88" s="4" t="s">
        <v>72</v>
      </c>
      <c r="C88" s="4">
        <v>2</v>
      </c>
      <c r="D88" s="5">
        <v>1364</v>
      </c>
    </row>
    <row r="89" spans="1:5" x14ac:dyDescent="0.35">
      <c r="A89" s="4"/>
      <c r="B89" s="2" t="s">
        <v>89</v>
      </c>
      <c r="C89" s="4"/>
      <c r="D89" s="3">
        <f>D90+D91</f>
        <v>15479</v>
      </c>
    </row>
    <row r="90" spans="1:5" x14ac:dyDescent="0.35">
      <c r="A90" s="20" t="s">
        <v>73</v>
      </c>
      <c r="B90" s="20" t="s">
        <v>130</v>
      </c>
      <c r="C90" s="20">
        <v>8</v>
      </c>
      <c r="D90" s="21">
        <v>14454</v>
      </c>
    </row>
    <row r="91" spans="1:5" s="24" customFormat="1" x14ac:dyDescent="0.35">
      <c r="A91" s="4" t="s">
        <v>73</v>
      </c>
      <c r="B91" s="4" t="s">
        <v>102</v>
      </c>
      <c r="C91" s="4">
        <v>2</v>
      </c>
      <c r="D91" s="5">
        <v>1025</v>
      </c>
      <c r="E91" s="25"/>
    </row>
    <row r="92" spans="1:5" x14ac:dyDescent="0.35">
      <c r="A92" s="4"/>
      <c r="B92" s="2" t="s">
        <v>90</v>
      </c>
      <c r="C92" s="4"/>
      <c r="D92" s="3">
        <f>SUM(D93:D97)</f>
        <v>406224</v>
      </c>
    </row>
    <row r="93" spans="1:5" x14ac:dyDescent="0.35">
      <c r="A93" s="4" t="s">
        <v>74</v>
      </c>
      <c r="B93" s="4" t="s">
        <v>75</v>
      </c>
      <c r="C93" s="4">
        <v>141</v>
      </c>
      <c r="D93" s="5">
        <v>337988</v>
      </c>
    </row>
    <row r="94" spans="1:5" x14ac:dyDescent="0.35">
      <c r="A94" s="4" t="s">
        <v>74</v>
      </c>
      <c r="B94" s="4" t="s">
        <v>76</v>
      </c>
      <c r="C94" s="4">
        <v>28</v>
      </c>
      <c r="D94" s="5">
        <v>47532</v>
      </c>
    </row>
    <row r="95" spans="1:5" x14ac:dyDescent="0.35">
      <c r="A95" s="4" t="s">
        <v>74</v>
      </c>
      <c r="B95" s="4" t="s">
        <v>103</v>
      </c>
      <c r="C95" s="4">
        <v>1</v>
      </c>
      <c r="D95" s="5">
        <v>371</v>
      </c>
    </row>
    <row r="96" spans="1:5" x14ac:dyDescent="0.35">
      <c r="A96" s="4" t="s">
        <v>74</v>
      </c>
      <c r="B96" s="4" t="s">
        <v>77</v>
      </c>
      <c r="C96" s="4">
        <v>16</v>
      </c>
      <c r="D96" s="5">
        <v>18850</v>
      </c>
    </row>
    <row r="97" spans="1:5" x14ac:dyDescent="0.35">
      <c r="A97" s="4" t="s">
        <v>74</v>
      </c>
      <c r="B97" s="4" t="s">
        <v>78</v>
      </c>
      <c r="C97" s="4">
        <v>1</v>
      </c>
      <c r="D97" s="5">
        <v>1483</v>
      </c>
    </row>
    <row r="98" spans="1:5" x14ac:dyDescent="0.35">
      <c r="A98" s="4"/>
      <c r="B98" s="2" t="s">
        <v>91</v>
      </c>
      <c r="C98" s="4"/>
      <c r="D98" s="3">
        <f>SUM(D99:D102)</f>
        <v>638903</v>
      </c>
    </row>
    <row r="99" spans="1:5" x14ac:dyDescent="0.35">
      <c r="A99" s="4" t="s">
        <v>79</v>
      </c>
      <c r="B99" s="4" t="s">
        <v>80</v>
      </c>
      <c r="C99" s="4">
        <v>31</v>
      </c>
      <c r="D99" s="5">
        <v>58219</v>
      </c>
    </row>
    <row r="100" spans="1:5" x14ac:dyDescent="0.35">
      <c r="A100" s="4" t="s">
        <v>79</v>
      </c>
      <c r="B100" s="4" t="s">
        <v>81</v>
      </c>
      <c r="C100" s="4">
        <v>4</v>
      </c>
      <c r="D100" s="5">
        <v>7326</v>
      </c>
    </row>
    <row r="101" spans="1:5" x14ac:dyDescent="0.35">
      <c r="A101" s="20" t="s">
        <v>79</v>
      </c>
      <c r="B101" s="20" t="s">
        <v>131</v>
      </c>
      <c r="C101" s="20">
        <f>32+162</f>
        <v>194</v>
      </c>
      <c r="D101" s="21">
        <f>86908+480518</f>
        <v>567426</v>
      </c>
    </row>
    <row r="102" spans="1:5" s="24" customFormat="1" ht="23.15" customHeight="1" x14ac:dyDescent="0.35">
      <c r="A102" s="4" t="s">
        <v>79</v>
      </c>
      <c r="B102" s="4" t="s">
        <v>82</v>
      </c>
      <c r="C102" s="4">
        <v>2</v>
      </c>
      <c r="D102" s="5">
        <v>5932</v>
      </c>
      <c r="E102" s="26"/>
    </row>
    <row r="103" spans="1:5" x14ac:dyDescent="0.35">
      <c r="A103" s="4"/>
      <c r="B103" s="2" t="s">
        <v>92</v>
      </c>
      <c r="C103" s="4"/>
      <c r="D103" s="3">
        <f>D98+D92+D89+D84+D83+D82+D81+D80+D72+D50+D25+D14+D12+D9+D5</f>
        <v>8150666</v>
      </c>
    </row>
    <row r="104" spans="1:5" x14ac:dyDescent="0.35">
      <c r="A104" s="8" t="s">
        <v>119</v>
      </c>
    </row>
    <row r="108" spans="1:5" ht="36.5" x14ac:dyDescent="0.35">
      <c r="A108" s="4"/>
      <c r="B108" s="4"/>
      <c r="C108" s="15" t="s">
        <v>123</v>
      </c>
      <c r="D108" s="15" t="s">
        <v>124</v>
      </c>
    </row>
    <row r="109" spans="1:5" ht="29" x14ac:dyDescent="0.35">
      <c r="A109" s="11" t="s">
        <v>120</v>
      </c>
      <c r="B109" s="11" t="s">
        <v>126</v>
      </c>
      <c r="C109" s="13">
        <v>4891493</v>
      </c>
      <c r="D109" s="16">
        <v>1756486</v>
      </c>
    </row>
    <row r="110" spans="1:5" x14ac:dyDescent="0.35">
      <c r="E110" s="14"/>
    </row>
    <row r="111" spans="1:5" x14ac:dyDescent="0.35">
      <c r="D111" s="12"/>
    </row>
    <row r="112" spans="1:5" ht="36.5" x14ac:dyDescent="0.35">
      <c r="A112" s="4"/>
      <c r="B112" s="4"/>
      <c r="C112" s="15" t="s">
        <v>123</v>
      </c>
      <c r="D112" s="15" t="s">
        <v>124</v>
      </c>
    </row>
    <row r="113" spans="1:4" ht="72.5" x14ac:dyDescent="0.35">
      <c r="A113" s="11" t="s">
        <v>125</v>
      </c>
      <c r="B113" s="11" t="s">
        <v>127</v>
      </c>
      <c r="C113" s="13"/>
      <c r="D113" s="16">
        <v>571200</v>
      </c>
    </row>
    <row r="116" spans="1:4" ht="36.5" x14ac:dyDescent="0.35">
      <c r="A116" s="4"/>
      <c r="B116" s="4"/>
      <c r="C116" s="15" t="s">
        <v>123</v>
      </c>
      <c r="D116" s="15" t="s">
        <v>124</v>
      </c>
    </row>
    <row r="117" spans="1:4" ht="101.5" x14ac:dyDescent="0.35">
      <c r="A117" s="11" t="s">
        <v>125</v>
      </c>
      <c r="B117" s="11" t="s">
        <v>128</v>
      </c>
      <c r="C117" s="13"/>
      <c r="D117" s="16">
        <v>3428</v>
      </c>
    </row>
    <row r="120" spans="1:4" x14ac:dyDescent="0.35">
      <c r="A120" s="17"/>
      <c r="B120" s="18" t="s">
        <v>132</v>
      </c>
      <c r="C120" s="17"/>
      <c r="D120" s="19">
        <f>D103+D109+D113+D117</f>
        <v>10481780</v>
      </c>
    </row>
  </sheetData>
  <mergeCells count="2">
    <mergeCell ref="A1:D1"/>
    <mergeCell ref="A2:D2"/>
  </mergeCells>
  <pageMargins left="0.7" right="0.7" top="0.75" bottom="0.75" header="0.3" footer="0.3"/>
  <pageSetup paperSize="9"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2023_uz620euro</vt:lpstr>
      <vt:lpstr>2024 no 500 uz 700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Laila Ruskule</dc:creator>
  <cp:lastModifiedBy>Nora Isadžanjana-Ponomarjova</cp:lastModifiedBy>
  <dcterms:created xsi:type="dcterms:W3CDTF">2022-10-31T12:37:29Z</dcterms:created>
  <dcterms:modified xsi:type="dcterms:W3CDTF">2022-12-07T09:12:36Z</dcterms:modified>
</cp:coreProperties>
</file>