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24226"/>
  <mc:AlternateContent xmlns:mc="http://schemas.openxmlformats.org/markup-compatibility/2006">
    <mc:Choice Requires="x15">
      <x15ac:absPath xmlns:x15ac="http://schemas.microsoft.com/office/spreadsheetml/2010/11/ac" url="C:\Users\edgars.grabovskis\Desktop\JAUNIE BIS GROZĪJUMI\"/>
    </mc:Choice>
  </mc:AlternateContent>
  <xr:revisionPtr revIDLastSave="0" documentId="8_{5758147F-727F-46F4-B738-A4113A16878A}" xr6:coauthVersionLast="47" xr6:coauthVersionMax="47" xr10:uidLastSave="{00000000-0000-0000-0000-000000000000}"/>
  <bookViews>
    <workbookView xWindow="7200" yWindow="4665" windowWidth="21600" windowHeight="12735" xr2:uid="{00000000-000D-0000-FFFF-FFFF00000000}"/>
  </bookViews>
  <sheets>
    <sheet name="veidne" sheetId="8" r:id="rId1"/>
  </sheets>
  <definedNames>
    <definedName name="_xlnm.Print_Titles" localSheetId="0">veidne!$38:$39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2" i="8" l="1"/>
  <c r="O34" i="8" l="1"/>
  <c r="P34" i="8"/>
  <c r="N34" i="8"/>
  <c r="K17" i="8"/>
  <c r="L71" i="8"/>
  <c r="M71" i="8" s="1"/>
  <c r="M70" i="8" s="1"/>
  <c r="I71" i="8"/>
  <c r="O71" i="8"/>
  <c r="O67" i="8"/>
  <c r="K8" i="8" l="1"/>
  <c r="R22" i="8" l="1"/>
  <c r="P33" i="8"/>
  <c r="F71" i="8"/>
  <c r="E216" i="8"/>
  <c r="N216" i="8" l="1"/>
  <c r="K216" i="8"/>
  <c r="H216" i="8"/>
  <c r="N217" i="8"/>
  <c r="K217" i="8"/>
  <c r="H217" i="8"/>
  <c r="E217" i="8"/>
  <c r="N104" i="8" l="1"/>
  <c r="K104" i="8"/>
  <c r="H104" i="8"/>
  <c r="E104" i="8"/>
  <c r="N71" i="8" l="1"/>
  <c r="K71" i="8"/>
  <c r="H71" i="8"/>
  <c r="E71" i="8"/>
  <c r="N67" i="8" l="1"/>
  <c r="K67" i="8"/>
  <c r="H67" i="8"/>
  <c r="E67" i="8"/>
  <c r="I104" i="8" l="1"/>
  <c r="F104" i="8"/>
  <c r="L104" i="8"/>
  <c r="P216" i="8" l="1"/>
  <c r="M216" i="8"/>
  <c r="J216" i="8"/>
  <c r="G216" i="8"/>
  <c r="P217" i="8"/>
  <c r="M217" i="8"/>
  <c r="J217" i="8"/>
  <c r="G217" i="8"/>
  <c r="G215" i="8" l="1"/>
  <c r="M28" i="8" s="1"/>
  <c r="O104" i="8"/>
  <c r="G104" i="8"/>
  <c r="N195" i="8"/>
  <c r="H195" i="8"/>
  <c r="G71" i="8" l="1"/>
  <c r="G67" i="8"/>
  <c r="M61" i="8" l="1"/>
  <c r="J61" i="8"/>
  <c r="J71" i="8" l="1"/>
  <c r="M67" i="8"/>
  <c r="J67" i="8"/>
  <c r="I103" i="8"/>
  <c r="J104" i="8"/>
  <c r="J103" i="8" s="1"/>
  <c r="L103" i="8"/>
  <c r="M123" i="8"/>
  <c r="L128" i="8"/>
  <c r="I128" i="8"/>
  <c r="J128" i="8"/>
  <c r="M104" i="8" l="1"/>
  <c r="M103" i="8" s="1"/>
  <c r="H128" i="8"/>
  <c r="P195" i="8"/>
  <c r="P194" i="8" s="1"/>
  <c r="H103" i="8"/>
  <c r="M128" i="8"/>
  <c r="J195" i="8"/>
  <c r="J194" i="8" s="1"/>
  <c r="K103" i="8"/>
  <c r="J123" i="8"/>
  <c r="K128" i="8"/>
  <c r="P61" i="8" l="1"/>
  <c r="P60" i="8" s="1"/>
  <c r="M60" i="8"/>
  <c r="J60" i="8"/>
  <c r="G60" i="8"/>
  <c r="J70" i="8" l="1"/>
  <c r="P71" i="8"/>
  <c r="P70" i="8" s="1"/>
  <c r="P67" i="8"/>
  <c r="P104" i="8" l="1"/>
  <c r="N103" i="8"/>
  <c r="O128" i="8"/>
  <c r="N128" i="8"/>
  <c r="P123" i="8"/>
  <c r="O103" i="8" l="1"/>
  <c r="H64" i="8"/>
  <c r="I64" i="8"/>
  <c r="K64" i="8"/>
  <c r="L64" i="8"/>
  <c r="N64" i="8"/>
  <c r="O64" i="8"/>
  <c r="I32" i="8" l="1"/>
  <c r="H32" i="8"/>
  <c r="G32" i="8"/>
  <c r="F32" i="8"/>
  <c r="E32" i="8"/>
  <c r="I26" i="8"/>
  <c r="I27" i="8" s="1"/>
  <c r="H26" i="8"/>
  <c r="H27" i="8" s="1"/>
  <c r="G26" i="8"/>
  <c r="F26" i="8"/>
  <c r="F27" i="8" s="1"/>
  <c r="E26" i="8"/>
  <c r="E27" i="8" s="1"/>
  <c r="G27" i="8" l="1"/>
  <c r="P215" i="8" l="1"/>
  <c r="P28" i="8" s="1"/>
  <c r="M215" i="8"/>
  <c r="O28" i="8" s="1"/>
  <c r="J215" i="8"/>
  <c r="N28" i="8" s="1"/>
  <c r="P213" i="8" l="1"/>
  <c r="M213" i="8"/>
  <c r="J213" i="8"/>
  <c r="P211" i="8"/>
  <c r="M211" i="8"/>
  <c r="J211" i="8"/>
  <c r="G211" i="8"/>
  <c r="P209" i="8"/>
  <c r="M209" i="8"/>
  <c r="J209" i="8"/>
  <c r="G209" i="8"/>
  <c r="P206" i="8"/>
  <c r="M206" i="8"/>
  <c r="P204" i="8"/>
  <c r="M204" i="8"/>
  <c r="J204" i="8"/>
  <c r="G204" i="8"/>
  <c r="P202" i="8"/>
  <c r="M202" i="8"/>
  <c r="J202" i="8"/>
  <c r="G202" i="8"/>
  <c r="G201" i="8" s="1"/>
  <c r="P198" i="8"/>
  <c r="M198" i="8"/>
  <c r="J198" i="8"/>
  <c r="G198" i="8"/>
  <c r="P196" i="8"/>
  <c r="M196" i="8"/>
  <c r="J196" i="8"/>
  <c r="G196" i="8"/>
  <c r="P193" i="8"/>
  <c r="P26" i="8" s="1"/>
  <c r="P191" i="8"/>
  <c r="M191" i="8"/>
  <c r="J191" i="8"/>
  <c r="G191" i="8"/>
  <c r="P189" i="8"/>
  <c r="M189" i="8"/>
  <c r="J189" i="8"/>
  <c r="G189" i="8"/>
  <c r="P187" i="8"/>
  <c r="M187" i="8"/>
  <c r="J187" i="8"/>
  <c r="G187" i="8"/>
  <c r="P185" i="8"/>
  <c r="M185" i="8"/>
  <c r="J185" i="8"/>
  <c r="G185" i="8"/>
  <c r="P183" i="8"/>
  <c r="M183" i="8"/>
  <c r="J183" i="8"/>
  <c r="G183" i="8"/>
  <c r="P181" i="8"/>
  <c r="M181" i="8"/>
  <c r="J181" i="8"/>
  <c r="G181" i="8"/>
  <c r="P179" i="8"/>
  <c r="M179" i="8"/>
  <c r="J179" i="8"/>
  <c r="G179" i="8"/>
  <c r="P176" i="8"/>
  <c r="M176" i="8"/>
  <c r="J176" i="8"/>
  <c r="G176" i="8"/>
  <c r="P174" i="8"/>
  <c r="M174" i="8"/>
  <c r="J174" i="8"/>
  <c r="G174" i="8"/>
  <c r="P172" i="8"/>
  <c r="M172" i="8"/>
  <c r="J172" i="8"/>
  <c r="G172" i="8"/>
  <c r="P170" i="8"/>
  <c r="M170" i="8"/>
  <c r="J170" i="8"/>
  <c r="G170" i="8"/>
  <c r="P168" i="8"/>
  <c r="M168" i="8"/>
  <c r="J168" i="8"/>
  <c r="G168" i="8"/>
  <c r="P166" i="8"/>
  <c r="M166" i="8"/>
  <c r="J166" i="8"/>
  <c r="G166" i="8"/>
  <c r="P164" i="8"/>
  <c r="M164" i="8"/>
  <c r="J164" i="8"/>
  <c r="J163" i="8" s="1"/>
  <c r="G164" i="8"/>
  <c r="P161" i="8"/>
  <c r="M161" i="8"/>
  <c r="J161" i="8"/>
  <c r="G161" i="8"/>
  <c r="P159" i="8"/>
  <c r="M159" i="8"/>
  <c r="J159" i="8"/>
  <c r="G159" i="8"/>
  <c r="P157" i="8"/>
  <c r="M157" i="8"/>
  <c r="J157" i="8"/>
  <c r="G157" i="8"/>
  <c r="P155" i="8"/>
  <c r="M155" i="8"/>
  <c r="J155" i="8"/>
  <c r="G155" i="8"/>
  <c r="P153" i="8"/>
  <c r="M153" i="8"/>
  <c r="J153" i="8"/>
  <c r="G153" i="8"/>
  <c r="P151" i="8"/>
  <c r="M151" i="8"/>
  <c r="J151" i="8"/>
  <c r="G151" i="8"/>
  <c r="P149" i="8"/>
  <c r="M149" i="8"/>
  <c r="J149" i="8"/>
  <c r="G149" i="8"/>
  <c r="P146" i="8"/>
  <c r="M146" i="8"/>
  <c r="J146" i="8"/>
  <c r="G146" i="8"/>
  <c r="P144" i="8"/>
  <c r="M144" i="8"/>
  <c r="J144" i="8"/>
  <c r="G144" i="8"/>
  <c r="P142" i="8"/>
  <c r="M142" i="8"/>
  <c r="J142" i="8"/>
  <c r="G142" i="8"/>
  <c r="P140" i="8"/>
  <c r="M140" i="8"/>
  <c r="J140" i="8"/>
  <c r="G140" i="8"/>
  <c r="P138" i="8"/>
  <c r="M138" i="8"/>
  <c r="J138" i="8"/>
  <c r="G138" i="8"/>
  <c r="P136" i="8"/>
  <c r="M136" i="8"/>
  <c r="J136" i="8"/>
  <c r="G136" i="8"/>
  <c r="P134" i="8"/>
  <c r="M134" i="8"/>
  <c r="J134" i="8"/>
  <c r="J133" i="8" s="1"/>
  <c r="G134" i="8"/>
  <c r="G133" i="8" s="1"/>
  <c r="P130" i="8"/>
  <c r="M130" i="8"/>
  <c r="J130" i="8"/>
  <c r="G130" i="8"/>
  <c r="P128" i="8"/>
  <c r="J127" i="8"/>
  <c r="G128" i="8"/>
  <c r="P125" i="8"/>
  <c r="P122" i="8" s="1"/>
  <c r="M125" i="8"/>
  <c r="M122" i="8" s="1"/>
  <c r="J125" i="8"/>
  <c r="J122" i="8" s="1"/>
  <c r="G125" i="8"/>
  <c r="G122" i="8" s="1"/>
  <c r="P120" i="8"/>
  <c r="M120" i="8"/>
  <c r="J120" i="8"/>
  <c r="G120" i="8"/>
  <c r="P118" i="8"/>
  <c r="M118" i="8"/>
  <c r="J118" i="8"/>
  <c r="G118" i="8"/>
  <c r="P116" i="8"/>
  <c r="M116" i="8"/>
  <c r="J116" i="8"/>
  <c r="G116" i="8"/>
  <c r="P114" i="8"/>
  <c r="M114" i="8"/>
  <c r="J114" i="8"/>
  <c r="G114" i="8"/>
  <c r="P112" i="8"/>
  <c r="M112" i="8"/>
  <c r="J112" i="8"/>
  <c r="G112" i="8"/>
  <c r="P109" i="8"/>
  <c r="M109" i="8"/>
  <c r="J109" i="8"/>
  <c r="G109" i="8"/>
  <c r="P107" i="8"/>
  <c r="M107" i="8"/>
  <c r="J107" i="8"/>
  <c r="G107" i="8"/>
  <c r="P105" i="8"/>
  <c r="M105" i="8"/>
  <c r="J105" i="8"/>
  <c r="G105" i="8"/>
  <c r="P103" i="8"/>
  <c r="G103" i="8"/>
  <c r="P101" i="8"/>
  <c r="M101" i="8"/>
  <c r="J101" i="8"/>
  <c r="G101" i="8"/>
  <c r="P98" i="8"/>
  <c r="P89" i="8" s="1"/>
  <c r="M98" i="8"/>
  <c r="M89" i="8" s="1"/>
  <c r="J98" i="8"/>
  <c r="J89" i="8" s="1"/>
  <c r="P87" i="8"/>
  <c r="M87" i="8"/>
  <c r="J87" i="8"/>
  <c r="G87" i="8"/>
  <c r="P85" i="8"/>
  <c r="M85" i="8"/>
  <c r="J85" i="8"/>
  <c r="G85" i="8"/>
  <c r="P83" i="8"/>
  <c r="M83" i="8"/>
  <c r="J83" i="8"/>
  <c r="G83" i="8"/>
  <c r="P81" i="8"/>
  <c r="M81" i="8"/>
  <c r="J81" i="8"/>
  <c r="G81" i="8"/>
  <c r="P79" i="8"/>
  <c r="M79" i="8"/>
  <c r="J79" i="8"/>
  <c r="G79" i="8"/>
  <c r="P74" i="8"/>
  <c r="M74" i="8"/>
  <c r="J74" i="8"/>
  <c r="G74" i="8"/>
  <c r="P72" i="8"/>
  <c r="M72" i="8"/>
  <c r="J72" i="8"/>
  <c r="G72" i="8"/>
  <c r="G70" i="8"/>
  <c r="P68" i="8"/>
  <c r="M68" i="8"/>
  <c r="J68" i="8"/>
  <c r="G68" i="8"/>
  <c r="P66" i="8"/>
  <c r="M66" i="8"/>
  <c r="J66" i="8"/>
  <c r="G66" i="8"/>
  <c r="P62" i="8"/>
  <c r="M62" i="8"/>
  <c r="J62" i="8"/>
  <c r="G62" i="8"/>
  <c r="P58" i="8"/>
  <c r="M58" i="8"/>
  <c r="J58" i="8"/>
  <c r="G58" i="8"/>
  <c r="P56" i="8"/>
  <c r="M56" i="8"/>
  <c r="J56" i="8"/>
  <c r="G56" i="8"/>
  <c r="P54" i="8"/>
  <c r="M54" i="8"/>
  <c r="J54" i="8"/>
  <c r="G54" i="8"/>
  <c r="P52" i="8"/>
  <c r="M52" i="8"/>
  <c r="J52" i="8"/>
  <c r="G52" i="8"/>
  <c r="P49" i="8"/>
  <c r="M49" i="8"/>
  <c r="J49" i="8"/>
  <c r="G49" i="8"/>
  <c r="P47" i="8"/>
  <c r="M47" i="8"/>
  <c r="J47" i="8"/>
  <c r="G47" i="8"/>
  <c r="P45" i="8"/>
  <c r="M45" i="8"/>
  <c r="J45" i="8"/>
  <c r="G45" i="8"/>
  <c r="P43" i="8"/>
  <c r="M43" i="8"/>
  <c r="J43" i="8"/>
  <c r="G43" i="8"/>
  <c r="M133" i="8" l="1"/>
  <c r="P51" i="8"/>
  <c r="P127" i="8"/>
  <c r="P42" i="8"/>
  <c r="G100" i="8"/>
  <c r="G127" i="8"/>
  <c r="J100" i="8"/>
  <c r="M100" i="8"/>
  <c r="P163" i="8"/>
  <c r="P133" i="8"/>
  <c r="J193" i="8"/>
  <c r="N26" i="8" s="1"/>
  <c r="G51" i="8"/>
  <c r="G65" i="8"/>
  <c r="G64" i="8" s="1"/>
  <c r="G42" i="8"/>
  <c r="J65" i="8"/>
  <c r="J64" i="8" s="1"/>
  <c r="J51" i="8"/>
  <c r="J201" i="8"/>
  <c r="J111" i="8"/>
  <c r="G178" i="8"/>
  <c r="M201" i="8"/>
  <c r="G78" i="8"/>
  <c r="M111" i="8"/>
  <c r="M148" i="8"/>
  <c r="J178" i="8"/>
  <c r="P201" i="8"/>
  <c r="M42" i="8"/>
  <c r="M51" i="8"/>
  <c r="J78" i="8"/>
  <c r="P111" i="8"/>
  <c r="P148" i="8"/>
  <c r="P65" i="8"/>
  <c r="P64" i="8" s="1"/>
  <c r="P178" i="8"/>
  <c r="G163" i="8"/>
  <c r="M78" i="8"/>
  <c r="G193" i="8"/>
  <c r="M26" i="8" s="1"/>
  <c r="G148" i="8"/>
  <c r="M178" i="8"/>
  <c r="J148" i="8"/>
  <c r="P100" i="8"/>
  <c r="P78" i="8"/>
  <c r="M193" i="8"/>
  <c r="O26" i="8" s="1"/>
  <c r="M127" i="8"/>
  <c r="P208" i="8"/>
  <c r="M208" i="8"/>
  <c r="M200" i="8" s="1"/>
  <c r="O27" i="8" s="1"/>
  <c r="M65" i="8"/>
  <c r="P41" i="8"/>
  <c r="P40" i="8" s="1"/>
  <c r="J42" i="8"/>
  <c r="G111" i="8"/>
  <c r="M163" i="8"/>
  <c r="J208" i="8"/>
  <c r="G208" i="8"/>
  <c r="G200" i="8" s="1"/>
  <c r="M27" i="8" s="1"/>
  <c r="F14" i="8" l="1"/>
  <c r="F12" i="8" s="1"/>
  <c r="F16" i="8" s="1"/>
  <c r="E14" i="8"/>
  <c r="E12" i="8" s="1"/>
  <c r="J77" i="8"/>
  <c r="J76" i="8" s="1"/>
  <c r="N24" i="8" s="1"/>
  <c r="H14" i="8"/>
  <c r="H12" i="8" s="1"/>
  <c r="J132" i="8"/>
  <c r="N25" i="8" s="1"/>
  <c r="P132" i="8"/>
  <c r="P25" i="8" s="1"/>
  <c r="M41" i="8"/>
  <c r="M40" i="8" s="1"/>
  <c r="O22" i="8" s="1"/>
  <c r="G41" i="8"/>
  <c r="G40" i="8" s="1"/>
  <c r="M22" i="8" s="1"/>
  <c r="P200" i="8"/>
  <c r="P27" i="8" s="1"/>
  <c r="J200" i="8"/>
  <c r="N27" i="8" s="1"/>
  <c r="M64" i="8"/>
  <c r="M77" i="8"/>
  <c r="M76" i="8" s="1"/>
  <c r="O24" i="8" s="1"/>
  <c r="G132" i="8"/>
  <c r="M25" i="8" s="1"/>
  <c r="M132" i="8"/>
  <c r="O25" i="8" s="1"/>
  <c r="N23" i="8"/>
  <c r="F17" i="8" s="1"/>
  <c r="P22" i="8"/>
  <c r="P77" i="8"/>
  <c r="P76" i="8" s="1"/>
  <c r="P24" i="8" s="1"/>
  <c r="G77" i="8"/>
  <c r="G76" i="8" s="1"/>
  <c r="M24" i="8" s="1"/>
  <c r="J41" i="8"/>
  <c r="J40" i="8" s="1"/>
  <c r="E23" i="8" l="1"/>
  <c r="E24" i="8" s="1"/>
  <c r="G14" i="8"/>
  <c r="G12" i="8" s="1"/>
  <c r="P23" i="8"/>
  <c r="H16" i="8"/>
  <c r="M23" i="8"/>
  <c r="M29" i="8" s="1"/>
  <c r="E16" i="8"/>
  <c r="F18" i="8"/>
  <c r="N22" i="8"/>
  <c r="N29" i="8" s="1"/>
  <c r="H17" i="8" l="1"/>
  <c r="E33" i="8"/>
  <c r="F33" i="8"/>
  <c r="I30" i="8"/>
  <c r="I23" i="8"/>
  <c r="I24" i="8" s="1"/>
  <c r="H18" i="8"/>
  <c r="P29" i="8"/>
  <c r="H33" i="8" s="1"/>
  <c r="O23" i="8"/>
  <c r="G16" i="8"/>
  <c r="E17" i="8"/>
  <c r="E18" i="8"/>
  <c r="E30" i="8"/>
  <c r="G30" i="8"/>
  <c r="G23" i="8"/>
  <c r="G24" i="8" s="1"/>
  <c r="F30" i="8"/>
  <c r="F23" i="8"/>
  <c r="F24" i="8" s="1"/>
  <c r="H30" i="8"/>
  <c r="H23" i="8"/>
  <c r="H24" i="8" s="1"/>
  <c r="G17" i="8" l="1"/>
  <c r="O29" i="8"/>
  <c r="G18" i="8"/>
  <c r="G33" i="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tc={C205DB48-A0B7-4A4D-AE12-D4161C0F4AE4}</author>
    <author>vitalijskengis</author>
  </authors>
  <commentList>
    <comment ref="I17" authorId="0" shapeId="0" xr:uid="{00000000-0006-0000-0000-000001000000}">
      <text>
        <r>
          <rPr>
            <sz val="9"/>
            <color indexed="81"/>
            <rFont val="Tahoma"/>
            <family val="2"/>
            <charset val="186"/>
          </rPr>
          <t>20% - sistēmām, kas īsteno koplietošanas platformas funkciju;
17% - sistēmām ar publisko lietotāju saskarni;
15% - sistēmām ar starpsistēmu integrācijas saskarni;
12% - pārējām sistēmām</t>
        </r>
      </text>
    </comment>
    <comment ref="J17" authorId="1" shapeId="0" xr:uid="{C205DB48-A0B7-4A4D-AE12-D4161C0F4AE4}">
      <text>
        <t>[Threaded comment]
Your version of Excel allows you to read this threaded comment; however, any edits to it will get removed if the file is opened in a newer version of Excel. Learn more: https://go.microsoft.com/fwlink/?linkid=870924
Comment:
    14.11.2022. ir noslēgts jauns līgums “par Būvniecības informācijas sistēmas uzturēšanu un pilnveidošanu” Nr. 5-3.6/2022/48” ar uzturēšanas likmi 440 EUR bez PVN, kas ir ~ 1.3 reizes lielāka nekā ERAF 2.kārtas projekta izstrādes likme, līdz ar to ir izveidojusies situācija, kad tiek pārsniegta noteikta vērtība attiecībai “Uzturēšanas izdevumi pret izstrādes izmaksām (%)”, jo šai pozīcijai ir jāpiemēro sadārdzinājuma koeficients 1.3. Uzturēšanas apjoms cilvēkdienās no tā nemainās.</t>
      </text>
    </comment>
    <comment ref="D215" authorId="2" shapeId="0" xr:uid="{00000000-0006-0000-0000-000002000000}">
      <text>
        <r>
          <rPr>
            <sz val="9"/>
            <color indexed="81"/>
            <rFont val="Tahoma"/>
            <family val="2"/>
            <charset val="186"/>
          </rPr>
          <t>t.sk.:
- satura digitalizācija;
- sistēmas lietotāju apmācības;
- zvanu centra uzturēšana;
- SMS nosūtīšana;
- mobilās aplikācijas uzturēšana *store;
- iekārtu apdrošināšana</t>
        </r>
      </text>
    </comment>
  </commentList>
</comments>
</file>

<file path=xl/sharedStrings.xml><?xml version="1.0" encoding="utf-8"?>
<sst xmlns="http://schemas.openxmlformats.org/spreadsheetml/2006/main" count="300" uniqueCount="220">
  <si>
    <t>1.</t>
  </si>
  <si>
    <t>1.1.</t>
  </si>
  <si>
    <t>1.2.</t>
  </si>
  <si>
    <t>2.</t>
  </si>
  <si>
    <t>3.</t>
  </si>
  <si>
    <t>4.</t>
  </si>
  <si>
    <t>Sistēmas nosaukums</t>
  </si>
  <si>
    <t>Sistēmas pārzinis</t>
  </si>
  <si>
    <t>Izvērsums</t>
  </si>
  <si>
    <t>Vienības cena</t>
  </si>
  <si>
    <t>Vienību skaits</t>
  </si>
  <si>
    <t>Summa (EUR)</t>
  </si>
  <si>
    <t>1.1.1.</t>
  </si>
  <si>
    <t>Biroja programmatūras licences</t>
  </si>
  <si>
    <t>1.1.2.</t>
  </si>
  <si>
    <t>Operētājsistēmas licences</t>
  </si>
  <si>
    <t>1.1.3.</t>
  </si>
  <si>
    <t>Antivīrusu licences</t>
  </si>
  <si>
    <t>Citas lietotāju licences</t>
  </si>
  <si>
    <t>Serveru programmatūras licences</t>
  </si>
  <si>
    <t>Datu bāžu licences</t>
  </si>
  <si>
    <t>Citas infrastruktūras licences</t>
  </si>
  <si>
    <t>Lietojumprogrammatūras licenču uzturēšana un noma (sistēmas lietojumu licenču uzturēšana un apkalpošana)</t>
  </si>
  <si>
    <t>2.1.</t>
  </si>
  <si>
    <t>2.2.</t>
  </si>
  <si>
    <t>Tehnikas noma:</t>
  </si>
  <si>
    <t>2.3.</t>
  </si>
  <si>
    <t>Uzturēšanas pakalpojumi / ārpakalpojums:</t>
  </si>
  <si>
    <t>3.1.</t>
  </si>
  <si>
    <t>Rezerves daļas, materiāli un remonts:</t>
  </si>
  <si>
    <t>3.2.</t>
  </si>
  <si>
    <t>Infrastruktūras noma:</t>
  </si>
  <si>
    <t>3.3.</t>
  </si>
  <si>
    <t>5.1.</t>
  </si>
  <si>
    <t>5.2.</t>
  </si>
  <si>
    <t>6.1.</t>
  </si>
  <si>
    <t>Datu pārraides tīkla / telekomunikāciju pieslēguma uzturēšana</t>
  </si>
  <si>
    <t>6.2.</t>
  </si>
  <si>
    <t>Interneta pakalpojumi</t>
  </si>
  <si>
    <t>7.</t>
  </si>
  <si>
    <t>7.1.</t>
  </si>
  <si>
    <t>Sistēmas problēmu, kļūdu novēršanas un profilaktiskās uzturēšanas pakalpojumi</t>
  </si>
  <si>
    <t>7.2.</t>
  </si>
  <si>
    <t>Sistēmas pielāgošanas pakalpojumi</t>
  </si>
  <si>
    <t>Lietotāju atbalsta pakalpojumi</t>
  </si>
  <si>
    <t>Citi pakalpojumi</t>
  </si>
  <si>
    <t>Sistēmas drošības pārbaudes</t>
  </si>
  <si>
    <t>Sistēmas veiktspējas pārbaudes</t>
  </si>
  <si>
    <t>Citas sistēmas pārbaudes</t>
  </si>
  <si>
    <t>t.sk.</t>
  </si>
  <si>
    <t>k/s</t>
  </si>
  <si>
    <t>norādīts</t>
  </si>
  <si>
    <t>aprēķināts</t>
  </si>
  <si>
    <t>Kopā</t>
  </si>
  <si>
    <t>turpmāk</t>
  </si>
  <si>
    <t>--</t>
  </si>
  <si>
    <t>Programmatūras licences:</t>
  </si>
  <si>
    <t>1.1.1.1.</t>
  </si>
  <si>
    <t>1.1.1.2.</t>
  </si>
  <si>
    <t>1.1.1.3.</t>
  </si>
  <si>
    <t>1.1.1.4.</t>
  </si>
  <si>
    <t>1.1.2.1.</t>
  </si>
  <si>
    <t>1.1.2.2.</t>
  </si>
  <si>
    <t>1.1.2.3.</t>
  </si>
  <si>
    <t>1.1.2.4.</t>
  </si>
  <si>
    <t>2.1.1.</t>
  </si>
  <si>
    <t>2.1.2.</t>
  </si>
  <si>
    <t>2.4.</t>
  </si>
  <si>
    <t>Infrastruktūras uzturēšana:</t>
  </si>
  <si>
    <t>5.</t>
  </si>
  <si>
    <t>3.1.1.</t>
  </si>
  <si>
    <t>3.1.2.</t>
  </si>
  <si>
    <t>3.1.3.</t>
  </si>
  <si>
    <t>3.1.4.</t>
  </si>
  <si>
    <t>3.2.1.</t>
  </si>
  <si>
    <t>3.2.2.</t>
  </si>
  <si>
    <t>Datu centra pakalpojumi</t>
  </si>
  <si>
    <t>Mākoņdatošanas pakalpojumi</t>
  </si>
  <si>
    <t>6.</t>
  </si>
  <si>
    <t>3.3.1.</t>
  </si>
  <si>
    <t>3.3.2.</t>
  </si>
  <si>
    <t>3.1.1.1.</t>
  </si>
  <si>
    <t>3.1.1.2.</t>
  </si>
  <si>
    <t>3.1.1.3.</t>
  </si>
  <si>
    <t>3.1.1.4.</t>
  </si>
  <si>
    <t>3.1.1.5.</t>
  </si>
  <si>
    <t>3.1.2.1.</t>
  </si>
  <si>
    <t>3.1.2.2.</t>
  </si>
  <si>
    <t>3.1.2.3.</t>
  </si>
  <si>
    <t>3.1.2.4.</t>
  </si>
  <si>
    <t>3.1.2.5.</t>
  </si>
  <si>
    <t>3.1.3.1.</t>
  </si>
  <si>
    <t>3.1.3.2.</t>
  </si>
  <si>
    <t>3.1.3.3.</t>
  </si>
  <si>
    <t>3.1.3.4.</t>
  </si>
  <si>
    <t>3.1.3.5.</t>
  </si>
  <si>
    <t>3.1.4.1.</t>
  </si>
  <si>
    <t>3.1.4.2.</t>
  </si>
  <si>
    <t>3.1.4.3.</t>
  </si>
  <si>
    <t>3.1.4.4.</t>
  </si>
  <si>
    <t>3.1.4.5.</t>
  </si>
  <si>
    <t>Serveriem</t>
  </si>
  <si>
    <t>Datu centru infrastruktūrai</t>
  </si>
  <si>
    <t>Disku masīviem</t>
  </si>
  <si>
    <t>Rezerves kopēšanas iekārtām</t>
  </si>
  <si>
    <t>Citiem infrastruktūras elementiem</t>
  </si>
  <si>
    <t>4.1.</t>
  </si>
  <si>
    <t>4.1.1.</t>
  </si>
  <si>
    <t>4.1.2.</t>
  </si>
  <si>
    <t>4.1.3.</t>
  </si>
  <si>
    <t>4.1.4.</t>
  </si>
  <si>
    <t>4.1.5.</t>
  </si>
  <si>
    <t>4.1.6.</t>
  </si>
  <si>
    <t>4.1.7.</t>
  </si>
  <si>
    <t>Portatīviem datoriem</t>
  </si>
  <si>
    <t>Stacionāriem datoriem</t>
  </si>
  <si>
    <t>Cita veida datoriem</t>
  </si>
  <si>
    <t>Perifērijas iekārtām</t>
  </si>
  <si>
    <t>4.2.</t>
  </si>
  <si>
    <t>4.2.1.</t>
  </si>
  <si>
    <t>4.2.2.</t>
  </si>
  <si>
    <t>4.2.3.</t>
  </si>
  <si>
    <t>4.2.4.</t>
  </si>
  <si>
    <t>4.2.5.</t>
  </si>
  <si>
    <t>4.2.6.</t>
  </si>
  <si>
    <t>4.2.7.</t>
  </si>
  <si>
    <t>4.3.</t>
  </si>
  <si>
    <t>4.3.1.</t>
  </si>
  <si>
    <t>4.3.2.</t>
  </si>
  <si>
    <t>4.3.3.</t>
  </si>
  <si>
    <t>4.3.4.</t>
  </si>
  <si>
    <t>4.3.5.</t>
  </si>
  <si>
    <t>4.3.6.</t>
  </si>
  <si>
    <t>4.3.7.</t>
  </si>
  <si>
    <t>4.4.</t>
  </si>
  <si>
    <t>4.4.1.</t>
  </si>
  <si>
    <t>4.4.2.</t>
  </si>
  <si>
    <t>4.4.3.</t>
  </si>
  <si>
    <t>4.4.4.</t>
  </si>
  <si>
    <t>4.4.5.</t>
  </si>
  <si>
    <t>4.4.6.</t>
  </si>
  <si>
    <t>4.4.7.</t>
  </si>
  <si>
    <t>5.3.</t>
  </si>
  <si>
    <t>6.1.1.</t>
  </si>
  <si>
    <t>6.1.2.</t>
  </si>
  <si>
    <t>6.1.3.</t>
  </si>
  <si>
    <t>Apmācības kvalifikācijas celšanai</t>
  </si>
  <si>
    <t>6.2.1.</t>
  </si>
  <si>
    <t>6.2.2.</t>
  </si>
  <si>
    <t>6.2.3.</t>
  </si>
  <si>
    <t>Specializētās programmatūras uzturēšanas izdevumi</t>
  </si>
  <si>
    <t>Kopējais izdevumu apjoms</t>
  </si>
  <si>
    <t>izdevumi, kas ir iekļauti budžeta bāzē</t>
  </si>
  <si>
    <t>papildus plānotie izdevumi</t>
  </si>
  <si>
    <t>Uzturēšanas izdevumi pret izstrādes izmaksām (%)</t>
  </si>
  <si>
    <t>Piezīme:</t>
  </si>
  <si>
    <t>Sistēmas uzturēšanas izdevumi pēc projekta īstenošanas</t>
  </si>
  <si>
    <t>Uzturēšanas izdevumi pret izveides izmaksām (%)</t>
  </si>
  <si>
    <r>
      <t>ailē "</t>
    </r>
    <r>
      <rPr>
        <b/>
        <sz val="10"/>
        <color theme="1"/>
        <rFont val="Calibri"/>
        <family val="2"/>
        <charset val="186"/>
        <scheme val="minor"/>
      </rPr>
      <t>Izvērsums</t>
    </r>
    <r>
      <rPr>
        <sz val="10"/>
        <color theme="1"/>
        <rFont val="Calibri"/>
        <family val="2"/>
        <charset val="186"/>
        <scheme val="minor"/>
      </rPr>
      <t>" izvērš attiecīgo sistēmas uzturēšanas izmaksu posteni, paskaidrojot, kam tieši tiek pieprasīts finansējums, lai būtu iespējams gūt pēc iespējas pilnīgāku priekšstatu par sistēmas buvējumu (piemēram, raksturojot platformu, norādot tehniskos parametrus, kā arī ražotāju vai piegādātāju) un sistēmas personālu (piemēram, norādot amata nosaukumu, kategoriju, saimi, grupu);</t>
    </r>
  </si>
  <si>
    <t>Izdevumu pozīcijas</t>
  </si>
  <si>
    <t>Standartizētā programmatūra</t>
  </si>
  <si>
    <t>Specializētā programmatūra</t>
  </si>
  <si>
    <t>Centrālā infrastruktūra</t>
  </si>
  <si>
    <t>Perifērā infrastruktūra</t>
  </si>
  <si>
    <t>Sistēmas auditi</t>
  </si>
  <si>
    <t>Sistēmas personāls</t>
  </si>
  <si>
    <t>Citi izdevumi</t>
  </si>
  <si>
    <t>optimāls</t>
  </si>
  <si>
    <t>plānotais finansējums</t>
  </si>
  <si>
    <t>optimālais papildu finansējums</t>
  </si>
  <si>
    <t>Valsts informācijas sistēmas uzturēšanas izdevumi (EUR)</t>
  </si>
  <si>
    <t>sistēmas specializētās programmatūras izstrādes izmaksas (izņemot standartprogrammatūras licenču izmaksas)</t>
  </si>
  <si>
    <t>Sistēmas izveides vai attīstības izmaksas (EUR)</t>
  </si>
  <si>
    <t>izdevumu apjoms, kas ir iekļauts budžeta bāzē (finansējums, kas tika iedalīts sistēmas uzturēšanai)</t>
  </si>
  <si>
    <t>izdevumu apjoms, kas nav iekļauts budžeta bāzē (papildu finansējums, kas ir nepieciešams sistēmas uzturēšanai)</t>
  </si>
  <si>
    <t>Nr. p.k.</t>
  </si>
  <si>
    <t>Budžeta bāzes izdevumos neiekļauto sistēmas uzturēšanas izdevumu atšifrējums</t>
  </si>
  <si>
    <t>Izdevumu postenis</t>
  </si>
  <si>
    <t>Izdevumu pamatojums</t>
  </si>
  <si>
    <r>
      <t>Standartizētā programmatūra</t>
    </r>
    <r>
      <rPr>
        <b/>
        <sz val="12"/>
        <color rgb="FFFF0000"/>
        <rFont val="Calibri"/>
        <family val="2"/>
        <charset val="186"/>
        <scheme val="minor"/>
      </rPr>
      <t/>
    </r>
  </si>
  <si>
    <t>Perifērās infrastruktūras / darbstaciju programmatūras licenču uzturēšana, iegāde vai noma</t>
  </si>
  <si>
    <t>Centrālās infrastruktūras programmatūras licenču uzturēšana, iegāde vai noma</t>
  </si>
  <si>
    <t>Programmatūras parametrizācija</t>
  </si>
  <si>
    <t>Sistēmas kļūdu novēršana (pēcgarantijas uzturēšanas pakalpojumi)</t>
  </si>
  <si>
    <t>Sistēmas problēmu novēršana (profilaktiskās uzturēšanas pakalpojumi)</t>
  </si>
  <si>
    <t>Rezerves daļas, materiāli (t.sk. toneri un citi izejmateriāli) un remonts:</t>
  </si>
  <si>
    <t>Infrastruktūras atjaunošana / iegāde pēc nomas beigām:</t>
  </si>
  <si>
    <t>Izmitināšanas pakalpojumi / ārpakalpojums</t>
  </si>
  <si>
    <t>Sakaru komunikāciju pakalpojumi</t>
  </si>
  <si>
    <t>Telefoniem un telefonu centrālēm</t>
  </si>
  <si>
    <t>Datortīkla aparatūrai</t>
  </si>
  <si>
    <t>Papildus ierīcēm</t>
  </si>
  <si>
    <t>Tehnikas atjaunošana / iegāde pēc nomas beigām:</t>
  </si>
  <si>
    <t>Sistēmas auditi (pēc sistēmas nodošanas ekspluatācijā)</t>
  </si>
  <si>
    <t>Tehniskais personāls (darbinieki, kas atbalsta sistēmas uzturēšanu)</t>
  </si>
  <si>
    <t>Atlīdzība</t>
  </si>
  <si>
    <t>Darba vietas ierīkošana / uzturēšana</t>
  </si>
  <si>
    <t>Administratīvais personāls (darbinieki, kas organizē un vada sistēmas darbību)</t>
  </si>
  <si>
    <r>
      <t>ailē "</t>
    </r>
    <r>
      <rPr>
        <b/>
        <sz val="10"/>
        <color theme="1"/>
        <rFont val="Calibri"/>
        <family val="2"/>
        <charset val="186"/>
        <scheme val="minor"/>
      </rPr>
      <t>Izmaksu pamatojums</t>
    </r>
    <r>
      <rPr>
        <sz val="10"/>
        <color theme="1"/>
        <rFont val="Calibri"/>
        <family val="2"/>
        <charset val="186"/>
        <scheme val="minor"/>
      </rPr>
      <t>" pamato attiecīgās sistēmas uzturēšanas izmaksas atbilstoši noslēgtiem līgumiem, citiem pamatojuma dokumentiem un aprēķiniem (piemēram, ņemot vērā Elektronisko iepirkumu sistēmā pieejamo informāciju, līdzvērtīgos iepirkumos saņemtos finanšu piedāvājumus vai aktuālos tirgus pētījumus)</t>
    </r>
  </si>
  <si>
    <t>Būvniecības valsts kontroles birojs</t>
  </si>
  <si>
    <t>BIS - Būvniecības informācijas sistēma</t>
  </si>
  <si>
    <t>2023.</t>
  </si>
  <si>
    <t>2024.</t>
  </si>
  <si>
    <t>2025.</t>
  </si>
  <si>
    <t>2026.</t>
  </si>
  <si>
    <t>Sistēmas lietotāju apmācības</t>
  </si>
  <si>
    <t>Zvanu centra uzturēšana</t>
  </si>
  <si>
    <t>Uzturēšanas izmaksas 10 gados</t>
  </si>
  <si>
    <t>Izstrādes un uzturēšanas izmaksas 10 gados</t>
  </si>
  <si>
    <r>
      <t xml:space="preserve">Ņemot vērā to, ka Dzīvojamo māju pārvaldīšanas likuma Pārejas noteikumu 27.punkts ( Dzīvojamo māju pārvaldīšanas likums (likumi.lv)) nosaka obligātu Mājas lietas vēšanas uzsākšanu BIS līdz 2023.gada 28.februārim, ir nepieciešams nodrošināt daudzdzīvokļu māju īpašnieku apmācības un infomateriāla pieejamību, lai tie varētu pēc iespējas ātrāk uzsākt BIS mājas lietu izmantošanu un pilnvērtīgi to lietot, t.sk. pāriet uz elektronisko balsošanas un aptaujas veikšanas procesu, un elektronisko dokumentu aprīti. Līdz ar to ir plānots nodrošināt lietotāju apmācības procesu vebināru formātā, lai aptvertu pēc iespējas lielāku cilvēku skaitu, kā arī sagatavot video materiālus ar vairākiem Mājas lietas lietošanas scenārijiem. 
Šobrīd BIS, pamatojoties uz NĪVKIS datiem, ir automātiski izveidotas 27455 mājas lietas ar kopēju īpašnieku skaitu 676 905. Plānots, ka pārvaldnieki pakāpeniski uzsākot šo mājas lietu vēšanu BIS, 5 gadu laikā nodrošinās mājas lietu digitalizāciju 80% apjomā. 
Pamatojoties uz EUROSTAT datiem par LV iedzīvotāju digitālo prasmju līmeni 2021.gadā (https://appsso.eurostat.ec.europa.eu/nui/show.do?dataset=isoc_sk_dskl_i21&amp;lang=en):
- 40% no iedzīvotājiem ir zems digitālo prasmju līmenis, kā rezultātā 5 gadu laikā viņiem būs nepieciešama gan operatoru palīdzība, gan apmācības, gan videomateriāli. Mūsu gadījumā runa iet par 270 762 lietotājiem. Proporcionāli sadalot pa gadiem un mēnešiem tie ir ~ 4500 potenciāli BIS atbalsta klienti mēnesī;
- 27% no iedzīvotājiem ir pamatprasmju līmenis - tie varēs uzsākt BIS lietošanu, izejot attālinātas apmācības un papildus noskatoties videomateriālus;
- 24% no iedzīvotājiem ir virs pamatprasmju līmeņa - tie potenciāli varēs uzsākt BIS lietošanu, izmantojot videomateriālus;
- 9% (nav pieejams dators) – tie tiks apkalpoti manuāli no pārvaldnieka puses.
Lai sasniegtu tādu rezultātu, 2023.gadā ir plānots apmācības organizēt  vienreiz mēnesī, stāstot par aktuālajām problēmām un izaicinājumiem. Paralēli ir plānots izveidot ~ 10 video materiālus, iekļaujot tajos informāciju par lietotājiem aktuāliem scenārijiem. Pakāpeniski apmācību un video materiālu skaits samazināsies līdz konstantai - 4 semināri gadā + 5 jauni vai pilnveidoti video materiāli. 
Pamatojoties uz spēkā esošo līgumu "Par Būvniecības informācijas sistēmas uzturēšanu un pilnveidošanu" Nr. 5-3.6/2022/48, viena semināra izmaksas ir 440 EUR bez PVN (ir iekļauts nepieciešamais sagatavošanas laiks, semināra videoieraksta apstrāde (laika atzīmes) un atbildes sniegšana uz semināra laikā uzdotajiem jautājumiem), bet viena video materiāla izmaksas - 661 EUR bez PVN (~ 800 EUR ar PVN).   
Nepieciešamais finansējums ir aprēķināts, ņemot vērā plānotos apjomus (2023.gadā: 12 semināri + 10 video; 2024.gadā: 6 semināri + 5 video; turpmāk: 4 semināri un 5 video).
</t>
    </r>
    <r>
      <rPr>
        <sz val="11"/>
        <color rgb="FFFF0000"/>
        <rFont val="Calibri"/>
        <family val="2"/>
        <charset val="186"/>
        <scheme val="minor"/>
      </rPr>
      <t>2023.gada pozīcijai nepieciešama summa ir samazināta proporcionāli mēnešu skaitam, kuriem tiek prasīts finansējums - 8 mēneši, ņemot vērā pakalpojuma pasūtīšanai un nodrošināšanai nepieciešamo laiku.</t>
    </r>
  </si>
  <si>
    <r>
      <t xml:space="preserve">Šobrīd BIS, pamatojoties uz NĪVKIS datiem, ir automātiski izveidotas 27455 mājas lietas ar kopēju īpašnieku skaitu 676 905. Plānots, ka pārvaldnieki pakāpeniski uzsākot šo mājas lietu vēšanu BIS, 5 gadu laikā nodrošinās mājas lietu digitalizāciju 80% apjomā.
2020.gadā tika izveidots BIS atbalsta Zvanu centrs (ārpakalpojums), lai sniegtu konsultācijas BIS publiskā portāla lietotājiem saistībā ar būvniecības procesa realizāciju BIS. Šobrīd Zvanu centra pakalpojumus nodrošina divi 1.līmeņa operatori (sniedz konsultācijas telefoniski) un viens 2.līmeņa konsultants, kurš risina sarežģītus pieteikumus. 2021.gadā ārpakalpojums ir apstrādājis ap 19k zvanus un 10k pieteikumus. 
Ar jaunas f-tes ieviešanu BIS parādīsies jauna lietotāju grupas - daudzīvokļu māju iedzīvotāji un pārvaldnieki, kuriem būs aktīvi jāpiedalās savas mājas uzturēšanas jautājumos, it īpaši ņemot vērā to, ka Mājas lieta kārtošana BIS kļūst obligāta ar 2023.gada 1.martu. Ir paredzams, ka tā rezultātā būtiski palielināsies zvanu skaits BIS atbalstam par jaunās funkcionalitātes izmantošanu. Pamatojoties uz EUROSTAT datiem par LV iedzīvotāju digitālo prasmju līmeni 2021.gadā (https://appsso.eurostat.ec.europa.eu/nui/show.do?dataset=isoc_sk_dskl_i21&amp;lang=en):
- 40% no iedzīvotājiem ir zems digitālo prasmju līmenis - mūsu gadījumā runa iet par 270 762 lietotājiem, kā rezultātā pakāpeniski uzsākot BIS lietošanu 3 gadu laikā viņiem būs nepieciešama gan operatoru palīdzība, gan apmācības, gan videomateriāli. Proporcionāli sadalot pa gadiem , tie ir ~ 90 000 potenciāli BIS atbalsta klienti gadā. 2021.gadā BIS lietotāju skaits, kas izmanto BIS būvniecības procesu nodrošināšanai, sasniedza 91 161 lietotājs;
- 27% no iedzīvotājiem ir pamatprasmju līmenis - tie varēs uzsākt BIS lietošanu, izejot attālinātas apmācības un papildus noskatoties videomateriālus;
- 24% no iedzīvotājiem ir virs pamatprasmju līmeņa - tie potenciāli varēs uzsākt BIS lietošanu, izmantojot videomateriālus;
- 9% (nav pieejams dators) – tie tiks apkalpoti manuāli no pārvaldnieka puses.
Potenciālo jaunizstrādātas funkcionalitātes lietotāju skaits ir salīdzināms ar 2021.gadā sasniegto BIS lietotāju skaitu, kas izmanto BIS būvniecības procesu nodrošināšanai, līdz ar to var secināt, kā rezultātā prognozējama zvanu plūsma varētu būt salīdzināma ar esošo. Kā rezultātā zvanu centra pakalpojumu nodrošināšanai būs nepieciešami papildus  līdzīgi cilvēkresursi, kas ir šobrīd, un proti divi 1.līmeņa operatori un viens 2.līmeņa konsultants. Šobrīd ar pakalpojuma sniedzēju ir spēkā esošs 14.11.2022. noslēgtais līgums Nr. 5-3.6/2022/48 "Par Būvniecības informācijas sistēmas uzturēšanu un pilnveidošanu" , kurā 1.līmeņa operatoru pakalpojumi maksā 13 939 EUR iesk. PVN, bet 2.līmeņa pakalpojumi - 3 098 EUR iesk. PVN. Kopā 1. un 2.līmeņa pakalpojumu izmaksas sastāda 17 037 EUR iesk. PVN mēnesī. Minētās izmaksas ir spēkā līdz noslēgtā līguma beigām, un proti līdz 2026.gada beigām.
</t>
    </r>
    <r>
      <rPr>
        <sz val="11"/>
        <color rgb="FFFF0000"/>
        <rFont val="Calibri"/>
        <family val="2"/>
        <charset val="186"/>
        <scheme val="minor"/>
      </rPr>
      <t>2023.gada pozīcijai nepieciešama summa ir samazināta proporcionāli mēnešu skaitam, kuriem tiek prasīts finansējums - 8 mēneši, ņemot vērā pakalpojuma pasūtīšanai un nodrošināšanai nepieciešamo laiku.</t>
    </r>
  </si>
  <si>
    <r>
      <t xml:space="preserve">Datu centra infrastruktūras uzturēšanas pakalpojumos ir iekļauti šādi pakalpojumi:
1.1.	Izpildītājam jānodrošina regulāra BIS tehniskās infrastruktūras uzturēšana, kas sevī ietver BIS aplikācijas darbībai nepieciešamās trešo pušu serveru komponentes (aplikāciju serveri, bibliotēkas, utt.), virtuālās mašīnas ar operētājsistēmu, kur izmitināta BIS aplikācija, šādā apjomā:
1.1.1.	BIS tehniskās infrastruktūras monitoringa izveide un uzturēšana;
1.1.2.	BIS tehniskās infrastruktūras datu izvietojuma un apjoma pārbaude un problēmu identificēšana – ne retāk, kā reizi nedēļā;
1.1.3.	BIS tehniskās infrastruktūras profilaktiskas apskates, kuru ietvaros tiek fiksēts BIS stāvoklis un identificētas potenciālās problēmas – ne retāk, kā reizi nedēļā;
1.1.4.	BIS žurnālfailu (log) pārskatīšana un problēmu identificēšana – ne retāk, kā reizi nedēļā;
1.1.5.	informācijas resursu rezerves kopiju izgatavošanu;
1.1.6.	rezerves kopiju glabāšanu;
1.1.7.	informācijas resursu atjaunošanu no rezerves kopijām;
1.1.8.	pārbaudi, vai ir iespējams atjaunot informācijas resursus no rezerves kopijām;
1.1.9.	rezerves kopēšanas sistēmas profilaktiskas apskates, kuru ietvaros tiek fiksēts sistēmas stāvoklis un identificētas potenciālās problēmas – ne retāk, kā reizi pusgadā;
1.1.10.	identificēto problēmu novēršana vai eskalācija atbilstošajiem resursu turētājiem, ja tas nav atrisināms bez tā iesaistes;
1.1.11.	BIS testa vides atjaunošana no produkcijas vides datiem ne retāk kā reizi pusgadā;
1.1.12.	BIS tehniskās infrastruktūras drošības ievainojamību konstatācija un attiecīgo labojumu (patch) veikšana – ne retāk kā reizi mēnesī (ja tas nav saistīts ar migrāciju uz jaunu versiju);
1.1.13.	BIS ugunsmūra konfigurēšana un monitorings;
1.1.14.	Slodzes dalītāja konfigurēšana un monitorings;
Uz doto brīdi BIS infrastruktūras uzturēšanas pakalpojumi tiek nodrošināti noslēgtā līguma “par Būvniecības informācijas sistēmas uzturēšanu un pilnveidošanu” Nr. 5-3.6/2022/48 ietvaros (ar likmi 440 EUR bez PVN par vienu cilvēkdienu CD), ar kuru tad tiek nodrošināta BIS funkcionēšana uz LVRTC infrastruktūras. Šiem pakalpojumiem nav nekāds sakars ar izmitināšanas pakalpojumiem, ko nodrošina LVRTC, jo LVRTC nodrošina tikai un vienīgi fiziskās (dzelži) nevis loģiskās infrastruktūras uzturēšanas un apkalpošanas pakalpojumus.
Uz 01.01.2023. uzturētājs nodrošina šādu Datu cetra resursu uzturēšanu:
a) 52 virtuālas mašīnas; 
b) 12 datu bāzes; 
c) 31 aplikāciju serveri;
d) 3 slodzes dalītāji;
e) 23 saskarnes ar citām valsts IS / servisiem produkcijas vidē + 23 citam vidēm;
f) 4 vides (izstrādes vide, testa vide, pirmsprodukcijas vide; produkcijas vide)
Ņemot vērā to, ka 2021.gada beigās BIS tika iekļauts Valsts informācijas sistēmu sarakstā, kurām ir jānodrošina tās darbības nepārtrauktība un uz kurām attiecināmas paaugstinātas informācijas sistēmas drošības prasības, t.sk. paaugstinātas drošības prasības infrastruktūrai, kurā tās ir izvietotas, pēc projekta beigām sadarbībā ar LVTRTC ir plānots nodrošināt fiziskās infrastruktūras sadalīšanu divos dažādos datu centros. Tas ļautu būtiski paaugstināt BIS darbības nepārtrauktības līmeni, nodrošinot BIS darbību apstākļos, kad pārstāja darboties viena datu centra infrastruktūra. Sadalīšanas rezultātā tehnisko resursu apjoms pieaugs par 50%.
Plānoto izdevumu aprēķins tika veikts, ņemot vērā esošās infrastruktūras uzturēšanas darba apjomu (10 CD/mēn.), augstāk minēto pieaugumu, kā arī tehnisko resursu apjomu jaunizstrādātas funkcionalitātes nodrošināšanai un to pakāpenisko palielināšanu, pieaugot lietotāju skaitām un datu apjomam:
2023.gadā -  30% pieaugums = 3 CD (cilvēkdienas)/mēnesī : 3 x 12 = 36 CD/gadā.
2024.gadā – 30% pieaugums x 1.5 (fiziskās infrastruktūras sadalīšana) = 3 x 1.3 x 1.5 = 6 CD : 6 x 12 = 72 CD/gadā
2025.gadā – 30% pieaugums = 8 CD/mēnesī : 8 x 12 = 96 CD/gadā
2026.gadā – 30% pieaugums = 10 CD/mēnesī : 10 x 12 = 120 CD/gadā.
</t>
    </r>
    <r>
      <rPr>
        <sz val="11"/>
        <color rgb="FFFF0000"/>
        <rFont val="Calibri"/>
        <family val="2"/>
        <charset val="186"/>
        <scheme val="minor"/>
      </rPr>
      <t>Datu centra resursu uzturēšana attiecas uz jaunizstrādāto funkcionalitāti, kurai jau ir vekti gala norēķini (pamatprojekta izstrādāta funkcionalitāte), ar pakāpenisko palielinājumu, pieaugot lietotāju skaitam.</t>
    </r>
  </si>
  <si>
    <r>
      <t xml:space="preserve">Aprēķiniem tiek izmantota EIS kataloga likme 2021-2024 gadiem pozīcijai CI118P.97.4 - 35 EUR bez PVN, jeb 42.35 EUR iesk. PVN-  (Sistēmas informācijas drošības pārvaldības novērtēšanas un drošības testēšanas pakalpojums - https://www.eis.gov.lv/EIS/Categories/SearchFaProducts.aspx?FaNumber=CI118P.97.4). Vienību skaits (cilvēkstundas) ir aprēķināts pamatojoties tikai uz jaunizstrādātas funkcionalitātes izstrādes apjomu (ņemti vērā tikai jaunizstrādāti moduļi, procesi un saskarnes) un ņemot vērā iepriekšējos gados veikto auditu pieredzi, par pamatu ņemot esošas sistēmas drošības  pārvaldības novērtēšanas un drošības testēšanas pakalpojuma apjomu ~ 1000 c/h). Kopējās jaunas funkcionalitātes izstrādes izmaksas ir ~ 2 266 233.20 EUR iesk. PVN), no kurām pēdējā posma (7.laidiens, ko plānots izstrādāt papildus piešķirtā finansējuma ietvaros līdz 2023.gada beigām) izstrādei ir paredzēti 544 112.80 EUR iesk. PVN (Šīs f-tes realizācija notiks jauna līguma “par Būvniecības informācijas sistēmas uzturēšanu un pilnveidošanu” Nr. 5-3.6/2022/48 ietvaros ar izstrādes likmi 440 EUR + PVN). 
2020. gada 4.novembra Līgums “Par Būvniecības informācijas sistēmas drošības pārbaudes pakalpojumu sniegšanu” (Vispārīgā vienošanās Nr. VRAA/2017/09/AK/CI-110PKP, Pasūtījuma Nr. BVKB/2020/49) paredz 4 auditu veikšanu (2 pilni auditi + 2 tikai par jaunizstrādāto programmatūru) ar kopējo darba apjomu 1000 cilvēkstundas. Pēc pakalpojuma sniedzēja sniegtas informācijas darba apjoma sadalījums ir šāds: 350 cilvēkstundas – pilns audits un 150 cilvēkstundas – nepilns audits.
Jaunizstrādātās f-tes apjoms ir salīdzināms ar iepriekš izstrādāto, līdz ar to aprēķinos var uzskatīt, ka viena jaunizstrādātās f-tes drošības audita darba apjoms ir 350 cilvēkstundas. Ņemot vērā to, ka 2021.gada beigās BIS tika iekļauts Valsts informācijas sistēmu sarakstā, kurām ir jānodrošina tās darbības nepārtrauktība un uz kurām attiecināmas paaugstinātas informācijas sistēmas drošības prasības, t.sk. paaugstinātas drošības prasības infrastruktūrai, kurā tās ir izvietotas, drošības pārbaudēm tiek izvirzītas papildus prasības, kas ietekmē arī drošības audita darba apjomu. Pēc nelielas aptaujas ar attiecīgas nozares speciālistiem tika secināts, ka šajā sakarā darba apjoms pieaugs par 30%.
Tā rezultātā kopējais darba apjoms būs: 350 x 1.3 = 455 cilvēkstundas, bet kopējās izmaksas – 455 x 35 x 1.21 = 19 269.25 EUR iesk. PVN.
</t>
    </r>
    <r>
      <rPr>
        <sz val="11"/>
        <color rgb="FFFF0000"/>
        <rFont val="Calibri"/>
        <family val="2"/>
        <charset val="186"/>
        <scheme val="minor"/>
      </rPr>
      <t xml:space="preserve">Ņemot vērā to, ka pēdējais pilnais sistēmas audits ir veikts BIS ERAF 2.kārtas pamatprojekta ietvaros, nākamais būtu veicams pēc diviem gadiem (2024.gadā) pilnam projekta apjomam (ieskaitot šogad izstrādāto f-ti). </t>
    </r>
  </si>
  <si>
    <t>Pamatprojekts</t>
  </si>
  <si>
    <t xml:space="preserve">Projekta pagarinājums
(7.laidiens) </t>
  </si>
  <si>
    <t>t.sk.:</t>
  </si>
  <si>
    <t>Projekta pagarinājuma papildinājums</t>
  </si>
  <si>
    <r>
      <rPr>
        <b/>
        <sz val="11"/>
        <rFont val="Calibri"/>
        <family val="2"/>
        <charset val="186"/>
        <scheme val="minor"/>
      </rPr>
      <t>Papildus iepriekš apstiprinātājām uzturēšanas izmaksām sistēmas pielāgošanas pakalpojumiem sākot ar 2024.gadu būs nepieciešamas papildus 15% no specializētās programmatūras izstrādes izmaksām (atbilstoši VARAM vadlīnijām par IS uzturēšanas izdevumiem pret izstrādes izmaksām - kļūdām un pielāgošanas darbiem līdz 20%), kas ir ~ 145 cilvēkdienas (CD), jeb 77198 EUR iesk. PVN (pēc jauna līguma “par Būvniecības informācijas sistēmas uzturēšanu un pilnveidošanu” Nr. 5-3.6/2022/48 likmes - 440 EUR bez PVN par 1 CD).
Rezultātā kopējie uzturēšanas izdevumi pozīcijai Sistēmas pielāgošanas izmaksas būs šādi:
2023.gadā - 408 173 EUR iesk. PVN (pamatprojekta ietvaros izstrādātas f-tes pielāgošanas izmaksas);
2024.gadā - 689 458 EUR iesk. PVN (no kurām 199650 (122 452 + 77 198) EUR iesk. PVN  būs projekta pagarinājuma un pagarinājuma papildinājuma jeb 7.laidiena ietvaros izstrādātas f-tes pielāgošanas izmaksas);
2025.gadā - 682 629 EUR iesk. PVN (no kurām 199650 (122 452 + 77 198) EUR iesk. PVN  būs projekta pagarinājuma un pagarinājuma papildinājuma jeb 7.laidiena ietvaros izstrādātas f-tes pielāgošanas izmaksas);
2026.gadā un turpmāk - 656 009 EUR iesk. PVN (no kurām 199650 (122 452 + 77 198) EUR iesk. PVN  būs projekta pagarinājuma un pagarinājuma papildinājuma jeb 7.laidiena ietvaros izstrādātas f-tes pielāgošanas izmaksas).</t>
    </r>
    <r>
      <rPr>
        <sz val="11"/>
        <rFont val="Calibri"/>
        <family val="2"/>
        <charset val="186"/>
        <scheme val="minor"/>
      </rPr>
      <t xml:space="preserve">
__________________________________________________________________________
BIS pielāgošanai nepieciešamie programmatūras izmaiņu pieprasījumi lietotāju  priekšlikumiem (darba grupās noteiktās prioritātes) un grozītiem/no jauna izdotiem ārējiem normatīvajiem aktiem (neieskaitot globālus būvniecības regulējuma grozījumus, kurus plānots realizēt Prioritāro pasākumu ietvaros) vai papildu funkcionalitātei, t.sk., BIS pielāgošanu citu IS datu struktūras izmaiņām, kuras radušās vispārējās digitalizācijas procesa, kā arī Covid pandēmijas radītā spiediena rezultātā. 
Papildus minētajam BIS ir nepieciešams pielāgot Regulas (ES) 2018/1724  prasību izpildei, ar ko izveido vienotu digitālo vārteju, lai sniegtu piekļuvi informācijai, procedūrām, palīdzības un problēmu risināšanas pakalpojumiem, nodrošinot BIS pārrobežu autentifikāciju.
Vienību skaits (CD) ir aprēķināts pamatojoties tikai uz jaunizstrādātas funkcionalitātes izstrādes apjomu (ņemti vērā tikai jaunizstrādāti moduli, procesi, pakalpojumi un saskarnes) un ņemot vērā 2021.gada un 2022.gada datus par veiktajiem vai identificētajiem pielāgošanas darbiem. 
Kopējās projekta ietvaros specializētās programmatūras izstrādes izmaksas sastāda 2 758 595 EUR iesk. PVN, kas ietver sevī gan jaunas funkcionalitātes izstrādi, gan iepriekš izstrādātās funkcionalitātes pilnveidi (izmaiņas , kas neietekmē funkcionalitātes apjomu).  </t>
    </r>
    <r>
      <rPr>
        <sz val="11"/>
        <color rgb="FFFF0000"/>
        <rFont val="Calibri"/>
        <family val="2"/>
        <charset val="186"/>
        <scheme val="minor"/>
      </rPr>
      <t xml:space="preserve">Tīri jaunas funkcionalitātes izstrādes izmaksas sastāda ~ 2 266 233.20 EUR iesk. PVN., no kurām pēdējā posma (7.laidiens, ko plānots izstrādāt papildus piešķirtā finansējuma ietvaros līdz 2023.gada beigām) izstrādei ir paredzēti 544 112.80 EUR iesk. PVN (Šīs f-tes realizācija notiks jauna līguma “par Būvniecības informācijas sistēmas uzturēšanu un pilnveidošanu” Nr. 5-3.6/2022/48 ietvaros ar izstrādes likmi 440 EUR + PVN). </t>
    </r>
    <r>
      <rPr>
        <sz val="11"/>
        <rFont val="Calibri"/>
        <family val="2"/>
        <charset val="186"/>
        <scheme val="minor"/>
      </rPr>
      <t xml:space="preserve">
Līdz 2022.gada 5.decembrim spēkā bija 06.12.2019. līgums “Par Būvniecības informācijas sistēmas uzturēšanu un pilnveidošanu” (Nr.5-3.6/2019/50), kurā vienas cilvēkdienas (CD) likme ir 340,00 euro bez PVN. Pēdējo divu gadu statistika attiecībā uz identificētajiem sistēmas pielāgošanas darbiem (sistēma pielagošana normatīvo aktu grozījumiem un lietotāju priekšlikumiem) ir šāda:
1) 2021.gadā – 428 904 EUR iesk. PVN jeb ~ 1042 cilvēkdienas ;
2) 2022.gadā – 592 527 EUR iesk. PVN jeb ~ 1440 cilvēkdienas;
Līdz ar to sanāk, ka pēdējo divu gadu laikā vidējais identificēto BIS pielāgošanas darbu apjoms gadā ir (860 + 1440) / 2 = 1150 CD. 
Kopējais BIS ERAF 2.kārtas projekta ietvaros jaunizstrādātas funkcionalitātes apjoms ir 5208 CD (</t>
    </r>
    <r>
      <rPr>
        <sz val="11"/>
        <color rgb="FFFF0000"/>
        <rFont val="Calibri"/>
        <family val="2"/>
        <charset val="186"/>
        <scheme val="minor"/>
      </rPr>
      <t>tostarp 1022 CD jaunai funkcionalitātei , ko plānots izstrādāt projekta pagarinājuma ietvaros līdz 2023.gada beigām</t>
    </r>
    <r>
      <rPr>
        <sz val="11"/>
        <rFont val="Calibri"/>
        <family val="2"/>
        <charset val="186"/>
        <scheme val="minor"/>
      </rPr>
      <t xml:space="preserve">), kas ir salīdzināms ar iepriekš izstrādāto BIS izstrādes un 1.kārtas pilnveides projekta ietvaros, līdz ar to arī uzturēšanas apjomi prognozējami līdzīgi, un proti - ~ 1150 CD gadā, jeb pēc 14.11.2022. noslēgtā līguma “par Būvniecības informācijas sistēmas uzturēšanu un pilnveidošanu” Nr. 5-3.6/2022/48 jaunas likmes , kas ir 440 EUR + PVN, 1150 CD x 440 x 1.21 = 612 260 EUR iesk. PVN. </t>
    </r>
    <r>
      <rPr>
        <sz val="11"/>
        <color rgb="FFFF0000"/>
        <rFont val="Calibri"/>
        <family val="2"/>
        <charset val="186"/>
        <scheme val="minor"/>
      </rPr>
      <t>Pieņēmums balstās uz iepriekš izstrādātas f-tes pielāgošanas aktivitātēm, ņemot vērā to, ka šīs aktivitātes nepārklājas ar Prioritāro pasākumu (PP) aktivitātēm.
Uz doto brīdi identificētais izmaiņu apjoms, kas ir realizējams 2023.gadā, pamatojoties uz normatīvo aktu grozījumiem un lietotāju priekšlikumiem/prasībām (kas ir saņemti uz novērtēšanu līdz 01.03.2023. un nepārklājas ar Prioritāro pasākumu aktivitātēm):
1) Grozījumi Dzīvojamo māju pārvaldīšanas likumā (9678 EUR iesk. PVN);
2) Grozījumi Dzīvokļa īpašuma likumā (9759 EUR iesk. PVN);
3) Grozījumi Nekustamā īpašuma valsts kadastra likumā un Grozījumi Būvju kadastrālās uzmērīšanas noteikumos (39652 EUR iesk. PVN);
4) Grozījumi Ministru kabineta 2014. gada 2. septembra noteikumos Nr. 529 "Ēku būvnoteikumi" (6921 EUR iesk. PVN);
5) Grozījumi Būvniecības likumā (31944 EUR iesk. PVN);
6) Grozījumi Vispārīgos būvnoteikumos (63433 EUR iesk. PVN);
7) Grozījumi likumā Par nodokļiem un nodevām - (77 943 EUR iesk. PVN);
8) Likuma Par nodokļiem un nodevām 113.panta pirmās daļas f) apakšpunkta ieviešana (24552 EUR iesk.PVN);
9) Eiropas regulas prasībām attiecībā uz pārrobežu pakalpojumu nodrošināšanu - pārrobežu autentifikācijas nodrošināšana (48795 EUR iesk. PVN);
10) Ekonomikas ministrijas (EM) prasība attiecībā uz saskarnes izveidi ar EM izstrādāto ēku energoefektivitātes aprēķināšanas rīku - nodrošināt strukturētu ēku energoefektivitātes aprēķinu datu nodošanu BIS ar mērķi ģenerēt ēku energoefektivitātes sertifikātu un ēku pagaidu energoefektivitātes sertifikātu (29277 EUR iesk. PVN);
11) Šogad no būvniekiem un projektētājiem saņemtie ierosinājumi par nepieciešamajiem papildinājumiem būvdarbu žurnāla funkcionalitātei - kopumā 48 pieteikumi. Pieteikumi ir realizējami paralēli vai pirms projekta aktivitātēm, lai pēc tam nebūtu jāmaina API struktūra. (41987 EUR iesk. PVN);
Līdz ar to uz 01.03.2023. identificēto izmaiņu apjoms (neieskaitot PP aktivitātes) sastāda 383 941 EUR iesk. PVN, kas pārsniedz BIS pielāgošanai iepriekš piešķirto finansējumu.
Uzmanību!!! Visi novērtējumi ir provizoriskie un varētu tikt precizēti atbilstoši NA grozījumu gala redakcijai, kā arī izstrādājot detalizēto tehnisko specifikāciju.
Ņemot vērā to, ka 3 jauno saskarņu izstrāde ar ierosinātāju , projektētāju un būvnieku IS 544 112.80 EUR iesk. PVN apjomā ir ieplānota 2023.gadā, BIS ERAF 2.kārtas pagarinājuma projekta ietvaros izstrādātajai funkcionalitātei pielāgošanas darbi būs nepieciešami tikai sākot ar 2024.gadu. Kā arī 2023.gada pozīcijai nepieciešama summa ir samazināta proporcionāli mēnešu skaitam, kuriem tiek prasīts finansējums - 10 mēneši.</t>
    </r>
    <r>
      <rPr>
        <sz val="11"/>
        <rFont val="Calibri"/>
        <family val="2"/>
        <charset val="186"/>
        <scheme val="minor"/>
      </rPr>
      <t xml:space="preserve">
Uzmanību!!! Sistēmas pielāgošanas likme ir 1.3 reizes lielāka nekā izstrādes likme, līdz ar to ir izveidojusies situācija, kad tiek pārsniegta noteikta vērtība attiecībai “Uzturēšanas izdevumi pret izstrādes izmaksām (%)”.
Neskatoties uz to, ka aprēķināta summa pārsniedz optimālo pēc VARAM vadlīnijām, gala pieprasījumā tā automātiski tiek samazināta līdz optimālai summai, kas kopā ar sistēmas kļūdu novēršanas pozīciju nepārsniedz 20% no kopējām izstrādes izmaksām (lūdzu skatīties excel ailes O23 un P23).
</t>
    </r>
    <r>
      <rPr>
        <sz val="11"/>
        <color rgb="FFFF0000"/>
        <rFont val="Calibri"/>
        <family val="2"/>
        <charset val="186"/>
        <scheme val="minor"/>
      </rPr>
      <t xml:space="preserve">Nemot vērā visu iepriekš minēto sistēmas pielāgošanas izmaksu sadalījums pa gadiem būs šāds:
2023.gadā - 408 173 EUR iesk. PVN (pamatprojekta ietvaros izstrādātas f-tes pielāgošanas izmaksas);
2024.gadā -  612 260 EUR iesk. PVN, no kurām </t>
    </r>
    <r>
      <rPr>
        <b/>
        <sz val="11"/>
        <color rgb="FFFF0000"/>
        <rFont val="Calibri"/>
        <family val="2"/>
        <charset val="186"/>
        <scheme val="minor"/>
      </rPr>
      <t>122 452</t>
    </r>
    <r>
      <rPr>
        <sz val="11"/>
        <color rgb="FFFF0000"/>
        <rFont val="Calibri"/>
        <family val="2"/>
        <charset val="186"/>
        <scheme val="minor"/>
      </rPr>
      <t xml:space="preserve"> EUR iesk. PVN  būs projekta pagarinājuma jeb 7.laidiena ietvaros izstrādātas f-tes pielāgošanas izmaksas.</t>
    </r>
    <r>
      <rPr>
        <sz val="11"/>
        <rFont val="Calibri"/>
        <family val="2"/>
        <charset val="186"/>
        <scheme val="minor"/>
      </rPr>
      <t xml:space="preserve">
2025.gadā - aprēķināts 612 260 EUR iesk. PVN, bet ņemot korekciju atbilstoši specializētās programmatūras uzturēšanas griestiem - 605 431 EUR iesk. PVN, no kurām 122 452 EUR iesk. PVN  būs projekta pagarinājuma jeb 7.laidiena ietvaros izstrādātas f-tes pielāgošanas izmaksas.
2026.gadā un turpmāk - aprēķināts 612 260 EUR iesk. PVN, bet ņemot korekciju atbilstoši specializētās programmatūras uzturēšanas griestiem - 578 811 EUR iesk. PVN no kurām 122 452 EUR iesk. PVN  būs projekta pagarinājuma jeb 7.laidiena ietvaros izstrādātas f-tes pielāgošanas izmaksas.</t>
    </r>
  </si>
  <si>
    <t>Ar korekciju atbilstoši VARAM vadlīnijām</t>
  </si>
  <si>
    <r>
      <rPr>
        <b/>
        <sz val="11"/>
        <rFont val="Calibri"/>
        <family val="2"/>
        <charset val="186"/>
        <scheme val="minor"/>
      </rPr>
      <t xml:space="preserve">Papildus iepriekš apstiprinātājām uzturēšanas izmaksām pēcgarantijas uzturēšanas pakalpojumiem, sākot ar 2026.gadu (kad beidzas garantija BIS ERAF projekta pagarinājuma papildinājuma ietvaros izstrādātai f-tei), būs nepieciešamas papildus 5% no specializētās programmatūras izstrādes izmaksām, kas ir ~ 50 cilvēkdienas (CD), jeb 26620 EUR iesk. PVN (pēc jauna līguma “par Būvniecības informācijas sistēmas uzturēšanu un pilnveidošanu” Nr. 5-3.6/2022/48 likmes - 440 EUR bez PVN par 1 CD).
Rezultātā sistēmas kļūdu novēršanas izmaksas pa gadiem būs šādas: 
2023.gadā - 42 592 EUR iesk. PVN (pamatprojekta ietvaros izstrādātas f-tes daļas uzturēšana);
2024.gadā - 74 536 EUR iesk. PVN (pamatprojekta ietvaros izstrādātas f-tes daļa uzturēšana);
2025.gadā - 111 804 EUR iesk. PVN (pamatprojekta ietvaros izstrādātas f-tes daļa uzturēšana);
2026.gadā - 165 044 EUR iesk. PVN, no kurām 53 240 (26620 + 26620) EUR iesk. PVN būs projekta pagarinājuma un pagarinājuma papildinājuma jeb 7.laidiena ietvaros izstrādātas f-tes uzturēšana).
</t>
    </r>
    <r>
      <rPr>
        <sz val="11"/>
        <rFont val="Calibri"/>
        <family val="2"/>
        <charset val="186"/>
        <scheme val="minor"/>
      </rPr>
      <t xml:space="preserve">
Plānots veikt BIS uzturēšanas pasākumus, kas ietver sistēmas pēcgarantijas problēmu novēršanu. Potenciālie kļūdu rašanās iemesli ir šādi:
1) būvniecības administratīvā procesa regulējums ir ļoti sarežģīts, paredzot daudzus izņēmuma gadījumus, kas rada situācijas, kad pat nelielas normatīvo aktu izmaiņas rada konfliktsituāciju jau izstrādātajā funkcionalitātē, kā rezultātā ir nepieciešami labojumi.
2) Sarežģītā administratīvā procesa regulējuma rezultātā rodas arī daudz kļūdu BIS lietotāju darbības rezultātā, kuras paši lietotāji nevar izlabot, līdz ar to nepieciešama sistēmas uzturētāju iejaukšanās, lai nodrošinātu sistēmas datu kvalitāti. Šo situāciju vēl vairāk ietekmē to, ka daļai BIS sistēmas lietotāju datorprasmes ir salīdzinoši zemā līmenī, kā rezultātā rodas minētās kļūdas. Paredzam, ka līdz ar Ekspluatācijas un Māju lietas plašāku izmantošanu, šādas kļūdas radīsies vēl biežāk, jo nāks klāt lietotāju grupa, kurai šo moduļu izmantošana būs pirmā pieredze ar Būvniecības informācijas sistēmas lietošanu.
Aprēķini ir veikti, pamatojoties tikai uz jaunizstrādātas funkcionalitātes izstrādes apjomu (ņemti vērā tikai jaunizstrādāti moduli, procesi un saskarnes). 
Kopējās projekta ietvaros specializētās programmatūras izstrādes izmaksas sastāda 2 758 595 EUR iesk. PVN, kas ietver sevī gan jaunas funkcionalitātes izstrādi , gan iepriekš izstrādātās funkcionalitātes pilnveidi (izmaiņas , kas neietekmē funkcionalitātes apjomu).  
</t>
    </r>
    <r>
      <rPr>
        <b/>
        <sz val="11"/>
        <rFont val="Calibri"/>
        <family val="2"/>
        <charset val="186"/>
        <scheme val="minor"/>
      </rPr>
      <t>Tīri jaunas</t>
    </r>
    <r>
      <rPr>
        <sz val="11"/>
        <rFont val="Calibri"/>
        <family val="2"/>
        <charset val="186"/>
        <scheme val="minor"/>
      </rPr>
      <t xml:space="preserve"> funkcionalitātes izstrādes izmaksas sastāda ~ 2 266 233.20 EUR iesk. PVN., </t>
    </r>
    <r>
      <rPr>
        <sz val="11"/>
        <color rgb="FFFF0000"/>
        <rFont val="Calibri"/>
        <family val="2"/>
        <charset val="186"/>
        <scheme val="minor"/>
      </rPr>
      <t xml:space="preserve">no kurām pēdējā posma (7.laidiens, ko plānots izstrādāt papildus piešķirtā finansējuma ietvaros līdz 2023.gada beigām) izstrādei ir paredzēti 544 112.80 EUR iesk. PVN (Šīs f-tes realizācija notiks jauna līguma “par Būvniecības informācijas sistēmas uzturēšanu un pilnveidošanu” Nr. 5-3.6/2022/48 ietvaros ar izstrādes likmi 440 EUR + PVN). </t>
    </r>
    <r>
      <rPr>
        <sz val="11"/>
        <rFont val="Calibri"/>
        <family val="2"/>
        <charset val="186"/>
        <scheme val="minor"/>
      </rPr>
      <t xml:space="preserve">
Līdz 2022.gada 5.decembrim spēkā bija 06.12.2019. līgums “Par Būvniecības informācijas sistēmas uzturēšanu un pilnveidošanu” (Nr.5-3.6/2019/50), kurā vienas cilvēkdienas (CD) likme ir 340,00 euro bez PVN. Pēdējo divu statistika attiecībā uz sistēmas kļūdu novēršanu ir šāda:
1) 2021.gadā – 86 953 EUR iesk. PVN jeb ~ 210 CD gadā;
2) 2022.gadā – ~ 94 299 EUR iesk. PVN jeb ~ 230 CD gadā.
Vidēji pēdējo divu gadu laikā BIS kļūdu novēršanas darbu apjoms ir 220 CD gadā jeb 90 508 EUR iesk. PVN, kas pret iepriekš izstrādātās funkcionalitātes apjomu sastāda ~ 5%.
Kopējais BIS ERAF 2.kārtas projekta ietvaros jaunizstrādātas funkcionalitātes apjoms ir 5208 CD, līdz ar to vidējais jaunizstrādātas f-tes kļūdu novēršanas apjoms būtu 5% no 5208 CD -  ~ 260 CD jeb pēc 14.11.2022. noslēgtā līguma “par Būvniecības informācijas sistēmas uzturēšanu un pilnveidošanu” Nr. 5-3.6/2022/48 jaunas likmes , kas ir 440 EUR + PVN, 138 424 EUR iesk. PVN.
</t>
    </r>
    <r>
      <rPr>
        <sz val="11"/>
        <color rgb="FFFF0000"/>
        <rFont val="Calibri"/>
        <family val="2"/>
        <charset val="186"/>
        <scheme val="minor"/>
      </rPr>
      <t xml:space="preserve">Projekta ietvaros izstrādātā f-te tiek piegādāta produkcijas vidē un ir pieejama lietotājiem pakāpeniski uzreiz pēc tās izstrādes. Uz doto brīdi ir pabeigta izstrāde un veikti gala norēķini par pamatprojekta funkcionalitāti (pēdējais posms - 6.laidiens - ir piegādāts produkcijā 2022.gada beigās un 2022.gada decembrī ir veikti gala norēķini, par ko informācija ir pieejama CFLA KPVIS. Tā rezultātā daļai no funkcionalitātes garantija jau ir beigusies 2022.gadā, bet pārējai  - garantija pakāpeniski beigsies 2023., 2024, un 2025. gados. Vienību sadalījums ir aprēķināts proporcionāli jaunizstrādātas f-tes produkcijā nodošanas apjomam un termiņiem. Sākot ar 2026.gadu sistēmas kļūdu novēršanas izmaksas nemainīsies
</t>
    </r>
    <r>
      <rPr>
        <sz val="11"/>
        <rFont val="Calibri"/>
        <family val="2"/>
        <charset val="186"/>
        <scheme val="minor"/>
      </rPr>
      <t xml:space="preserve">
</t>
    </r>
    <r>
      <rPr>
        <sz val="11"/>
        <color rgb="FFFF0000"/>
        <rFont val="Calibri"/>
        <family val="2"/>
        <charset val="186"/>
        <scheme val="minor"/>
      </rPr>
      <t xml:space="preserve">Rezultātā sistēmas kļūdu novēršanas izmaksas pa gadiem būs šādas: 
2023.gadā - 42592 EUR iesk. PVN (pamatprojekta ietvaros izstrādātas f-tes daļas uzturēšana);
2024.gadā - 74536 EUR iesk. PVN (pamatprojekta ietvaros izstrādātas f-tes daļa uzturēšana);
2025.gadā - 111804 EUR iesk. PVN (pamatprojekta ietvaros izstrādātas f-tes daļa uzturēšana);
2026.gadā - 138424 EUR iesk. PVN, no kurām </t>
    </r>
    <r>
      <rPr>
        <b/>
        <sz val="11"/>
        <color rgb="FFFF0000"/>
        <rFont val="Calibri"/>
        <family val="2"/>
        <charset val="186"/>
        <scheme val="minor"/>
      </rPr>
      <t>26620</t>
    </r>
    <r>
      <rPr>
        <sz val="11"/>
        <color rgb="FFFF0000"/>
        <rFont val="Calibri"/>
        <family val="2"/>
        <charset val="186"/>
        <scheme val="minor"/>
      </rPr>
      <t xml:space="preserve"> EUR iesk. PVN būs projekta pagarinājuma jeb 7.laidiena ietvaros izstrādātas f-tes uzturēšana)</t>
    </r>
    <r>
      <rPr>
        <sz val="11"/>
        <rFont val="Calibri"/>
        <family val="2"/>
        <charset val="186"/>
        <scheme val="minor"/>
      </rPr>
      <t xml:space="preserve">
Uzmanību!!! Kļūdu novēršanas likme ir 1.3 reizes lielāka nekā izstrādes likme, līdz ar to ir izveidojusies situācija, kad tiek pārsniegta noteikta vērtība attiecībai “Uzturēšanas izdevumi pret izstrādes izmaksām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</si>
</sst>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1"/>
      <color theme="1"/>
      <name val="Calibri"/>
      <family val="2"/>
      <charset val="186"/>
      <scheme val="minor"/>
    </font>
    <font>
      <b/>
      <sz val="11"/>
      <color theme="1"/>
      <name val="Calibri"/>
      <family val="2"/>
      <charset val="186"/>
      <scheme val="minor"/>
    </font>
    <font>
      <b/>
      <sz val="14"/>
      <color theme="1"/>
      <name val="Calibri"/>
      <family val="2"/>
      <charset val="186"/>
      <scheme val="minor"/>
    </font>
    <font>
      <b/>
      <sz val="11"/>
      <name val="Calibri"/>
      <family val="2"/>
      <charset val="186"/>
      <scheme val="minor"/>
    </font>
    <font>
      <sz val="11"/>
      <name val="Calibri"/>
      <family val="2"/>
      <charset val="186"/>
      <scheme val="minor"/>
    </font>
    <font>
      <sz val="11"/>
      <color rgb="FFFF0000"/>
      <name val="Calibri"/>
      <family val="2"/>
      <charset val="186"/>
      <scheme val="minor"/>
    </font>
    <font>
      <b/>
      <sz val="11"/>
      <color rgb="FFFF0000"/>
      <name val="Calibri"/>
      <family val="2"/>
      <charset val="186"/>
      <scheme val="minor"/>
    </font>
    <font>
      <sz val="10"/>
      <color theme="1"/>
      <name val="Calibri"/>
      <family val="2"/>
      <charset val="186"/>
      <scheme val="minor"/>
    </font>
    <font>
      <sz val="10"/>
      <name val="Calibri"/>
      <family val="2"/>
      <charset val="186"/>
      <scheme val="minor"/>
    </font>
    <font>
      <b/>
      <sz val="12"/>
      <color theme="1"/>
      <name val="Calibri"/>
      <family val="2"/>
      <charset val="186"/>
      <scheme val="minor"/>
    </font>
    <font>
      <b/>
      <sz val="12"/>
      <name val="Calibri"/>
      <family val="2"/>
      <charset val="186"/>
      <scheme val="minor"/>
    </font>
    <font>
      <b/>
      <sz val="12"/>
      <color rgb="FFFF0000"/>
      <name val="Calibri"/>
      <family val="2"/>
      <charset val="186"/>
      <scheme val="minor"/>
    </font>
    <font>
      <b/>
      <sz val="10"/>
      <color theme="1"/>
      <name val="Calibri"/>
      <family val="2"/>
      <charset val="186"/>
      <scheme val="minor"/>
    </font>
    <font>
      <i/>
      <sz val="11"/>
      <name val="Calibri"/>
      <family val="2"/>
      <charset val="186"/>
      <scheme val="minor"/>
    </font>
    <font>
      <sz val="9"/>
      <color indexed="81"/>
      <name val="Tahoma"/>
      <family val="2"/>
      <charset val="186"/>
    </font>
    <font>
      <sz val="9"/>
      <color rgb="FFFF0000"/>
      <name val="Calibri"/>
      <family val="2"/>
      <charset val="186"/>
      <scheme val="minor"/>
    </font>
    <font>
      <sz val="11"/>
      <color theme="1"/>
      <name val="Calibri"/>
      <family val="2"/>
      <charset val="186"/>
      <scheme val="minor"/>
    </font>
    <font>
      <b/>
      <sz val="11"/>
      <color rgb="FF002060"/>
      <name val="Calibri"/>
      <family val="2"/>
      <charset val="186"/>
      <scheme val="minor"/>
    </font>
    <font>
      <sz val="11"/>
      <color rgb="FF002060"/>
      <name val="Calibri"/>
      <family val="2"/>
      <charset val="186"/>
      <scheme val="minor"/>
    </font>
    <font>
      <sz val="11"/>
      <color rgb="FF002060"/>
      <name val="Calibri"/>
      <family val="2"/>
      <scheme val="minor"/>
    </font>
    <font>
      <b/>
      <sz val="9"/>
      <color rgb="FF002060"/>
      <name val="Calibri"/>
      <family val="2"/>
      <charset val="186"/>
      <scheme val="minor"/>
    </font>
    <font>
      <sz val="12"/>
      <color theme="1"/>
      <name val="Calibri"/>
      <family val="2"/>
      <charset val="186"/>
      <scheme val="minor"/>
    </font>
    <font>
      <sz val="11"/>
      <color rgb="FF7030A0"/>
      <name val="Calibri"/>
      <family val="2"/>
      <charset val="186"/>
      <scheme val="minor"/>
    </font>
    <font>
      <sz val="10"/>
      <color rgb="FF7030A0"/>
      <name val="Calibri"/>
      <family val="2"/>
      <charset val="186"/>
      <scheme val="minor"/>
    </font>
    <font>
      <sz val="12"/>
      <color rgb="FFFF0000"/>
      <name val="Calibri"/>
      <family val="2"/>
      <charset val="186"/>
      <scheme val="minor"/>
    </font>
    <font>
      <sz val="10"/>
      <color rgb="FFFF0000"/>
      <name val="Calibri"/>
      <family val="2"/>
      <charset val="186"/>
      <scheme val="minor"/>
    </font>
    <font>
      <b/>
      <sz val="9"/>
      <color rgb="FFFF0000"/>
      <name val="Calibri"/>
      <family val="2"/>
      <charset val="186"/>
      <scheme val="minor"/>
    </font>
  </fonts>
  <fills count="19">
    <fill>
      <patternFill patternType="none"/>
    </fill>
    <fill>
      <patternFill patternType="gray125"/>
    </fill>
    <fill>
      <patternFill patternType="solid">
        <fgColor theme="9" tint="0.39997558519241921"/>
        <bgColor indexed="64"/>
      </patternFill>
    </fill>
    <fill>
      <patternFill patternType="solid">
        <fgColor theme="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0"/>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rgb="FFFFFF00"/>
        <bgColor indexed="64"/>
      </patternFill>
    </fill>
  </fills>
  <borders count="16">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s>
  <cellStyleXfs count="3">
    <xf numFmtId="0" fontId="0" fillId="0" borderId="0"/>
    <xf numFmtId="0" fontId="16" fillId="0" borderId="0"/>
    <xf numFmtId="9" fontId="16" fillId="0" borderId="0" applyFont="0" applyFill="0" applyBorder="0" applyAlignment="0" applyProtection="0"/>
  </cellStyleXfs>
  <cellXfs count="308">
    <xf numFmtId="0" fontId="0" fillId="0" borderId="0" xfId="0"/>
    <xf numFmtId="0" fontId="0" fillId="7" borderId="2" xfId="0" applyFill="1" applyBorder="1" applyAlignment="1">
      <alignment horizontal="left" vertical="top" wrapText="1"/>
    </xf>
    <xf numFmtId="0" fontId="0" fillId="3" borderId="2" xfId="0" applyFill="1" applyBorder="1" applyAlignment="1">
      <alignment vertical="top" wrapText="1"/>
    </xf>
    <xf numFmtId="0" fontId="4" fillId="3" borderId="2" xfId="0" applyFont="1" applyFill="1" applyBorder="1" applyAlignment="1">
      <alignment vertical="top" wrapText="1"/>
    </xf>
    <xf numFmtId="0" fontId="0" fillId="0" borderId="0" xfId="0" applyFill="1" applyBorder="1" applyAlignment="1">
      <alignment vertical="top" wrapText="1"/>
    </xf>
    <xf numFmtId="0" fontId="4" fillId="0" borderId="2" xfId="0" applyFont="1" applyFill="1" applyBorder="1" applyAlignment="1">
      <alignment horizontal="left" vertical="top" wrapText="1"/>
    </xf>
    <xf numFmtId="0" fontId="4" fillId="0" borderId="2" xfId="0" applyNumberFormat="1" applyFont="1" applyFill="1" applyBorder="1" applyAlignment="1">
      <alignment horizontal="left" vertical="top" wrapText="1"/>
    </xf>
    <xf numFmtId="0" fontId="0" fillId="0" borderId="2" xfId="0" applyFill="1" applyBorder="1" applyAlignment="1">
      <alignment vertical="top" wrapText="1"/>
    </xf>
    <xf numFmtId="0" fontId="4" fillId="0" borderId="2" xfId="0" applyFont="1" applyFill="1" applyBorder="1" applyAlignment="1">
      <alignment vertical="top" wrapText="1"/>
    </xf>
    <xf numFmtId="0" fontId="4" fillId="7" borderId="2" xfId="0" applyFont="1" applyFill="1" applyBorder="1" applyAlignment="1">
      <alignment horizontal="right" vertical="top" wrapText="1"/>
    </xf>
    <xf numFmtId="0" fontId="0" fillId="0" borderId="2" xfId="0" applyNumberFormat="1" applyFill="1" applyBorder="1" applyAlignment="1">
      <alignment horizontal="left" vertical="top" wrapText="1"/>
    </xf>
    <xf numFmtId="0" fontId="0" fillId="0" borderId="0" xfId="0" applyFill="1" applyAlignment="1">
      <alignment horizontal="left" vertical="top" wrapText="1"/>
    </xf>
    <xf numFmtId="0" fontId="0" fillId="0" borderId="2" xfId="0" applyBorder="1" applyAlignment="1">
      <alignment vertical="top"/>
    </xf>
    <xf numFmtId="0" fontId="0" fillId="0" borderId="2" xfId="0" applyFont="1" applyFill="1" applyBorder="1" applyAlignment="1">
      <alignment vertical="top" wrapText="1"/>
    </xf>
    <xf numFmtId="0" fontId="0" fillId="0" borderId="2" xfId="0" applyFont="1" applyFill="1" applyBorder="1" applyAlignment="1">
      <alignment horizontal="left" vertical="top" wrapText="1"/>
    </xf>
    <xf numFmtId="0" fontId="0" fillId="0" borderId="2" xfId="0" applyBorder="1" applyAlignment="1">
      <alignment vertical="top" wrapText="1"/>
    </xf>
    <xf numFmtId="0" fontId="0" fillId="0" borderId="2" xfId="0" applyFill="1" applyBorder="1" applyAlignment="1">
      <alignment horizontal="left" vertical="top" wrapText="1"/>
    </xf>
    <xf numFmtId="49" fontId="0" fillId="0" borderId="0" xfId="0" applyNumberFormat="1" applyAlignment="1">
      <alignment vertical="top"/>
    </xf>
    <xf numFmtId="0" fontId="0" fillId="0" borderId="0" xfId="0" applyAlignment="1">
      <alignment vertical="top"/>
    </xf>
    <xf numFmtId="0" fontId="7" fillId="0" borderId="0" xfId="0" applyFont="1" applyAlignment="1">
      <alignment vertical="top"/>
    </xf>
    <xf numFmtId="49" fontId="2" fillId="2" borderId="0" xfId="0" applyNumberFormat="1" applyFont="1" applyFill="1" applyAlignment="1">
      <alignment horizontal="left" vertical="top"/>
    </xf>
    <xf numFmtId="0" fontId="0" fillId="2" borderId="0" xfId="0" applyFill="1" applyAlignment="1">
      <alignment vertical="top"/>
    </xf>
    <xf numFmtId="0" fontId="7" fillId="2" borderId="0" xfId="0" applyFont="1" applyFill="1" applyAlignment="1">
      <alignment vertical="top"/>
    </xf>
    <xf numFmtId="0" fontId="4" fillId="0" borderId="0" xfId="0" applyFont="1" applyAlignment="1">
      <alignment vertical="top"/>
    </xf>
    <xf numFmtId="0" fontId="9" fillId="0" borderId="0" xfId="0" applyFont="1" applyAlignment="1">
      <alignment vertical="top"/>
    </xf>
    <xf numFmtId="0" fontId="7" fillId="3" borderId="2" xfId="0" applyFont="1" applyFill="1" applyBorder="1" applyAlignment="1">
      <alignment horizontal="left" vertical="top" wrapText="1"/>
    </xf>
    <xf numFmtId="0" fontId="13" fillId="7" borderId="2" xfId="0" applyFont="1" applyFill="1" applyBorder="1" applyAlignment="1">
      <alignment horizontal="right" vertical="top" wrapText="1"/>
    </xf>
    <xf numFmtId="0" fontId="8" fillId="7" borderId="2" xfId="0" applyFont="1" applyFill="1" applyBorder="1" applyAlignment="1">
      <alignment horizontal="left" vertical="top" wrapText="1"/>
    </xf>
    <xf numFmtId="0" fontId="7" fillId="3" borderId="4" xfId="0" applyFont="1" applyFill="1" applyBorder="1" applyAlignment="1">
      <alignment horizontal="left" vertical="top" wrapText="1"/>
    </xf>
    <xf numFmtId="0" fontId="8" fillId="0" borderId="2" xfId="0" applyFont="1" applyBorder="1" applyAlignment="1">
      <alignment horizontal="left" vertical="top" wrapText="1"/>
    </xf>
    <xf numFmtId="0" fontId="0" fillId="0" borderId="0" xfId="0" applyFill="1" applyAlignment="1">
      <alignment vertical="top"/>
    </xf>
    <xf numFmtId="0" fontId="0" fillId="0" borderId="0" xfId="0" applyBorder="1" applyAlignment="1">
      <alignment vertical="top"/>
    </xf>
    <xf numFmtId="0" fontId="7" fillId="0" borderId="0" xfId="0" applyFont="1" applyBorder="1" applyAlignment="1">
      <alignment vertical="top"/>
    </xf>
    <xf numFmtId="49" fontId="0" fillId="0" borderId="0" xfId="0" applyNumberFormat="1" applyFill="1" applyBorder="1" applyAlignment="1">
      <alignment horizontal="left" vertical="top" wrapText="1"/>
    </xf>
    <xf numFmtId="0" fontId="7" fillId="9" borderId="2" xfId="0" applyFont="1" applyFill="1" applyBorder="1" applyAlignment="1">
      <alignment horizontal="left" vertical="top" wrapText="1"/>
    </xf>
    <xf numFmtId="0" fontId="7" fillId="0" borderId="2" xfId="0" applyFont="1" applyFill="1" applyBorder="1" applyAlignment="1">
      <alignment horizontal="left" vertical="top" wrapText="1"/>
    </xf>
    <xf numFmtId="0" fontId="9" fillId="10" borderId="2" xfId="0" applyFont="1" applyFill="1" applyBorder="1" applyAlignment="1">
      <alignment horizontal="left" vertical="top" wrapText="1"/>
    </xf>
    <xf numFmtId="0" fontId="12" fillId="10" borderId="2" xfId="0" applyFont="1" applyFill="1" applyBorder="1" applyAlignment="1">
      <alignment horizontal="left" vertical="top" wrapText="1"/>
    </xf>
    <xf numFmtId="0" fontId="9" fillId="10" borderId="2" xfId="0" applyFont="1" applyFill="1" applyBorder="1" applyAlignment="1">
      <alignment vertical="top" wrapText="1"/>
    </xf>
    <xf numFmtId="0" fontId="1" fillId="9" borderId="2" xfId="0" applyFont="1" applyFill="1" applyBorder="1" applyAlignment="1">
      <alignment vertical="top" wrapText="1"/>
    </xf>
    <xf numFmtId="0" fontId="4" fillId="3" borderId="7" xfId="0" quotePrefix="1" applyFont="1" applyFill="1" applyBorder="1" applyAlignment="1">
      <alignment horizontal="right" vertical="top" wrapText="1"/>
    </xf>
    <xf numFmtId="0" fontId="4" fillId="9" borderId="7" xfId="0" quotePrefix="1" applyFont="1" applyFill="1" applyBorder="1" applyAlignment="1">
      <alignment horizontal="right" vertical="top" wrapText="1"/>
    </xf>
    <xf numFmtId="0" fontId="8" fillId="9" borderId="2" xfId="0" applyFont="1" applyFill="1" applyBorder="1" applyAlignment="1">
      <alignment horizontal="left" vertical="top" wrapText="1"/>
    </xf>
    <xf numFmtId="0" fontId="0" fillId="0" borderId="0" xfId="0" applyFont="1" applyAlignment="1">
      <alignment vertical="top"/>
    </xf>
    <xf numFmtId="0" fontId="0" fillId="0" borderId="0" xfId="0" applyFont="1" applyFill="1" applyAlignment="1">
      <alignment vertical="top"/>
    </xf>
    <xf numFmtId="0" fontId="0" fillId="9" borderId="2" xfId="0" applyFont="1" applyFill="1" applyBorder="1" applyAlignment="1">
      <alignment horizontal="left" vertical="top" wrapText="1"/>
    </xf>
    <xf numFmtId="0" fontId="1" fillId="0" borderId="0" xfId="0" applyFont="1" applyAlignment="1">
      <alignment vertical="top"/>
    </xf>
    <xf numFmtId="0" fontId="1" fillId="9" borderId="2" xfId="0" applyFont="1" applyFill="1" applyBorder="1" applyAlignment="1">
      <alignment horizontal="left" vertical="top" wrapText="1"/>
    </xf>
    <xf numFmtId="0" fontId="3" fillId="4" borderId="2" xfId="0" applyFont="1" applyFill="1" applyBorder="1" applyAlignment="1">
      <alignment horizontal="center" vertical="top" wrapText="1"/>
    </xf>
    <xf numFmtId="0" fontId="3" fillId="5" borderId="2" xfId="0" applyFont="1" applyFill="1" applyBorder="1" applyAlignment="1">
      <alignment horizontal="center" vertical="top" wrapText="1"/>
    </xf>
    <xf numFmtId="0" fontId="5" fillId="0" borderId="2" xfId="0" applyFont="1" applyFill="1" applyBorder="1" applyAlignment="1">
      <alignment vertical="top" wrapText="1"/>
    </xf>
    <xf numFmtId="0" fontId="0" fillId="9" borderId="0" xfId="0" applyFont="1" applyFill="1" applyAlignment="1">
      <alignment vertical="top"/>
    </xf>
    <xf numFmtId="0" fontId="0" fillId="12" borderId="2" xfId="0" applyFill="1" applyBorder="1" applyAlignment="1">
      <alignment vertical="top" wrapText="1"/>
    </xf>
    <xf numFmtId="0" fontId="7" fillId="12" borderId="2" xfId="0" applyFont="1" applyFill="1" applyBorder="1" applyAlignment="1">
      <alignment horizontal="left" vertical="top" wrapText="1"/>
    </xf>
    <xf numFmtId="0" fontId="3" fillId="9" borderId="2" xfId="0" applyFont="1" applyFill="1" applyBorder="1" applyAlignment="1">
      <alignment vertical="top" wrapText="1"/>
    </xf>
    <xf numFmtId="0" fontId="0" fillId="12" borderId="2" xfId="0" applyFont="1" applyFill="1" applyBorder="1" applyAlignment="1">
      <alignment vertical="top" wrapText="1"/>
    </xf>
    <xf numFmtId="0" fontId="9" fillId="0" borderId="0" xfId="0" applyFont="1" applyFill="1" applyAlignment="1">
      <alignment vertical="top"/>
    </xf>
    <xf numFmtId="0" fontId="8" fillId="12" borderId="2" xfId="0" applyFont="1" applyFill="1" applyBorder="1" applyAlignment="1">
      <alignment horizontal="left" vertical="top" wrapText="1"/>
    </xf>
    <xf numFmtId="0" fontId="4" fillId="12" borderId="7" xfId="0" applyFont="1" applyFill="1" applyBorder="1" applyAlignment="1">
      <alignment horizontal="right" vertical="top" wrapText="1"/>
    </xf>
    <xf numFmtId="0" fontId="0" fillId="12" borderId="2" xfId="0" applyFont="1" applyFill="1" applyBorder="1" applyAlignment="1">
      <alignment horizontal="left" vertical="top" wrapText="1"/>
    </xf>
    <xf numFmtId="0" fontId="7" fillId="0" borderId="0" xfId="0" applyFont="1" applyAlignment="1">
      <alignment horizontal="right" vertical="top"/>
    </xf>
    <xf numFmtId="0" fontId="16" fillId="0" borderId="0" xfId="1"/>
    <xf numFmtId="49" fontId="16" fillId="0" borderId="0" xfId="1" applyNumberFormat="1"/>
    <xf numFmtId="49" fontId="1" fillId="12" borderId="2" xfId="1" applyNumberFormat="1" applyFont="1" applyFill="1" applyBorder="1" applyAlignment="1">
      <alignment horizontal="left" vertical="top" wrapText="1"/>
    </xf>
    <xf numFmtId="0" fontId="16" fillId="0" borderId="0" xfId="1" applyAlignment="1">
      <alignment vertical="top"/>
    </xf>
    <xf numFmtId="0" fontId="7" fillId="0" borderId="0" xfId="1" applyFont="1" applyAlignment="1">
      <alignment vertical="top"/>
    </xf>
    <xf numFmtId="49" fontId="1" fillId="3" borderId="2" xfId="1" applyNumberFormat="1" applyFont="1" applyFill="1" applyBorder="1" applyAlignment="1">
      <alignment horizontal="left" vertical="top" wrapText="1"/>
    </xf>
    <xf numFmtId="49" fontId="16" fillId="0" borderId="0" xfId="1" applyNumberFormat="1" applyAlignment="1">
      <alignment vertical="top"/>
    </xf>
    <xf numFmtId="3" fontId="15" fillId="0" borderId="0" xfId="1" applyNumberFormat="1" applyFont="1" applyAlignment="1">
      <alignment horizontal="center" vertical="top"/>
    </xf>
    <xf numFmtId="49" fontId="18" fillId="0" borderId="0" xfId="1" applyNumberFormat="1" applyFont="1"/>
    <xf numFmtId="3" fontId="16" fillId="0" borderId="0" xfId="1" applyNumberFormat="1" applyAlignment="1">
      <alignment vertical="top"/>
    </xf>
    <xf numFmtId="0" fontId="15" fillId="0" borderId="15" xfId="1" applyFont="1" applyFill="1" applyBorder="1" applyAlignment="1">
      <alignment horizontal="center" vertical="top"/>
    </xf>
    <xf numFmtId="49" fontId="1" fillId="9" borderId="1" xfId="1" applyNumberFormat="1" applyFont="1" applyFill="1" applyBorder="1" applyAlignment="1">
      <alignment vertical="top"/>
    </xf>
    <xf numFmtId="49" fontId="1" fillId="9" borderId="1" xfId="1" applyNumberFormat="1" applyFont="1" applyFill="1" applyBorder="1" applyAlignment="1">
      <alignment vertical="top" wrapText="1"/>
    </xf>
    <xf numFmtId="49" fontId="1" fillId="9" borderId="5" xfId="1" applyNumberFormat="1" applyFont="1" applyFill="1" applyBorder="1" applyAlignment="1">
      <alignment vertical="top" wrapText="1"/>
    </xf>
    <xf numFmtId="3" fontId="1" fillId="0" borderId="2" xfId="1" applyNumberFormat="1" applyFont="1" applyFill="1" applyBorder="1" applyAlignment="1">
      <alignment horizontal="center" vertical="top"/>
    </xf>
    <xf numFmtId="0" fontId="16" fillId="0" borderId="0" xfId="1" applyFill="1"/>
    <xf numFmtId="49" fontId="1" fillId="12" borderId="5" xfId="1" applyNumberFormat="1" applyFont="1" applyFill="1" applyBorder="1" applyAlignment="1">
      <alignment horizontal="left" vertical="top"/>
    </xf>
    <xf numFmtId="4" fontId="15" fillId="0" borderId="9" xfId="1" applyNumberFormat="1" applyFont="1" applyFill="1" applyBorder="1" applyAlignment="1">
      <alignment horizontal="center" vertical="top"/>
    </xf>
    <xf numFmtId="0" fontId="16" fillId="0" borderId="0" xfId="1" applyFill="1" applyBorder="1" applyAlignment="1">
      <alignment vertical="top"/>
    </xf>
    <xf numFmtId="49" fontId="16" fillId="0" borderId="0" xfId="1" applyNumberFormat="1" applyBorder="1" applyAlignment="1">
      <alignment vertical="top"/>
    </xf>
    <xf numFmtId="0" fontId="16" fillId="0" borderId="0" xfId="1" applyBorder="1" applyAlignment="1">
      <alignment vertical="top"/>
    </xf>
    <xf numFmtId="0" fontId="7" fillId="0" borderId="0" xfId="1" applyFont="1" applyBorder="1" applyAlignment="1">
      <alignment vertical="top"/>
    </xf>
    <xf numFmtId="49" fontId="17" fillId="13" borderId="1" xfId="1" applyNumberFormat="1" applyFont="1" applyFill="1" applyBorder="1" applyAlignment="1">
      <alignment vertical="top"/>
    </xf>
    <xf numFmtId="0" fontId="18" fillId="13" borderId="5" xfId="1" applyFont="1" applyFill="1" applyBorder="1" applyAlignment="1">
      <alignment vertical="top"/>
    </xf>
    <xf numFmtId="0" fontId="17" fillId="13" borderId="5" xfId="1" applyFont="1" applyFill="1" applyBorder="1" applyAlignment="1">
      <alignment vertical="top"/>
    </xf>
    <xf numFmtId="49" fontId="17" fillId="15" borderId="1" xfId="1" applyNumberFormat="1" applyFont="1" applyFill="1" applyBorder="1" applyAlignment="1">
      <alignment vertical="top"/>
    </xf>
    <xf numFmtId="0" fontId="18" fillId="15" borderId="5" xfId="1" applyFont="1" applyFill="1" applyBorder="1" applyAlignment="1">
      <alignment vertical="top"/>
    </xf>
    <xf numFmtId="3" fontId="17" fillId="8" borderId="2" xfId="1" applyNumberFormat="1" applyFont="1" applyFill="1" applyBorder="1" applyAlignment="1">
      <alignment vertical="top"/>
    </xf>
    <xf numFmtId="0" fontId="15" fillId="0" borderId="9" xfId="1" applyFont="1" applyFill="1" applyBorder="1" applyAlignment="1">
      <alignment horizontal="left" vertical="top"/>
    </xf>
    <xf numFmtId="2" fontId="5" fillId="0" borderId="0" xfId="1" applyNumberFormat="1" applyFont="1" applyAlignment="1">
      <alignment vertical="top"/>
    </xf>
    <xf numFmtId="0" fontId="17" fillId="16" borderId="2" xfId="1" applyFont="1" applyFill="1" applyBorder="1" applyAlignment="1">
      <alignment vertical="top"/>
    </xf>
    <xf numFmtId="3" fontId="4" fillId="0" borderId="2" xfId="1" applyNumberFormat="1" applyFont="1" applyBorder="1" applyAlignment="1">
      <alignment horizontal="right" vertical="top"/>
    </xf>
    <xf numFmtId="3" fontId="4" fillId="0" borderId="2" xfId="1" applyNumberFormat="1" applyFont="1" applyBorder="1" applyAlignment="1">
      <alignment horizontal="right" vertical="top" wrapText="1"/>
    </xf>
    <xf numFmtId="0" fontId="17" fillId="16" borderId="2" xfId="1" applyFont="1" applyFill="1" applyBorder="1" applyAlignment="1">
      <alignment vertical="top" wrapText="1"/>
    </xf>
    <xf numFmtId="3" fontId="18" fillId="11" borderId="2" xfId="1" applyNumberFormat="1" applyFont="1" applyFill="1" applyBorder="1" applyAlignment="1">
      <alignment horizontal="right" vertical="top"/>
    </xf>
    <xf numFmtId="3" fontId="18" fillId="11" borderId="2" xfId="1" applyNumberFormat="1" applyFont="1" applyFill="1" applyBorder="1" applyAlignment="1">
      <alignment horizontal="right" vertical="top" wrapText="1"/>
    </xf>
    <xf numFmtId="0" fontId="17" fillId="15" borderId="1" xfId="1" applyFont="1" applyFill="1" applyBorder="1" applyAlignment="1">
      <alignment horizontal="left" vertical="top"/>
    </xf>
    <xf numFmtId="0" fontId="18" fillId="15" borderId="6" xfId="1" applyFont="1" applyFill="1" applyBorder="1" applyAlignment="1">
      <alignment vertical="top"/>
    </xf>
    <xf numFmtId="10" fontId="18" fillId="0" borderId="2" xfId="1" applyNumberFormat="1" applyFont="1" applyFill="1" applyBorder="1" applyAlignment="1">
      <alignment horizontal="center" vertical="top"/>
    </xf>
    <xf numFmtId="10" fontId="15" fillId="0" borderId="3" xfId="1" applyNumberFormat="1" applyFont="1" applyFill="1" applyBorder="1" applyAlignment="1">
      <alignment horizontal="center" vertical="top"/>
    </xf>
    <xf numFmtId="0" fontId="15" fillId="0" borderId="0" xfId="1" applyFont="1" applyBorder="1" applyAlignment="1">
      <alignment horizontal="left" vertical="top"/>
    </xf>
    <xf numFmtId="3" fontId="15" fillId="0" borderId="0" xfId="1" applyNumberFormat="1" applyFont="1" applyAlignment="1">
      <alignment horizontal="left" vertical="top"/>
    </xf>
    <xf numFmtId="3" fontId="5" fillId="0" borderId="0" xfId="1" applyNumberFormat="1" applyFont="1" applyAlignment="1">
      <alignment horizontal="center" vertical="top"/>
    </xf>
    <xf numFmtId="0" fontId="6" fillId="0" borderId="0" xfId="1" applyFont="1" applyAlignment="1">
      <alignment horizontal="center" vertical="top"/>
    </xf>
    <xf numFmtId="0" fontId="16" fillId="9" borderId="5" xfId="1" applyFill="1" applyBorder="1"/>
    <xf numFmtId="0" fontId="16" fillId="9" borderId="5" xfId="1" applyFill="1" applyBorder="1" applyAlignment="1">
      <alignment vertical="top"/>
    </xf>
    <xf numFmtId="0" fontId="3" fillId="5" borderId="2" xfId="1" applyFont="1" applyFill="1" applyBorder="1" applyAlignment="1">
      <alignment horizontal="center" vertical="top"/>
    </xf>
    <xf numFmtId="49" fontId="3" fillId="12" borderId="11" xfId="1" applyNumberFormat="1" applyFont="1" applyFill="1" applyBorder="1" applyAlignment="1">
      <alignment vertical="top"/>
    </xf>
    <xf numFmtId="49" fontId="3" fillId="12" borderId="10" xfId="1" applyNumberFormat="1" applyFont="1" applyFill="1" applyBorder="1" applyAlignment="1">
      <alignment vertical="top"/>
    </xf>
    <xf numFmtId="3" fontId="1" fillId="0" borderId="2" xfId="1" applyNumberFormat="1" applyFont="1" applyBorder="1" applyAlignment="1">
      <alignment horizontal="center" vertical="top"/>
    </xf>
    <xf numFmtId="3" fontId="18" fillId="11" borderId="2" xfId="1" applyNumberFormat="1" applyFont="1" applyFill="1" applyBorder="1"/>
    <xf numFmtId="3" fontId="18" fillId="11" borderId="2" xfId="1" applyNumberFormat="1" applyFont="1" applyFill="1" applyBorder="1" applyAlignment="1">
      <alignment vertical="top"/>
    </xf>
    <xf numFmtId="0" fontId="0" fillId="12" borderId="9" xfId="0" applyFill="1" applyBorder="1"/>
    <xf numFmtId="0" fontId="0" fillId="12" borderId="14" xfId="0" applyFill="1" applyBorder="1"/>
    <xf numFmtId="3" fontId="15" fillId="0" borderId="3" xfId="1" applyNumberFormat="1" applyFont="1" applyFill="1" applyBorder="1" applyAlignment="1">
      <alignment horizontal="center" vertical="top"/>
    </xf>
    <xf numFmtId="0" fontId="19" fillId="14" borderId="2" xfId="0" applyFont="1" applyFill="1" applyBorder="1" applyAlignment="1">
      <alignment horizontal="right" vertical="top"/>
    </xf>
    <xf numFmtId="0" fontId="0" fillId="12" borderId="12" xfId="0" applyFill="1" applyBorder="1"/>
    <xf numFmtId="0" fontId="0" fillId="12" borderId="13" xfId="0" applyFill="1" applyBorder="1"/>
    <xf numFmtId="3" fontId="15" fillId="0" borderId="15" xfId="1" applyNumberFormat="1" applyFont="1" applyBorder="1" applyAlignment="1">
      <alignment horizontal="center" vertical="top"/>
    </xf>
    <xf numFmtId="0" fontId="18" fillId="0" borderId="0" xfId="1" applyFont="1" applyAlignment="1">
      <alignment vertical="top"/>
    </xf>
    <xf numFmtId="0" fontId="15" fillId="0" borderId="0" xfId="1" applyFont="1" applyFill="1" applyBorder="1" applyAlignment="1">
      <alignment horizontal="left" vertical="top"/>
    </xf>
    <xf numFmtId="3" fontId="15" fillId="0" borderId="0" xfId="1" applyNumberFormat="1" applyFont="1" applyFill="1" applyBorder="1" applyAlignment="1">
      <alignment horizontal="center" vertical="top"/>
    </xf>
    <xf numFmtId="3" fontId="15" fillId="0" borderId="15" xfId="1" applyNumberFormat="1" applyFont="1" applyFill="1" applyBorder="1" applyAlignment="1">
      <alignment horizontal="center" vertical="top"/>
    </xf>
    <xf numFmtId="3" fontId="15" fillId="0" borderId="0" xfId="1" applyNumberFormat="1" applyFont="1" applyFill="1" applyBorder="1" applyAlignment="1">
      <alignment horizontal="left" vertical="top"/>
    </xf>
    <xf numFmtId="3" fontId="15" fillId="0" borderId="3" xfId="1" applyNumberFormat="1" applyFont="1" applyFill="1" applyBorder="1" applyAlignment="1">
      <alignment horizontal="center" vertical="top" wrapText="1"/>
    </xf>
    <xf numFmtId="0" fontId="0" fillId="0" borderId="0" xfId="0" applyAlignment="1">
      <alignment horizontal="left"/>
    </xf>
    <xf numFmtId="0" fontId="17" fillId="12" borderId="1" xfId="1" applyFont="1" applyFill="1" applyBorder="1" applyAlignment="1">
      <alignment vertical="top"/>
    </xf>
    <xf numFmtId="0" fontId="17" fillId="12" borderId="6" xfId="1" applyFont="1" applyFill="1" applyBorder="1" applyAlignment="1">
      <alignment vertical="top"/>
    </xf>
    <xf numFmtId="9" fontId="18" fillId="11" borderId="2" xfId="1" applyNumberFormat="1" applyFont="1" applyFill="1" applyBorder="1" applyAlignment="1">
      <alignment horizontal="center" vertical="top"/>
    </xf>
    <xf numFmtId="9" fontId="15" fillId="0" borderId="3" xfId="1" applyNumberFormat="1" applyFont="1" applyFill="1" applyBorder="1" applyAlignment="1">
      <alignment horizontal="center" vertical="top"/>
    </xf>
    <xf numFmtId="9" fontId="15" fillId="0" borderId="3" xfId="1" quotePrefix="1" applyNumberFormat="1" applyFont="1" applyFill="1" applyBorder="1" applyAlignment="1">
      <alignment horizontal="center" vertical="top"/>
    </xf>
    <xf numFmtId="9" fontId="15" fillId="17" borderId="0" xfId="1" applyNumberFormat="1" applyFont="1" applyFill="1" applyBorder="1" applyAlignment="1">
      <alignment horizontal="center" vertical="top"/>
    </xf>
    <xf numFmtId="0" fontId="20" fillId="9" borderId="1" xfId="1" applyFont="1" applyFill="1" applyBorder="1" applyAlignment="1">
      <alignment vertical="top"/>
    </xf>
    <xf numFmtId="0" fontId="20" fillId="9" borderId="6" xfId="1" applyFont="1" applyFill="1" applyBorder="1" applyAlignment="1">
      <alignment horizontal="right"/>
    </xf>
    <xf numFmtId="3" fontId="20" fillId="3" borderId="1" xfId="1" applyNumberFormat="1" applyFont="1" applyFill="1" applyBorder="1" applyAlignment="1">
      <alignment vertical="top"/>
    </xf>
    <xf numFmtId="3" fontId="20" fillId="3" borderId="6" xfId="1" applyNumberFormat="1" applyFont="1" applyFill="1" applyBorder="1" applyAlignment="1">
      <alignment horizontal="right"/>
    </xf>
    <xf numFmtId="3" fontId="20" fillId="3" borderId="6" xfId="1" applyNumberFormat="1" applyFont="1" applyFill="1" applyBorder="1" applyAlignment="1">
      <alignment horizontal="right" vertical="top"/>
    </xf>
    <xf numFmtId="3" fontId="20" fillId="9" borderId="1" xfId="1" applyNumberFormat="1" applyFont="1" applyFill="1" applyBorder="1" applyAlignment="1">
      <alignment vertical="top"/>
    </xf>
    <xf numFmtId="3" fontId="20" fillId="9" borderId="6" xfId="1" applyNumberFormat="1" applyFont="1" applyFill="1" applyBorder="1" applyAlignment="1">
      <alignment horizontal="right" vertical="top"/>
    </xf>
    <xf numFmtId="49" fontId="3" fillId="12" borderId="1" xfId="1" applyNumberFormat="1" applyFont="1" applyFill="1" applyBorder="1" applyAlignment="1">
      <alignment horizontal="left" vertical="top"/>
    </xf>
    <xf numFmtId="49" fontId="4" fillId="0" borderId="0" xfId="1" applyNumberFormat="1" applyFont="1" applyAlignment="1">
      <alignment horizontal="center"/>
    </xf>
    <xf numFmtId="49" fontId="18" fillId="0" borderId="0" xfId="1" applyNumberFormat="1" applyFont="1" applyAlignment="1">
      <alignment horizontal="center"/>
    </xf>
    <xf numFmtId="49" fontId="4" fillId="0" borderId="0" xfId="1" applyNumberFormat="1" applyFont="1" applyAlignment="1">
      <alignment horizontal="center" vertical="top"/>
    </xf>
    <xf numFmtId="0" fontId="10" fillId="10" borderId="2" xfId="0" applyFont="1" applyFill="1" applyBorder="1" applyAlignment="1">
      <alignment horizontal="left" vertical="top" wrapText="1"/>
    </xf>
    <xf numFmtId="0" fontId="3" fillId="9" borderId="2" xfId="0" applyFont="1" applyFill="1" applyBorder="1" applyAlignment="1">
      <alignment horizontal="left" vertical="top" wrapText="1"/>
    </xf>
    <xf numFmtId="0" fontId="4" fillId="12" borderId="2" xfId="0" applyFont="1" applyFill="1" applyBorder="1" applyAlignment="1">
      <alignment horizontal="left" vertical="top" wrapText="1"/>
    </xf>
    <xf numFmtId="0" fontId="4" fillId="3" borderId="4" xfId="0" applyFont="1" applyFill="1" applyBorder="1" applyAlignment="1">
      <alignment horizontal="center" vertical="top" wrapText="1"/>
    </xf>
    <xf numFmtId="0" fontId="4" fillId="12" borderId="4" xfId="0" applyFont="1" applyFill="1" applyBorder="1" applyAlignment="1">
      <alignment vertical="top" wrapText="1"/>
    </xf>
    <xf numFmtId="0" fontId="3" fillId="9" borderId="4" xfId="0" applyFont="1" applyFill="1" applyBorder="1" applyAlignment="1">
      <alignment horizontal="left" vertical="top" wrapText="1"/>
    </xf>
    <xf numFmtId="0" fontId="4" fillId="9" borderId="7" xfId="0" applyFont="1" applyFill="1" applyBorder="1" applyAlignment="1">
      <alignment horizontal="left" vertical="top" wrapText="1"/>
    </xf>
    <xf numFmtId="0" fontId="4" fillId="3" borderId="4" xfId="0" applyFont="1" applyFill="1" applyBorder="1" applyAlignment="1">
      <alignment horizontal="left" vertical="top" wrapText="1"/>
    </xf>
    <xf numFmtId="0" fontId="4" fillId="3" borderId="7" xfId="0" applyFont="1" applyFill="1" applyBorder="1" applyAlignment="1">
      <alignment horizontal="left" vertical="top" wrapText="1"/>
    </xf>
    <xf numFmtId="0" fontId="4" fillId="9" borderId="8" xfId="0" applyFont="1" applyFill="1" applyBorder="1" applyAlignment="1">
      <alignment horizontal="left" vertical="top" wrapText="1"/>
    </xf>
    <xf numFmtId="0" fontId="4" fillId="12" borderId="7" xfId="0" applyFont="1" applyFill="1" applyBorder="1" applyAlignment="1">
      <alignment vertical="top" wrapText="1"/>
    </xf>
    <xf numFmtId="0" fontId="4" fillId="12" borderId="4" xfId="0" applyFont="1" applyFill="1" applyBorder="1" applyAlignment="1">
      <alignment horizontal="left" vertical="top" wrapText="1"/>
    </xf>
    <xf numFmtId="0" fontId="4" fillId="12" borderId="7" xfId="0" quotePrefix="1" applyFont="1" applyFill="1" applyBorder="1" applyAlignment="1">
      <alignment horizontal="left" vertical="top" wrapText="1"/>
    </xf>
    <xf numFmtId="0" fontId="4" fillId="12" borderId="7" xfId="0" applyFont="1" applyFill="1" applyBorder="1" applyAlignment="1">
      <alignment horizontal="left" vertical="top" wrapText="1"/>
    </xf>
    <xf numFmtId="14" fontId="4" fillId="12" borderId="4" xfId="0" applyNumberFormat="1" applyFont="1" applyFill="1" applyBorder="1" applyAlignment="1">
      <alignment horizontal="left" vertical="top" wrapText="1"/>
    </xf>
    <xf numFmtId="0" fontId="3" fillId="12" borderId="7" xfId="0" applyFont="1" applyFill="1" applyBorder="1" applyAlignment="1">
      <alignment horizontal="right" vertical="top" wrapText="1"/>
    </xf>
    <xf numFmtId="0" fontId="10" fillId="10" borderId="4" xfId="0" applyFont="1" applyFill="1" applyBorder="1" applyAlignment="1">
      <alignment horizontal="left" vertical="top" wrapText="1"/>
    </xf>
    <xf numFmtId="0" fontId="10" fillId="10" borderId="2" xfId="0" applyFont="1" applyFill="1" applyBorder="1" applyAlignment="1">
      <alignment vertical="top" wrapText="1"/>
    </xf>
    <xf numFmtId="0" fontId="4" fillId="12" borderId="2" xfId="0" applyFont="1" applyFill="1" applyBorder="1" applyAlignment="1">
      <alignment vertical="top" wrapText="1"/>
    </xf>
    <xf numFmtId="0" fontId="3" fillId="9" borderId="8" xfId="0" applyFont="1" applyFill="1" applyBorder="1" applyAlignment="1">
      <alignment horizontal="left" vertical="top" wrapText="1"/>
    </xf>
    <xf numFmtId="0" fontId="1" fillId="12" borderId="2" xfId="0" applyFont="1" applyFill="1" applyBorder="1" applyAlignment="1">
      <alignment vertical="top" wrapText="1"/>
    </xf>
    <xf numFmtId="0" fontId="3" fillId="12" borderId="4" xfId="0" applyFont="1" applyFill="1" applyBorder="1" applyAlignment="1">
      <alignment vertical="top" wrapText="1"/>
    </xf>
    <xf numFmtId="0" fontId="3" fillId="12" borderId="2" xfId="0" applyFont="1" applyFill="1" applyBorder="1" applyAlignment="1">
      <alignment vertical="top" wrapText="1"/>
    </xf>
    <xf numFmtId="0" fontId="3" fillId="12" borderId="4" xfId="0" applyFont="1" applyFill="1" applyBorder="1" applyAlignment="1">
      <alignment horizontal="left" vertical="top" wrapText="1"/>
    </xf>
    <xf numFmtId="0" fontId="3" fillId="12" borderId="2" xfId="0" applyFont="1" applyFill="1" applyBorder="1" applyAlignment="1">
      <alignment horizontal="left" vertical="top" wrapText="1"/>
    </xf>
    <xf numFmtId="0" fontId="0" fillId="3" borderId="2" xfId="0" applyFont="1" applyFill="1" applyBorder="1" applyAlignment="1">
      <alignment vertical="top" wrapText="1"/>
    </xf>
    <xf numFmtId="0" fontId="10" fillId="10" borderId="6" xfId="0" applyFont="1" applyFill="1" applyBorder="1" applyAlignment="1">
      <alignment vertical="top" wrapText="1"/>
    </xf>
    <xf numFmtId="0" fontId="0" fillId="9" borderId="6" xfId="0" applyFont="1" applyFill="1" applyBorder="1" applyAlignment="1">
      <alignment vertical="top"/>
    </xf>
    <xf numFmtId="0" fontId="0" fillId="0" borderId="0" xfId="0" applyAlignment="1">
      <alignment vertical="top" wrapText="1"/>
    </xf>
    <xf numFmtId="4" fontId="15" fillId="0" borderId="0" xfId="1" applyNumberFormat="1" applyFont="1" applyFill="1" applyBorder="1" applyAlignment="1">
      <alignment horizontal="left" vertical="top"/>
    </xf>
    <xf numFmtId="10" fontId="16" fillId="0" borderId="0" xfId="2" applyNumberFormat="1" applyAlignment="1">
      <alignment vertical="top"/>
    </xf>
    <xf numFmtId="3" fontId="0" fillId="12" borderId="2" xfId="0" applyNumberFormat="1" applyFill="1" applyBorder="1" applyAlignment="1">
      <alignment horizontal="center" vertical="center" wrapText="1"/>
    </xf>
    <xf numFmtId="3" fontId="0" fillId="0" borderId="2" xfId="0" applyNumberFormat="1" applyFill="1" applyBorder="1" applyAlignment="1">
      <alignment horizontal="center" vertical="center" wrapText="1"/>
    </xf>
    <xf numFmtId="49" fontId="0" fillId="0" borderId="0" xfId="0" applyNumberFormat="1" applyAlignment="1">
      <alignment horizontal="center" vertical="center"/>
    </xf>
    <xf numFmtId="0" fontId="4" fillId="12" borderId="8" xfId="0" applyFont="1" applyFill="1" applyBorder="1" applyAlignment="1">
      <alignment horizontal="center" vertical="center" wrapText="1"/>
    </xf>
    <xf numFmtId="0" fontId="0" fillId="0" borderId="2" xfId="0" applyFill="1" applyBorder="1" applyAlignment="1">
      <alignment horizontal="center" vertical="center" wrapText="1"/>
    </xf>
    <xf numFmtId="0" fontId="7" fillId="0" borderId="2" xfId="0" applyFont="1" applyFill="1" applyBorder="1" applyAlignment="1">
      <alignment horizontal="center" vertical="center" wrapText="1"/>
    </xf>
    <xf numFmtId="0" fontId="0" fillId="0" borderId="0" xfId="0" applyAlignment="1">
      <alignment horizontal="center" vertical="center"/>
    </xf>
    <xf numFmtId="14" fontId="4" fillId="12" borderId="7" xfId="0" applyNumberFormat="1" applyFont="1" applyFill="1" applyBorder="1" applyAlignment="1">
      <alignment horizontal="center" vertical="center" wrapText="1"/>
    </xf>
    <xf numFmtId="3" fontId="10" fillId="10" borderId="2" xfId="0" applyNumberFormat="1" applyFont="1" applyFill="1" applyBorder="1" applyAlignment="1">
      <alignment horizontal="center" vertical="center" wrapText="1"/>
    </xf>
    <xf numFmtId="3" fontId="3" fillId="9" borderId="2" xfId="0" applyNumberFormat="1" applyFont="1" applyFill="1" applyBorder="1" applyAlignment="1">
      <alignment horizontal="center" vertical="center" wrapText="1"/>
    </xf>
    <xf numFmtId="3" fontId="0" fillId="3" borderId="2" xfId="0" applyNumberFormat="1" applyFill="1" applyBorder="1" applyAlignment="1">
      <alignment horizontal="center" vertical="center" wrapText="1"/>
    </xf>
    <xf numFmtId="3" fontId="4" fillId="3" borderId="2" xfId="0" applyNumberFormat="1" applyFont="1" applyFill="1" applyBorder="1" applyAlignment="1">
      <alignment horizontal="center" vertical="center" wrapText="1"/>
    </xf>
    <xf numFmtId="3" fontId="4" fillId="12" borderId="2" xfId="0" applyNumberFormat="1" applyFont="1" applyFill="1" applyBorder="1" applyAlignment="1">
      <alignment horizontal="center" vertical="center" wrapText="1"/>
    </xf>
    <xf numFmtId="3" fontId="1" fillId="9" borderId="2" xfId="0" applyNumberFormat="1" applyFont="1" applyFill="1" applyBorder="1" applyAlignment="1">
      <alignment horizontal="center" vertical="center" wrapText="1"/>
    </xf>
    <xf numFmtId="3" fontId="9" fillId="10" borderId="2" xfId="0" applyNumberFormat="1" applyFont="1" applyFill="1" applyBorder="1" applyAlignment="1">
      <alignment horizontal="center" vertical="center" wrapText="1"/>
    </xf>
    <xf numFmtId="3" fontId="0" fillId="9" borderId="2" xfId="0" applyNumberFormat="1" applyFill="1" applyBorder="1" applyAlignment="1">
      <alignment horizontal="center" vertical="center" wrapText="1"/>
    </xf>
    <xf numFmtId="3" fontId="0" fillId="3" borderId="2" xfId="0" applyNumberFormat="1" applyFont="1" applyFill="1" applyBorder="1" applyAlignment="1">
      <alignment horizontal="center" vertical="center" wrapText="1"/>
    </xf>
    <xf numFmtId="3" fontId="4" fillId="9" borderId="2" xfId="0" applyNumberFormat="1" applyFont="1" applyFill="1" applyBorder="1" applyAlignment="1">
      <alignment horizontal="center" vertical="center" wrapText="1"/>
    </xf>
    <xf numFmtId="3" fontId="0" fillId="12" borderId="2" xfId="0" applyNumberFormat="1" applyFont="1" applyFill="1" applyBorder="1" applyAlignment="1">
      <alignment horizontal="center" vertical="center" wrapText="1"/>
    </xf>
    <xf numFmtId="3" fontId="0" fillId="9" borderId="2" xfId="0" applyNumberFormat="1" applyFont="1" applyFill="1" applyBorder="1" applyAlignment="1">
      <alignment horizontal="center" vertical="center" wrapText="1"/>
    </xf>
    <xf numFmtId="3" fontId="0"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13" fillId="7" borderId="2"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9" borderId="2"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4" fillId="7" borderId="2" xfId="0" applyFont="1" applyFill="1" applyBorder="1" applyAlignment="1">
      <alignment horizontal="center" vertical="center" wrapText="1"/>
    </xf>
    <xf numFmtId="0" fontId="4" fillId="0" borderId="2" xfId="0" applyFont="1" applyBorder="1" applyAlignment="1">
      <alignment horizontal="center" vertical="center" wrapText="1"/>
    </xf>
    <xf numFmtId="3" fontId="4" fillId="0" borderId="2" xfId="0" applyNumberFormat="1" applyFont="1" applyBorder="1" applyAlignment="1">
      <alignment horizontal="center" vertical="center" wrapText="1"/>
    </xf>
    <xf numFmtId="0" fontId="5" fillId="0" borderId="2"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0" fillId="7" borderId="2" xfId="0" applyFill="1" applyBorder="1" applyAlignment="1">
      <alignment horizontal="center" vertical="center" wrapText="1"/>
    </xf>
    <xf numFmtId="2" fontId="4" fillId="0" borderId="2" xfId="0" applyNumberFormat="1" applyFont="1" applyFill="1" applyBorder="1" applyAlignment="1">
      <alignment horizontal="center" vertical="center" wrapText="1"/>
    </xf>
    <xf numFmtId="2" fontId="0" fillId="7" borderId="2" xfId="0" applyNumberFormat="1" applyFill="1" applyBorder="1" applyAlignment="1">
      <alignment horizontal="center" vertical="center" wrapText="1"/>
    </xf>
    <xf numFmtId="4" fontId="4" fillId="0" borderId="2" xfId="0" applyNumberFormat="1" applyFont="1" applyBorder="1" applyAlignment="1">
      <alignment horizontal="center" vertical="center" wrapText="1"/>
    </xf>
    <xf numFmtId="4" fontId="4" fillId="3" borderId="2" xfId="0" applyNumberFormat="1" applyFont="1" applyFill="1" applyBorder="1" applyAlignment="1">
      <alignment horizontal="center" vertical="center" wrapText="1"/>
    </xf>
    <xf numFmtId="0" fontId="0" fillId="0" borderId="2" xfId="0" applyBorder="1" applyAlignment="1">
      <alignment horizontal="center" vertical="center"/>
    </xf>
    <xf numFmtId="4" fontId="4" fillId="12" borderId="2" xfId="0" applyNumberFormat="1" applyFont="1" applyFill="1" applyBorder="1" applyAlignment="1">
      <alignment horizontal="center" vertical="center" wrapText="1"/>
    </xf>
    <xf numFmtId="2" fontId="0" fillId="0" borderId="2" xfId="0" applyNumberFormat="1" applyFill="1" applyBorder="1" applyAlignment="1">
      <alignment horizontal="center" vertical="center" wrapText="1"/>
    </xf>
    <xf numFmtId="3" fontId="0" fillId="0" borderId="2" xfId="0" applyNumberFormat="1" applyBorder="1" applyAlignment="1">
      <alignment horizontal="center" vertical="center" wrapText="1"/>
    </xf>
    <xf numFmtId="3" fontId="0" fillId="0" borderId="2" xfId="0" applyNumberFormat="1" applyFont="1" applyBorder="1" applyAlignment="1">
      <alignment horizontal="center" vertical="center" wrapText="1"/>
    </xf>
    <xf numFmtId="2" fontId="0" fillId="7" borderId="4" xfId="0" applyNumberFormat="1" applyFill="1" applyBorder="1" applyAlignment="1">
      <alignment horizontal="center" vertical="center" wrapText="1"/>
    </xf>
    <xf numFmtId="0" fontId="0" fillId="7" borderId="4" xfId="0" applyFill="1" applyBorder="1" applyAlignment="1">
      <alignment horizontal="center" vertical="center" wrapText="1"/>
    </xf>
    <xf numFmtId="2" fontId="0" fillId="0" borderId="4" xfId="0" applyNumberFormat="1" applyFill="1" applyBorder="1" applyAlignment="1">
      <alignment horizontal="center" vertical="center" wrapText="1"/>
    </xf>
    <xf numFmtId="0" fontId="0" fillId="0" borderId="4" xfId="0" applyFill="1" applyBorder="1" applyAlignment="1">
      <alignment horizontal="center" vertical="center" wrapText="1"/>
    </xf>
    <xf numFmtId="3" fontId="4" fillId="12" borderId="7" xfId="0" applyNumberFormat="1" applyFont="1" applyFill="1" applyBorder="1" applyAlignment="1">
      <alignment vertical="top" wrapText="1"/>
    </xf>
    <xf numFmtId="3" fontId="8" fillId="7" borderId="2" xfId="0" applyNumberFormat="1" applyFont="1" applyFill="1" applyBorder="1" applyAlignment="1">
      <alignment horizontal="left" vertical="top" wrapText="1"/>
    </xf>
    <xf numFmtId="3" fontId="4" fillId="0" borderId="0" xfId="0" applyNumberFormat="1" applyFont="1" applyAlignment="1">
      <alignment vertical="top"/>
    </xf>
    <xf numFmtId="3" fontId="1" fillId="12" borderId="2" xfId="0" applyNumberFormat="1" applyFont="1" applyFill="1" applyBorder="1" applyAlignment="1">
      <alignment horizontal="center" vertical="center" wrapText="1"/>
    </xf>
    <xf numFmtId="164" fontId="0" fillId="0" borderId="2" xfId="0" applyNumberFormat="1" applyFill="1" applyBorder="1" applyAlignment="1">
      <alignment horizontal="center" vertical="center" wrapText="1"/>
    </xf>
    <xf numFmtId="164" fontId="0" fillId="0" borderId="2" xfId="0" applyNumberFormat="1" applyFont="1" applyFill="1" applyBorder="1" applyAlignment="1">
      <alignment horizontal="center" vertical="center" wrapText="1"/>
    </xf>
    <xf numFmtId="164" fontId="0" fillId="12" borderId="2" xfId="0" applyNumberFormat="1" applyFont="1" applyFill="1" applyBorder="1" applyAlignment="1">
      <alignment horizontal="center" vertical="center" wrapText="1"/>
    </xf>
    <xf numFmtId="0" fontId="4" fillId="12" borderId="8" xfId="0" quotePrefix="1" applyFont="1" applyFill="1" applyBorder="1" applyAlignment="1">
      <alignment horizontal="right" vertical="top" wrapText="1"/>
    </xf>
    <xf numFmtId="0" fontId="0" fillId="0" borderId="2" xfId="0" applyBorder="1" applyAlignment="1">
      <alignment horizontal="center" vertical="center" wrapText="1"/>
    </xf>
    <xf numFmtId="0" fontId="0" fillId="0" borderId="2" xfId="0" applyBorder="1" applyAlignment="1">
      <alignment horizontal="left" vertical="top" wrapText="1"/>
    </xf>
    <xf numFmtId="49" fontId="3" fillId="5" borderId="2" xfId="1" applyNumberFormat="1" applyFont="1" applyFill="1" applyBorder="1" applyAlignment="1">
      <alignment horizontal="center" vertical="top" wrapText="1"/>
    </xf>
    <xf numFmtId="0" fontId="16" fillId="0" borderId="0" xfId="1" applyAlignment="1">
      <alignment wrapText="1"/>
    </xf>
    <xf numFmtId="0" fontId="16" fillId="0" borderId="0" xfId="1" applyAlignment="1">
      <alignment vertical="top" wrapText="1"/>
    </xf>
    <xf numFmtId="0" fontId="16" fillId="0" borderId="0" xfId="1" applyFill="1" applyBorder="1" applyAlignment="1">
      <alignment vertical="top" wrapText="1"/>
    </xf>
    <xf numFmtId="0" fontId="16" fillId="0" borderId="0" xfId="1" applyBorder="1" applyAlignment="1">
      <alignment vertical="top" wrapText="1"/>
    </xf>
    <xf numFmtId="0" fontId="0" fillId="0" borderId="0" xfId="0" applyAlignment="1">
      <alignment wrapText="1"/>
    </xf>
    <xf numFmtId="0" fontId="9" fillId="0" borderId="0" xfId="0" applyFont="1" applyFill="1" applyAlignment="1">
      <alignment vertical="top" wrapText="1"/>
    </xf>
    <xf numFmtId="0" fontId="0" fillId="0" borderId="0" xfId="0" applyFont="1" applyAlignment="1">
      <alignment vertical="top" wrapText="1"/>
    </xf>
    <xf numFmtId="0" fontId="4" fillId="0" borderId="0" xfId="0" applyFont="1" applyAlignment="1">
      <alignment vertical="top" wrapText="1"/>
    </xf>
    <xf numFmtId="0" fontId="5" fillId="0" borderId="0" xfId="0" applyFont="1" applyAlignment="1">
      <alignment vertical="top" wrapText="1"/>
    </xf>
    <xf numFmtId="0" fontId="1" fillId="0" borderId="0" xfId="0" applyFont="1" applyAlignment="1">
      <alignment vertical="top" wrapText="1"/>
    </xf>
    <xf numFmtId="0" fontId="9" fillId="0" borderId="0" xfId="0" applyFont="1" applyAlignment="1">
      <alignment vertical="top" wrapText="1"/>
    </xf>
    <xf numFmtId="0" fontId="0" fillId="0" borderId="0" xfId="0" applyFont="1" applyFill="1" applyAlignment="1">
      <alignment vertical="top" wrapText="1"/>
    </xf>
    <xf numFmtId="3" fontId="4" fillId="0" borderId="0" xfId="0" applyNumberFormat="1" applyFont="1" applyAlignment="1">
      <alignment vertical="top" wrapText="1"/>
    </xf>
    <xf numFmtId="0" fontId="5" fillId="0" borderId="0" xfId="0" applyFont="1" applyAlignment="1">
      <alignment horizontal="center" vertical="center" wrapText="1"/>
    </xf>
    <xf numFmtId="0" fontId="0" fillId="0" borderId="0" xfId="0" applyAlignment="1">
      <alignment horizontal="center" vertical="center" wrapText="1"/>
    </xf>
    <xf numFmtId="0" fontId="11" fillId="0" borderId="0" xfId="0" applyFont="1" applyAlignment="1">
      <alignment vertical="top" wrapText="1"/>
    </xf>
    <xf numFmtId="0" fontId="0" fillId="0" borderId="0" xfId="0" applyFill="1" applyAlignment="1">
      <alignment vertical="top" wrapText="1"/>
    </xf>
    <xf numFmtId="0" fontId="0" fillId="0" borderId="0" xfId="0" applyAlignment="1">
      <alignment horizontal="left" vertical="center" wrapText="1"/>
    </xf>
    <xf numFmtId="0" fontId="21" fillId="0" borderId="0" xfId="0" applyFont="1" applyAlignment="1">
      <alignment vertical="top" wrapText="1"/>
    </xf>
    <xf numFmtId="3" fontId="8" fillId="0" borderId="2" xfId="0" applyNumberFormat="1" applyFont="1" applyFill="1" applyBorder="1" applyAlignment="1">
      <alignment horizontal="left" vertical="top" wrapText="1"/>
    </xf>
    <xf numFmtId="0" fontId="5" fillId="0" borderId="0" xfId="0" applyFont="1" applyFill="1" applyAlignment="1">
      <alignment vertical="top" wrapText="1"/>
    </xf>
    <xf numFmtId="3" fontId="4" fillId="0" borderId="2" xfId="0" applyNumberFormat="1" applyFont="1" applyFill="1" applyBorder="1" applyAlignment="1">
      <alignment horizontal="right" vertical="top" wrapText="1"/>
    </xf>
    <xf numFmtId="1" fontId="4" fillId="0" borderId="2" xfId="0" applyNumberFormat="1" applyFont="1" applyFill="1" applyBorder="1" applyAlignment="1">
      <alignment horizontal="center" vertical="center" wrapText="1"/>
    </xf>
    <xf numFmtId="0" fontId="8" fillId="0" borderId="4" xfId="0" applyFont="1" applyFill="1" applyBorder="1" applyAlignment="1">
      <alignment vertical="top" wrapText="1"/>
    </xf>
    <xf numFmtId="0" fontId="22" fillId="0" borderId="2" xfId="0" applyFont="1" applyFill="1" applyBorder="1" applyAlignment="1">
      <alignment horizontal="left" vertical="top" wrapText="1"/>
    </xf>
    <xf numFmtId="0" fontId="23" fillId="0" borderId="2" xfId="0" applyFont="1" applyFill="1" applyBorder="1" applyAlignment="1">
      <alignment horizontal="left" vertical="top" wrapText="1"/>
    </xf>
    <xf numFmtId="3" fontId="5" fillId="0" borderId="0" xfId="0" applyNumberFormat="1" applyFont="1" applyAlignment="1">
      <alignment vertical="top" wrapText="1"/>
    </xf>
    <xf numFmtId="0" fontId="24" fillId="0" borderId="0" xfId="0" applyFont="1" applyAlignment="1">
      <alignment vertical="top" wrapText="1"/>
    </xf>
    <xf numFmtId="3" fontId="4" fillId="18" borderId="2" xfId="0" applyNumberFormat="1" applyFont="1" applyFill="1" applyBorder="1" applyAlignment="1">
      <alignment horizontal="left" vertical="top" wrapText="1"/>
    </xf>
    <xf numFmtId="0" fontId="0" fillId="18" borderId="2" xfId="0" applyFont="1" applyFill="1" applyBorder="1" applyAlignment="1">
      <alignment horizontal="left" vertical="center" wrapText="1"/>
    </xf>
    <xf numFmtId="0" fontId="4" fillId="12" borderId="0" xfId="0" applyFont="1" applyFill="1" applyBorder="1" applyAlignment="1">
      <alignment horizontal="left" vertical="top" wrapText="1"/>
    </xf>
    <xf numFmtId="0" fontId="0" fillId="0" borderId="0" xfId="0" applyFont="1" applyFill="1" applyBorder="1" applyAlignment="1">
      <alignment vertical="top" wrapText="1"/>
    </xf>
    <xf numFmtId="0" fontId="0" fillId="0" borderId="0" xfId="0" applyFont="1" applyFill="1" applyBorder="1" applyAlignment="1">
      <alignment horizontal="center" vertical="center" wrapText="1"/>
    </xf>
    <xf numFmtId="0" fontId="0" fillId="0" borderId="0" xfId="0" applyFont="1" applyFill="1" applyBorder="1" applyAlignment="1">
      <alignment horizontal="left" vertical="center" wrapText="1"/>
    </xf>
    <xf numFmtId="1" fontId="19" fillId="14" borderId="2" xfId="0" applyNumberFormat="1" applyFont="1" applyFill="1" applyBorder="1" applyAlignment="1">
      <alignment horizontal="right" vertical="top"/>
    </xf>
    <xf numFmtId="3" fontId="15" fillId="18" borderId="0" xfId="1" applyNumberFormat="1" applyFont="1" applyFill="1" applyBorder="1" applyAlignment="1">
      <alignment horizontal="center" vertical="top"/>
    </xf>
    <xf numFmtId="49" fontId="3" fillId="5" borderId="14" xfId="1" applyNumberFormat="1" applyFont="1" applyFill="1" applyBorder="1" applyAlignment="1">
      <alignment horizontal="center" vertical="top" wrapText="1"/>
    </xf>
    <xf numFmtId="0" fontId="5" fillId="0" borderId="0" xfId="0" applyFont="1"/>
    <xf numFmtId="3" fontId="25" fillId="0" borderId="0" xfId="1" applyNumberFormat="1" applyFont="1" applyAlignment="1">
      <alignment vertical="top"/>
    </xf>
    <xf numFmtId="0" fontId="5" fillId="0" borderId="0" xfId="1" applyFont="1" applyAlignment="1">
      <alignment vertical="top"/>
    </xf>
    <xf numFmtId="3" fontId="6" fillId="8" borderId="2" xfId="1" applyNumberFormat="1" applyFont="1" applyFill="1" applyBorder="1" applyAlignment="1">
      <alignment vertical="top"/>
    </xf>
    <xf numFmtId="3" fontId="5" fillId="0" borderId="0" xfId="1" applyNumberFormat="1" applyFont="1" applyAlignment="1">
      <alignment vertical="top"/>
    </xf>
    <xf numFmtId="0" fontId="25" fillId="0" borderId="0" xfId="1" applyFont="1" applyAlignment="1">
      <alignment vertical="top"/>
    </xf>
    <xf numFmtId="3" fontId="6" fillId="8" borderId="2" xfId="1" applyNumberFormat="1" applyFont="1" applyFill="1" applyBorder="1" applyAlignment="1">
      <alignment vertical="center"/>
    </xf>
    <xf numFmtId="3" fontId="5" fillId="0" borderId="0" xfId="0" applyNumberFormat="1" applyFont="1"/>
    <xf numFmtId="0" fontId="1" fillId="0" borderId="1" xfId="1" applyNumberFormat="1" applyFont="1" applyFill="1" applyBorder="1" applyAlignment="1">
      <alignment horizontal="left" vertical="top" wrapText="1"/>
    </xf>
    <xf numFmtId="0" fontId="1" fillId="0" borderId="5" xfId="1" applyNumberFormat="1" applyFont="1" applyFill="1" applyBorder="1" applyAlignment="1">
      <alignment horizontal="left" vertical="top" wrapText="1"/>
    </xf>
    <xf numFmtId="0" fontId="1" fillId="0" borderId="6" xfId="1" applyNumberFormat="1" applyFont="1" applyFill="1" applyBorder="1" applyAlignment="1">
      <alignment horizontal="left" vertical="top" wrapText="1"/>
    </xf>
    <xf numFmtId="0" fontId="3" fillId="5" borderId="4"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6" borderId="1" xfId="0" applyFont="1" applyFill="1" applyBorder="1" applyAlignment="1">
      <alignment horizontal="center" vertical="top" wrapText="1"/>
    </xf>
    <xf numFmtId="0" fontId="3" fillId="6" borderId="5" xfId="0" applyFont="1" applyFill="1" applyBorder="1" applyAlignment="1">
      <alignment horizontal="center" vertical="top" wrapText="1"/>
    </xf>
    <xf numFmtId="0" fontId="3" fillId="6" borderId="6" xfId="0" applyFont="1" applyFill="1" applyBorder="1" applyAlignment="1">
      <alignment horizontal="center" vertical="top" wrapText="1"/>
    </xf>
    <xf numFmtId="0" fontId="3" fillId="6" borderId="2" xfId="0" applyFont="1" applyFill="1" applyBorder="1" applyAlignment="1">
      <alignment horizontal="center" vertical="top" wrapText="1"/>
    </xf>
    <xf numFmtId="0" fontId="7" fillId="0" borderId="0" xfId="0" applyFont="1" applyFill="1" applyBorder="1" applyAlignment="1">
      <alignment horizontal="left" vertical="top" wrapText="1"/>
    </xf>
    <xf numFmtId="3" fontId="26" fillId="9" borderId="1" xfId="1" applyNumberFormat="1" applyFont="1" applyFill="1" applyBorder="1" applyAlignment="1">
      <alignment horizontal="center" vertical="top" wrapText="1"/>
    </xf>
    <xf numFmtId="3" fontId="26" fillId="9" borderId="6" xfId="1" applyNumberFormat="1" applyFont="1" applyFill="1" applyBorder="1" applyAlignment="1">
      <alignment horizontal="center" vertical="top"/>
    </xf>
    <xf numFmtId="49" fontId="3" fillId="4" borderId="4" xfId="0" applyNumberFormat="1" applyFont="1" applyFill="1" applyBorder="1" applyAlignment="1">
      <alignment horizontal="center" vertical="center" wrapText="1"/>
    </xf>
    <xf numFmtId="49" fontId="3" fillId="4" borderId="7" xfId="0" applyNumberFormat="1" applyFont="1" applyFill="1" applyBorder="1" applyAlignment="1">
      <alignment horizontal="center" vertical="center" wrapText="1"/>
    </xf>
    <xf numFmtId="0" fontId="3" fillId="2" borderId="1" xfId="0" applyFont="1" applyFill="1" applyBorder="1" applyAlignment="1">
      <alignment horizontal="center" vertical="top" wrapText="1"/>
    </xf>
    <xf numFmtId="0" fontId="3" fillId="2" borderId="5" xfId="0" applyFont="1" applyFill="1" applyBorder="1" applyAlignment="1">
      <alignment horizontal="center" vertical="top" wrapText="1"/>
    </xf>
    <xf numFmtId="0" fontId="3" fillId="2" borderId="6" xfId="0" applyFont="1" applyFill="1" applyBorder="1" applyAlignment="1">
      <alignment horizontal="center" vertical="top" wrapText="1"/>
    </xf>
    <xf numFmtId="0" fontId="3" fillId="3" borderId="4" xfId="1" applyFont="1" applyFill="1" applyBorder="1" applyAlignment="1">
      <alignment horizontal="left" vertical="top" wrapText="1"/>
    </xf>
    <xf numFmtId="0" fontId="3" fillId="3" borderId="8" xfId="1" applyFont="1" applyFill="1" applyBorder="1" applyAlignment="1">
      <alignment horizontal="left" vertical="top" wrapText="1"/>
    </xf>
    <xf numFmtId="0" fontId="3" fillId="3" borderId="7" xfId="1" applyFont="1" applyFill="1" applyBorder="1" applyAlignment="1">
      <alignment horizontal="left" vertical="top" wrapText="1"/>
    </xf>
    <xf numFmtId="0" fontId="17" fillId="0" borderId="1" xfId="1" applyFont="1" applyFill="1" applyBorder="1" applyAlignment="1">
      <alignment horizontal="center" vertical="top" wrapText="1"/>
    </xf>
    <xf numFmtId="0" fontId="17" fillId="0" borderId="5" xfId="1" applyFont="1" applyFill="1" applyBorder="1" applyAlignment="1">
      <alignment horizontal="center" vertical="top" wrapText="1"/>
    </xf>
    <xf numFmtId="0" fontId="17" fillId="0" borderId="6" xfId="1" applyFont="1" applyFill="1" applyBorder="1" applyAlignment="1">
      <alignment horizontal="center" vertical="top" wrapText="1"/>
    </xf>
    <xf numFmtId="0" fontId="17" fillId="14" borderId="1" xfId="1" applyFont="1" applyFill="1" applyBorder="1" applyAlignment="1">
      <alignment horizontal="center"/>
    </xf>
    <xf numFmtId="0" fontId="17" fillId="14" borderId="5" xfId="1" applyFont="1" applyFill="1" applyBorder="1" applyAlignment="1">
      <alignment horizontal="center"/>
    </xf>
    <xf numFmtId="0" fontId="17" fillId="14" borderId="6" xfId="1" applyFont="1" applyFill="1" applyBorder="1" applyAlignment="1">
      <alignment horizontal="center"/>
    </xf>
    <xf numFmtId="0" fontId="3" fillId="4" borderId="2" xfId="0" applyFont="1" applyFill="1" applyBorder="1" applyAlignment="1">
      <alignment horizontal="center" vertical="center" wrapText="1"/>
    </xf>
    <xf numFmtId="3" fontId="26" fillId="9" borderId="1" xfId="1" applyNumberFormat="1" applyFont="1" applyFill="1" applyBorder="1" applyAlignment="1">
      <alignment horizontal="center" vertical="top"/>
    </xf>
    <xf numFmtId="0" fontId="6" fillId="0" borderId="3" xfId="1" applyFont="1" applyBorder="1" applyAlignment="1">
      <alignment horizontal="center" vertical="center"/>
    </xf>
    <xf numFmtId="0" fontId="6" fillId="0" borderId="15" xfId="1" applyFont="1" applyBorder="1" applyAlignment="1">
      <alignment horizontal="center" vertical="center"/>
    </xf>
  </cellXfs>
  <cellStyles count="3">
    <cellStyle name="Normal" xfId="0" builtinId="0"/>
    <cellStyle name="Normal 2" xfId="1" xr:uid="{00000000-0005-0000-0000-00000100000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Iļja Zapoļskihs" id="{B767C6B7-08A2-4347-9E6D-4FC7C5919D87}" userId="S::Ilja.Zapolskihs@bvkb.gov.lv::e7249ed3-772d-4a32-ab1b-01351853bfd4"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J17" dT="2022-08-16T12:16:36.51" personId="{B767C6B7-08A2-4347-9E6D-4FC7C5919D87}" id="{C205DB48-A0B7-4A4D-AE12-D4161C0F4AE4}">
    <text>14.11.2022. ir noslēgts jauns līgums “par Būvniecības informācijas sistēmas uzturēšanu un pilnveidošanu” Nr. 5-3.6/2022/48” ar uzturēšanas likmi 440 EUR bez PVN, kas ir ~ 1.3 reizes lielāka nekā ERAF 2.kārtas projekta izstrādes likme, līdz ar to ir izveidojusies situācija, kad tiek pārsniegta noteikta vērtība attiecībai “Uzturēšanas izdevumi pret izstrādes izmaksām (%)”, jo šai pozīcijai ir jāpiemēro sadārdzinājuma koeficients 1.3. Uzturēšanas apjoms cilvēkdienās no tā nemainās.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224"/>
  <sheetViews>
    <sheetView tabSelected="1" topLeftCell="G18" zoomScale="85" zoomScaleNormal="85" workbookViewId="0">
      <selection activeCell="O29" sqref="O29"/>
    </sheetView>
  </sheetViews>
  <sheetFormatPr defaultColWidth="9.140625" defaultRowHeight="15" outlineLevelRow="1" x14ac:dyDescent="0.25"/>
  <cols>
    <col min="1" max="1" width="1.5703125" style="18" customWidth="1"/>
    <col min="2" max="2" width="3.5703125" style="17" customWidth="1"/>
    <col min="3" max="3" width="7.5703125" style="17" customWidth="1"/>
    <col min="4" max="4" width="42" style="18" customWidth="1"/>
    <col min="5" max="10" width="10.5703125" style="18" customWidth="1"/>
    <col min="11" max="11" width="13.42578125" style="18" bestFit="1" customWidth="1"/>
    <col min="12" max="16" width="10.5703125" style="18" customWidth="1"/>
    <col min="17" max="17" width="79.5703125" style="19" customWidth="1"/>
    <col min="18" max="18" width="30.5703125" style="19" customWidth="1"/>
    <col min="19" max="19" width="67.140625" style="172" customWidth="1"/>
    <col min="20" max="20" width="62.42578125" style="172" customWidth="1"/>
    <col min="21" max="21" width="86.85546875" style="18" customWidth="1"/>
    <col min="22" max="16384" width="9.140625" style="18"/>
  </cols>
  <sheetData>
    <row r="1" spans="2:20" ht="9.9499999999999993" customHeight="1" x14ac:dyDescent="0.25"/>
    <row r="2" spans="2:20" ht="20.100000000000001" customHeight="1" x14ac:dyDescent="0.25">
      <c r="B2" s="20" t="s">
        <v>170</v>
      </c>
      <c r="C2" s="20"/>
      <c r="D2" s="21"/>
      <c r="E2" s="21"/>
      <c r="F2" s="21"/>
      <c r="G2" s="21"/>
      <c r="H2" s="21"/>
      <c r="I2" s="21"/>
      <c r="J2" s="21"/>
      <c r="K2" s="21"/>
      <c r="L2" s="21"/>
      <c r="M2" s="21"/>
      <c r="N2" s="21"/>
      <c r="O2" s="21"/>
      <c r="P2" s="21"/>
      <c r="Q2" s="22"/>
      <c r="R2" s="22"/>
    </row>
    <row r="3" spans="2:20" ht="9.9499999999999993" customHeight="1" x14ac:dyDescent="0.25"/>
    <row r="4" spans="2:20" s="61" customFormat="1" ht="15" customHeight="1" x14ac:dyDescent="0.25">
      <c r="B4" s="62"/>
      <c r="C4" s="62"/>
      <c r="D4" s="63" t="s">
        <v>6</v>
      </c>
      <c r="E4" s="278" t="s">
        <v>200</v>
      </c>
      <c r="F4" s="279"/>
      <c r="G4" s="279"/>
      <c r="H4" s="279"/>
      <c r="I4" s="279"/>
      <c r="J4" s="279"/>
      <c r="K4" s="279"/>
      <c r="L4" s="279"/>
      <c r="M4" s="279"/>
      <c r="N4" s="279"/>
      <c r="O4" s="280"/>
      <c r="P4" s="64"/>
      <c r="Q4" s="65"/>
      <c r="R4" s="65"/>
      <c r="S4" s="233"/>
      <c r="T4" s="233"/>
    </row>
    <row r="5" spans="2:20" s="61" customFormat="1" ht="15" customHeight="1" x14ac:dyDescent="0.25">
      <c r="B5" s="62"/>
      <c r="C5" s="62"/>
      <c r="D5" s="66" t="s">
        <v>7</v>
      </c>
      <c r="E5" s="278" t="s">
        <v>199</v>
      </c>
      <c r="F5" s="279"/>
      <c r="G5" s="279"/>
      <c r="H5" s="279"/>
      <c r="I5" s="279"/>
      <c r="J5" s="279"/>
      <c r="K5" s="279"/>
      <c r="L5" s="279"/>
      <c r="M5" s="279"/>
      <c r="N5" s="279"/>
      <c r="O5" s="280"/>
      <c r="P5" s="64"/>
      <c r="Q5" s="65"/>
      <c r="R5" s="65"/>
      <c r="S5" s="233"/>
      <c r="T5" s="233"/>
    </row>
    <row r="6" spans="2:20" s="64" customFormat="1" ht="9.9499999999999993" customHeight="1" x14ac:dyDescent="0.25">
      <c r="Q6" s="65"/>
      <c r="R6" s="65"/>
      <c r="S6" s="234"/>
      <c r="T6" s="234"/>
    </row>
    <row r="7" spans="2:20" s="64" customFormat="1" ht="15" customHeight="1" x14ac:dyDescent="0.25">
      <c r="G7" s="70"/>
      <c r="J7" s="70"/>
      <c r="K7" s="71" t="s">
        <v>51</v>
      </c>
      <c r="L7" s="68"/>
      <c r="M7" s="70"/>
      <c r="N7" s="61"/>
      <c r="O7" s="61"/>
      <c r="S7" s="234"/>
      <c r="T7" s="234"/>
    </row>
    <row r="8" spans="2:20" s="64" customFormat="1" ht="15" customHeight="1" x14ac:dyDescent="0.25">
      <c r="B8" s="67"/>
      <c r="C8" s="72" t="s">
        <v>172</v>
      </c>
      <c r="D8" s="73"/>
      <c r="E8" s="74"/>
      <c r="F8" s="74"/>
      <c r="G8" s="74"/>
      <c r="H8" s="74"/>
      <c r="I8" s="74"/>
      <c r="J8" s="74"/>
      <c r="K8" s="75">
        <f>3075000+780000+566100</f>
        <v>4421100</v>
      </c>
      <c r="L8" s="173"/>
      <c r="O8" s="61"/>
      <c r="Q8" s="76"/>
      <c r="R8" s="76"/>
      <c r="S8" s="233"/>
      <c r="T8" s="233"/>
    </row>
    <row r="9" spans="2:20" s="64" customFormat="1" ht="15" customHeight="1" x14ac:dyDescent="0.25">
      <c r="B9" s="67"/>
      <c r="C9" s="141" t="s">
        <v>49</v>
      </c>
      <c r="D9" s="140" t="s">
        <v>171</v>
      </c>
      <c r="E9" s="77"/>
      <c r="F9" s="77"/>
      <c r="G9" s="77"/>
      <c r="H9" s="77"/>
      <c r="I9" s="77"/>
      <c r="J9" s="77"/>
      <c r="K9" s="75">
        <v>3282077</v>
      </c>
      <c r="L9" s="78"/>
      <c r="O9" s="61"/>
      <c r="Q9" s="79"/>
      <c r="R9" s="79"/>
      <c r="S9" s="235"/>
      <c r="T9" s="235"/>
    </row>
    <row r="10" spans="2:20" s="81" customFormat="1" ht="9.9499999999999993" customHeight="1" x14ac:dyDescent="0.25">
      <c r="B10" s="80"/>
      <c r="C10" s="80"/>
      <c r="Q10" s="82"/>
      <c r="R10" s="82"/>
      <c r="S10" s="236"/>
      <c r="T10" s="236"/>
    </row>
    <row r="11" spans="2:20" s="81" customFormat="1" x14ac:dyDescent="0.25">
      <c r="B11" s="83" t="s">
        <v>150</v>
      </c>
      <c r="C11" s="84"/>
      <c r="D11" s="85"/>
      <c r="E11" s="232" t="s">
        <v>201</v>
      </c>
      <c r="F11" s="232" t="s">
        <v>202</v>
      </c>
      <c r="G11" s="232" t="s">
        <v>203</v>
      </c>
      <c r="H11" s="232" t="s">
        <v>204</v>
      </c>
      <c r="K11"/>
      <c r="Q11" s="82"/>
      <c r="R11" s="82"/>
      <c r="S11" s="236"/>
      <c r="T11" s="236"/>
    </row>
    <row r="12" spans="2:20" s="64" customFormat="1" ht="15" customHeight="1" x14ac:dyDescent="0.25">
      <c r="C12" s="86" t="s">
        <v>151</v>
      </c>
      <c r="D12" s="87"/>
      <c r="E12" s="88">
        <f>SUM(E13:E14)</f>
        <v>450765</v>
      </c>
      <c r="F12" s="88">
        <f>SUM(F13:F14)</f>
        <v>763994</v>
      </c>
      <c r="G12" s="88">
        <f>SUM(G13:G14)</f>
        <v>794433</v>
      </c>
      <c r="H12" s="88">
        <f>SUM(H13:H14)</f>
        <v>821053</v>
      </c>
      <c r="I12" s="89" t="s">
        <v>51</v>
      </c>
      <c r="K12" s="174"/>
      <c r="L12" s="174"/>
      <c r="P12" s="90"/>
      <c r="S12" s="234"/>
      <c r="T12" s="234"/>
    </row>
    <row r="13" spans="2:20" s="64" customFormat="1" ht="15" customHeight="1" x14ac:dyDescent="0.25">
      <c r="C13" s="142" t="s">
        <v>49</v>
      </c>
      <c r="D13" s="91" t="s">
        <v>152</v>
      </c>
      <c r="E13" s="92"/>
      <c r="F13" s="92"/>
      <c r="G13" s="92"/>
      <c r="H13" s="93"/>
      <c r="I13" s="89" t="s">
        <v>51</v>
      </c>
      <c r="K13" s="90"/>
      <c r="P13" s="90"/>
      <c r="S13" s="234"/>
      <c r="T13" s="234"/>
    </row>
    <row r="14" spans="2:20" s="64" customFormat="1" ht="15" customHeight="1" x14ac:dyDescent="0.25">
      <c r="C14" s="69"/>
      <c r="D14" s="94" t="s">
        <v>153</v>
      </c>
      <c r="E14" s="95">
        <f>G64</f>
        <v>450765</v>
      </c>
      <c r="F14" s="95">
        <f>J64</f>
        <v>763994</v>
      </c>
      <c r="G14" s="95">
        <f>M64</f>
        <v>794433</v>
      </c>
      <c r="H14" s="96">
        <f>P64</f>
        <v>821053</v>
      </c>
      <c r="I14" s="89" t="s">
        <v>51</v>
      </c>
      <c r="K14" s="90"/>
      <c r="P14" s="90"/>
      <c r="S14" s="234"/>
      <c r="T14" s="234"/>
    </row>
    <row r="15" spans="2:20" customFormat="1" ht="18" customHeight="1" x14ac:dyDescent="0.25">
      <c r="I15" s="64"/>
      <c r="J15" s="64"/>
      <c r="S15" s="237"/>
      <c r="T15" s="237"/>
    </row>
    <row r="16" spans="2:20" s="64" customFormat="1" ht="15" customHeight="1" x14ac:dyDescent="0.25">
      <c r="C16" s="97" t="s">
        <v>154</v>
      </c>
      <c r="D16" s="98"/>
      <c r="E16" s="99">
        <f>IFERROR(E12/$K$9,0)</f>
        <v>0.13734138473899302</v>
      </c>
      <c r="F16" s="99">
        <f>IFERROR(F12/$K$9,0)</f>
        <v>0.23277759784429189</v>
      </c>
      <c r="G16" s="99">
        <f>IFERROR(G12/$K$9,0)</f>
        <v>0.2420519079838773</v>
      </c>
      <c r="H16" s="99">
        <f>IFERROR(H12/$K$9,0)</f>
        <v>0.25016262567880032</v>
      </c>
      <c r="I16" s="89" t="s">
        <v>51</v>
      </c>
      <c r="S16" s="234"/>
      <c r="T16" s="234"/>
    </row>
    <row r="17" spans="2:20" s="64" customFormat="1" ht="15" customHeight="1" x14ac:dyDescent="0.25">
      <c r="C17"/>
      <c r="D17"/>
      <c r="E17" s="100">
        <f>IFERROR(SUM(E13,M23)/$K$9,0)</f>
        <v>0.13734138473899302</v>
      </c>
      <c r="F17" s="100">
        <f>IFERROR(SUM(F13,N23)/$K$9,0)</f>
        <v>0.23277759784429189</v>
      </c>
      <c r="G17" s="100">
        <f>IFERROR(SUM(G13,O23)/$K$9,0)</f>
        <v>0.2420519079838773</v>
      </c>
      <c r="H17" s="100">
        <f>IFERROR(SUM(H13,P23)/$K$9,0)</f>
        <v>0.25016262567880032</v>
      </c>
      <c r="I17" s="101" t="s">
        <v>167</v>
      </c>
      <c r="J17" s="132">
        <v>0.2</v>
      </c>
      <c r="K17" s="268">
        <f>ROUND(2758594.7714036*J17,0)*1.3+ROUND((K9-2758594.7714036)*J17,0)</f>
        <v>821930.70000000007</v>
      </c>
      <c r="L17"/>
      <c r="S17" s="234"/>
      <c r="T17" s="234"/>
    </row>
    <row r="18" spans="2:20" s="64" customFormat="1" ht="15" customHeight="1" x14ac:dyDescent="0.25">
      <c r="E18" s="68">
        <f>E12-SUM(E13,M23)</f>
        <v>0</v>
      </c>
      <c r="F18" s="68">
        <f>F12-SUM(F13,N23)</f>
        <v>0</v>
      </c>
      <c r="G18" s="68">
        <f>G12-SUM(G13,O23)</f>
        <v>0</v>
      </c>
      <c r="H18" s="68">
        <f>H12-SUM(H13,P23)</f>
        <v>0</v>
      </c>
      <c r="I18" s="102" t="s">
        <v>50</v>
      </c>
      <c r="K18" s="103"/>
      <c r="L18" s="103"/>
      <c r="M18" s="104"/>
      <c r="N18" s="61"/>
      <c r="S18" s="234"/>
      <c r="T18" s="234"/>
    </row>
    <row r="19" spans="2:20" s="64" customFormat="1" ht="9.9499999999999993" customHeight="1" x14ac:dyDescent="0.25">
      <c r="E19" s="68"/>
      <c r="F19" s="68"/>
      <c r="G19" s="68"/>
      <c r="H19" s="68"/>
      <c r="I19" s="68"/>
      <c r="J19" s="103"/>
      <c r="K19" s="103"/>
      <c r="L19" s="103"/>
      <c r="M19" s="104"/>
      <c r="N19" s="61"/>
      <c r="S19" s="234"/>
      <c r="T19" s="234"/>
    </row>
    <row r="20" spans="2:20" s="64" customFormat="1" ht="15" customHeight="1" x14ac:dyDescent="0.25">
      <c r="D20" s="65"/>
      <c r="E20" s="298" t="s">
        <v>168</v>
      </c>
      <c r="F20" s="299"/>
      <c r="G20" s="299"/>
      <c r="H20" s="299"/>
      <c r="I20" s="300"/>
      <c r="L20" s="61"/>
      <c r="M20" s="301" t="s">
        <v>169</v>
      </c>
      <c r="N20" s="302"/>
      <c r="O20" s="302"/>
      <c r="P20" s="303"/>
      <c r="Q20" s="65"/>
      <c r="R20" s="65"/>
      <c r="S20" s="234"/>
      <c r="T20" s="234"/>
    </row>
    <row r="21" spans="2:20" s="64" customFormat="1" ht="15" customHeight="1" x14ac:dyDescent="0.25">
      <c r="B21" s="72" t="s">
        <v>156</v>
      </c>
      <c r="C21" s="105"/>
      <c r="D21" s="106"/>
      <c r="E21" s="232" t="s">
        <v>201</v>
      </c>
      <c r="F21" s="232" t="s">
        <v>202</v>
      </c>
      <c r="G21" s="232" t="s">
        <v>203</v>
      </c>
      <c r="H21" s="232" t="s">
        <v>204</v>
      </c>
      <c r="I21" s="107" t="s">
        <v>54</v>
      </c>
      <c r="J21" s="61"/>
      <c r="K21" s="133"/>
      <c r="L21" s="134" t="s">
        <v>159</v>
      </c>
      <c r="M21" s="232" t="s">
        <v>201</v>
      </c>
      <c r="N21" s="232" t="s">
        <v>202</v>
      </c>
      <c r="O21" s="232" t="s">
        <v>203</v>
      </c>
      <c r="P21" s="232" t="s">
        <v>204</v>
      </c>
      <c r="Q21" s="269" t="s">
        <v>207</v>
      </c>
      <c r="R21" s="269" t="s">
        <v>208</v>
      </c>
      <c r="S21" s="234"/>
      <c r="T21" s="234"/>
    </row>
    <row r="22" spans="2:20" s="64" customFormat="1" ht="15" customHeight="1" x14ac:dyDescent="0.25">
      <c r="B22" s="67"/>
      <c r="C22" s="108" t="s">
        <v>151</v>
      </c>
      <c r="D22" s="109"/>
      <c r="E22" s="110">
        <v>615820</v>
      </c>
      <c r="F22" s="110">
        <v>1033234</v>
      </c>
      <c r="G22" s="110">
        <v>1056117</v>
      </c>
      <c r="H22" s="110">
        <v>1114784</v>
      </c>
      <c r="I22" s="110">
        <v>1114784</v>
      </c>
      <c r="J22" s="89" t="s">
        <v>51</v>
      </c>
      <c r="K22" s="135"/>
      <c r="L22" s="136" t="s">
        <v>160</v>
      </c>
      <c r="M22" s="111">
        <f>G40</f>
        <v>0</v>
      </c>
      <c r="N22" s="111">
        <f>J40</f>
        <v>0</v>
      </c>
      <c r="O22" s="111">
        <f>M40</f>
        <v>0</v>
      </c>
      <c r="P22" s="112">
        <f>P40</f>
        <v>0</v>
      </c>
      <c r="Q22" s="277">
        <f>SUM(F22:H22)+I22*7</f>
        <v>11007623</v>
      </c>
      <c r="R22" s="271">
        <f>Q22+K8</f>
        <v>15428723</v>
      </c>
      <c r="S22" s="234"/>
      <c r="T22" s="234"/>
    </row>
    <row r="23" spans="2:20" s="64" customFormat="1" ht="15" customHeight="1" x14ac:dyDescent="0.25">
      <c r="C23" s="113"/>
      <c r="D23" s="114"/>
      <c r="E23" s="115">
        <f>E26+E29</f>
        <v>615820</v>
      </c>
      <c r="F23" s="115">
        <f>F26+F29</f>
        <v>1033234</v>
      </c>
      <c r="G23" s="115">
        <f>G26+G29</f>
        <v>1056117</v>
      </c>
      <c r="H23" s="115">
        <f>H26+H29</f>
        <v>1114784</v>
      </c>
      <c r="I23" s="115">
        <f>I26+I29</f>
        <v>1114784</v>
      </c>
      <c r="J23" s="101" t="s">
        <v>52</v>
      </c>
      <c r="K23" s="135"/>
      <c r="L23" s="136" t="s">
        <v>161</v>
      </c>
      <c r="M23" s="116">
        <f>IF($K$17&gt;E12,E14,$K$17-E13)</f>
        <v>450765</v>
      </c>
      <c r="N23" s="267">
        <f>IF($K$17&gt;F12,F14,$K$17-F13)</f>
        <v>763994</v>
      </c>
      <c r="O23" s="267">
        <f>IF($K$17&gt;G12,G14,$K$17-G13)</f>
        <v>794433</v>
      </c>
      <c r="P23" s="267">
        <f>IF($K$17&gt;H12,H14,$K$17-H13)</f>
        <v>821053</v>
      </c>
      <c r="Q23"/>
      <c r="R23" s="65"/>
      <c r="S23" s="234"/>
      <c r="T23" s="234"/>
    </row>
    <row r="24" spans="2:20" s="64" customFormat="1" ht="15" customHeight="1" x14ac:dyDescent="0.25">
      <c r="C24" s="117"/>
      <c r="D24" s="118"/>
      <c r="E24" s="119">
        <f>E22-E23</f>
        <v>0</v>
      </c>
      <c r="F24" s="119">
        <f>F22-F23</f>
        <v>0</v>
      </c>
      <c r="G24" s="119">
        <f>G22-G23</f>
        <v>0</v>
      </c>
      <c r="H24" s="119">
        <f>H22-H23</f>
        <v>0</v>
      </c>
      <c r="I24" s="119">
        <f>I22-I23</f>
        <v>0</v>
      </c>
      <c r="J24" s="102" t="s">
        <v>50</v>
      </c>
      <c r="K24" s="135"/>
      <c r="L24" s="137" t="s">
        <v>162</v>
      </c>
      <c r="M24" s="112">
        <f>G76</f>
        <v>19166</v>
      </c>
      <c r="N24" s="112">
        <f>J76</f>
        <v>38333</v>
      </c>
      <c r="O24" s="112">
        <f>M76</f>
        <v>51110</v>
      </c>
      <c r="P24" s="112">
        <f>P76</f>
        <v>63888</v>
      </c>
      <c r="Q24"/>
      <c r="R24" s="65"/>
      <c r="S24" s="234"/>
      <c r="T24" s="234"/>
    </row>
    <row r="25" spans="2:20" s="64" customFormat="1" ht="15" customHeight="1" x14ac:dyDescent="0.25">
      <c r="C25" s="143" t="s">
        <v>49</v>
      </c>
      <c r="D25" s="295" t="s">
        <v>173</v>
      </c>
      <c r="E25" s="110">
        <v>0</v>
      </c>
      <c r="F25" s="110">
        <v>0</v>
      </c>
      <c r="G25" s="110">
        <v>0</v>
      </c>
      <c r="H25" s="110">
        <v>0</v>
      </c>
      <c r="I25" s="110">
        <v>0</v>
      </c>
      <c r="J25" s="89" t="s">
        <v>51</v>
      </c>
      <c r="K25" s="135"/>
      <c r="L25" s="137" t="s">
        <v>163</v>
      </c>
      <c r="M25" s="112">
        <f>G132</f>
        <v>0</v>
      </c>
      <c r="N25" s="112">
        <f>J132</f>
        <v>0</v>
      </c>
      <c r="O25" s="112">
        <f>M132</f>
        <v>0</v>
      </c>
      <c r="P25" s="112">
        <f>P132</f>
        <v>0</v>
      </c>
      <c r="Q25"/>
      <c r="R25" s="65"/>
      <c r="S25" s="234"/>
      <c r="T25" s="234"/>
    </row>
    <row r="26" spans="2:20" s="64" customFormat="1" ht="15" customHeight="1" x14ac:dyDescent="0.25">
      <c r="C26" s="120"/>
      <c r="D26" s="296"/>
      <c r="E26" s="115">
        <f>E22-E28</f>
        <v>0</v>
      </c>
      <c r="F26" s="115">
        <f>F22-F28</f>
        <v>0</v>
      </c>
      <c r="G26" s="115">
        <f>G22-G28</f>
        <v>0</v>
      </c>
      <c r="H26" s="115">
        <f>H22-H28</f>
        <v>0</v>
      </c>
      <c r="I26" s="115">
        <f>I22-I28</f>
        <v>0</v>
      </c>
      <c r="J26" s="121" t="s">
        <v>52</v>
      </c>
      <c r="K26" s="135"/>
      <c r="L26" s="137" t="s">
        <v>164</v>
      </c>
      <c r="M26" s="112">
        <f>G193</f>
        <v>0</v>
      </c>
      <c r="N26" s="112">
        <f>J193</f>
        <v>19269</v>
      </c>
      <c r="O26" s="112">
        <f>M193</f>
        <v>0</v>
      </c>
      <c r="P26" s="112">
        <f>P193</f>
        <v>19269</v>
      </c>
      <c r="Q26"/>
      <c r="R26" s="65"/>
      <c r="S26" s="234"/>
      <c r="T26" s="234"/>
    </row>
    <row r="27" spans="2:20" s="64" customFormat="1" ht="15" customHeight="1" x14ac:dyDescent="0.25">
      <c r="C27" s="120"/>
      <c r="D27" s="297"/>
      <c r="E27" s="122">
        <f>E25-E26</f>
        <v>0</v>
      </c>
      <c r="F27" s="122">
        <f>F25-F26</f>
        <v>0</v>
      </c>
      <c r="G27" s="122">
        <f>G25-G26</f>
        <v>0</v>
      </c>
      <c r="H27" s="122">
        <f>H25-H26</f>
        <v>0</v>
      </c>
      <c r="I27" s="123">
        <f>I25-I26</f>
        <v>0</v>
      </c>
      <c r="J27" s="124" t="s">
        <v>50</v>
      </c>
      <c r="K27" s="135"/>
      <c r="L27" s="137" t="s">
        <v>165</v>
      </c>
      <c r="M27" s="112">
        <f>G200</f>
        <v>0</v>
      </c>
      <c r="N27" s="112">
        <f>J200</f>
        <v>0</v>
      </c>
      <c r="O27" s="112">
        <f>M200</f>
        <v>0</v>
      </c>
      <c r="P27" s="112">
        <f>P200</f>
        <v>0</v>
      </c>
      <c r="Q27"/>
      <c r="R27" s="65"/>
      <c r="S27" s="234"/>
      <c r="T27" s="234"/>
    </row>
    <row r="28" spans="2:20" s="64" customFormat="1" ht="15" customHeight="1" x14ac:dyDescent="0.25">
      <c r="D28" s="295" t="s">
        <v>174</v>
      </c>
      <c r="E28" s="110">
        <v>615820</v>
      </c>
      <c r="F28" s="110">
        <v>1033234</v>
      </c>
      <c r="G28" s="110">
        <v>1056117</v>
      </c>
      <c r="H28" s="110">
        <v>1114784</v>
      </c>
      <c r="I28" s="110">
        <v>1114784</v>
      </c>
      <c r="J28" s="89" t="s">
        <v>51</v>
      </c>
      <c r="K28" s="135"/>
      <c r="L28" s="137" t="s">
        <v>166</v>
      </c>
      <c r="M28" s="112">
        <f>G215</f>
        <v>145889</v>
      </c>
      <c r="N28" s="112">
        <f>J215</f>
        <v>211638</v>
      </c>
      <c r="O28" s="112">
        <f>M215</f>
        <v>210574</v>
      </c>
      <c r="P28" s="112">
        <f>P215</f>
        <v>210574</v>
      </c>
      <c r="Q28"/>
      <c r="R28" s="65"/>
      <c r="S28" s="234"/>
      <c r="T28" s="234"/>
    </row>
    <row r="29" spans="2:20" s="64" customFormat="1" ht="15" customHeight="1" x14ac:dyDescent="0.25">
      <c r="B29" s="67"/>
      <c r="C29" s="67"/>
      <c r="D29" s="296"/>
      <c r="E29" s="125">
        <v>615820</v>
      </c>
      <c r="F29" s="125">
        <v>1033234</v>
      </c>
      <c r="G29" s="115">
        <v>1056117</v>
      </c>
      <c r="H29" s="125">
        <v>1114784</v>
      </c>
      <c r="I29" s="115">
        <v>1114784</v>
      </c>
      <c r="J29" s="121" t="s">
        <v>52</v>
      </c>
      <c r="K29" s="138"/>
      <c r="L29" s="139" t="s">
        <v>53</v>
      </c>
      <c r="M29" s="88">
        <f>SUM(M22:M28)</f>
        <v>615820</v>
      </c>
      <c r="N29" s="88">
        <f>SUM(N22:N28)</f>
        <v>1033234</v>
      </c>
      <c r="O29" s="88">
        <f>SUM(O22:O28)</f>
        <v>1056117</v>
      </c>
      <c r="P29" s="88">
        <f>SUM(P22:P28)</f>
        <v>1114784</v>
      </c>
      <c r="Q29"/>
      <c r="R29" s="65"/>
      <c r="S29" s="234"/>
      <c r="T29" s="234"/>
    </row>
    <row r="30" spans="2:20" s="64" customFormat="1" ht="15" customHeight="1" x14ac:dyDescent="0.25">
      <c r="B30" s="67"/>
      <c r="C30" s="67"/>
      <c r="D30" s="297"/>
      <c r="E30" s="122">
        <f>E28-E29</f>
        <v>0</v>
      </c>
      <c r="F30" s="122">
        <f>F28-F29</f>
        <v>0</v>
      </c>
      <c r="G30" s="122">
        <f>G28-G29</f>
        <v>0</v>
      </c>
      <c r="H30" s="122">
        <f>H28-H29</f>
        <v>0</v>
      </c>
      <c r="I30" s="122">
        <f>I28-I29</f>
        <v>0</v>
      </c>
      <c r="J30" s="124" t="s">
        <v>50</v>
      </c>
      <c r="K30" s="306" t="s">
        <v>215</v>
      </c>
      <c r="L30" s="306"/>
      <c r="M30" s="272"/>
      <c r="N30" s="272"/>
      <c r="O30" s="274"/>
      <c r="P30" s="274"/>
      <c r="Q30" s="275"/>
      <c r="R30" s="65"/>
      <c r="S30" s="234"/>
      <c r="T30" s="234"/>
    </row>
    <row r="31" spans="2:20" customFormat="1" ht="9.75" customHeight="1" x14ac:dyDescent="0.25">
      <c r="J31" s="126"/>
      <c r="K31" s="307"/>
      <c r="L31" s="307"/>
      <c r="M31" s="270"/>
      <c r="N31" s="270"/>
      <c r="O31" s="270"/>
      <c r="P31" s="270"/>
      <c r="S31" s="237"/>
      <c r="T31" s="237"/>
    </row>
    <row r="32" spans="2:20" s="64" customFormat="1" ht="15" customHeight="1" x14ac:dyDescent="0.25">
      <c r="B32" s="67"/>
      <c r="C32" s="127" t="s">
        <v>157</v>
      </c>
      <c r="D32" s="128"/>
      <c r="E32" s="129">
        <f>IFERROR(E22/$K$8,0)</f>
        <v>0.13929112664269072</v>
      </c>
      <c r="F32" s="129">
        <f>IFERROR(F22/$K$8,0)</f>
        <v>0.23370518649204949</v>
      </c>
      <c r="G32" s="129">
        <f>IFERROR(G22/$K$8,0)</f>
        <v>0.23888104770306032</v>
      </c>
      <c r="H32" s="129">
        <f>IFERROR(H22/$K$8,0)</f>
        <v>0.25215082219357171</v>
      </c>
      <c r="I32" s="129">
        <f>IFERROR(I22/$K$8,0)</f>
        <v>0.25215082219357171</v>
      </c>
      <c r="J32" s="89" t="s">
        <v>51</v>
      </c>
      <c r="K32" s="305" t="s">
        <v>213</v>
      </c>
      <c r="L32" s="289"/>
      <c r="M32" s="273">
        <v>615820</v>
      </c>
      <c r="N32" s="273">
        <v>833584</v>
      </c>
      <c r="O32" s="273">
        <v>856466.70000000007</v>
      </c>
      <c r="P32" s="273">
        <v>861893.70000000007</v>
      </c>
      <c r="Q32" s="65"/>
      <c r="R32" s="65"/>
      <c r="S32" s="234"/>
      <c r="T32" s="234"/>
    </row>
    <row r="33" spans="2:20" s="64" customFormat="1" ht="15" customHeight="1" x14ac:dyDescent="0.25">
      <c r="B33" s="67"/>
      <c r="C33"/>
      <c r="D33"/>
      <c r="E33" s="130">
        <f>IFERROR(SUM(E25,M29)/$K$8,0)</f>
        <v>0.13929112664269072</v>
      </c>
      <c r="F33" s="130">
        <f>IFERROR(SUM(F25,N29)/$K$8,0)</f>
        <v>0.23370518649204949</v>
      </c>
      <c r="G33" s="130">
        <f>IFERROR(SUM(G25,O29)/$K$8,0)</f>
        <v>0.23888104770306032</v>
      </c>
      <c r="H33" s="130">
        <f>IFERROR(SUM(H25,P29)/$K$8,0)</f>
        <v>0.25215082219357171</v>
      </c>
      <c r="I33" s="131" t="s">
        <v>55</v>
      </c>
      <c r="J33" s="124" t="s">
        <v>167</v>
      </c>
      <c r="K33" s="288" t="s">
        <v>214</v>
      </c>
      <c r="L33" s="289"/>
      <c r="M33" s="273">
        <v>0</v>
      </c>
      <c r="N33" s="273">
        <v>122452</v>
      </c>
      <c r="O33" s="273">
        <v>122452</v>
      </c>
      <c r="P33" s="273">
        <f>122452+26620</f>
        <v>149072</v>
      </c>
      <c r="Q33" s="65"/>
      <c r="R33" s="65"/>
      <c r="S33" s="234"/>
      <c r="T33" s="234"/>
    </row>
    <row r="34" spans="2:20" ht="28.5" customHeight="1" x14ac:dyDescent="0.25">
      <c r="K34" s="288" t="s">
        <v>216</v>
      </c>
      <c r="L34" s="289"/>
      <c r="M34" s="276">
        <v>0</v>
      </c>
      <c r="N34" s="276">
        <f>N29-N32-N33</f>
        <v>77198</v>
      </c>
      <c r="O34" s="276">
        <f t="shared" ref="O34:P34" si="0">O29-O32-O33</f>
        <v>77198.29999999993</v>
      </c>
      <c r="P34" s="276">
        <f t="shared" si="0"/>
        <v>103818.29999999993</v>
      </c>
    </row>
    <row r="35" spans="2:20" ht="30" customHeight="1" x14ac:dyDescent="0.25">
      <c r="C35" s="60" t="s">
        <v>155</v>
      </c>
      <c r="D35" s="287" t="s">
        <v>158</v>
      </c>
      <c r="E35" s="287"/>
      <c r="F35" s="287"/>
      <c r="G35" s="287"/>
      <c r="H35" s="287"/>
      <c r="I35" s="287"/>
      <c r="J35" s="287"/>
      <c r="K35" s="287"/>
      <c r="L35" s="287"/>
      <c r="M35" s="287"/>
      <c r="N35" s="287"/>
      <c r="O35" s="287"/>
      <c r="P35" s="287"/>
      <c r="Q35" s="287"/>
      <c r="R35" s="287"/>
    </row>
    <row r="36" spans="2:20" ht="30" customHeight="1" x14ac:dyDescent="0.25">
      <c r="D36" s="287" t="s">
        <v>198</v>
      </c>
      <c r="E36" s="287"/>
      <c r="F36" s="287"/>
      <c r="G36" s="287"/>
      <c r="H36" s="287"/>
      <c r="I36" s="287"/>
      <c r="J36" s="287"/>
      <c r="K36" s="287"/>
      <c r="L36" s="287"/>
      <c r="M36" s="287"/>
      <c r="N36" s="287"/>
      <c r="O36" s="287"/>
      <c r="P36" s="287"/>
      <c r="Q36" s="287"/>
      <c r="R36" s="287"/>
    </row>
    <row r="37" spans="2:20" ht="15" customHeight="1" x14ac:dyDescent="0.25">
      <c r="C37" s="292" t="s">
        <v>176</v>
      </c>
      <c r="D37" s="293"/>
      <c r="E37" s="293"/>
      <c r="F37" s="293"/>
      <c r="G37" s="293"/>
      <c r="H37" s="293"/>
      <c r="I37" s="293"/>
      <c r="J37" s="293"/>
      <c r="K37" s="293"/>
      <c r="L37" s="293"/>
      <c r="M37" s="293"/>
      <c r="N37" s="293"/>
      <c r="O37" s="293"/>
      <c r="P37" s="293"/>
      <c r="Q37" s="293"/>
      <c r="R37" s="294"/>
    </row>
    <row r="38" spans="2:20" ht="15" customHeight="1" x14ac:dyDescent="0.25">
      <c r="C38" s="290" t="s">
        <v>175</v>
      </c>
      <c r="D38" s="281" t="s">
        <v>177</v>
      </c>
      <c r="E38" s="283">
        <v>2023</v>
      </c>
      <c r="F38" s="284"/>
      <c r="G38" s="285"/>
      <c r="H38" s="283">
        <v>2024</v>
      </c>
      <c r="I38" s="284"/>
      <c r="J38" s="285"/>
      <c r="K38" s="286">
        <v>2025</v>
      </c>
      <c r="L38" s="286"/>
      <c r="M38" s="286"/>
      <c r="N38" s="286">
        <v>2026</v>
      </c>
      <c r="O38" s="286"/>
      <c r="P38" s="286"/>
      <c r="Q38" s="304" t="s">
        <v>8</v>
      </c>
      <c r="R38" s="304" t="s">
        <v>178</v>
      </c>
    </row>
    <row r="39" spans="2:20" ht="30" customHeight="1" x14ac:dyDescent="0.25">
      <c r="C39" s="291"/>
      <c r="D39" s="282"/>
      <c r="E39" s="48" t="s">
        <v>9</v>
      </c>
      <c r="F39" s="48" t="s">
        <v>10</v>
      </c>
      <c r="G39" s="49" t="s">
        <v>11</v>
      </c>
      <c r="H39" s="48" t="s">
        <v>9</v>
      </c>
      <c r="I39" s="48" t="s">
        <v>10</v>
      </c>
      <c r="J39" s="49" t="s">
        <v>11</v>
      </c>
      <c r="K39" s="48" t="s">
        <v>9</v>
      </c>
      <c r="L39" s="48" t="s">
        <v>10</v>
      </c>
      <c r="M39" s="49" t="s">
        <v>11</v>
      </c>
      <c r="N39" s="48" t="s">
        <v>9</v>
      </c>
      <c r="O39" s="48" t="s">
        <v>10</v>
      </c>
      <c r="P39" s="49" t="s">
        <v>11</v>
      </c>
      <c r="Q39" s="304"/>
      <c r="R39" s="304"/>
    </row>
    <row r="40" spans="2:20" s="56" customFormat="1" ht="15.75" x14ac:dyDescent="0.25">
      <c r="C40" s="144" t="s">
        <v>0</v>
      </c>
      <c r="D40" s="161" t="s">
        <v>179</v>
      </c>
      <c r="E40" s="183"/>
      <c r="F40" s="183"/>
      <c r="G40" s="183">
        <f>ROUND(SUM(G41,G62),0)</f>
        <v>0</v>
      </c>
      <c r="H40" s="189"/>
      <c r="I40" s="189"/>
      <c r="J40" s="183">
        <f>ROUND(SUM(J41,J62),0)</f>
        <v>0</v>
      </c>
      <c r="K40" s="189"/>
      <c r="L40" s="189"/>
      <c r="M40" s="183">
        <f>ROUND(SUM(M41,M62),0)</f>
        <v>0</v>
      </c>
      <c r="N40" s="189"/>
      <c r="O40" s="189"/>
      <c r="P40" s="183">
        <f>ROUND(SUM(P41,P62),0)</f>
        <v>0</v>
      </c>
      <c r="Q40" s="36"/>
      <c r="R40" s="36"/>
      <c r="S40" s="238"/>
      <c r="T40" s="238"/>
    </row>
    <row r="41" spans="2:20" s="43" customFormat="1" ht="15" customHeight="1" outlineLevel="1" x14ac:dyDescent="0.25">
      <c r="C41" s="145" t="s">
        <v>1</v>
      </c>
      <c r="D41" s="54" t="s">
        <v>56</v>
      </c>
      <c r="E41" s="184"/>
      <c r="F41" s="184"/>
      <c r="G41" s="184">
        <f>SUM(G42,G51,G60)</f>
        <v>0</v>
      </c>
      <c r="H41" s="188"/>
      <c r="I41" s="188"/>
      <c r="J41" s="184">
        <f>SUM(J42,J51,J60)</f>
        <v>0</v>
      </c>
      <c r="K41" s="188"/>
      <c r="L41" s="188"/>
      <c r="M41" s="184">
        <f>SUM(M42,M51,M60)</f>
        <v>0</v>
      </c>
      <c r="N41" s="188"/>
      <c r="O41" s="188"/>
      <c r="P41" s="184">
        <f>SUM(P42,P51,P60)</f>
        <v>0</v>
      </c>
      <c r="Q41" s="51"/>
      <c r="R41" s="171"/>
      <c r="S41" s="239"/>
      <c r="T41" s="239"/>
    </row>
    <row r="42" spans="2:20" ht="45" outlineLevel="1" x14ac:dyDescent="0.25">
      <c r="C42" s="146" t="s">
        <v>12</v>
      </c>
      <c r="D42" s="162" t="s">
        <v>180</v>
      </c>
      <c r="E42" s="175"/>
      <c r="F42" s="175"/>
      <c r="G42" s="175">
        <f>SUM(G43,G45,G47,G49)</f>
        <v>0</v>
      </c>
      <c r="H42" s="175"/>
      <c r="I42" s="175"/>
      <c r="J42" s="175">
        <f>SUM(J43,J45,J47,J49)</f>
        <v>0</v>
      </c>
      <c r="K42" s="175"/>
      <c r="L42" s="175"/>
      <c r="M42" s="175">
        <f>SUM(M43,M45,M47,M49)</f>
        <v>0</v>
      </c>
      <c r="N42" s="175"/>
      <c r="O42" s="175"/>
      <c r="P42" s="175">
        <f>SUM(P43,P45,P47,P49)</f>
        <v>0</v>
      </c>
      <c r="Q42" s="53"/>
      <c r="R42" s="53"/>
    </row>
    <row r="43" spans="2:20" ht="15" customHeight="1" outlineLevel="1" x14ac:dyDescent="0.25">
      <c r="C43" s="147" t="s">
        <v>57</v>
      </c>
      <c r="D43" s="2" t="s">
        <v>13</v>
      </c>
      <c r="E43" s="185"/>
      <c r="F43" s="185"/>
      <c r="G43" s="185">
        <f>SUM(G44:G44)</f>
        <v>0</v>
      </c>
      <c r="H43" s="185"/>
      <c r="I43" s="185"/>
      <c r="J43" s="185">
        <f>SUM(J44:J44)</f>
        <v>0</v>
      </c>
      <c r="K43" s="185"/>
      <c r="L43" s="185"/>
      <c r="M43" s="185">
        <f>SUM(M44:M44)</f>
        <v>0</v>
      </c>
      <c r="N43" s="185"/>
      <c r="O43" s="185"/>
      <c r="P43" s="185">
        <f>SUM(P44:P44)</f>
        <v>0</v>
      </c>
      <c r="Q43" s="25"/>
      <c r="R43" s="25"/>
    </row>
    <row r="44" spans="2:20" s="23" customFormat="1" outlineLevel="1" x14ac:dyDescent="0.25">
      <c r="C44" s="40"/>
      <c r="D44" s="26"/>
      <c r="E44" s="179"/>
      <c r="F44" s="179"/>
      <c r="G44" s="179"/>
      <c r="H44" s="179"/>
      <c r="I44" s="179"/>
      <c r="J44" s="179"/>
      <c r="K44" s="179"/>
      <c r="L44" s="179"/>
      <c r="M44" s="179"/>
      <c r="N44" s="179"/>
      <c r="O44" s="179"/>
      <c r="P44" s="179"/>
      <c r="Q44" s="16"/>
      <c r="R44" s="16"/>
      <c r="S44" s="240"/>
      <c r="T44" s="240"/>
    </row>
    <row r="45" spans="2:20" ht="15" customHeight="1" outlineLevel="1" x14ac:dyDescent="0.25">
      <c r="C45" s="147" t="s">
        <v>58</v>
      </c>
      <c r="D45" s="2" t="s">
        <v>15</v>
      </c>
      <c r="E45" s="185"/>
      <c r="F45" s="185"/>
      <c r="G45" s="185">
        <f>SUM(G46:G46)</f>
        <v>0</v>
      </c>
      <c r="H45" s="185"/>
      <c r="I45" s="185"/>
      <c r="J45" s="185">
        <f>SUM(J46:J46)</f>
        <v>0</v>
      </c>
      <c r="K45" s="185"/>
      <c r="L45" s="185"/>
      <c r="M45" s="185">
        <f>SUM(M46:M46)</f>
        <v>0</v>
      </c>
      <c r="N45" s="185"/>
      <c r="O45" s="185"/>
      <c r="P45" s="185">
        <f>SUM(P46:P46)</f>
        <v>0</v>
      </c>
      <c r="Q45" s="25"/>
      <c r="R45" s="25"/>
    </row>
    <row r="46" spans="2:20" s="23" customFormat="1" outlineLevel="1" x14ac:dyDescent="0.25">
      <c r="C46" s="40"/>
      <c r="D46" s="26"/>
      <c r="E46" s="179"/>
      <c r="F46" s="179"/>
      <c r="G46" s="179"/>
      <c r="H46" s="179"/>
      <c r="I46" s="179"/>
      <c r="J46" s="179"/>
      <c r="K46" s="179"/>
      <c r="L46" s="179"/>
      <c r="M46" s="179"/>
      <c r="N46" s="179"/>
      <c r="O46" s="179"/>
      <c r="P46" s="179"/>
      <c r="Q46" s="11"/>
      <c r="R46" s="16"/>
      <c r="S46" s="240"/>
      <c r="T46" s="240"/>
    </row>
    <row r="47" spans="2:20" ht="15" customHeight="1" outlineLevel="1" x14ac:dyDescent="0.25">
      <c r="C47" s="147" t="s">
        <v>59</v>
      </c>
      <c r="D47" s="2" t="s">
        <v>17</v>
      </c>
      <c r="E47" s="185"/>
      <c r="F47" s="185"/>
      <c r="G47" s="185">
        <f>SUM(G48:G48)</f>
        <v>0</v>
      </c>
      <c r="H47" s="185"/>
      <c r="I47" s="185"/>
      <c r="J47" s="185">
        <f>SUM(J48:J48)</f>
        <v>0</v>
      </c>
      <c r="K47" s="185"/>
      <c r="L47" s="185"/>
      <c r="M47" s="185">
        <f>SUM(M48:M48)</f>
        <v>0</v>
      </c>
      <c r="N47" s="185"/>
      <c r="O47" s="185"/>
      <c r="P47" s="185">
        <f>SUM(P48:P48)</f>
        <v>0</v>
      </c>
      <c r="Q47" s="25"/>
      <c r="R47" s="25"/>
    </row>
    <row r="48" spans="2:20" s="23" customFormat="1" outlineLevel="1" x14ac:dyDescent="0.25">
      <c r="C48" s="40"/>
      <c r="D48" s="26"/>
      <c r="E48" s="179"/>
      <c r="F48" s="179"/>
      <c r="G48" s="179"/>
      <c r="H48" s="179"/>
      <c r="I48" s="179"/>
      <c r="J48" s="179"/>
      <c r="K48" s="179"/>
      <c r="L48" s="179"/>
      <c r="M48" s="179"/>
      <c r="N48" s="179"/>
      <c r="O48" s="179"/>
      <c r="P48" s="179"/>
      <c r="Q48" s="16"/>
      <c r="R48" s="16"/>
      <c r="S48" s="240"/>
      <c r="T48" s="240"/>
    </row>
    <row r="49" spans="3:20" ht="15" customHeight="1" outlineLevel="1" x14ac:dyDescent="0.25">
      <c r="C49" s="147" t="s">
        <v>60</v>
      </c>
      <c r="D49" s="2" t="s">
        <v>18</v>
      </c>
      <c r="E49" s="185"/>
      <c r="F49" s="185"/>
      <c r="G49" s="185">
        <f>SUM(G50:G50)</f>
        <v>0</v>
      </c>
      <c r="H49" s="185"/>
      <c r="I49" s="185"/>
      <c r="J49" s="185">
        <f>SUM(J50:J50)</f>
        <v>0</v>
      </c>
      <c r="K49" s="185"/>
      <c r="L49" s="185"/>
      <c r="M49" s="185">
        <f>SUM(M50:M50)</f>
        <v>0</v>
      </c>
      <c r="N49" s="185"/>
      <c r="O49" s="185"/>
      <c r="P49" s="185">
        <f>SUM(P50:P50)</f>
        <v>0</v>
      </c>
      <c r="Q49" s="25"/>
      <c r="R49" s="25"/>
    </row>
    <row r="50" spans="3:20" s="23" customFormat="1" outlineLevel="1" x14ac:dyDescent="0.25">
      <c r="C50" s="40"/>
      <c r="D50" s="26"/>
      <c r="E50" s="197"/>
      <c r="F50" s="197"/>
      <c r="G50" s="197"/>
      <c r="H50" s="197"/>
      <c r="I50" s="197"/>
      <c r="J50" s="197"/>
      <c r="K50" s="197"/>
      <c r="L50" s="197"/>
      <c r="M50" s="197"/>
      <c r="N50" s="197"/>
      <c r="O50" s="197"/>
      <c r="P50" s="197"/>
      <c r="Q50" s="27"/>
      <c r="R50" s="27"/>
      <c r="S50" s="240"/>
      <c r="T50" s="240"/>
    </row>
    <row r="51" spans="3:20" ht="30" customHeight="1" outlineLevel="1" x14ac:dyDescent="0.25">
      <c r="C51" s="146" t="s">
        <v>14</v>
      </c>
      <c r="D51" s="162" t="s">
        <v>181</v>
      </c>
      <c r="E51" s="175"/>
      <c r="F51" s="175"/>
      <c r="G51" s="175">
        <f>SUM(G52,G54,G56,G58)</f>
        <v>0</v>
      </c>
      <c r="H51" s="175"/>
      <c r="I51" s="175"/>
      <c r="J51" s="175">
        <f>SUM(J52,J54,J56,J58)</f>
        <v>0</v>
      </c>
      <c r="K51" s="175"/>
      <c r="L51" s="175"/>
      <c r="M51" s="175">
        <f>SUM(M52,M54,M56,M58)</f>
        <v>0</v>
      </c>
      <c r="N51" s="175"/>
      <c r="O51" s="175"/>
      <c r="P51" s="175">
        <f>SUM(P52,P54,P56,P58)</f>
        <v>0</v>
      </c>
      <c r="Q51" s="53"/>
      <c r="R51" s="53"/>
    </row>
    <row r="52" spans="3:20" ht="15" customHeight="1" outlineLevel="1" x14ac:dyDescent="0.25">
      <c r="C52" s="147" t="s">
        <v>61</v>
      </c>
      <c r="D52" s="3" t="s">
        <v>19</v>
      </c>
      <c r="E52" s="186"/>
      <c r="F52" s="186"/>
      <c r="G52" s="186">
        <f>SUM(G53:G53)</f>
        <v>0</v>
      </c>
      <c r="H52" s="185"/>
      <c r="I52" s="185"/>
      <c r="J52" s="186">
        <f>SUM(J53:J53)</f>
        <v>0</v>
      </c>
      <c r="K52" s="185"/>
      <c r="L52" s="185"/>
      <c r="M52" s="186">
        <f>SUM(M53:M53)</f>
        <v>0</v>
      </c>
      <c r="N52" s="185"/>
      <c r="O52" s="185"/>
      <c r="P52" s="186">
        <f>SUM(P53:P53)</f>
        <v>0</v>
      </c>
      <c r="Q52" s="25"/>
      <c r="R52" s="25"/>
    </row>
    <row r="53" spans="3:20" s="23" customFormat="1" outlineLevel="1" x14ac:dyDescent="0.25">
      <c r="C53" s="40"/>
      <c r="D53" s="8"/>
      <c r="E53" s="198"/>
      <c r="F53" s="199"/>
      <c r="G53" s="199"/>
      <c r="H53" s="198"/>
      <c r="I53" s="199"/>
      <c r="J53" s="199"/>
      <c r="K53" s="230"/>
      <c r="L53" s="204"/>
      <c r="M53" s="216"/>
      <c r="N53" s="230"/>
      <c r="O53" s="204"/>
      <c r="P53" s="216"/>
      <c r="Q53" s="15"/>
      <c r="R53" s="231"/>
      <c r="S53" s="241"/>
      <c r="T53" s="240"/>
    </row>
    <row r="54" spans="3:20" ht="15" customHeight="1" outlineLevel="1" x14ac:dyDescent="0.25">
      <c r="C54" s="147" t="s">
        <v>62</v>
      </c>
      <c r="D54" s="3" t="s">
        <v>20</v>
      </c>
      <c r="E54" s="186"/>
      <c r="F54" s="186"/>
      <c r="G54" s="186">
        <f>SUM(G55:G55)</f>
        <v>0</v>
      </c>
      <c r="H54" s="185"/>
      <c r="I54" s="185"/>
      <c r="J54" s="186">
        <f>SUM(J55:J55)</f>
        <v>0</v>
      </c>
      <c r="K54" s="185"/>
      <c r="L54" s="185"/>
      <c r="M54" s="186">
        <f>SUM(M55:M55)</f>
        <v>0</v>
      </c>
      <c r="N54" s="185"/>
      <c r="O54" s="185"/>
      <c r="P54" s="186">
        <f>SUM(P55:P55)</f>
        <v>0</v>
      </c>
      <c r="Q54" s="25"/>
      <c r="R54" s="25"/>
    </row>
    <row r="55" spans="3:20" s="23" customFormat="1" outlineLevel="1" x14ac:dyDescent="0.25">
      <c r="C55" s="40"/>
      <c r="D55" s="26"/>
      <c r="E55" s="198"/>
      <c r="F55" s="199"/>
      <c r="G55" s="199"/>
      <c r="H55" s="198"/>
      <c r="I55" s="199"/>
      <c r="J55" s="199"/>
      <c r="K55" s="198"/>
      <c r="L55" s="199"/>
      <c r="M55" s="199"/>
      <c r="N55" s="198"/>
      <c r="O55" s="199"/>
      <c r="P55" s="199"/>
      <c r="Q55" s="16"/>
      <c r="R55" s="16"/>
      <c r="S55" s="240"/>
      <c r="T55" s="240"/>
    </row>
    <row r="56" spans="3:20" ht="15" customHeight="1" outlineLevel="1" x14ac:dyDescent="0.25">
      <c r="C56" s="147" t="s">
        <v>63</v>
      </c>
      <c r="D56" s="3" t="s">
        <v>17</v>
      </c>
      <c r="E56" s="186"/>
      <c r="F56" s="186"/>
      <c r="G56" s="186">
        <f>SUM(G57:G57)</f>
        <v>0</v>
      </c>
      <c r="H56" s="185"/>
      <c r="I56" s="185"/>
      <c r="J56" s="186">
        <f>SUM(J57:J57)</f>
        <v>0</v>
      </c>
      <c r="K56" s="185"/>
      <c r="L56" s="185"/>
      <c r="M56" s="186">
        <f>SUM(M57:M57)</f>
        <v>0</v>
      </c>
      <c r="N56" s="185"/>
      <c r="O56" s="185"/>
      <c r="P56" s="186">
        <f>SUM(P57:P57)</f>
        <v>0</v>
      </c>
      <c r="Q56" s="25"/>
      <c r="R56" s="25"/>
    </row>
    <row r="57" spans="3:20" s="23" customFormat="1" outlineLevel="1" x14ac:dyDescent="0.25">
      <c r="C57" s="40"/>
      <c r="D57" s="26"/>
      <c r="E57" s="198"/>
      <c r="F57" s="199"/>
      <c r="G57" s="199"/>
      <c r="H57" s="198"/>
      <c r="I57" s="199"/>
      <c r="J57" s="199"/>
      <c r="K57" s="198"/>
      <c r="L57" s="199"/>
      <c r="M57" s="199"/>
      <c r="N57" s="198"/>
      <c r="O57" s="199"/>
      <c r="P57" s="199"/>
      <c r="Q57" s="16"/>
      <c r="R57" s="16"/>
      <c r="S57" s="240"/>
      <c r="T57" s="240"/>
    </row>
    <row r="58" spans="3:20" ht="15" customHeight="1" outlineLevel="1" x14ac:dyDescent="0.25">
      <c r="C58" s="147" t="s">
        <v>64</v>
      </c>
      <c r="D58" s="3" t="s">
        <v>21</v>
      </c>
      <c r="E58" s="186"/>
      <c r="F58" s="186"/>
      <c r="G58" s="186">
        <f>SUM(G59:G59)</f>
        <v>0</v>
      </c>
      <c r="H58" s="185"/>
      <c r="I58" s="185"/>
      <c r="J58" s="186">
        <f>SUM(J59:J59)</f>
        <v>0</v>
      </c>
      <c r="K58" s="185"/>
      <c r="L58" s="185"/>
      <c r="M58" s="186">
        <f>SUM(M59:M59)</f>
        <v>0</v>
      </c>
      <c r="N58" s="185"/>
      <c r="O58" s="185"/>
      <c r="P58" s="186">
        <f>SUM(P59:P59)</f>
        <v>0</v>
      </c>
      <c r="Q58" s="25"/>
      <c r="R58" s="25"/>
    </row>
    <row r="59" spans="3:20" outlineLevel="1" x14ac:dyDescent="0.25">
      <c r="C59" s="40"/>
      <c r="D59" s="8"/>
      <c r="E59" s="198"/>
      <c r="F59" s="199"/>
      <c r="G59" s="199"/>
      <c r="H59" s="198"/>
      <c r="I59" s="199"/>
      <c r="J59" s="199"/>
      <c r="K59" s="198"/>
      <c r="L59" s="199"/>
      <c r="M59" s="199"/>
      <c r="N59" s="198"/>
      <c r="O59" s="199"/>
      <c r="P59" s="199"/>
      <c r="Q59" s="16"/>
      <c r="R59" s="1"/>
    </row>
    <row r="60" spans="3:20" ht="45" customHeight="1" outlineLevel="1" x14ac:dyDescent="0.25">
      <c r="C60" s="148" t="s">
        <v>16</v>
      </c>
      <c r="D60" s="52" t="s">
        <v>22</v>
      </c>
      <c r="E60" s="175"/>
      <c r="F60" s="175"/>
      <c r="G60" s="187">
        <f>SUM(G61:G61)</f>
        <v>0</v>
      </c>
      <c r="H60" s="175"/>
      <c r="I60" s="175"/>
      <c r="J60" s="187">
        <f>SUM(J61:J61)</f>
        <v>0</v>
      </c>
      <c r="K60" s="175"/>
      <c r="L60" s="175"/>
      <c r="M60" s="187">
        <f>SUM(M61:M61)</f>
        <v>0</v>
      </c>
      <c r="N60" s="175"/>
      <c r="O60" s="175"/>
      <c r="P60" s="187">
        <f>SUM(P61:P61)</f>
        <v>0</v>
      </c>
      <c r="Q60" s="53"/>
      <c r="R60" s="53"/>
    </row>
    <row r="61" spans="3:20" outlineLevel="1" x14ac:dyDescent="0.25">
      <c r="C61" s="229"/>
      <c r="D61" s="15"/>
      <c r="E61" s="230"/>
      <c r="F61" s="204"/>
      <c r="G61" s="216"/>
      <c r="H61" s="230"/>
      <c r="I61" s="204"/>
      <c r="J61" s="216">
        <f>H61*I61</f>
        <v>0</v>
      </c>
      <c r="K61" s="230"/>
      <c r="L61" s="204"/>
      <c r="M61" s="216">
        <f>K61*L61</f>
        <v>0</v>
      </c>
      <c r="N61" s="230"/>
      <c r="O61" s="204"/>
      <c r="P61" s="216">
        <f>N61*O61</f>
        <v>0</v>
      </c>
      <c r="Q61" s="15"/>
      <c r="R61" s="16"/>
      <c r="S61" s="241"/>
    </row>
    <row r="62" spans="3:20" s="46" customFormat="1" ht="15" customHeight="1" outlineLevel="1" x14ac:dyDescent="0.25">
      <c r="C62" s="149" t="s">
        <v>2</v>
      </c>
      <c r="D62" s="54" t="s">
        <v>182</v>
      </c>
      <c r="E62" s="200"/>
      <c r="F62" s="201"/>
      <c r="G62" s="184">
        <f>SUM(G63:G63)</f>
        <v>0</v>
      </c>
      <c r="H62" s="188"/>
      <c r="I62" s="188"/>
      <c r="J62" s="184">
        <f>SUM(J63:J63)</f>
        <v>0</v>
      </c>
      <c r="K62" s="188"/>
      <c r="L62" s="188"/>
      <c r="M62" s="184">
        <f>SUM(M63:M63)</f>
        <v>0</v>
      </c>
      <c r="N62" s="188"/>
      <c r="O62" s="188"/>
      <c r="P62" s="184">
        <f>SUM(P63:P63)</f>
        <v>0</v>
      </c>
      <c r="Q62" s="47"/>
      <c r="R62" s="47"/>
      <c r="S62" s="242"/>
      <c r="T62" s="242"/>
    </row>
    <row r="63" spans="3:20" outlineLevel="1" x14ac:dyDescent="0.25">
      <c r="C63" s="150"/>
      <c r="D63" s="50"/>
      <c r="E63" s="198"/>
      <c r="F63" s="199"/>
      <c r="G63" s="199"/>
      <c r="H63" s="198"/>
      <c r="I63" s="199"/>
      <c r="J63" s="199"/>
      <c r="K63" s="198"/>
      <c r="L63" s="199"/>
      <c r="M63" s="199"/>
      <c r="N63" s="198"/>
      <c r="O63" s="199"/>
      <c r="P63" s="199"/>
      <c r="Q63" s="16"/>
      <c r="R63" s="16"/>
    </row>
    <row r="64" spans="3:20" s="24" customFormat="1" ht="15.75" x14ac:dyDescent="0.25">
      <c r="C64" s="144" t="s">
        <v>3</v>
      </c>
      <c r="D64" s="161" t="s">
        <v>161</v>
      </c>
      <c r="E64" s="189"/>
      <c r="F64" s="189"/>
      <c r="G64" s="189">
        <f>ROUND(SUM(G65,G70,G72,G74),0)</f>
        <v>450765</v>
      </c>
      <c r="H64" s="189">
        <f t="shared" ref="H64:P64" si="1">ROUND(SUM(H65,H70,H72,H74),0)</f>
        <v>0</v>
      </c>
      <c r="I64" s="189">
        <f t="shared" si="1"/>
        <v>0</v>
      </c>
      <c r="J64" s="189">
        <f t="shared" si="1"/>
        <v>763994</v>
      </c>
      <c r="K64" s="189">
        <f t="shared" si="1"/>
        <v>0</v>
      </c>
      <c r="L64" s="189">
        <f t="shared" si="1"/>
        <v>0</v>
      </c>
      <c r="M64" s="189">
        <f t="shared" si="1"/>
        <v>794433</v>
      </c>
      <c r="N64" s="189">
        <f t="shared" si="1"/>
        <v>0</v>
      </c>
      <c r="O64" s="189">
        <f t="shared" si="1"/>
        <v>0</v>
      </c>
      <c r="P64" s="189">
        <f t="shared" si="1"/>
        <v>821053</v>
      </c>
      <c r="Q64" s="37"/>
      <c r="R64" s="37"/>
      <c r="S64" s="243"/>
      <c r="T64" s="243"/>
    </row>
    <row r="65" spans="3:20" ht="30" outlineLevel="1" x14ac:dyDescent="0.25">
      <c r="C65" s="149" t="s">
        <v>23</v>
      </c>
      <c r="D65" s="39" t="s">
        <v>41</v>
      </c>
      <c r="E65" s="190"/>
      <c r="F65" s="190"/>
      <c r="G65" s="190">
        <f>G66+G68</f>
        <v>42592</v>
      </c>
      <c r="H65" s="190"/>
      <c r="I65" s="190"/>
      <c r="J65" s="190">
        <f>J66+J68</f>
        <v>74536</v>
      </c>
      <c r="K65" s="190"/>
      <c r="L65" s="190"/>
      <c r="M65" s="190">
        <f>M66+M68</f>
        <v>111804</v>
      </c>
      <c r="N65" s="190"/>
      <c r="O65" s="190"/>
      <c r="P65" s="190">
        <f>P66+P68</f>
        <v>165044</v>
      </c>
      <c r="Q65" s="34"/>
      <c r="R65" s="34"/>
    </row>
    <row r="66" spans="3:20" ht="30" outlineLevel="1" x14ac:dyDescent="0.25">
      <c r="C66" s="151" t="s">
        <v>65</v>
      </c>
      <c r="D66" s="3" t="s">
        <v>183</v>
      </c>
      <c r="E66" s="185"/>
      <c r="F66" s="185"/>
      <c r="G66" s="186">
        <f>SUM(G67:G67)</f>
        <v>42592</v>
      </c>
      <c r="H66" s="191"/>
      <c r="I66" s="191"/>
      <c r="J66" s="186">
        <f>SUM(J67:J67)</f>
        <v>74536</v>
      </c>
      <c r="K66" s="191"/>
      <c r="L66" s="191"/>
      <c r="M66" s="186">
        <f>SUM(M67:M67)</f>
        <v>111804</v>
      </c>
      <c r="N66" s="191"/>
      <c r="O66" s="191"/>
      <c r="P66" s="186">
        <f>SUM(P67:P67)</f>
        <v>165044</v>
      </c>
      <c r="Q66" s="28"/>
      <c r="R66" s="25"/>
    </row>
    <row r="67" spans="3:20" ht="241.5" customHeight="1" outlineLevel="1" x14ac:dyDescent="0.25">
      <c r="C67" s="152"/>
      <c r="D67" s="7"/>
      <c r="E67" s="255">
        <f>440*1.21</f>
        <v>532.4</v>
      </c>
      <c r="F67" s="179">
        <v>80</v>
      </c>
      <c r="G67" s="176">
        <f>E67*F67</f>
        <v>42592</v>
      </c>
      <c r="H67" s="255">
        <f>440*1.21</f>
        <v>532.4</v>
      </c>
      <c r="I67" s="179">
        <v>140</v>
      </c>
      <c r="J67" s="176">
        <f>H67*I67</f>
        <v>74536</v>
      </c>
      <c r="K67" s="255">
        <f>440*1.21</f>
        <v>532.4</v>
      </c>
      <c r="L67" s="179">
        <v>210</v>
      </c>
      <c r="M67" s="176">
        <f>K67*L67</f>
        <v>111804</v>
      </c>
      <c r="N67" s="255">
        <f>440*1.21</f>
        <v>532.4</v>
      </c>
      <c r="O67" s="179">
        <f>260+50</f>
        <v>310</v>
      </c>
      <c r="P67" s="176">
        <f>N67*O67</f>
        <v>165044</v>
      </c>
      <c r="Q67" s="261" t="s">
        <v>219</v>
      </c>
      <c r="R67" s="257"/>
      <c r="S67" s="241"/>
    </row>
    <row r="68" spans="3:20" ht="30" outlineLevel="1" x14ac:dyDescent="0.25">
      <c r="C68" s="151" t="s">
        <v>66</v>
      </c>
      <c r="D68" s="3" t="s">
        <v>184</v>
      </c>
      <c r="E68" s="185"/>
      <c r="F68" s="185"/>
      <c r="G68" s="186">
        <f>SUM(G69:G69)</f>
        <v>0</v>
      </c>
      <c r="H68" s="191"/>
      <c r="I68" s="191"/>
      <c r="J68" s="186">
        <f>SUM(J69:J69)</f>
        <v>0</v>
      </c>
      <c r="K68" s="191"/>
      <c r="L68" s="191"/>
      <c r="M68" s="186">
        <f>SUM(M69:M69)</f>
        <v>0</v>
      </c>
      <c r="N68" s="191"/>
      <c r="O68" s="191"/>
      <c r="P68" s="186">
        <f>SUM(P69:P69)</f>
        <v>0</v>
      </c>
      <c r="Q68" s="25"/>
      <c r="R68" s="25"/>
    </row>
    <row r="69" spans="3:20" outlineLevel="1" x14ac:dyDescent="0.25">
      <c r="C69" s="152"/>
      <c r="D69" s="7"/>
      <c r="E69" s="198"/>
      <c r="F69" s="199"/>
      <c r="G69" s="199"/>
      <c r="H69" s="179"/>
      <c r="I69" s="199"/>
      <c r="J69" s="199"/>
      <c r="K69" s="199"/>
      <c r="L69" s="199"/>
      <c r="M69" s="176"/>
      <c r="N69" s="199"/>
      <c r="O69" s="199"/>
      <c r="P69" s="176"/>
      <c r="Q69" s="1"/>
      <c r="R69" s="1"/>
    </row>
    <row r="70" spans="3:20" ht="23.25" customHeight="1" outlineLevel="1" x14ac:dyDescent="0.25">
      <c r="C70" s="163" t="s">
        <v>24</v>
      </c>
      <c r="D70" s="39" t="s">
        <v>43</v>
      </c>
      <c r="E70" s="202"/>
      <c r="F70" s="202"/>
      <c r="G70" s="192">
        <f>SUM(G71:G71)</f>
        <v>408173.33333333337</v>
      </c>
      <c r="H70" s="202"/>
      <c r="I70" s="202"/>
      <c r="J70" s="192">
        <f t="shared" ref="J70" si="2">SUM(J71:J71)</f>
        <v>689458</v>
      </c>
      <c r="K70" s="202"/>
      <c r="L70" s="202"/>
      <c r="M70" s="192">
        <f>SUM(M71:M71)-6829</f>
        <v>682629</v>
      </c>
      <c r="N70" s="202"/>
      <c r="O70" s="202"/>
      <c r="P70" s="192">
        <f>SUM(P71:P71)-33449</f>
        <v>656009</v>
      </c>
      <c r="Q70" s="42" t="s">
        <v>218</v>
      </c>
      <c r="R70" s="42"/>
    </row>
    <row r="71" spans="3:20" ht="409.5" outlineLevel="1" x14ac:dyDescent="0.25">
      <c r="C71" s="153"/>
      <c r="D71" s="7"/>
      <c r="E71" s="255">
        <f>440*1.21</f>
        <v>532.4</v>
      </c>
      <c r="F71" s="199">
        <f>1150*0.8/12*10</f>
        <v>766.66666666666674</v>
      </c>
      <c r="G71" s="196">
        <f>E71*F71</f>
        <v>408173.33333333337</v>
      </c>
      <c r="H71" s="255">
        <f>440*1.21</f>
        <v>532.4</v>
      </c>
      <c r="I71" s="199">
        <f>1150+145</f>
        <v>1295</v>
      </c>
      <c r="J71" s="196">
        <f>H71*I71</f>
        <v>689458</v>
      </c>
      <c r="K71" s="255">
        <f>440*1.21</f>
        <v>532.4</v>
      </c>
      <c r="L71" s="199">
        <f>1150+145</f>
        <v>1295</v>
      </c>
      <c r="M71" s="196">
        <f>K71*L71</f>
        <v>689458</v>
      </c>
      <c r="N71" s="255">
        <f>440*1.21</f>
        <v>532.4</v>
      </c>
      <c r="O71" s="199">
        <f>1150+145</f>
        <v>1295</v>
      </c>
      <c r="P71" s="196">
        <f>N71*O71</f>
        <v>689458</v>
      </c>
      <c r="Q71" s="261" t="s">
        <v>217</v>
      </c>
      <c r="R71" s="257"/>
      <c r="S71" s="241"/>
    </row>
    <row r="72" spans="3:20" ht="15" customHeight="1" outlineLevel="1" x14ac:dyDescent="0.25">
      <c r="C72" s="149" t="s">
        <v>26</v>
      </c>
      <c r="D72" s="39" t="s">
        <v>44</v>
      </c>
      <c r="E72" s="190"/>
      <c r="F72" s="190"/>
      <c r="G72" s="192">
        <f>SUM(G73:G73)</f>
        <v>0</v>
      </c>
      <c r="H72" s="202"/>
      <c r="I72" s="202"/>
      <c r="J72" s="192">
        <f>SUM(J73:J73)</f>
        <v>0</v>
      </c>
      <c r="K72" s="202"/>
      <c r="L72" s="202"/>
      <c r="M72" s="192">
        <f>SUM(M73:M73)</f>
        <v>0</v>
      </c>
      <c r="N72" s="202"/>
      <c r="O72" s="202"/>
      <c r="P72" s="192">
        <f>SUM(P73:P73)</f>
        <v>0</v>
      </c>
      <c r="Q72" s="34"/>
      <c r="R72" s="34"/>
    </row>
    <row r="73" spans="3:20" outlineLevel="1" x14ac:dyDescent="0.25">
      <c r="C73" s="41"/>
      <c r="D73" s="7"/>
      <c r="E73" s="204"/>
      <c r="F73" s="199"/>
      <c r="G73" s="205"/>
      <c r="H73" s="204"/>
      <c r="I73" s="204"/>
      <c r="J73" s="205"/>
      <c r="K73" s="204"/>
      <c r="L73" s="204"/>
      <c r="M73" s="205"/>
      <c r="N73" s="204"/>
      <c r="O73" s="204"/>
      <c r="P73" s="205"/>
      <c r="Q73" s="256"/>
      <c r="R73" s="29"/>
    </row>
    <row r="74" spans="3:20" ht="15" customHeight="1" outlineLevel="1" x14ac:dyDescent="0.25">
      <c r="C74" s="149" t="s">
        <v>67</v>
      </c>
      <c r="D74" s="39" t="s">
        <v>45</v>
      </c>
      <c r="E74" s="190"/>
      <c r="F74" s="190"/>
      <c r="G74" s="192">
        <f>SUM(G75:G75)</f>
        <v>0</v>
      </c>
      <c r="H74" s="202"/>
      <c r="I74" s="202"/>
      <c r="J74" s="192">
        <f>SUM(J75:J75)</f>
        <v>0</v>
      </c>
      <c r="K74" s="202"/>
      <c r="L74" s="202"/>
      <c r="M74" s="192">
        <f>SUM(M75:M75)</f>
        <v>0</v>
      </c>
      <c r="N74" s="202"/>
      <c r="O74" s="202"/>
      <c r="P74" s="192">
        <f>SUM(P75:P75)</f>
        <v>0</v>
      </c>
      <c r="Q74" s="34"/>
      <c r="R74" s="34"/>
    </row>
    <row r="75" spans="3:20" outlineLevel="1" x14ac:dyDescent="0.25">
      <c r="C75" s="41"/>
      <c r="D75" s="7"/>
      <c r="E75" s="204"/>
      <c r="F75" s="199"/>
      <c r="G75" s="205"/>
      <c r="H75" s="204"/>
      <c r="I75" s="204"/>
      <c r="J75" s="205"/>
      <c r="K75" s="204"/>
      <c r="L75" s="204"/>
      <c r="M75" s="205"/>
      <c r="N75" s="204"/>
      <c r="O75" s="204"/>
      <c r="P75" s="205"/>
      <c r="Q75" s="256"/>
      <c r="R75" s="29"/>
    </row>
    <row r="76" spans="3:20" s="24" customFormat="1" ht="15.75" x14ac:dyDescent="0.25">
      <c r="C76" s="144" t="s">
        <v>4</v>
      </c>
      <c r="D76" s="161" t="s">
        <v>162</v>
      </c>
      <c r="E76" s="189"/>
      <c r="F76" s="189"/>
      <c r="G76" s="189">
        <f>ROUND(SUM(G77,G122,G127),0)</f>
        <v>19166</v>
      </c>
      <c r="H76" s="189"/>
      <c r="I76" s="189"/>
      <c r="J76" s="189">
        <f>ROUND(SUM(J77,J122,J127),0)</f>
        <v>38333</v>
      </c>
      <c r="K76" s="189"/>
      <c r="L76" s="189"/>
      <c r="M76" s="189">
        <f>ROUND(SUM(M77,M122,M127),0)</f>
        <v>51110</v>
      </c>
      <c r="N76" s="189"/>
      <c r="O76" s="189"/>
      <c r="P76" s="189">
        <f>ROUND(SUM(P77,P122,P127),0)</f>
        <v>63888</v>
      </c>
      <c r="Q76" s="37"/>
      <c r="R76" s="37"/>
      <c r="S76" s="243"/>
      <c r="T76" s="243"/>
    </row>
    <row r="77" spans="3:20" customFormat="1" ht="15" customHeight="1" outlineLevel="1" x14ac:dyDescent="0.25">
      <c r="C77" s="145" t="s">
        <v>28</v>
      </c>
      <c r="D77" s="39" t="s">
        <v>68</v>
      </c>
      <c r="E77" s="188"/>
      <c r="F77" s="188"/>
      <c r="G77" s="188">
        <f>SUM(G78,G89,G100,G111)</f>
        <v>19166.399999999998</v>
      </c>
      <c r="H77" s="188"/>
      <c r="I77" s="188"/>
      <c r="J77" s="188">
        <f>SUM(J78,J89,J100,J111)</f>
        <v>38332.799999999996</v>
      </c>
      <c r="K77" s="188"/>
      <c r="L77" s="188"/>
      <c r="M77" s="188">
        <f>SUM(M78,M89,M100,M111)</f>
        <v>51110.399999999994</v>
      </c>
      <c r="N77" s="188"/>
      <c r="O77" s="188"/>
      <c r="P77" s="188">
        <f>SUM(P78,P89,P100,P111)</f>
        <v>63888</v>
      </c>
      <c r="Q77" s="51"/>
      <c r="R77" s="171"/>
      <c r="S77" s="237"/>
      <c r="T77" s="237"/>
    </row>
    <row r="78" spans="3:20" customFormat="1" ht="15" customHeight="1" outlineLevel="1" x14ac:dyDescent="0.25">
      <c r="C78" s="148" t="s">
        <v>70</v>
      </c>
      <c r="D78" s="55" t="s">
        <v>29</v>
      </c>
      <c r="E78" s="193"/>
      <c r="F78" s="193"/>
      <c r="G78" s="193">
        <f>SUM(G79,G81,G83,G85,G87)</f>
        <v>0</v>
      </c>
      <c r="H78" s="193"/>
      <c r="I78" s="193"/>
      <c r="J78" s="193">
        <f>SUM(J79,J81,J83,J85,J87)</f>
        <v>0</v>
      </c>
      <c r="K78" s="193"/>
      <c r="L78" s="193"/>
      <c r="M78" s="193">
        <f>SUM(M79,M81,M83,M85,M87)</f>
        <v>0</v>
      </c>
      <c r="N78" s="193"/>
      <c r="O78" s="193"/>
      <c r="P78" s="193">
        <f>SUM(P79,P81,P83,P85,P87)</f>
        <v>0</v>
      </c>
      <c r="Q78" s="53"/>
      <c r="R78" s="53"/>
      <c r="S78" s="237"/>
      <c r="T78" s="237"/>
    </row>
    <row r="79" spans="3:20" s="43" customFormat="1" ht="15" customHeight="1" outlineLevel="1" x14ac:dyDescent="0.25">
      <c r="C79" s="148" t="s">
        <v>81</v>
      </c>
      <c r="D79" s="2" t="s">
        <v>101</v>
      </c>
      <c r="E79" s="191"/>
      <c r="F79" s="191"/>
      <c r="G79" s="186">
        <f>SUM(G80:G80)</f>
        <v>0</v>
      </c>
      <c r="H79" s="191"/>
      <c r="I79" s="191"/>
      <c r="J79" s="186">
        <f>SUM(J80:J80)</f>
        <v>0</v>
      </c>
      <c r="K79" s="191"/>
      <c r="L79" s="191"/>
      <c r="M79" s="186">
        <f>SUM(M80:M80)</f>
        <v>0</v>
      </c>
      <c r="N79" s="191"/>
      <c r="O79" s="191"/>
      <c r="P79" s="186">
        <f>SUM(P80:P80)</f>
        <v>0</v>
      </c>
      <c r="Q79" s="25"/>
      <c r="R79" s="25"/>
      <c r="S79" s="239"/>
      <c r="T79" s="239"/>
    </row>
    <row r="80" spans="3:20" s="23" customFormat="1" ht="17.25" customHeight="1" outlineLevel="1" x14ac:dyDescent="0.25">
      <c r="C80" s="154"/>
      <c r="D80" s="9"/>
      <c r="E80" s="203"/>
      <c r="F80" s="203"/>
      <c r="G80" s="203"/>
      <c r="H80" s="203"/>
      <c r="I80" s="203"/>
      <c r="J80" s="203"/>
      <c r="K80" s="203"/>
      <c r="L80" s="203"/>
      <c r="M80" s="203"/>
      <c r="N80" s="203"/>
      <c r="O80" s="203"/>
      <c r="P80" s="203"/>
      <c r="Q80" s="27"/>
      <c r="R80" s="27"/>
      <c r="S80" s="240"/>
      <c r="T80" s="240"/>
    </row>
    <row r="81" spans="3:20" s="43" customFormat="1" ht="15" customHeight="1" outlineLevel="1" x14ac:dyDescent="0.25">
      <c r="C81" s="148" t="s">
        <v>82</v>
      </c>
      <c r="D81" s="2" t="s">
        <v>102</v>
      </c>
      <c r="E81" s="191"/>
      <c r="F81" s="191"/>
      <c r="G81" s="186">
        <f>SUM(G82:G82)</f>
        <v>0</v>
      </c>
      <c r="H81" s="191"/>
      <c r="I81" s="191"/>
      <c r="J81" s="186">
        <f>SUM(J82:J82)</f>
        <v>0</v>
      </c>
      <c r="K81" s="191"/>
      <c r="L81" s="191"/>
      <c r="M81" s="186">
        <f>SUM(M82:M82)</f>
        <v>0</v>
      </c>
      <c r="N81" s="191"/>
      <c r="O81" s="191"/>
      <c r="P81" s="186">
        <f>SUM(P82:P82)</f>
        <v>0</v>
      </c>
      <c r="Q81" s="25"/>
      <c r="R81" s="25"/>
      <c r="S81" s="239"/>
      <c r="T81" s="239"/>
    </row>
    <row r="82" spans="3:20" s="23" customFormat="1" ht="17.25" customHeight="1" outlineLevel="1" x14ac:dyDescent="0.25">
      <c r="C82" s="154"/>
      <c r="D82" s="9"/>
      <c r="E82" s="203"/>
      <c r="F82" s="203"/>
      <c r="G82" s="203"/>
      <c r="H82" s="203"/>
      <c r="I82" s="203"/>
      <c r="J82" s="203"/>
      <c r="K82" s="203"/>
      <c r="L82" s="203"/>
      <c r="M82" s="203"/>
      <c r="N82" s="203"/>
      <c r="O82" s="203"/>
      <c r="P82" s="203"/>
      <c r="Q82" s="27"/>
      <c r="R82" s="27"/>
      <c r="S82" s="240"/>
      <c r="T82" s="240"/>
    </row>
    <row r="83" spans="3:20" s="43" customFormat="1" ht="15" customHeight="1" outlineLevel="1" x14ac:dyDescent="0.25">
      <c r="C83" s="148" t="s">
        <v>83</v>
      </c>
      <c r="D83" s="2" t="s">
        <v>103</v>
      </c>
      <c r="E83" s="191"/>
      <c r="F83" s="191"/>
      <c r="G83" s="186">
        <f>SUM(G84:G84)</f>
        <v>0</v>
      </c>
      <c r="H83" s="191"/>
      <c r="I83" s="191"/>
      <c r="J83" s="186">
        <f>SUM(J84:J84)</f>
        <v>0</v>
      </c>
      <c r="K83" s="191"/>
      <c r="L83" s="191"/>
      <c r="M83" s="186">
        <f>SUM(M84:M84)</f>
        <v>0</v>
      </c>
      <c r="N83" s="191"/>
      <c r="O83" s="191"/>
      <c r="P83" s="186">
        <f>SUM(P84:P84)</f>
        <v>0</v>
      </c>
      <c r="Q83" s="25"/>
      <c r="R83" s="25"/>
      <c r="S83" s="239"/>
      <c r="T83" s="239"/>
    </row>
    <row r="84" spans="3:20" s="44" customFormat="1" outlineLevel="1" x14ac:dyDescent="0.25">
      <c r="C84" s="154"/>
      <c r="D84" s="13"/>
      <c r="E84" s="176"/>
      <c r="F84" s="176"/>
      <c r="G84" s="176"/>
      <c r="H84" s="176"/>
      <c r="I84" s="176"/>
      <c r="J84" s="176"/>
      <c r="K84" s="176"/>
      <c r="L84" s="176"/>
      <c r="M84" s="176"/>
      <c r="N84" s="176"/>
      <c r="O84" s="176"/>
      <c r="P84" s="176"/>
      <c r="Q84" s="10"/>
      <c r="R84" s="16"/>
      <c r="S84" s="244"/>
      <c r="T84" s="244"/>
    </row>
    <row r="85" spans="3:20" s="43" customFormat="1" ht="15" customHeight="1" outlineLevel="1" x14ac:dyDescent="0.25">
      <c r="C85" s="148" t="s">
        <v>84</v>
      </c>
      <c r="D85" s="2" t="s">
        <v>104</v>
      </c>
      <c r="E85" s="191"/>
      <c r="F85" s="191"/>
      <c r="G85" s="186">
        <f>SUM(G86:G86)</f>
        <v>0</v>
      </c>
      <c r="H85" s="191"/>
      <c r="I85" s="191"/>
      <c r="J85" s="186">
        <f>SUM(J86:J86)</f>
        <v>0</v>
      </c>
      <c r="K85" s="191"/>
      <c r="L85" s="191"/>
      <c r="M85" s="186">
        <f>SUM(M86:M86)</f>
        <v>0</v>
      </c>
      <c r="N85" s="191"/>
      <c r="O85" s="191"/>
      <c r="P85" s="186">
        <f>SUM(P86:P86)</f>
        <v>0</v>
      </c>
      <c r="Q85" s="25"/>
      <c r="R85" s="25"/>
      <c r="S85" s="239"/>
      <c r="T85" s="239"/>
    </row>
    <row r="86" spans="3:20" s="23" customFormat="1" ht="15.75" customHeight="1" outlineLevel="1" x14ac:dyDescent="0.25">
      <c r="C86" s="154"/>
      <c r="D86" s="9"/>
      <c r="E86" s="203"/>
      <c r="F86" s="203"/>
      <c r="G86" s="203"/>
      <c r="H86" s="203"/>
      <c r="I86" s="203"/>
      <c r="J86" s="203"/>
      <c r="K86" s="203"/>
      <c r="L86" s="203"/>
      <c r="M86" s="203"/>
      <c r="N86" s="203"/>
      <c r="O86" s="203"/>
      <c r="P86" s="203"/>
      <c r="Q86" s="27"/>
      <c r="R86" s="27"/>
      <c r="S86" s="240"/>
      <c r="T86" s="240"/>
    </row>
    <row r="87" spans="3:20" s="43" customFormat="1" ht="15" customHeight="1" outlineLevel="1" x14ac:dyDescent="0.25">
      <c r="C87" s="148" t="s">
        <v>85</v>
      </c>
      <c r="D87" s="2" t="s">
        <v>105</v>
      </c>
      <c r="E87" s="191"/>
      <c r="F87" s="191"/>
      <c r="G87" s="186">
        <f>SUM(G88:G88)</f>
        <v>0</v>
      </c>
      <c r="H87" s="191"/>
      <c r="I87" s="191"/>
      <c r="J87" s="186">
        <f>SUM(J88:J88)</f>
        <v>0</v>
      </c>
      <c r="K87" s="191"/>
      <c r="L87" s="191"/>
      <c r="M87" s="186">
        <f>SUM(M88:M88)</f>
        <v>0</v>
      </c>
      <c r="N87" s="191"/>
      <c r="O87" s="191"/>
      <c r="P87" s="186">
        <f>SUM(P88:P88)</f>
        <v>0</v>
      </c>
      <c r="Q87" s="25"/>
      <c r="R87" s="25"/>
      <c r="S87" s="239"/>
      <c r="T87" s="239"/>
    </row>
    <row r="88" spans="3:20" s="23" customFormat="1" ht="15.75" customHeight="1" outlineLevel="1" x14ac:dyDescent="0.25">
      <c r="C88" s="154"/>
      <c r="D88" s="9"/>
      <c r="E88" s="203"/>
      <c r="F88" s="203"/>
      <c r="G88" s="203"/>
      <c r="H88" s="203"/>
      <c r="I88" s="203"/>
      <c r="J88" s="203"/>
      <c r="K88" s="203"/>
      <c r="L88" s="203"/>
      <c r="M88" s="203"/>
      <c r="N88" s="203"/>
      <c r="O88" s="203"/>
      <c r="P88" s="203"/>
      <c r="Q88" s="27"/>
      <c r="R88" s="27"/>
      <c r="S88" s="240"/>
      <c r="T88" s="240"/>
    </row>
    <row r="89" spans="3:20" ht="15" customHeight="1" outlineLevel="1" x14ac:dyDescent="0.25">
      <c r="C89" s="155" t="s">
        <v>71</v>
      </c>
      <c r="D89" s="52" t="s">
        <v>31</v>
      </c>
      <c r="E89" s="175"/>
      <c r="F89" s="175"/>
      <c r="G89" s="193">
        <v>0</v>
      </c>
      <c r="H89" s="193"/>
      <c r="I89" s="193"/>
      <c r="J89" s="193">
        <f>SUM(J90,J92,J94,J96,J98)</f>
        <v>0</v>
      </c>
      <c r="K89" s="193"/>
      <c r="L89" s="193"/>
      <c r="M89" s="193">
        <f>SUM(M90,M92,M94,M96,M98)</f>
        <v>0</v>
      </c>
      <c r="N89" s="193"/>
      <c r="O89" s="193"/>
      <c r="P89" s="193">
        <f>SUM(P90,P92,P94,P96,P98)</f>
        <v>0</v>
      </c>
      <c r="Q89" s="53"/>
      <c r="R89" s="53"/>
    </row>
    <row r="90" spans="3:20" s="43" customFormat="1" ht="15" customHeight="1" outlineLevel="1" x14ac:dyDescent="0.25">
      <c r="C90" s="148" t="s">
        <v>86</v>
      </c>
      <c r="D90" s="2" t="s">
        <v>101</v>
      </c>
      <c r="E90" s="191"/>
      <c r="F90" s="191"/>
      <c r="G90" s="186">
        <v>0</v>
      </c>
      <c r="H90" s="191"/>
      <c r="I90" s="191"/>
      <c r="J90" s="186">
        <v>0</v>
      </c>
      <c r="K90" s="191"/>
      <c r="L90" s="191"/>
      <c r="M90" s="186">
        <v>0</v>
      </c>
      <c r="N90" s="191"/>
      <c r="O90" s="191"/>
      <c r="P90" s="186">
        <v>0</v>
      </c>
      <c r="Q90" s="25"/>
      <c r="R90" s="25"/>
      <c r="S90" s="239"/>
      <c r="T90" s="239"/>
    </row>
    <row r="91" spans="3:20" s="23" customFormat="1" ht="17.25" customHeight="1" outlineLevel="1" x14ac:dyDescent="0.25">
      <c r="C91" s="154"/>
      <c r="D91" s="9"/>
      <c r="E91" s="203"/>
      <c r="F91" s="203"/>
      <c r="G91" s="203"/>
      <c r="H91" s="203"/>
      <c r="I91" s="203"/>
      <c r="J91" s="203"/>
      <c r="K91" s="203"/>
      <c r="L91" s="203"/>
      <c r="M91" s="203"/>
      <c r="N91" s="203"/>
      <c r="O91" s="203"/>
      <c r="P91" s="203"/>
      <c r="Q91" s="27"/>
      <c r="R91" s="27"/>
      <c r="S91" s="240"/>
      <c r="T91" s="240"/>
    </row>
    <row r="92" spans="3:20" s="43" customFormat="1" ht="15" customHeight="1" outlineLevel="1" x14ac:dyDescent="0.25">
      <c r="C92" s="148" t="s">
        <v>87</v>
      </c>
      <c r="D92" s="2" t="s">
        <v>102</v>
      </c>
      <c r="E92" s="191"/>
      <c r="F92" s="191"/>
      <c r="G92" s="186">
        <v>0</v>
      </c>
      <c r="H92" s="191"/>
      <c r="I92" s="191"/>
      <c r="J92" s="186">
        <v>0</v>
      </c>
      <c r="K92" s="191"/>
      <c r="L92" s="191"/>
      <c r="M92" s="186">
        <v>0</v>
      </c>
      <c r="N92" s="191"/>
      <c r="O92" s="191"/>
      <c r="P92" s="186">
        <v>0</v>
      </c>
      <c r="Q92" s="25"/>
      <c r="R92" s="25"/>
      <c r="S92" s="239"/>
      <c r="T92" s="239"/>
    </row>
    <row r="93" spans="3:20" s="23" customFormat="1" ht="17.25" customHeight="1" outlineLevel="1" x14ac:dyDescent="0.25">
      <c r="C93" s="154"/>
      <c r="D93" s="9"/>
      <c r="E93" s="203"/>
      <c r="F93" s="203"/>
      <c r="G93" s="203"/>
      <c r="H93" s="203"/>
      <c r="I93" s="203"/>
      <c r="J93" s="203"/>
      <c r="K93" s="203"/>
      <c r="L93" s="203"/>
      <c r="M93" s="203"/>
      <c r="N93" s="203"/>
      <c r="O93" s="203"/>
      <c r="P93" s="203"/>
      <c r="Q93" s="27"/>
      <c r="R93" s="27"/>
      <c r="S93" s="240"/>
      <c r="T93" s="240"/>
    </row>
    <row r="94" spans="3:20" s="43" customFormat="1" ht="15" customHeight="1" outlineLevel="1" x14ac:dyDescent="0.25">
      <c r="C94" s="148" t="s">
        <v>88</v>
      </c>
      <c r="D94" s="2" t="s">
        <v>103</v>
      </c>
      <c r="E94" s="191"/>
      <c r="F94" s="191"/>
      <c r="G94" s="186">
        <v>0</v>
      </c>
      <c r="H94" s="191"/>
      <c r="I94" s="191"/>
      <c r="J94" s="186">
        <v>0</v>
      </c>
      <c r="K94" s="191"/>
      <c r="L94" s="191"/>
      <c r="M94" s="186">
        <v>0</v>
      </c>
      <c r="N94" s="191"/>
      <c r="O94" s="191"/>
      <c r="P94" s="186">
        <v>0</v>
      </c>
      <c r="Q94" s="25"/>
      <c r="R94" s="25"/>
      <c r="S94" s="239"/>
      <c r="T94" s="239"/>
    </row>
    <row r="95" spans="3:20" s="44" customFormat="1" ht="15" customHeight="1" outlineLevel="1" x14ac:dyDescent="0.25">
      <c r="C95" s="154"/>
      <c r="D95" s="13"/>
      <c r="E95" s="195"/>
      <c r="F95" s="195"/>
      <c r="G95" s="195"/>
      <c r="H95" s="195"/>
      <c r="I95" s="195"/>
      <c r="J95" s="195"/>
      <c r="K95" s="195"/>
      <c r="L95" s="195"/>
      <c r="M95" s="195"/>
      <c r="N95" s="195"/>
      <c r="O95" s="195"/>
      <c r="P95" s="195"/>
      <c r="Q95" s="35"/>
      <c r="R95" s="35"/>
      <c r="S95" s="244"/>
      <c r="T95" s="244"/>
    </row>
    <row r="96" spans="3:20" s="43" customFormat="1" ht="15" customHeight="1" outlineLevel="1" x14ac:dyDescent="0.25">
      <c r="C96" s="148" t="s">
        <v>89</v>
      </c>
      <c r="D96" s="2" t="s">
        <v>104</v>
      </c>
      <c r="E96" s="191"/>
      <c r="F96" s="191"/>
      <c r="G96" s="186">
        <v>0</v>
      </c>
      <c r="H96" s="191"/>
      <c r="I96" s="191"/>
      <c r="J96" s="186">
        <v>0</v>
      </c>
      <c r="K96" s="191"/>
      <c r="L96" s="191"/>
      <c r="M96" s="186">
        <v>0</v>
      </c>
      <c r="N96" s="191"/>
      <c r="O96" s="191"/>
      <c r="P96" s="186">
        <v>0</v>
      </c>
      <c r="Q96" s="25"/>
      <c r="R96" s="25"/>
      <c r="S96" s="239"/>
      <c r="T96" s="239"/>
    </row>
    <row r="97" spans="3:21" s="23" customFormat="1" ht="15.75" customHeight="1" outlineLevel="1" x14ac:dyDescent="0.25">
      <c r="C97" s="154"/>
      <c r="D97" s="9"/>
      <c r="E97" s="203"/>
      <c r="F97" s="203"/>
      <c r="G97" s="203"/>
      <c r="H97" s="203"/>
      <c r="I97" s="203"/>
      <c r="J97" s="203"/>
      <c r="K97" s="203"/>
      <c r="L97" s="203"/>
      <c r="M97" s="203"/>
      <c r="N97" s="203"/>
      <c r="O97" s="203"/>
      <c r="P97" s="203"/>
      <c r="Q97" s="27"/>
      <c r="R97" s="27"/>
      <c r="S97" s="240"/>
      <c r="T97" s="240"/>
    </row>
    <row r="98" spans="3:21" s="43" customFormat="1" ht="15" customHeight="1" outlineLevel="1" x14ac:dyDescent="0.25">
      <c r="C98" s="148" t="s">
        <v>90</v>
      </c>
      <c r="D98" s="2" t="s">
        <v>105</v>
      </c>
      <c r="E98" s="191"/>
      <c r="F98" s="191"/>
      <c r="G98" s="186">
        <v>0</v>
      </c>
      <c r="H98" s="191"/>
      <c r="I98" s="191"/>
      <c r="J98" s="186">
        <f>SUM(J99:J99)</f>
        <v>0</v>
      </c>
      <c r="K98" s="191"/>
      <c r="L98" s="191"/>
      <c r="M98" s="186">
        <f>SUM(M99:M99)</f>
        <v>0</v>
      </c>
      <c r="N98" s="191"/>
      <c r="O98" s="191"/>
      <c r="P98" s="186">
        <f>SUM(P99:P99)</f>
        <v>0</v>
      </c>
      <c r="Q98" s="25"/>
      <c r="R98" s="25"/>
      <c r="S98" s="239"/>
      <c r="T98" s="239"/>
    </row>
    <row r="99" spans="3:21" s="23" customFormat="1" ht="15.75" customHeight="1" outlineLevel="1" x14ac:dyDescent="0.25">
      <c r="C99" s="154"/>
      <c r="D99" s="9"/>
      <c r="E99" s="203"/>
      <c r="F99" s="203"/>
      <c r="G99" s="203"/>
      <c r="H99" s="203"/>
      <c r="I99" s="203"/>
      <c r="J99" s="203"/>
      <c r="K99" s="203"/>
      <c r="L99" s="203"/>
      <c r="M99" s="203"/>
      <c r="N99" s="203"/>
      <c r="O99" s="203"/>
      <c r="P99" s="203"/>
      <c r="Q99" s="27"/>
      <c r="R99" s="27"/>
      <c r="S99" s="240"/>
      <c r="T99" s="240"/>
    </row>
    <row r="100" spans="3:21" ht="15" customHeight="1" outlineLevel="1" x14ac:dyDescent="0.25">
      <c r="C100" s="148" t="s">
        <v>72</v>
      </c>
      <c r="D100" s="52" t="s">
        <v>27</v>
      </c>
      <c r="E100" s="175"/>
      <c r="F100" s="175"/>
      <c r="G100" s="193">
        <f>SUM(G101,G103,G105,G107,G109)</f>
        <v>19166.399999999998</v>
      </c>
      <c r="H100" s="193"/>
      <c r="I100" s="193"/>
      <c r="J100" s="193">
        <f>SUM(J101,J103,J105,J107,J109)</f>
        <v>38332.799999999996</v>
      </c>
      <c r="K100" s="193"/>
      <c r="L100" s="193"/>
      <c r="M100" s="225">
        <f>SUM(M101,M103,M105,M107,M109)</f>
        <v>51110.399999999994</v>
      </c>
      <c r="N100" s="225"/>
      <c r="O100" s="225"/>
      <c r="P100" s="225">
        <f>SUM(P101,P103,P105,P107,P109)</f>
        <v>63888</v>
      </c>
      <c r="Q100" s="53"/>
      <c r="R100" s="53"/>
    </row>
    <row r="101" spans="3:21" s="43" customFormat="1" ht="15" customHeight="1" outlineLevel="1" x14ac:dyDescent="0.25">
      <c r="C101" s="148" t="s">
        <v>91</v>
      </c>
      <c r="D101" s="2" t="s">
        <v>101</v>
      </c>
      <c r="E101" s="191"/>
      <c r="F101" s="191"/>
      <c r="G101" s="186">
        <f>SUM(G102:G102)</f>
        <v>0</v>
      </c>
      <c r="H101" s="191"/>
      <c r="I101" s="191"/>
      <c r="J101" s="186">
        <f>SUM(J102:J102)</f>
        <v>0</v>
      </c>
      <c r="K101" s="191"/>
      <c r="L101" s="191"/>
      <c r="M101" s="186">
        <f>SUM(M102:M102)</f>
        <v>0</v>
      </c>
      <c r="N101" s="191"/>
      <c r="O101" s="191"/>
      <c r="P101" s="186">
        <f>SUM(P102:P102)</f>
        <v>0</v>
      </c>
      <c r="Q101" s="25"/>
      <c r="R101" s="25"/>
      <c r="S101" s="239"/>
      <c r="T101" s="239"/>
    </row>
    <row r="102" spans="3:21" s="23" customFormat="1" outlineLevel="1" x14ac:dyDescent="0.25">
      <c r="C102" s="154"/>
      <c r="D102" s="7"/>
      <c r="E102" s="206"/>
      <c r="F102" s="207"/>
      <c r="G102" s="207"/>
      <c r="H102" s="199"/>
      <c r="I102" s="208"/>
      <c r="J102" s="179"/>
      <c r="K102" s="209"/>
      <c r="L102" s="179"/>
      <c r="M102" s="179"/>
      <c r="N102" s="209"/>
      <c r="O102" s="179"/>
      <c r="P102" s="179"/>
      <c r="Q102" s="6"/>
      <c r="R102" s="5"/>
      <c r="S102" s="240"/>
      <c r="T102" s="240"/>
    </row>
    <row r="103" spans="3:21" s="43" customFormat="1" ht="26.25" customHeight="1" outlineLevel="1" x14ac:dyDescent="0.25">
      <c r="C103" s="148" t="s">
        <v>92</v>
      </c>
      <c r="D103" s="2" t="s">
        <v>102</v>
      </c>
      <c r="E103" s="191"/>
      <c r="F103" s="191"/>
      <c r="G103" s="186">
        <f>SUM(G104:G104)</f>
        <v>19166.399999999998</v>
      </c>
      <c r="H103" s="191">
        <f>H104</f>
        <v>532.4</v>
      </c>
      <c r="I103" s="191">
        <f>I104</f>
        <v>72</v>
      </c>
      <c r="J103" s="186">
        <f>SUM(J104:J104)</f>
        <v>38332.799999999996</v>
      </c>
      <c r="K103" s="191">
        <f>K104</f>
        <v>532.4</v>
      </c>
      <c r="L103" s="191">
        <f>L104</f>
        <v>96</v>
      </c>
      <c r="M103" s="186">
        <f>SUM(M104:M104)</f>
        <v>51110.399999999994</v>
      </c>
      <c r="N103" s="191">
        <f>N104</f>
        <v>532.4</v>
      </c>
      <c r="O103" s="191">
        <f>O104</f>
        <v>120</v>
      </c>
      <c r="P103" s="186">
        <f>SUM(P104:P104)</f>
        <v>63888</v>
      </c>
      <c r="Q103" s="25"/>
      <c r="R103" s="25"/>
      <c r="S103" s="239"/>
      <c r="T103" s="239"/>
    </row>
    <row r="104" spans="3:21" s="224" customFormat="1" ht="409.5" outlineLevel="1" x14ac:dyDescent="0.25">
      <c r="C104" s="222"/>
      <c r="D104" s="254"/>
      <c r="E104" s="196">
        <f>440*1.21</f>
        <v>532.4</v>
      </c>
      <c r="F104" s="196">
        <f>3*12</f>
        <v>36</v>
      </c>
      <c r="G104" s="196">
        <f>E104*F104</f>
        <v>19166.399999999998</v>
      </c>
      <c r="H104" s="196">
        <f>440*1.21</f>
        <v>532.4</v>
      </c>
      <c r="I104" s="196">
        <f>6*12</f>
        <v>72</v>
      </c>
      <c r="J104" s="196">
        <f>H104*I104</f>
        <v>38332.799999999996</v>
      </c>
      <c r="K104" s="196">
        <f>440*1.21</f>
        <v>532.4</v>
      </c>
      <c r="L104" s="196">
        <f>8*12</f>
        <v>96</v>
      </c>
      <c r="M104" s="196">
        <f>K104*L104</f>
        <v>51110.399999999994</v>
      </c>
      <c r="N104" s="196">
        <f>440*1.21</f>
        <v>532.4</v>
      </c>
      <c r="O104" s="196">
        <f>10*12</f>
        <v>120</v>
      </c>
      <c r="P104" s="196">
        <f>N104*O104</f>
        <v>63888</v>
      </c>
      <c r="Q104" s="261" t="s">
        <v>211</v>
      </c>
      <c r="R104" s="257"/>
      <c r="S104" s="259"/>
      <c r="T104" s="245"/>
      <c r="U104" s="245"/>
    </row>
    <row r="105" spans="3:21" s="43" customFormat="1" ht="48" customHeight="1" outlineLevel="1" x14ac:dyDescent="0.25">
      <c r="C105" s="148" t="s">
        <v>93</v>
      </c>
      <c r="D105" s="2" t="s">
        <v>103</v>
      </c>
      <c r="E105" s="191"/>
      <c r="F105" s="191"/>
      <c r="G105" s="186">
        <f>SUM(G106:G106)</f>
        <v>0</v>
      </c>
      <c r="H105" s="191"/>
      <c r="I105" s="191"/>
      <c r="J105" s="186">
        <f>SUM(J106:J106)</f>
        <v>0</v>
      </c>
      <c r="K105" s="191"/>
      <c r="L105" s="191"/>
      <c r="M105" s="186">
        <f>SUM(M106:M106)</f>
        <v>0</v>
      </c>
      <c r="N105" s="191"/>
      <c r="O105" s="191"/>
      <c r="P105" s="186">
        <f>SUM(P106:P106)</f>
        <v>0</v>
      </c>
      <c r="Q105" s="25"/>
      <c r="R105" s="25"/>
      <c r="S105" s="239"/>
      <c r="T105" s="239"/>
    </row>
    <row r="106" spans="3:21" s="44" customFormat="1" outlineLevel="1" x14ac:dyDescent="0.25">
      <c r="C106" s="154"/>
      <c r="D106" s="13"/>
      <c r="E106" s="208"/>
      <c r="F106" s="208"/>
      <c r="G106" s="208"/>
      <c r="H106" s="210"/>
      <c r="I106" s="208"/>
      <c r="J106" s="210"/>
      <c r="K106" s="210"/>
      <c r="L106" s="208"/>
      <c r="M106" s="208"/>
      <c r="N106" s="210"/>
      <c r="O106" s="208"/>
      <c r="P106" s="208"/>
      <c r="Q106" s="16"/>
      <c r="R106" s="16"/>
      <c r="S106" s="244"/>
      <c r="T106" s="244"/>
    </row>
    <row r="107" spans="3:21" s="43" customFormat="1" ht="15" customHeight="1" outlineLevel="1" x14ac:dyDescent="0.25">
      <c r="C107" s="148" t="s">
        <v>94</v>
      </c>
      <c r="D107" s="2" t="s">
        <v>104</v>
      </c>
      <c r="E107" s="191"/>
      <c r="F107" s="191"/>
      <c r="G107" s="186">
        <f>SUM(G108:G108)</f>
        <v>0</v>
      </c>
      <c r="H107" s="191"/>
      <c r="I107" s="191"/>
      <c r="J107" s="186">
        <f>SUM(J108:J108)</f>
        <v>0</v>
      </c>
      <c r="K107" s="191"/>
      <c r="L107" s="191"/>
      <c r="M107" s="186">
        <f>SUM(M108:M108)</f>
        <v>0</v>
      </c>
      <c r="N107" s="191"/>
      <c r="O107" s="191"/>
      <c r="P107" s="186">
        <f>SUM(P108:P108)</f>
        <v>0</v>
      </c>
      <c r="Q107" s="25"/>
      <c r="R107" s="25"/>
      <c r="S107" s="239"/>
      <c r="T107" s="239"/>
    </row>
    <row r="108" spans="3:21" s="23" customFormat="1" ht="15.75" customHeight="1" outlineLevel="1" x14ac:dyDescent="0.25">
      <c r="C108" s="154"/>
      <c r="D108" s="9"/>
      <c r="E108" s="203"/>
      <c r="F108" s="203"/>
      <c r="G108" s="203"/>
      <c r="H108" s="203"/>
      <c r="I108" s="203"/>
      <c r="J108" s="203"/>
      <c r="K108" s="203"/>
      <c r="L108" s="203"/>
      <c r="M108" s="203"/>
      <c r="N108" s="203"/>
      <c r="O108" s="203"/>
      <c r="P108" s="203"/>
      <c r="Q108" s="27"/>
      <c r="R108" s="27"/>
      <c r="S108" s="240"/>
      <c r="T108" s="240"/>
    </row>
    <row r="109" spans="3:21" s="43" customFormat="1" ht="15" customHeight="1" outlineLevel="1" x14ac:dyDescent="0.25">
      <c r="C109" s="148" t="s">
        <v>95</v>
      </c>
      <c r="D109" s="2" t="s">
        <v>105</v>
      </c>
      <c r="E109" s="191"/>
      <c r="F109" s="191"/>
      <c r="G109" s="186">
        <f>SUM(G110:G110)</f>
        <v>0</v>
      </c>
      <c r="H109" s="191"/>
      <c r="I109" s="191"/>
      <c r="J109" s="186">
        <f>SUM(J110:J110)</f>
        <v>0</v>
      </c>
      <c r="K109" s="191"/>
      <c r="L109" s="191"/>
      <c r="M109" s="186">
        <f>SUM(M110:M110)</f>
        <v>0</v>
      </c>
      <c r="N109" s="191"/>
      <c r="O109" s="191"/>
      <c r="P109" s="186">
        <f>SUM(P110:P110)</f>
        <v>0</v>
      </c>
      <c r="Q109" s="25"/>
      <c r="R109" s="25"/>
      <c r="S109" s="239"/>
      <c r="T109" s="239"/>
    </row>
    <row r="110" spans="3:21" s="23" customFormat="1" ht="15.75" customHeight="1" outlineLevel="1" x14ac:dyDescent="0.25">
      <c r="C110" s="154"/>
      <c r="D110" s="9"/>
      <c r="E110" s="203"/>
      <c r="F110" s="203"/>
      <c r="G110" s="203"/>
      <c r="H110" s="203"/>
      <c r="I110" s="203"/>
      <c r="J110" s="203"/>
      <c r="K110" s="203"/>
      <c r="L110" s="203"/>
      <c r="M110" s="203"/>
      <c r="N110" s="203"/>
      <c r="O110" s="203"/>
      <c r="P110" s="203"/>
      <c r="Q110" s="27"/>
      <c r="R110" s="27"/>
      <c r="S110" s="240"/>
      <c r="T110" s="240"/>
    </row>
    <row r="111" spans="3:21" ht="30" customHeight="1" outlineLevel="1" x14ac:dyDescent="0.25">
      <c r="C111" s="148" t="s">
        <v>73</v>
      </c>
      <c r="D111" s="162" t="s">
        <v>186</v>
      </c>
      <c r="E111" s="175"/>
      <c r="F111" s="175"/>
      <c r="G111" s="193">
        <f>SUM(G112,G114,G116,G118,G120)</f>
        <v>0</v>
      </c>
      <c r="H111" s="193"/>
      <c r="I111" s="193"/>
      <c r="J111" s="193">
        <f>SUM(J112,J114,J116,J118,J120)</f>
        <v>0</v>
      </c>
      <c r="K111" s="193"/>
      <c r="L111" s="193"/>
      <c r="M111" s="193">
        <f>SUM(M112,M114,M116,M118,M120)</f>
        <v>0</v>
      </c>
      <c r="N111" s="193"/>
      <c r="O111" s="193"/>
      <c r="P111" s="193">
        <f>SUM(P112,P114,P116,P118,P120)</f>
        <v>0</v>
      </c>
      <c r="Q111" s="53"/>
      <c r="R111" s="53"/>
    </row>
    <row r="112" spans="3:21" s="43" customFormat="1" ht="15" customHeight="1" outlineLevel="1" x14ac:dyDescent="0.25">
      <c r="C112" s="148" t="s">
        <v>96</v>
      </c>
      <c r="D112" s="3" t="s">
        <v>101</v>
      </c>
      <c r="E112" s="191"/>
      <c r="F112" s="191"/>
      <c r="G112" s="186">
        <f>SUM(G113:G113)</f>
        <v>0</v>
      </c>
      <c r="H112" s="191"/>
      <c r="I112" s="191"/>
      <c r="J112" s="186">
        <f>SUM(J113:J113)</f>
        <v>0</v>
      </c>
      <c r="K112" s="191"/>
      <c r="L112" s="191"/>
      <c r="M112" s="186">
        <f>SUM(M113:M113)</f>
        <v>0</v>
      </c>
      <c r="N112" s="191"/>
      <c r="O112" s="191"/>
      <c r="P112" s="186">
        <f>SUM(P113:P113)</f>
        <v>0</v>
      </c>
      <c r="Q112" s="25"/>
      <c r="R112" s="25"/>
      <c r="S112" s="239"/>
      <c r="T112" s="239"/>
    </row>
    <row r="113" spans="3:20" s="23" customFormat="1" outlineLevel="1" x14ac:dyDescent="0.25">
      <c r="C113" s="154"/>
      <c r="D113" s="8"/>
      <c r="E113" s="206"/>
      <c r="F113" s="207"/>
      <c r="G113" s="207"/>
      <c r="H113" s="199"/>
      <c r="I113" s="208"/>
      <c r="J113" s="179"/>
      <c r="K113" s="209"/>
      <c r="L113" s="179"/>
      <c r="M113" s="179"/>
      <c r="N113" s="209"/>
      <c r="O113" s="179"/>
      <c r="P113" s="179"/>
      <c r="Q113" s="6"/>
      <c r="R113" s="5"/>
      <c r="S113" s="240"/>
      <c r="T113" s="240"/>
    </row>
    <row r="114" spans="3:20" s="43" customFormat="1" ht="15" customHeight="1" outlineLevel="1" x14ac:dyDescent="0.25">
      <c r="C114" s="148" t="s">
        <v>97</v>
      </c>
      <c r="D114" s="3" t="s">
        <v>102</v>
      </c>
      <c r="E114" s="191"/>
      <c r="F114" s="191"/>
      <c r="G114" s="186">
        <f>SUM(G115:G115)</f>
        <v>0</v>
      </c>
      <c r="H114" s="191"/>
      <c r="I114" s="191"/>
      <c r="J114" s="186">
        <f>SUM(J115:J115)</f>
        <v>0</v>
      </c>
      <c r="K114" s="191"/>
      <c r="L114" s="191"/>
      <c r="M114" s="186">
        <f>SUM(M115:M115)</f>
        <v>0</v>
      </c>
      <c r="N114" s="191"/>
      <c r="O114" s="191"/>
      <c r="P114" s="186">
        <f>SUM(P115:P115)</f>
        <v>0</v>
      </c>
      <c r="Q114" s="25"/>
      <c r="R114" s="25"/>
      <c r="S114" s="239"/>
      <c r="T114" s="239"/>
    </row>
    <row r="115" spans="3:20" s="23" customFormat="1" ht="17.25" customHeight="1" outlineLevel="1" x14ac:dyDescent="0.25">
      <c r="C115" s="154"/>
      <c r="D115" s="9"/>
      <c r="E115" s="203"/>
      <c r="F115" s="203"/>
      <c r="G115" s="203"/>
      <c r="H115" s="203"/>
      <c r="I115" s="203"/>
      <c r="J115" s="203"/>
      <c r="K115" s="203"/>
      <c r="L115" s="203"/>
      <c r="M115" s="203"/>
      <c r="N115" s="203"/>
      <c r="O115" s="203"/>
      <c r="P115" s="203"/>
      <c r="Q115" s="27"/>
      <c r="R115" s="27"/>
      <c r="S115" s="240"/>
      <c r="T115" s="240"/>
    </row>
    <row r="116" spans="3:20" s="43" customFormat="1" ht="15" customHeight="1" outlineLevel="1" x14ac:dyDescent="0.25">
      <c r="C116" s="148" t="s">
        <v>98</v>
      </c>
      <c r="D116" s="3" t="s">
        <v>103</v>
      </c>
      <c r="E116" s="191"/>
      <c r="F116" s="191"/>
      <c r="G116" s="186">
        <f>SUM(G117:G117)</f>
        <v>0</v>
      </c>
      <c r="H116" s="191"/>
      <c r="I116" s="191"/>
      <c r="J116" s="186">
        <f>SUM(J117:J117)</f>
        <v>0</v>
      </c>
      <c r="K116" s="191"/>
      <c r="L116" s="191"/>
      <c r="M116" s="186">
        <f>SUM(M117:M117)</f>
        <v>0</v>
      </c>
      <c r="N116" s="191"/>
      <c r="O116" s="191"/>
      <c r="P116" s="186">
        <f>SUM(P117:P117)</f>
        <v>0</v>
      </c>
      <c r="Q116" s="25"/>
      <c r="R116" s="25"/>
      <c r="S116" s="239"/>
      <c r="T116" s="239"/>
    </row>
    <row r="117" spans="3:20" s="44" customFormat="1" outlineLevel="1" x14ac:dyDescent="0.25">
      <c r="C117" s="154"/>
      <c r="D117" s="8"/>
      <c r="E117" s="208"/>
      <c r="F117" s="208"/>
      <c r="G117" s="208"/>
      <c r="H117" s="210"/>
      <c r="I117" s="208"/>
      <c r="J117" s="210"/>
      <c r="K117" s="210"/>
      <c r="L117" s="208"/>
      <c r="M117" s="208"/>
      <c r="N117" s="210"/>
      <c r="O117" s="208"/>
      <c r="P117" s="208"/>
      <c r="Q117" s="16"/>
      <c r="R117" s="16"/>
      <c r="S117" s="244"/>
      <c r="T117" s="244"/>
    </row>
    <row r="118" spans="3:20" s="43" customFormat="1" ht="15" customHeight="1" outlineLevel="1" x14ac:dyDescent="0.25">
      <c r="C118" s="148" t="s">
        <v>99</v>
      </c>
      <c r="D118" s="3" t="s">
        <v>104</v>
      </c>
      <c r="E118" s="191"/>
      <c r="F118" s="191"/>
      <c r="G118" s="186">
        <f>SUM(G119:G119)</f>
        <v>0</v>
      </c>
      <c r="H118" s="191"/>
      <c r="I118" s="191"/>
      <c r="J118" s="186">
        <f>SUM(J119:J119)</f>
        <v>0</v>
      </c>
      <c r="K118" s="191"/>
      <c r="L118" s="191"/>
      <c r="M118" s="186">
        <f>SUM(M119:M119)</f>
        <v>0</v>
      </c>
      <c r="N118" s="191"/>
      <c r="O118" s="191"/>
      <c r="P118" s="186">
        <f>SUM(P119:P119)</f>
        <v>0</v>
      </c>
      <c r="Q118" s="25"/>
      <c r="R118" s="25"/>
      <c r="S118" s="239"/>
      <c r="T118" s="239"/>
    </row>
    <row r="119" spans="3:20" s="23" customFormat="1" ht="15.75" customHeight="1" outlineLevel="1" x14ac:dyDescent="0.25">
      <c r="C119" s="154"/>
      <c r="D119" s="9"/>
      <c r="E119" s="203"/>
      <c r="F119" s="203"/>
      <c r="G119" s="203"/>
      <c r="H119" s="203"/>
      <c r="I119" s="203"/>
      <c r="J119" s="203"/>
      <c r="K119" s="203"/>
      <c r="L119" s="203"/>
      <c r="M119" s="203"/>
      <c r="N119" s="203"/>
      <c r="O119" s="203"/>
      <c r="P119" s="203"/>
      <c r="Q119" s="27"/>
      <c r="R119" s="27"/>
      <c r="S119" s="240"/>
      <c r="T119" s="240"/>
    </row>
    <row r="120" spans="3:20" s="43" customFormat="1" ht="15" customHeight="1" outlineLevel="1" x14ac:dyDescent="0.25">
      <c r="C120" s="148" t="s">
        <v>100</v>
      </c>
      <c r="D120" s="3" t="s">
        <v>105</v>
      </c>
      <c r="E120" s="191"/>
      <c r="F120" s="191"/>
      <c r="G120" s="186">
        <f>SUM(G121:G121)</f>
        <v>0</v>
      </c>
      <c r="H120" s="191"/>
      <c r="I120" s="191"/>
      <c r="J120" s="186">
        <f>SUM(J121:J121)</f>
        <v>0</v>
      </c>
      <c r="K120" s="191"/>
      <c r="L120" s="191"/>
      <c r="M120" s="186">
        <f>SUM(M121:M121)</f>
        <v>0</v>
      </c>
      <c r="N120" s="191"/>
      <c r="O120" s="191"/>
      <c r="P120" s="186">
        <f>SUM(P121:P121)</f>
        <v>0</v>
      </c>
      <c r="Q120" s="25"/>
      <c r="R120" s="25"/>
      <c r="S120" s="239"/>
      <c r="T120" s="239"/>
    </row>
    <row r="121" spans="3:20" s="23" customFormat="1" ht="15.75" customHeight="1" outlineLevel="1" x14ac:dyDescent="0.25">
      <c r="C121" s="154"/>
      <c r="D121" s="9"/>
      <c r="E121" s="203"/>
      <c r="F121" s="203"/>
      <c r="G121" s="203"/>
      <c r="H121" s="203"/>
      <c r="I121" s="203"/>
      <c r="J121" s="203"/>
      <c r="K121" s="203"/>
      <c r="L121" s="203"/>
      <c r="M121" s="203"/>
      <c r="N121" s="203"/>
      <c r="O121" s="203"/>
      <c r="P121" s="203"/>
      <c r="Q121" s="27"/>
      <c r="R121" s="27"/>
      <c r="S121" s="240"/>
      <c r="T121" s="240"/>
    </row>
    <row r="122" spans="3:20" ht="15" customHeight="1" outlineLevel="1" x14ac:dyDescent="0.25">
      <c r="C122" s="145" t="s">
        <v>30</v>
      </c>
      <c r="D122" s="39" t="s">
        <v>187</v>
      </c>
      <c r="E122" s="194"/>
      <c r="F122" s="194"/>
      <c r="G122" s="194">
        <f>SUM(G123,G125)</f>
        <v>0</v>
      </c>
      <c r="H122" s="190"/>
      <c r="I122" s="190"/>
      <c r="J122" s="194">
        <f>SUM(J123,J125)</f>
        <v>0</v>
      </c>
      <c r="K122" s="190"/>
      <c r="L122" s="190"/>
      <c r="M122" s="188">
        <f>SUM(M123,M125)</f>
        <v>0</v>
      </c>
      <c r="N122" s="188"/>
      <c r="O122" s="188"/>
      <c r="P122" s="188">
        <f>SUM(P123,P125)</f>
        <v>0</v>
      </c>
      <c r="Q122" s="34"/>
      <c r="R122" s="34"/>
    </row>
    <row r="123" spans="3:20" outlineLevel="1" x14ac:dyDescent="0.25">
      <c r="C123" s="155" t="s">
        <v>74</v>
      </c>
      <c r="D123" s="52" t="s">
        <v>76</v>
      </c>
      <c r="E123" s="187"/>
      <c r="F123" s="187"/>
      <c r="G123" s="187"/>
      <c r="H123" s="193"/>
      <c r="I123" s="228"/>
      <c r="J123" s="187">
        <f t="shared" ref="J123:M123" si="3">J124</f>
        <v>0</v>
      </c>
      <c r="K123" s="193"/>
      <c r="L123" s="228"/>
      <c r="M123" s="187">
        <f t="shared" si="3"/>
        <v>0</v>
      </c>
      <c r="N123" s="193"/>
      <c r="O123" s="228"/>
      <c r="P123" s="187">
        <f t="shared" ref="P123" si="4">P124</f>
        <v>0</v>
      </c>
      <c r="Q123" s="57"/>
      <c r="R123" s="57"/>
    </row>
    <row r="124" spans="3:20" outlineLevel="1" x14ac:dyDescent="0.25">
      <c r="C124" s="156"/>
      <c r="D124" s="7"/>
      <c r="E124" s="176"/>
      <c r="F124" s="226"/>
      <c r="G124" s="176"/>
      <c r="H124" s="176"/>
      <c r="I124" s="226"/>
      <c r="J124" s="176"/>
      <c r="K124" s="195"/>
      <c r="L124" s="227"/>
      <c r="M124" s="196"/>
      <c r="N124" s="195"/>
      <c r="O124" s="227"/>
      <c r="P124" s="196"/>
      <c r="Q124" s="252"/>
      <c r="R124" s="16"/>
      <c r="S124" s="253"/>
      <c r="T124" s="249"/>
    </row>
    <row r="125" spans="3:20" ht="15" customHeight="1" outlineLevel="1" x14ac:dyDescent="0.25">
      <c r="C125" s="155" t="s">
        <v>75</v>
      </c>
      <c r="D125" s="52" t="s">
        <v>77</v>
      </c>
      <c r="E125" s="175"/>
      <c r="F125" s="175"/>
      <c r="G125" s="187">
        <f>SUM(G126:G126)</f>
        <v>0</v>
      </c>
      <c r="H125" s="193"/>
      <c r="I125" s="193"/>
      <c r="J125" s="187">
        <f>SUM(J126:J126)</f>
        <v>0</v>
      </c>
      <c r="K125" s="193"/>
      <c r="L125" s="193"/>
      <c r="M125" s="187">
        <f>SUM(M126:M126)</f>
        <v>0</v>
      </c>
      <c r="N125" s="193"/>
      <c r="O125" s="193"/>
      <c r="P125" s="187">
        <f>SUM(P126:P126)</f>
        <v>0</v>
      </c>
      <c r="Q125" s="53"/>
      <c r="R125" s="53"/>
    </row>
    <row r="126" spans="3:20" outlineLevel="1" x14ac:dyDescent="0.25">
      <c r="C126" s="157"/>
      <c r="D126" s="7"/>
      <c r="E126" s="211"/>
      <c r="F126" s="196"/>
      <c r="G126" s="205"/>
      <c r="H126" s="211"/>
      <c r="I126" s="205"/>
      <c r="J126" s="205"/>
      <c r="K126" s="211"/>
      <c r="L126" s="205"/>
      <c r="M126" s="205"/>
      <c r="N126" s="211"/>
      <c r="O126" s="205"/>
      <c r="P126" s="205"/>
      <c r="Q126" s="29"/>
      <c r="R126" s="27"/>
    </row>
    <row r="127" spans="3:20" s="46" customFormat="1" ht="15" customHeight="1" outlineLevel="1" x14ac:dyDescent="0.25">
      <c r="C127" s="145" t="s">
        <v>32</v>
      </c>
      <c r="D127" s="39" t="s">
        <v>188</v>
      </c>
      <c r="E127" s="188"/>
      <c r="F127" s="188"/>
      <c r="G127" s="194">
        <f>SUM(G128,G130)</f>
        <v>0</v>
      </c>
      <c r="H127" s="194"/>
      <c r="I127" s="194"/>
      <c r="J127" s="194">
        <f>SUM(J128,J130)</f>
        <v>0</v>
      </c>
      <c r="K127" s="194"/>
      <c r="L127" s="194"/>
      <c r="M127" s="188">
        <f>SUM(M128,M130)</f>
        <v>0</v>
      </c>
      <c r="N127" s="188"/>
      <c r="O127" s="188"/>
      <c r="P127" s="188">
        <f>SUM(P128,P130)</f>
        <v>0</v>
      </c>
      <c r="Q127" s="47"/>
      <c r="R127" s="47"/>
      <c r="S127" s="242"/>
      <c r="T127" s="242"/>
    </row>
    <row r="128" spans="3:20" ht="30" customHeight="1" outlineLevel="1" x14ac:dyDescent="0.25">
      <c r="C128" s="155" t="s">
        <v>79</v>
      </c>
      <c r="D128" s="52" t="s">
        <v>36</v>
      </c>
      <c r="E128" s="175"/>
      <c r="F128" s="175"/>
      <c r="G128" s="175">
        <f>SUM(G129)</f>
        <v>0</v>
      </c>
      <c r="H128" s="175">
        <f>H129</f>
        <v>0</v>
      </c>
      <c r="I128" s="175">
        <f>I129</f>
        <v>0</v>
      </c>
      <c r="J128" s="175">
        <f>SUM(J129)</f>
        <v>0</v>
      </c>
      <c r="K128" s="175">
        <f>K129</f>
        <v>0</v>
      </c>
      <c r="L128" s="175">
        <f>L129</f>
        <v>0</v>
      </c>
      <c r="M128" s="175">
        <f>SUM(M129)</f>
        <v>0</v>
      </c>
      <c r="N128" s="175">
        <f>N129</f>
        <v>0</v>
      </c>
      <c r="O128" s="175">
        <f>O129</f>
        <v>0</v>
      </c>
      <c r="P128" s="175">
        <f>SUM(P129)</f>
        <v>0</v>
      </c>
      <c r="Q128" s="53"/>
      <c r="R128" s="53"/>
    </row>
    <row r="129" spans="2:20" s="181" customFormat="1" outlineLevel="1" x14ac:dyDescent="0.25">
      <c r="B129" s="177"/>
      <c r="C129" s="178"/>
      <c r="D129" s="179"/>
      <c r="E129" s="176"/>
      <c r="F129" s="176"/>
      <c r="G129" s="176"/>
      <c r="H129" s="216"/>
      <c r="I129" s="216"/>
      <c r="J129" s="216"/>
      <c r="K129" s="216"/>
      <c r="L129" s="216"/>
      <c r="M129" s="216"/>
      <c r="N129" s="216"/>
      <c r="O129" s="216"/>
      <c r="P129" s="216"/>
      <c r="Q129" s="223"/>
      <c r="R129" s="231"/>
      <c r="S129" s="246"/>
      <c r="T129" s="250"/>
    </row>
    <row r="130" spans="2:20" ht="15" customHeight="1" outlineLevel="1" x14ac:dyDescent="0.25">
      <c r="C130" s="158" t="s">
        <v>80</v>
      </c>
      <c r="D130" s="52" t="s">
        <v>38</v>
      </c>
      <c r="E130" s="175"/>
      <c r="F130" s="175"/>
      <c r="G130" s="175">
        <f>SUM(G131)</f>
        <v>0</v>
      </c>
      <c r="H130" s="175"/>
      <c r="I130" s="175"/>
      <c r="J130" s="175">
        <f>SUM(J131)</f>
        <v>0</v>
      </c>
      <c r="K130" s="175"/>
      <c r="L130" s="175"/>
      <c r="M130" s="175">
        <f>SUM(M131)</f>
        <v>0</v>
      </c>
      <c r="N130" s="175"/>
      <c r="O130" s="175"/>
      <c r="P130" s="175">
        <f>SUM(P131)</f>
        <v>0</v>
      </c>
      <c r="Q130" s="53"/>
      <c r="R130" s="53"/>
    </row>
    <row r="131" spans="2:20" s="181" customFormat="1" outlineLevel="1" x14ac:dyDescent="0.25">
      <c r="B131" s="177"/>
      <c r="C131" s="182"/>
      <c r="D131" s="179"/>
      <c r="E131" s="176"/>
      <c r="F131" s="176"/>
      <c r="G131" s="176"/>
      <c r="H131" s="176"/>
      <c r="I131" s="176"/>
      <c r="J131" s="176"/>
      <c r="K131" s="176"/>
      <c r="L131" s="176"/>
      <c r="M131" s="176"/>
      <c r="N131" s="176"/>
      <c r="O131" s="176"/>
      <c r="P131" s="176"/>
      <c r="Q131" s="180"/>
      <c r="R131" s="180"/>
      <c r="S131" s="247"/>
      <c r="T131" s="247"/>
    </row>
    <row r="132" spans="2:20" s="24" customFormat="1" ht="15.75" x14ac:dyDescent="0.25">
      <c r="C132" s="144" t="s">
        <v>5</v>
      </c>
      <c r="D132" s="144" t="s">
        <v>163</v>
      </c>
      <c r="E132" s="189"/>
      <c r="F132" s="189"/>
      <c r="G132" s="189">
        <f>ROUND(SUM(G133,G148,G163,G178),0)</f>
        <v>0</v>
      </c>
      <c r="H132" s="189"/>
      <c r="I132" s="189"/>
      <c r="J132" s="189">
        <f>ROUND(SUM(J133,J148,J163,J178),0)</f>
        <v>0</v>
      </c>
      <c r="K132" s="189"/>
      <c r="L132" s="189"/>
      <c r="M132" s="189">
        <f>ROUND(SUM(M133,M148,M163,M178),0)</f>
        <v>0</v>
      </c>
      <c r="N132" s="189"/>
      <c r="O132" s="189"/>
      <c r="P132" s="189">
        <f>ROUND(SUM(P133,P148,P163,P178),0)</f>
        <v>0</v>
      </c>
      <c r="Q132" s="37"/>
      <c r="R132" s="37"/>
      <c r="S132" s="243"/>
      <c r="T132" s="243"/>
    </row>
    <row r="133" spans="2:20" ht="30" hidden="1" outlineLevel="1" x14ac:dyDescent="0.25">
      <c r="C133" s="165" t="s">
        <v>106</v>
      </c>
      <c r="D133" s="164" t="s">
        <v>185</v>
      </c>
      <c r="E133" s="175"/>
      <c r="F133" s="175"/>
      <c r="G133" s="175">
        <f>SUM(G134,G136,G138,G140,G142,G144,G146)</f>
        <v>0</v>
      </c>
      <c r="H133" s="175"/>
      <c r="I133" s="175"/>
      <c r="J133" s="175">
        <f>SUM(J134,J136,J138,J140,J142,J144,J146)</f>
        <v>0</v>
      </c>
      <c r="K133" s="175"/>
      <c r="L133" s="175"/>
      <c r="M133" s="175">
        <f>SUM(M134,M136,M138,M140,M142,M144,M146)</f>
        <v>0</v>
      </c>
      <c r="N133" s="175"/>
      <c r="O133" s="175"/>
      <c r="P133" s="175">
        <f>SUM(P134,P136,P138,P140,P142,P144,P146)</f>
        <v>0</v>
      </c>
      <c r="Q133" s="53"/>
      <c r="R133" s="53"/>
    </row>
    <row r="134" spans="2:20" ht="15" hidden="1" customHeight="1" outlineLevel="1" x14ac:dyDescent="0.25">
      <c r="C134" s="148" t="s">
        <v>107</v>
      </c>
      <c r="D134" s="2" t="s">
        <v>114</v>
      </c>
      <c r="E134" s="185"/>
      <c r="F134" s="185"/>
      <c r="G134" s="186">
        <f>SUM(G135)</f>
        <v>0</v>
      </c>
      <c r="H134" s="186"/>
      <c r="I134" s="186"/>
      <c r="J134" s="186">
        <f>SUM(J135)</f>
        <v>0</v>
      </c>
      <c r="K134" s="212"/>
      <c r="L134" s="186"/>
      <c r="M134" s="186">
        <f>SUM(M135)</f>
        <v>0</v>
      </c>
      <c r="N134" s="212"/>
      <c r="O134" s="186"/>
      <c r="P134" s="186">
        <f>SUM(P135)</f>
        <v>0</v>
      </c>
      <c r="Q134" s="25"/>
      <c r="R134" s="25"/>
    </row>
    <row r="135" spans="2:20" ht="15" hidden="1" customHeight="1" outlineLevel="1" x14ac:dyDescent="0.25">
      <c r="C135" s="154"/>
      <c r="D135" s="7"/>
      <c r="E135" s="176"/>
      <c r="F135" s="176"/>
      <c r="G135" s="176"/>
      <c r="H135" s="176"/>
      <c r="I135" s="176"/>
      <c r="J135" s="176"/>
      <c r="K135" s="176"/>
      <c r="L135" s="176"/>
      <c r="M135" s="176"/>
      <c r="N135" s="176"/>
      <c r="O135" s="176"/>
      <c r="P135" s="176"/>
      <c r="Q135" s="35"/>
      <c r="R135" s="35"/>
    </row>
    <row r="136" spans="2:20" ht="15" hidden="1" customHeight="1" outlineLevel="1" x14ac:dyDescent="0.25">
      <c r="C136" s="148" t="s">
        <v>108</v>
      </c>
      <c r="D136" s="2" t="s">
        <v>115</v>
      </c>
      <c r="E136" s="185"/>
      <c r="F136" s="185"/>
      <c r="G136" s="186">
        <f>SUM(G137)</f>
        <v>0</v>
      </c>
      <c r="H136" s="186"/>
      <c r="I136" s="186"/>
      <c r="J136" s="186">
        <f>SUM(J137)</f>
        <v>0</v>
      </c>
      <c r="K136" s="212"/>
      <c r="L136" s="186"/>
      <c r="M136" s="186">
        <f>SUM(M137)</f>
        <v>0</v>
      </c>
      <c r="N136" s="212"/>
      <c r="O136" s="186"/>
      <c r="P136" s="186">
        <f>SUM(P137)</f>
        <v>0</v>
      </c>
      <c r="Q136" s="25"/>
      <c r="R136" s="25"/>
    </row>
    <row r="137" spans="2:20" hidden="1" outlineLevel="1" x14ac:dyDescent="0.25">
      <c r="C137" s="154"/>
      <c r="D137" s="7"/>
      <c r="E137" s="213"/>
      <c r="F137" s="213"/>
      <c r="G137" s="213"/>
      <c r="H137" s="213"/>
      <c r="I137" s="213"/>
      <c r="J137" s="213"/>
      <c r="K137" s="179"/>
      <c r="L137" s="179"/>
      <c r="M137" s="179"/>
      <c r="N137" s="179"/>
      <c r="O137" s="179"/>
      <c r="P137" s="179"/>
      <c r="Q137" s="12"/>
      <c r="R137" s="15"/>
    </row>
    <row r="138" spans="2:20" ht="15" hidden="1" customHeight="1" outlineLevel="1" x14ac:dyDescent="0.25">
      <c r="C138" s="148" t="s">
        <v>109</v>
      </c>
      <c r="D138" s="2" t="s">
        <v>116</v>
      </c>
      <c r="E138" s="185"/>
      <c r="F138" s="185"/>
      <c r="G138" s="186">
        <f>SUM(G139)</f>
        <v>0</v>
      </c>
      <c r="H138" s="186"/>
      <c r="I138" s="186"/>
      <c r="J138" s="186">
        <f>SUM(J139)</f>
        <v>0</v>
      </c>
      <c r="K138" s="212"/>
      <c r="L138" s="186"/>
      <c r="M138" s="186">
        <f>SUM(M139)</f>
        <v>0</v>
      </c>
      <c r="N138" s="212"/>
      <c r="O138" s="186"/>
      <c r="P138" s="186">
        <f>SUM(P139)</f>
        <v>0</v>
      </c>
      <c r="Q138" s="25"/>
      <c r="R138" s="25"/>
    </row>
    <row r="139" spans="2:20" ht="15" hidden="1" customHeight="1" outlineLevel="1" x14ac:dyDescent="0.25">
      <c r="C139" s="154"/>
      <c r="D139" s="7"/>
      <c r="E139" s="176"/>
      <c r="F139" s="176"/>
      <c r="G139" s="176"/>
      <c r="H139" s="176"/>
      <c r="I139" s="176"/>
      <c r="J139" s="176"/>
      <c r="K139" s="176"/>
      <c r="L139" s="176"/>
      <c r="M139" s="176"/>
      <c r="N139" s="176"/>
      <c r="O139" s="176"/>
      <c r="P139" s="176"/>
      <c r="Q139" s="35"/>
      <c r="R139" s="35"/>
    </row>
    <row r="140" spans="2:20" ht="15" hidden="1" customHeight="1" outlineLevel="1" x14ac:dyDescent="0.25">
      <c r="C140" s="148" t="s">
        <v>110</v>
      </c>
      <c r="D140" s="2" t="s">
        <v>117</v>
      </c>
      <c r="E140" s="185"/>
      <c r="F140" s="185"/>
      <c r="G140" s="186">
        <f>SUM(G141)</f>
        <v>0</v>
      </c>
      <c r="H140" s="186"/>
      <c r="I140" s="186"/>
      <c r="J140" s="186">
        <f>SUM(J141)</f>
        <v>0</v>
      </c>
      <c r="K140" s="212"/>
      <c r="L140" s="186"/>
      <c r="M140" s="186">
        <f>SUM(M141)</f>
        <v>0</v>
      </c>
      <c r="N140" s="212"/>
      <c r="O140" s="186"/>
      <c r="P140" s="186">
        <f>SUM(P141)</f>
        <v>0</v>
      </c>
      <c r="Q140" s="25"/>
      <c r="R140" s="25"/>
    </row>
    <row r="141" spans="2:20" ht="15" hidden="1" customHeight="1" outlineLevel="1" x14ac:dyDescent="0.25">
      <c r="C141" s="154"/>
      <c r="D141" s="7"/>
      <c r="E141" s="176"/>
      <c r="F141" s="176"/>
      <c r="G141" s="176"/>
      <c r="H141" s="176"/>
      <c r="I141" s="176"/>
      <c r="J141" s="176"/>
      <c r="K141" s="176"/>
      <c r="L141" s="176"/>
      <c r="M141" s="176"/>
      <c r="N141" s="176"/>
      <c r="O141" s="176"/>
      <c r="P141" s="176"/>
      <c r="Q141" s="35"/>
      <c r="R141" s="35"/>
    </row>
    <row r="142" spans="2:20" ht="15" hidden="1" customHeight="1" outlineLevel="1" x14ac:dyDescent="0.25">
      <c r="C142" s="148" t="s">
        <v>111</v>
      </c>
      <c r="D142" s="2" t="s">
        <v>189</v>
      </c>
      <c r="E142" s="185"/>
      <c r="F142" s="185"/>
      <c r="G142" s="186">
        <f>SUM(G143)</f>
        <v>0</v>
      </c>
      <c r="H142" s="186"/>
      <c r="I142" s="186"/>
      <c r="J142" s="186">
        <f>SUM(J143)</f>
        <v>0</v>
      </c>
      <c r="K142" s="212"/>
      <c r="L142" s="186"/>
      <c r="M142" s="186">
        <f>SUM(M143)</f>
        <v>0</v>
      </c>
      <c r="N142" s="212"/>
      <c r="O142" s="186"/>
      <c r="P142" s="186">
        <f>SUM(P143)</f>
        <v>0</v>
      </c>
      <c r="Q142" s="25"/>
      <c r="R142" s="25"/>
    </row>
    <row r="143" spans="2:20" ht="15" hidden="1" customHeight="1" outlineLevel="1" x14ac:dyDescent="0.25">
      <c r="C143" s="154"/>
      <c r="D143" s="7"/>
      <c r="E143" s="176"/>
      <c r="F143" s="176"/>
      <c r="G143" s="176"/>
      <c r="H143" s="176"/>
      <c r="I143" s="176"/>
      <c r="J143" s="176"/>
      <c r="K143" s="176"/>
      <c r="L143" s="176"/>
      <c r="M143" s="176"/>
      <c r="N143" s="176"/>
      <c r="O143" s="176"/>
      <c r="P143" s="176"/>
      <c r="Q143" s="35"/>
      <c r="R143" s="35"/>
    </row>
    <row r="144" spans="2:20" ht="15" hidden="1" customHeight="1" outlineLevel="1" x14ac:dyDescent="0.25">
      <c r="C144" s="148" t="s">
        <v>112</v>
      </c>
      <c r="D144" s="2" t="s">
        <v>190</v>
      </c>
      <c r="E144" s="185"/>
      <c r="F144" s="185"/>
      <c r="G144" s="186">
        <f>SUM(G145)</f>
        <v>0</v>
      </c>
      <c r="H144" s="186"/>
      <c r="I144" s="186"/>
      <c r="J144" s="186">
        <f>SUM(J145)</f>
        <v>0</v>
      </c>
      <c r="K144" s="212"/>
      <c r="L144" s="186"/>
      <c r="M144" s="186">
        <f>SUM(M145)</f>
        <v>0</v>
      </c>
      <c r="N144" s="212"/>
      <c r="O144" s="186"/>
      <c r="P144" s="186">
        <f>SUM(P145)</f>
        <v>0</v>
      </c>
      <c r="Q144" s="25"/>
      <c r="R144" s="25"/>
    </row>
    <row r="145" spans="3:18" ht="15" hidden="1" customHeight="1" outlineLevel="1" x14ac:dyDescent="0.25">
      <c r="C145" s="154"/>
      <c r="D145" s="7"/>
      <c r="E145" s="176"/>
      <c r="F145" s="176"/>
      <c r="G145" s="176"/>
      <c r="H145" s="176"/>
      <c r="I145" s="176"/>
      <c r="J145" s="176"/>
      <c r="K145" s="176"/>
      <c r="L145" s="176"/>
      <c r="M145" s="176"/>
      <c r="N145" s="176"/>
      <c r="O145" s="176"/>
      <c r="P145" s="176"/>
      <c r="Q145" s="35"/>
      <c r="R145" s="35"/>
    </row>
    <row r="146" spans="3:18" ht="15" hidden="1" customHeight="1" outlineLevel="1" x14ac:dyDescent="0.25">
      <c r="C146" s="148" t="s">
        <v>113</v>
      </c>
      <c r="D146" s="2" t="s">
        <v>191</v>
      </c>
      <c r="E146" s="185"/>
      <c r="F146" s="185"/>
      <c r="G146" s="186">
        <f>SUM(G147)</f>
        <v>0</v>
      </c>
      <c r="H146" s="186"/>
      <c r="I146" s="186"/>
      <c r="J146" s="186">
        <f>SUM(J147)</f>
        <v>0</v>
      </c>
      <c r="K146" s="212"/>
      <c r="L146" s="186"/>
      <c r="M146" s="186">
        <f>SUM(M147)</f>
        <v>0</v>
      </c>
      <c r="N146" s="212"/>
      <c r="O146" s="186"/>
      <c r="P146" s="186">
        <f>SUM(P147)</f>
        <v>0</v>
      </c>
      <c r="Q146" s="25"/>
      <c r="R146" s="25"/>
    </row>
    <row r="147" spans="3:18" ht="15" hidden="1" customHeight="1" outlineLevel="1" x14ac:dyDescent="0.25">
      <c r="C147" s="154"/>
      <c r="D147" s="7"/>
      <c r="E147" s="176"/>
      <c r="F147" s="176"/>
      <c r="G147" s="176"/>
      <c r="H147" s="176"/>
      <c r="I147" s="176"/>
      <c r="J147" s="176"/>
      <c r="K147" s="176"/>
      <c r="L147" s="176"/>
      <c r="M147" s="176"/>
      <c r="N147" s="176"/>
      <c r="O147" s="176"/>
      <c r="P147" s="176"/>
      <c r="Q147" s="35"/>
      <c r="R147" s="35"/>
    </row>
    <row r="148" spans="3:18" ht="15" hidden="1" customHeight="1" outlineLevel="1" x14ac:dyDescent="0.25">
      <c r="C148" s="165" t="s">
        <v>118</v>
      </c>
      <c r="D148" s="164" t="s">
        <v>25</v>
      </c>
      <c r="E148" s="175"/>
      <c r="F148" s="175"/>
      <c r="G148" s="175">
        <f>SUM(G149,G151,G153,G155,G157,G159,G161)</f>
        <v>0</v>
      </c>
      <c r="H148" s="175"/>
      <c r="I148" s="175"/>
      <c r="J148" s="175">
        <f>SUM(J149,J151,J153,J155,J157,J159,J161)</f>
        <v>0</v>
      </c>
      <c r="K148" s="175"/>
      <c r="L148" s="175"/>
      <c r="M148" s="175">
        <f>SUM(M149,M151,M153,M155,M157,M159,M161)</f>
        <v>0</v>
      </c>
      <c r="N148" s="175"/>
      <c r="O148" s="175"/>
      <c r="P148" s="175">
        <f>SUM(P149,P151,P153,P155,P157,P159,P161)</f>
        <v>0</v>
      </c>
      <c r="Q148" s="53"/>
      <c r="R148" s="53"/>
    </row>
    <row r="149" spans="3:18" ht="15" hidden="1" customHeight="1" outlineLevel="1" x14ac:dyDescent="0.25">
      <c r="C149" s="148" t="s">
        <v>119</v>
      </c>
      <c r="D149" s="2" t="s">
        <v>114</v>
      </c>
      <c r="E149" s="185"/>
      <c r="F149" s="185"/>
      <c r="G149" s="186">
        <f>SUM(G150)</f>
        <v>0</v>
      </c>
      <c r="H149" s="186"/>
      <c r="I149" s="186"/>
      <c r="J149" s="186">
        <f>SUM(J150)</f>
        <v>0</v>
      </c>
      <c r="K149" s="212"/>
      <c r="L149" s="186"/>
      <c r="M149" s="186">
        <f>SUM(M150)</f>
        <v>0</v>
      </c>
      <c r="N149" s="212"/>
      <c r="O149" s="186"/>
      <c r="P149" s="186">
        <f>SUM(P150)</f>
        <v>0</v>
      </c>
      <c r="Q149" s="25"/>
      <c r="R149" s="25"/>
    </row>
    <row r="150" spans="3:18" ht="15" hidden="1" customHeight="1" outlineLevel="1" x14ac:dyDescent="0.25">
      <c r="C150" s="154"/>
      <c r="D150" s="7"/>
      <c r="E150" s="176"/>
      <c r="F150" s="176"/>
      <c r="G150" s="176"/>
      <c r="H150" s="176"/>
      <c r="I150" s="176"/>
      <c r="J150" s="176"/>
      <c r="K150" s="176"/>
      <c r="L150" s="176"/>
      <c r="M150" s="176"/>
      <c r="N150" s="176"/>
      <c r="O150" s="176"/>
      <c r="P150" s="176"/>
      <c r="Q150" s="35"/>
      <c r="R150" s="35"/>
    </row>
    <row r="151" spans="3:18" ht="15" hidden="1" customHeight="1" outlineLevel="1" x14ac:dyDescent="0.25">
      <c r="C151" s="148" t="s">
        <v>120</v>
      </c>
      <c r="D151" s="2" t="s">
        <v>115</v>
      </c>
      <c r="E151" s="185"/>
      <c r="F151" s="185"/>
      <c r="G151" s="186">
        <f>SUM(G152)</f>
        <v>0</v>
      </c>
      <c r="H151" s="186"/>
      <c r="I151" s="186"/>
      <c r="J151" s="186">
        <f>SUM(J152)</f>
        <v>0</v>
      </c>
      <c r="K151" s="212"/>
      <c r="L151" s="186"/>
      <c r="M151" s="186">
        <f>SUM(M152)</f>
        <v>0</v>
      </c>
      <c r="N151" s="212"/>
      <c r="O151" s="186"/>
      <c r="P151" s="186">
        <f>SUM(P152)</f>
        <v>0</v>
      </c>
      <c r="Q151" s="25"/>
      <c r="R151" s="25"/>
    </row>
    <row r="152" spans="3:18" hidden="1" outlineLevel="1" x14ac:dyDescent="0.25">
      <c r="C152" s="154"/>
      <c r="D152" s="7"/>
      <c r="E152" s="213"/>
      <c r="F152" s="213"/>
      <c r="G152" s="213"/>
      <c r="H152" s="213"/>
      <c r="I152" s="213"/>
      <c r="J152" s="213"/>
      <c r="K152" s="179"/>
      <c r="L152" s="179"/>
      <c r="M152" s="179"/>
      <c r="N152" s="179"/>
      <c r="O152" s="179"/>
      <c r="P152" s="179"/>
      <c r="Q152" s="12"/>
      <c r="R152" s="15"/>
    </row>
    <row r="153" spans="3:18" ht="15" hidden="1" customHeight="1" outlineLevel="1" x14ac:dyDescent="0.25">
      <c r="C153" s="148" t="s">
        <v>121</v>
      </c>
      <c r="D153" s="2" t="s">
        <v>116</v>
      </c>
      <c r="E153" s="185"/>
      <c r="F153" s="185"/>
      <c r="G153" s="186">
        <f>SUM(G154)</f>
        <v>0</v>
      </c>
      <c r="H153" s="186"/>
      <c r="I153" s="186"/>
      <c r="J153" s="186">
        <f>SUM(J154)</f>
        <v>0</v>
      </c>
      <c r="K153" s="212"/>
      <c r="L153" s="186"/>
      <c r="M153" s="186">
        <f>SUM(M154)</f>
        <v>0</v>
      </c>
      <c r="N153" s="212"/>
      <c r="O153" s="186"/>
      <c r="P153" s="186">
        <f>SUM(P154)</f>
        <v>0</v>
      </c>
      <c r="Q153" s="25"/>
      <c r="R153" s="25"/>
    </row>
    <row r="154" spans="3:18" ht="15" hidden="1" customHeight="1" outlineLevel="1" x14ac:dyDescent="0.25">
      <c r="C154" s="154"/>
      <c r="D154" s="7"/>
      <c r="E154" s="176"/>
      <c r="F154" s="176"/>
      <c r="G154" s="176"/>
      <c r="H154" s="176"/>
      <c r="I154" s="176"/>
      <c r="J154" s="176"/>
      <c r="K154" s="176"/>
      <c r="L154" s="176"/>
      <c r="M154" s="176"/>
      <c r="N154" s="176"/>
      <c r="O154" s="176"/>
      <c r="P154" s="176"/>
      <c r="Q154" s="35"/>
      <c r="R154" s="35"/>
    </row>
    <row r="155" spans="3:18" ht="15" hidden="1" customHeight="1" outlineLevel="1" x14ac:dyDescent="0.25">
      <c r="C155" s="148" t="s">
        <v>122</v>
      </c>
      <c r="D155" s="2" t="s">
        <v>117</v>
      </c>
      <c r="E155" s="185"/>
      <c r="F155" s="185"/>
      <c r="G155" s="186">
        <f>SUM(G156)</f>
        <v>0</v>
      </c>
      <c r="H155" s="186"/>
      <c r="I155" s="186"/>
      <c r="J155" s="186">
        <f>SUM(J156)</f>
        <v>0</v>
      </c>
      <c r="K155" s="212"/>
      <c r="L155" s="186"/>
      <c r="M155" s="186">
        <f>SUM(M156)</f>
        <v>0</v>
      </c>
      <c r="N155" s="212"/>
      <c r="O155" s="186"/>
      <c r="P155" s="186">
        <f>SUM(P156)</f>
        <v>0</v>
      </c>
      <c r="Q155" s="25"/>
      <c r="R155" s="25"/>
    </row>
    <row r="156" spans="3:18" ht="15" hidden="1" customHeight="1" outlineLevel="1" x14ac:dyDescent="0.25">
      <c r="C156" s="154"/>
      <c r="D156" s="7"/>
      <c r="E156" s="176"/>
      <c r="F156" s="176"/>
      <c r="G156" s="176"/>
      <c r="H156" s="176"/>
      <c r="I156" s="176"/>
      <c r="J156" s="176"/>
      <c r="K156" s="176"/>
      <c r="L156" s="176"/>
      <c r="M156" s="176"/>
      <c r="N156" s="176"/>
      <c r="O156" s="176"/>
      <c r="P156" s="176"/>
      <c r="Q156" s="35"/>
      <c r="R156" s="35"/>
    </row>
    <row r="157" spans="3:18" ht="15" hidden="1" customHeight="1" outlineLevel="1" x14ac:dyDescent="0.25">
      <c r="C157" s="148" t="s">
        <v>123</v>
      </c>
      <c r="D157" s="2" t="s">
        <v>189</v>
      </c>
      <c r="E157" s="185"/>
      <c r="F157" s="185"/>
      <c r="G157" s="186">
        <f>SUM(G158)</f>
        <v>0</v>
      </c>
      <c r="H157" s="186"/>
      <c r="I157" s="186"/>
      <c r="J157" s="186">
        <f>SUM(J158)</f>
        <v>0</v>
      </c>
      <c r="K157" s="212"/>
      <c r="L157" s="186"/>
      <c r="M157" s="186">
        <f>SUM(M158)</f>
        <v>0</v>
      </c>
      <c r="N157" s="212"/>
      <c r="O157" s="186"/>
      <c r="P157" s="186">
        <f>SUM(P158)</f>
        <v>0</v>
      </c>
      <c r="Q157" s="25"/>
      <c r="R157" s="25"/>
    </row>
    <row r="158" spans="3:18" ht="15" hidden="1" customHeight="1" outlineLevel="1" x14ac:dyDescent="0.25">
      <c r="C158" s="154"/>
      <c r="D158" s="7"/>
      <c r="E158" s="176"/>
      <c r="F158" s="176"/>
      <c r="G158" s="176"/>
      <c r="H158" s="176"/>
      <c r="I158" s="176"/>
      <c r="J158" s="176"/>
      <c r="K158" s="176"/>
      <c r="L158" s="176"/>
      <c r="M158" s="176"/>
      <c r="N158" s="176"/>
      <c r="O158" s="176"/>
      <c r="P158" s="176"/>
      <c r="Q158" s="35"/>
      <c r="R158" s="35"/>
    </row>
    <row r="159" spans="3:18" ht="15" hidden="1" customHeight="1" outlineLevel="1" x14ac:dyDescent="0.25">
      <c r="C159" s="148" t="s">
        <v>124</v>
      </c>
      <c r="D159" s="2" t="s">
        <v>190</v>
      </c>
      <c r="E159" s="185"/>
      <c r="F159" s="185"/>
      <c r="G159" s="186">
        <f>SUM(G160)</f>
        <v>0</v>
      </c>
      <c r="H159" s="186"/>
      <c r="I159" s="186"/>
      <c r="J159" s="186">
        <f>SUM(J160)</f>
        <v>0</v>
      </c>
      <c r="K159" s="212"/>
      <c r="L159" s="186"/>
      <c r="M159" s="186">
        <f>SUM(M160)</f>
        <v>0</v>
      </c>
      <c r="N159" s="212"/>
      <c r="O159" s="186"/>
      <c r="P159" s="186">
        <f>SUM(P160)</f>
        <v>0</v>
      </c>
      <c r="Q159" s="25"/>
      <c r="R159" s="25"/>
    </row>
    <row r="160" spans="3:18" ht="15" hidden="1" customHeight="1" outlineLevel="1" x14ac:dyDescent="0.25">
      <c r="C160" s="154"/>
      <c r="D160" s="7"/>
      <c r="E160" s="176"/>
      <c r="F160" s="176"/>
      <c r="G160" s="176"/>
      <c r="H160" s="176"/>
      <c r="I160" s="176"/>
      <c r="J160" s="176"/>
      <c r="K160" s="176"/>
      <c r="L160" s="176"/>
      <c r="M160" s="176"/>
      <c r="N160" s="176"/>
      <c r="O160" s="176"/>
      <c r="P160" s="176"/>
      <c r="Q160" s="35"/>
      <c r="R160" s="35"/>
    </row>
    <row r="161" spans="3:18" ht="15" hidden="1" customHeight="1" outlineLevel="1" x14ac:dyDescent="0.25">
      <c r="C161" s="148" t="s">
        <v>125</v>
      </c>
      <c r="D161" s="2" t="s">
        <v>191</v>
      </c>
      <c r="E161" s="185"/>
      <c r="F161" s="185"/>
      <c r="G161" s="186">
        <f>SUM(G162)</f>
        <v>0</v>
      </c>
      <c r="H161" s="186"/>
      <c r="I161" s="186"/>
      <c r="J161" s="186">
        <f>SUM(J162)</f>
        <v>0</v>
      </c>
      <c r="K161" s="212"/>
      <c r="L161" s="186"/>
      <c r="M161" s="186">
        <f>SUM(M162)</f>
        <v>0</v>
      </c>
      <c r="N161" s="212"/>
      <c r="O161" s="186"/>
      <c r="P161" s="186">
        <f>SUM(P162)</f>
        <v>0</v>
      </c>
      <c r="Q161" s="25"/>
      <c r="R161" s="25"/>
    </row>
    <row r="162" spans="3:18" ht="15" hidden="1" customHeight="1" outlineLevel="1" x14ac:dyDescent="0.25">
      <c r="C162" s="154"/>
      <c r="D162" s="7"/>
      <c r="E162" s="176"/>
      <c r="F162" s="176"/>
      <c r="G162" s="176"/>
      <c r="H162" s="176"/>
      <c r="I162" s="176"/>
      <c r="J162" s="176"/>
      <c r="K162" s="176"/>
      <c r="L162" s="176"/>
      <c r="M162" s="176"/>
      <c r="N162" s="176"/>
      <c r="O162" s="176"/>
      <c r="P162" s="176"/>
      <c r="Q162" s="35"/>
      <c r="R162" s="35"/>
    </row>
    <row r="163" spans="3:18" ht="15" hidden="1" customHeight="1" outlineLevel="1" x14ac:dyDescent="0.25">
      <c r="C163" s="165" t="s">
        <v>126</v>
      </c>
      <c r="D163" s="164" t="s">
        <v>27</v>
      </c>
      <c r="E163" s="175"/>
      <c r="F163" s="175"/>
      <c r="G163" s="175">
        <f>SUM(G164,G166,G168,G170,G172,G174,G176)</f>
        <v>0</v>
      </c>
      <c r="H163" s="175"/>
      <c r="I163" s="175"/>
      <c r="J163" s="175">
        <f>SUM(J164,J166,J168,J170,J172,J174,J176)</f>
        <v>0</v>
      </c>
      <c r="K163" s="175"/>
      <c r="L163" s="175"/>
      <c r="M163" s="175">
        <f>SUM(M164,M166,M168,M170,M172,M174,M176)</f>
        <v>0</v>
      </c>
      <c r="N163" s="175"/>
      <c r="O163" s="175"/>
      <c r="P163" s="175">
        <f>SUM(P164,P166,P168,P170,P172,P174,P176)</f>
        <v>0</v>
      </c>
      <c r="Q163" s="53"/>
      <c r="R163" s="53"/>
    </row>
    <row r="164" spans="3:18" ht="15" hidden="1" customHeight="1" outlineLevel="1" x14ac:dyDescent="0.25">
      <c r="C164" s="148" t="s">
        <v>127</v>
      </c>
      <c r="D164" s="2" t="s">
        <v>114</v>
      </c>
      <c r="E164" s="185"/>
      <c r="F164" s="185"/>
      <c r="G164" s="186">
        <f>SUM(G165)</f>
        <v>0</v>
      </c>
      <c r="H164" s="186"/>
      <c r="I164" s="186"/>
      <c r="J164" s="186">
        <f>SUM(J165)</f>
        <v>0</v>
      </c>
      <c r="K164" s="212"/>
      <c r="L164" s="186"/>
      <c r="M164" s="186">
        <f>SUM(M165)</f>
        <v>0</v>
      </c>
      <c r="N164" s="212"/>
      <c r="O164" s="186"/>
      <c r="P164" s="186">
        <f>SUM(P165)</f>
        <v>0</v>
      </c>
      <c r="Q164" s="25"/>
      <c r="R164" s="25"/>
    </row>
    <row r="165" spans="3:18" ht="15" hidden="1" customHeight="1" outlineLevel="1" x14ac:dyDescent="0.25">
      <c r="C165" s="154"/>
      <c r="D165" s="7"/>
      <c r="E165" s="176"/>
      <c r="F165" s="176"/>
      <c r="G165" s="176"/>
      <c r="H165" s="176"/>
      <c r="I165" s="176"/>
      <c r="J165" s="176"/>
      <c r="K165" s="176"/>
      <c r="L165" s="176"/>
      <c r="M165" s="176"/>
      <c r="N165" s="176"/>
      <c r="O165" s="176"/>
      <c r="P165" s="176"/>
      <c r="Q165" s="35"/>
      <c r="R165" s="35"/>
    </row>
    <row r="166" spans="3:18" ht="15" hidden="1" customHeight="1" outlineLevel="1" x14ac:dyDescent="0.25">
      <c r="C166" s="148" t="s">
        <v>128</v>
      </c>
      <c r="D166" s="2" t="s">
        <v>115</v>
      </c>
      <c r="E166" s="185"/>
      <c r="F166" s="185"/>
      <c r="G166" s="186">
        <f>SUM(G167)</f>
        <v>0</v>
      </c>
      <c r="H166" s="186"/>
      <c r="I166" s="186"/>
      <c r="J166" s="186">
        <f>SUM(J167)</f>
        <v>0</v>
      </c>
      <c r="K166" s="212"/>
      <c r="L166" s="186"/>
      <c r="M166" s="186">
        <f>SUM(M167)</f>
        <v>0</v>
      </c>
      <c r="N166" s="212"/>
      <c r="O166" s="186"/>
      <c r="P166" s="186">
        <f>SUM(P167)</f>
        <v>0</v>
      </c>
      <c r="Q166" s="25"/>
      <c r="R166" s="25"/>
    </row>
    <row r="167" spans="3:18" hidden="1" outlineLevel="1" x14ac:dyDescent="0.25">
      <c r="C167" s="154"/>
      <c r="D167" s="7"/>
      <c r="E167" s="213"/>
      <c r="F167" s="213"/>
      <c r="G167" s="213"/>
      <c r="H167" s="213"/>
      <c r="I167" s="213"/>
      <c r="J167" s="213"/>
      <c r="K167" s="179"/>
      <c r="L167" s="179"/>
      <c r="M167" s="179"/>
      <c r="N167" s="179"/>
      <c r="O167" s="179"/>
      <c r="P167" s="179"/>
      <c r="Q167" s="12"/>
      <c r="R167" s="15"/>
    </row>
    <row r="168" spans="3:18" ht="15" hidden="1" customHeight="1" outlineLevel="1" x14ac:dyDescent="0.25">
      <c r="C168" s="148" t="s">
        <v>129</v>
      </c>
      <c r="D168" s="2" t="s">
        <v>116</v>
      </c>
      <c r="E168" s="185"/>
      <c r="F168" s="185"/>
      <c r="G168" s="186">
        <f>SUM(G169)</f>
        <v>0</v>
      </c>
      <c r="H168" s="186"/>
      <c r="I168" s="186"/>
      <c r="J168" s="186">
        <f>SUM(J169)</f>
        <v>0</v>
      </c>
      <c r="K168" s="212"/>
      <c r="L168" s="186"/>
      <c r="M168" s="186">
        <f>SUM(M169)</f>
        <v>0</v>
      </c>
      <c r="N168" s="212"/>
      <c r="O168" s="186"/>
      <c r="P168" s="186">
        <f>SUM(P169)</f>
        <v>0</v>
      </c>
      <c r="Q168" s="25"/>
      <c r="R168" s="25"/>
    </row>
    <row r="169" spans="3:18" ht="15" hidden="1" customHeight="1" outlineLevel="1" x14ac:dyDescent="0.25">
      <c r="C169" s="154"/>
      <c r="D169" s="7"/>
      <c r="E169" s="176"/>
      <c r="F169" s="176"/>
      <c r="G169" s="176"/>
      <c r="H169" s="176"/>
      <c r="I169" s="176"/>
      <c r="J169" s="176"/>
      <c r="K169" s="176"/>
      <c r="L169" s="176"/>
      <c r="M169" s="176"/>
      <c r="N169" s="176"/>
      <c r="O169" s="176"/>
      <c r="P169" s="176"/>
      <c r="Q169" s="35"/>
      <c r="R169" s="35"/>
    </row>
    <row r="170" spans="3:18" ht="15" hidden="1" customHeight="1" outlineLevel="1" x14ac:dyDescent="0.25">
      <c r="C170" s="148" t="s">
        <v>130</v>
      </c>
      <c r="D170" s="2" t="s">
        <v>117</v>
      </c>
      <c r="E170" s="185"/>
      <c r="F170" s="185"/>
      <c r="G170" s="186">
        <f>SUM(G171)</f>
        <v>0</v>
      </c>
      <c r="H170" s="186"/>
      <c r="I170" s="186"/>
      <c r="J170" s="186">
        <f>SUM(J171)</f>
        <v>0</v>
      </c>
      <c r="K170" s="212"/>
      <c r="L170" s="186"/>
      <c r="M170" s="186">
        <f>SUM(M171)</f>
        <v>0</v>
      </c>
      <c r="N170" s="212"/>
      <c r="O170" s="186"/>
      <c r="P170" s="186">
        <f>SUM(P171)</f>
        <v>0</v>
      </c>
      <c r="Q170" s="25"/>
      <c r="R170" s="25"/>
    </row>
    <row r="171" spans="3:18" ht="15" hidden="1" customHeight="1" outlineLevel="1" x14ac:dyDescent="0.25">
      <c r="C171" s="154"/>
      <c r="D171" s="7"/>
      <c r="E171" s="176"/>
      <c r="F171" s="176"/>
      <c r="G171" s="176"/>
      <c r="H171" s="176"/>
      <c r="I171" s="176"/>
      <c r="J171" s="176"/>
      <c r="K171" s="176"/>
      <c r="L171" s="176"/>
      <c r="M171" s="176"/>
      <c r="N171" s="176"/>
      <c r="O171" s="176"/>
      <c r="P171" s="176"/>
      <c r="Q171" s="35"/>
      <c r="R171" s="35"/>
    </row>
    <row r="172" spans="3:18" ht="15" hidden="1" customHeight="1" outlineLevel="1" x14ac:dyDescent="0.25">
      <c r="C172" s="148" t="s">
        <v>131</v>
      </c>
      <c r="D172" s="2" t="s">
        <v>189</v>
      </c>
      <c r="E172" s="185"/>
      <c r="F172" s="185"/>
      <c r="G172" s="186">
        <f>SUM(G173)</f>
        <v>0</v>
      </c>
      <c r="H172" s="186"/>
      <c r="I172" s="186"/>
      <c r="J172" s="186">
        <f>SUM(J173)</f>
        <v>0</v>
      </c>
      <c r="K172" s="212"/>
      <c r="L172" s="186"/>
      <c r="M172" s="186">
        <f>SUM(M173)</f>
        <v>0</v>
      </c>
      <c r="N172" s="212"/>
      <c r="O172" s="186"/>
      <c r="P172" s="186">
        <f>SUM(P173)</f>
        <v>0</v>
      </c>
      <c r="Q172" s="25"/>
      <c r="R172" s="25"/>
    </row>
    <row r="173" spans="3:18" ht="15" hidden="1" customHeight="1" outlineLevel="1" x14ac:dyDescent="0.25">
      <c r="C173" s="154"/>
      <c r="D173" s="7"/>
      <c r="E173" s="176"/>
      <c r="F173" s="176"/>
      <c r="G173" s="176"/>
      <c r="H173" s="176"/>
      <c r="I173" s="176"/>
      <c r="J173" s="176"/>
      <c r="K173" s="176"/>
      <c r="L173" s="176"/>
      <c r="M173" s="176"/>
      <c r="N173" s="176"/>
      <c r="O173" s="176"/>
      <c r="P173" s="176"/>
      <c r="Q173" s="35"/>
      <c r="R173" s="35"/>
    </row>
    <row r="174" spans="3:18" ht="15" hidden="1" customHeight="1" outlineLevel="1" x14ac:dyDescent="0.25">
      <c r="C174" s="148" t="s">
        <v>132</v>
      </c>
      <c r="D174" s="2" t="s">
        <v>190</v>
      </c>
      <c r="E174" s="185"/>
      <c r="F174" s="185"/>
      <c r="G174" s="186">
        <f>SUM(G175)</f>
        <v>0</v>
      </c>
      <c r="H174" s="186"/>
      <c r="I174" s="186"/>
      <c r="J174" s="186">
        <f>SUM(J175)</f>
        <v>0</v>
      </c>
      <c r="K174" s="212"/>
      <c r="L174" s="186"/>
      <c r="M174" s="186">
        <f>SUM(M175)</f>
        <v>0</v>
      </c>
      <c r="N174" s="212"/>
      <c r="O174" s="186"/>
      <c r="P174" s="186">
        <f>SUM(P175)</f>
        <v>0</v>
      </c>
      <c r="Q174" s="25"/>
      <c r="R174" s="25"/>
    </row>
    <row r="175" spans="3:18" ht="15" hidden="1" customHeight="1" outlineLevel="1" x14ac:dyDescent="0.25">
      <c r="C175" s="154"/>
      <c r="D175" s="7"/>
      <c r="E175" s="176"/>
      <c r="F175" s="176"/>
      <c r="G175" s="176"/>
      <c r="H175" s="176"/>
      <c r="I175" s="176"/>
      <c r="J175" s="176"/>
      <c r="K175" s="176"/>
      <c r="L175" s="176"/>
      <c r="M175" s="176"/>
      <c r="N175" s="176"/>
      <c r="O175" s="176"/>
      <c r="P175" s="176"/>
      <c r="Q175" s="35"/>
      <c r="R175" s="35"/>
    </row>
    <row r="176" spans="3:18" ht="15" hidden="1" customHeight="1" outlineLevel="1" x14ac:dyDescent="0.25">
      <c r="C176" s="148" t="s">
        <v>133</v>
      </c>
      <c r="D176" s="2" t="s">
        <v>191</v>
      </c>
      <c r="E176" s="185"/>
      <c r="F176" s="185"/>
      <c r="G176" s="186">
        <f>SUM(G177)</f>
        <v>0</v>
      </c>
      <c r="H176" s="186"/>
      <c r="I176" s="186"/>
      <c r="J176" s="186">
        <f>SUM(J177)</f>
        <v>0</v>
      </c>
      <c r="K176" s="212"/>
      <c r="L176" s="186"/>
      <c r="M176" s="186">
        <f>SUM(M177)</f>
        <v>0</v>
      </c>
      <c r="N176" s="212"/>
      <c r="O176" s="186"/>
      <c r="P176" s="186">
        <f>SUM(P177)</f>
        <v>0</v>
      </c>
      <c r="Q176" s="25"/>
      <c r="R176" s="25"/>
    </row>
    <row r="177" spans="3:20" ht="15" hidden="1" customHeight="1" outlineLevel="1" x14ac:dyDescent="0.25">
      <c r="C177" s="154"/>
      <c r="D177" s="7"/>
      <c r="E177" s="176"/>
      <c r="F177" s="176"/>
      <c r="G177" s="176"/>
      <c r="H177" s="176"/>
      <c r="I177" s="176"/>
      <c r="J177" s="176"/>
      <c r="K177" s="176"/>
      <c r="L177" s="176"/>
      <c r="M177" s="176"/>
      <c r="N177" s="176"/>
      <c r="O177" s="176"/>
      <c r="P177" s="176"/>
      <c r="Q177" s="35"/>
      <c r="R177" s="35"/>
    </row>
    <row r="178" spans="3:20" ht="30" hidden="1" customHeight="1" outlineLevel="1" x14ac:dyDescent="0.25">
      <c r="C178" s="165" t="s">
        <v>134</v>
      </c>
      <c r="D178" s="166" t="s">
        <v>192</v>
      </c>
      <c r="E178" s="175"/>
      <c r="F178" s="175"/>
      <c r="G178" s="193">
        <f>SUM(G179,G181,G183,G185,G187,G189,G191)</f>
        <v>0</v>
      </c>
      <c r="H178" s="193"/>
      <c r="I178" s="193"/>
      <c r="J178" s="193">
        <f>SUM(J179,J181,J183,J185,J187,J189,J191)</f>
        <v>0</v>
      </c>
      <c r="K178" s="193"/>
      <c r="L178" s="193"/>
      <c r="M178" s="193">
        <f>SUM(M179,M181,M183,M185,M187,M189,M191)</f>
        <v>0</v>
      </c>
      <c r="N178" s="193"/>
      <c r="O178" s="193"/>
      <c r="P178" s="193">
        <f>SUM(P179,P181,P183,P185,P187,P189,P191)</f>
        <v>0</v>
      </c>
      <c r="Q178" s="53"/>
      <c r="R178" s="53"/>
    </row>
    <row r="179" spans="3:20" s="43" customFormat="1" ht="15" hidden="1" customHeight="1" outlineLevel="1" x14ac:dyDescent="0.25">
      <c r="C179" s="148" t="s">
        <v>135</v>
      </c>
      <c r="D179" s="3" t="s">
        <v>114</v>
      </c>
      <c r="E179" s="191"/>
      <c r="F179" s="191"/>
      <c r="G179" s="186">
        <f>SUM(G180:G180)</f>
        <v>0</v>
      </c>
      <c r="H179" s="191"/>
      <c r="I179" s="191"/>
      <c r="J179" s="186">
        <f>SUM(J180:J180)</f>
        <v>0</v>
      </c>
      <c r="K179" s="191"/>
      <c r="L179" s="191"/>
      <c r="M179" s="186">
        <f>SUM(M180:M180)</f>
        <v>0</v>
      </c>
      <c r="N179" s="191"/>
      <c r="O179" s="191"/>
      <c r="P179" s="186">
        <f>SUM(P180:P180)</f>
        <v>0</v>
      </c>
      <c r="Q179" s="25"/>
      <c r="R179" s="25"/>
      <c r="S179" s="239"/>
      <c r="T179" s="239"/>
    </row>
    <row r="180" spans="3:20" s="23" customFormat="1" hidden="1" outlineLevel="1" x14ac:dyDescent="0.25">
      <c r="C180" s="154"/>
      <c r="D180" s="8"/>
      <c r="E180" s="206"/>
      <c r="F180" s="207"/>
      <c r="G180" s="207"/>
      <c r="H180" s="199"/>
      <c r="I180" s="208"/>
      <c r="J180" s="179"/>
      <c r="K180" s="209"/>
      <c r="L180" s="179"/>
      <c r="M180" s="179"/>
      <c r="N180" s="209"/>
      <c r="O180" s="179"/>
      <c r="P180" s="179"/>
      <c r="Q180" s="6"/>
      <c r="R180" s="5"/>
      <c r="S180" s="240"/>
      <c r="T180" s="240"/>
    </row>
    <row r="181" spans="3:20" s="43" customFormat="1" ht="15" hidden="1" customHeight="1" outlineLevel="1" x14ac:dyDescent="0.25">
      <c r="C181" s="148" t="s">
        <v>136</v>
      </c>
      <c r="D181" s="3" t="s">
        <v>115</v>
      </c>
      <c r="E181" s="191"/>
      <c r="F181" s="191"/>
      <c r="G181" s="186">
        <f>SUM(G182:G182)</f>
        <v>0</v>
      </c>
      <c r="H181" s="191"/>
      <c r="I181" s="191"/>
      <c r="J181" s="186">
        <f>SUM(J182:J182)</f>
        <v>0</v>
      </c>
      <c r="K181" s="191"/>
      <c r="L181" s="191"/>
      <c r="M181" s="186">
        <f>SUM(M182:M182)</f>
        <v>0</v>
      </c>
      <c r="N181" s="191"/>
      <c r="O181" s="191"/>
      <c r="P181" s="186">
        <f>SUM(P182:P182)</f>
        <v>0</v>
      </c>
      <c r="Q181" s="25"/>
      <c r="R181" s="25"/>
      <c r="S181" s="239"/>
      <c r="T181" s="239"/>
    </row>
    <row r="182" spans="3:20" s="23" customFormat="1" ht="17.25" hidden="1" customHeight="1" outlineLevel="1" x14ac:dyDescent="0.25">
      <c r="C182" s="154"/>
      <c r="D182" s="8"/>
      <c r="E182" s="203"/>
      <c r="F182" s="203"/>
      <c r="G182" s="203"/>
      <c r="H182" s="203"/>
      <c r="I182" s="203"/>
      <c r="J182" s="203"/>
      <c r="K182" s="203"/>
      <c r="L182" s="203"/>
      <c r="M182" s="203"/>
      <c r="N182" s="203"/>
      <c r="O182" s="203"/>
      <c r="P182" s="203"/>
      <c r="Q182" s="27"/>
      <c r="R182" s="27"/>
      <c r="S182" s="240"/>
      <c r="T182" s="240"/>
    </row>
    <row r="183" spans="3:20" s="43" customFormat="1" ht="15" hidden="1" customHeight="1" outlineLevel="1" x14ac:dyDescent="0.25">
      <c r="C183" s="148" t="s">
        <v>137</v>
      </c>
      <c r="D183" s="3" t="s">
        <v>116</v>
      </c>
      <c r="E183" s="191"/>
      <c r="F183" s="191"/>
      <c r="G183" s="186">
        <f>SUM(G184:G184)</f>
        <v>0</v>
      </c>
      <c r="H183" s="191"/>
      <c r="I183" s="191"/>
      <c r="J183" s="186">
        <f>SUM(J184:J184)</f>
        <v>0</v>
      </c>
      <c r="K183" s="191"/>
      <c r="L183" s="191"/>
      <c r="M183" s="186">
        <f>SUM(M184:M184)</f>
        <v>0</v>
      </c>
      <c r="N183" s="191"/>
      <c r="O183" s="191"/>
      <c r="P183" s="186">
        <f>SUM(P184:P184)</f>
        <v>0</v>
      </c>
      <c r="Q183" s="25"/>
      <c r="R183" s="25"/>
      <c r="S183" s="239"/>
      <c r="T183" s="239"/>
    </row>
    <row r="184" spans="3:20" s="44" customFormat="1" hidden="1" outlineLevel="1" x14ac:dyDescent="0.25">
      <c r="C184" s="154"/>
      <c r="D184" s="8"/>
      <c r="E184" s="208"/>
      <c r="F184" s="208"/>
      <c r="G184" s="208"/>
      <c r="H184" s="210"/>
      <c r="I184" s="208"/>
      <c r="J184" s="210"/>
      <c r="K184" s="210"/>
      <c r="L184" s="208"/>
      <c r="M184" s="208"/>
      <c r="N184" s="210"/>
      <c r="O184" s="208"/>
      <c r="P184" s="208"/>
      <c r="Q184" s="16"/>
      <c r="R184" s="16"/>
      <c r="S184" s="244"/>
      <c r="T184" s="244"/>
    </row>
    <row r="185" spans="3:20" s="43" customFormat="1" ht="15" hidden="1" customHeight="1" outlineLevel="1" x14ac:dyDescent="0.25">
      <c r="C185" s="148" t="s">
        <v>138</v>
      </c>
      <c r="D185" s="3" t="s">
        <v>117</v>
      </c>
      <c r="E185" s="191"/>
      <c r="F185" s="191"/>
      <c r="G185" s="186">
        <f>SUM(G186:G186)</f>
        <v>0</v>
      </c>
      <c r="H185" s="191"/>
      <c r="I185" s="191"/>
      <c r="J185" s="186">
        <f>SUM(J186:J186)</f>
        <v>0</v>
      </c>
      <c r="K185" s="191"/>
      <c r="L185" s="191"/>
      <c r="M185" s="186">
        <f>SUM(M186:M186)</f>
        <v>0</v>
      </c>
      <c r="N185" s="191"/>
      <c r="O185" s="191"/>
      <c r="P185" s="186">
        <f>SUM(P186:P186)</f>
        <v>0</v>
      </c>
      <c r="Q185" s="25"/>
      <c r="R185" s="25"/>
      <c r="S185" s="239"/>
      <c r="T185" s="239"/>
    </row>
    <row r="186" spans="3:20" s="23" customFormat="1" ht="15.75" hidden="1" customHeight="1" outlineLevel="1" x14ac:dyDescent="0.25">
      <c r="C186" s="154"/>
      <c r="D186" s="8"/>
      <c r="E186" s="203"/>
      <c r="F186" s="203"/>
      <c r="G186" s="203"/>
      <c r="H186" s="203"/>
      <c r="I186" s="203"/>
      <c r="J186" s="203"/>
      <c r="K186" s="203"/>
      <c r="L186" s="203"/>
      <c r="M186" s="203"/>
      <c r="N186" s="203"/>
      <c r="O186" s="203"/>
      <c r="P186" s="203"/>
      <c r="Q186" s="27"/>
      <c r="R186" s="27"/>
      <c r="S186" s="240"/>
      <c r="T186" s="240"/>
    </row>
    <row r="187" spans="3:20" s="43" customFormat="1" ht="15" hidden="1" customHeight="1" outlineLevel="1" x14ac:dyDescent="0.25">
      <c r="C187" s="148" t="s">
        <v>139</v>
      </c>
      <c r="D187" s="2" t="s">
        <v>189</v>
      </c>
      <c r="E187" s="191"/>
      <c r="F187" s="191"/>
      <c r="G187" s="186">
        <f>SUM(G188:G188)</f>
        <v>0</v>
      </c>
      <c r="H187" s="191"/>
      <c r="I187" s="191"/>
      <c r="J187" s="186">
        <f>SUM(J188:J188)</f>
        <v>0</v>
      </c>
      <c r="K187" s="191"/>
      <c r="L187" s="191"/>
      <c r="M187" s="186">
        <f>SUM(M188:M188)</f>
        <v>0</v>
      </c>
      <c r="N187" s="191"/>
      <c r="O187" s="191"/>
      <c r="P187" s="186">
        <f>SUM(P188:P188)</f>
        <v>0</v>
      </c>
      <c r="Q187" s="25"/>
      <c r="R187" s="25"/>
      <c r="S187" s="239"/>
      <c r="T187" s="239"/>
    </row>
    <row r="188" spans="3:20" s="23" customFormat="1" ht="15.75" hidden="1" customHeight="1" outlineLevel="1" x14ac:dyDescent="0.25">
      <c r="C188" s="154"/>
      <c r="D188" s="7"/>
      <c r="E188" s="203"/>
      <c r="F188" s="203"/>
      <c r="G188" s="203"/>
      <c r="H188" s="203"/>
      <c r="I188" s="203"/>
      <c r="J188" s="203"/>
      <c r="K188" s="203"/>
      <c r="L188" s="203"/>
      <c r="M188" s="203"/>
      <c r="N188" s="203"/>
      <c r="O188" s="203"/>
      <c r="P188" s="203"/>
      <c r="Q188" s="27"/>
      <c r="R188" s="27"/>
      <c r="S188" s="240"/>
      <c r="T188" s="240"/>
    </row>
    <row r="189" spans="3:20" s="43" customFormat="1" ht="15" hidden="1" customHeight="1" outlineLevel="1" x14ac:dyDescent="0.25">
      <c r="C189" s="148" t="s">
        <v>140</v>
      </c>
      <c r="D189" s="2" t="s">
        <v>190</v>
      </c>
      <c r="E189" s="191"/>
      <c r="F189" s="191"/>
      <c r="G189" s="186">
        <f>SUM(G190:G190)</f>
        <v>0</v>
      </c>
      <c r="H189" s="191"/>
      <c r="I189" s="191"/>
      <c r="J189" s="186">
        <f>SUM(J190:J190)</f>
        <v>0</v>
      </c>
      <c r="K189" s="191"/>
      <c r="L189" s="191"/>
      <c r="M189" s="186">
        <f>SUM(M190:M190)</f>
        <v>0</v>
      </c>
      <c r="N189" s="191"/>
      <c r="O189" s="191"/>
      <c r="P189" s="186">
        <f>SUM(P190:P190)</f>
        <v>0</v>
      </c>
      <c r="Q189" s="25"/>
      <c r="R189" s="25"/>
      <c r="S189" s="239"/>
      <c r="T189" s="239"/>
    </row>
    <row r="190" spans="3:20" s="23" customFormat="1" ht="15.75" hidden="1" customHeight="1" outlineLevel="1" x14ac:dyDescent="0.25">
      <c r="C190" s="154"/>
      <c r="D190" s="7"/>
      <c r="E190" s="203"/>
      <c r="F190" s="203"/>
      <c r="G190" s="203"/>
      <c r="H190" s="203"/>
      <c r="I190" s="203"/>
      <c r="J190" s="203"/>
      <c r="K190" s="203"/>
      <c r="L190" s="203"/>
      <c r="M190" s="203"/>
      <c r="N190" s="203"/>
      <c r="O190" s="203"/>
      <c r="P190" s="203"/>
      <c r="Q190" s="27"/>
      <c r="R190" s="27"/>
      <c r="S190" s="240"/>
      <c r="T190" s="240"/>
    </row>
    <row r="191" spans="3:20" s="43" customFormat="1" ht="15" hidden="1" customHeight="1" outlineLevel="1" x14ac:dyDescent="0.25">
      <c r="C191" s="148" t="s">
        <v>141</v>
      </c>
      <c r="D191" s="2" t="s">
        <v>191</v>
      </c>
      <c r="E191" s="191"/>
      <c r="F191" s="191"/>
      <c r="G191" s="186">
        <f>SUM(G192:G192)</f>
        <v>0</v>
      </c>
      <c r="H191" s="191"/>
      <c r="I191" s="191"/>
      <c r="J191" s="186">
        <f>SUM(J192:J192)</f>
        <v>0</v>
      </c>
      <c r="K191" s="191"/>
      <c r="L191" s="191"/>
      <c r="M191" s="186">
        <f>SUM(M192:M192)</f>
        <v>0</v>
      </c>
      <c r="N191" s="191"/>
      <c r="O191" s="191"/>
      <c r="P191" s="186">
        <f>SUM(P192:P192)</f>
        <v>0</v>
      </c>
      <c r="Q191" s="25"/>
      <c r="R191" s="25"/>
      <c r="S191" s="239"/>
      <c r="T191" s="239"/>
    </row>
    <row r="192" spans="3:20" s="23" customFormat="1" ht="15.75" hidden="1" customHeight="1" outlineLevel="1" x14ac:dyDescent="0.25">
      <c r="C192" s="154"/>
      <c r="D192" s="7"/>
      <c r="E192" s="203"/>
      <c r="F192" s="203"/>
      <c r="G192" s="203"/>
      <c r="H192" s="203"/>
      <c r="I192" s="203"/>
      <c r="J192" s="203"/>
      <c r="K192" s="203"/>
      <c r="L192" s="203"/>
      <c r="M192" s="203"/>
      <c r="N192" s="203"/>
      <c r="O192" s="203"/>
      <c r="P192" s="203"/>
      <c r="Q192" s="27"/>
      <c r="R192" s="27"/>
      <c r="S192" s="240"/>
      <c r="T192" s="240"/>
    </row>
    <row r="193" spans="3:20" s="24" customFormat="1" ht="69.75" customHeight="1" collapsed="1" x14ac:dyDescent="0.25">
      <c r="C193" s="144" t="s">
        <v>69</v>
      </c>
      <c r="D193" s="38" t="s">
        <v>193</v>
      </c>
      <c r="E193" s="189"/>
      <c r="F193" s="189"/>
      <c r="G193" s="189">
        <f>ROUND(SUM(G194,G196,G198),0)</f>
        <v>0</v>
      </c>
      <c r="H193" s="189"/>
      <c r="I193" s="189"/>
      <c r="J193" s="189">
        <f>ROUND(SUM(J194,J196,J198),0)</f>
        <v>19269</v>
      </c>
      <c r="K193" s="189"/>
      <c r="L193" s="189"/>
      <c r="M193" s="189">
        <f>ROUND(SUM(M194,M196,M198),0)</f>
        <v>0</v>
      </c>
      <c r="N193" s="189"/>
      <c r="O193" s="189"/>
      <c r="P193" s="189">
        <f>ROUND(SUM(P194,P196,P198),0)</f>
        <v>19269</v>
      </c>
      <c r="Q193" s="37"/>
      <c r="R193" s="37"/>
      <c r="S193" s="248"/>
      <c r="T193" s="251"/>
    </row>
    <row r="194" spans="3:20" ht="15" customHeight="1" outlineLevel="1" x14ac:dyDescent="0.25">
      <c r="C194" s="167" t="s">
        <v>33</v>
      </c>
      <c r="D194" s="164" t="s">
        <v>46</v>
      </c>
      <c r="E194" s="175"/>
      <c r="F194" s="175"/>
      <c r="G194" s="175"/>
      <c r="H194" s="175"/>
      <c r="I194" s="175"/>
      <c r="J194" s="175">
        <f>J195</f>
        <v>19269.25</v>
      </c>
      <c r="K194" s="175"/>
      <c r="L194" s="175"/>
      <c r="M194" s="175"/>
      <c r="N194" s="175"/>
      <c r="O194" s="175"/>
      <c r="P194" s="175">
        <f>P195</f>
        <v>19269.25</v>
      </c>
      <c r="Q194" s="53"/>
      <c r="R194" s="53"/>
    </row>
    <row r="195" spans="3:20" s="30" customFormat="1" ht="260.45" customHeight="1" outlineLevel="1" x14ac:dyDescent="0.25">
      <c r="C195" s="58"/>
      <c r="D195" s="7"/>
      <c r="E195" s="196"/>
      <c r="F195" s="196"/>
      <c r="G195" s="196"/>
      <c r="H195" s="196">
        <f>35*1.21</f>
        <v>42.35</v>
      </c>
      <c r="I195" s="196">
        <v>455</v>
      </c>
      <c r="J195" s="196">
        <f t="shared" ref="J195" si="5">I195*H195</f>
        <v>19269.25</v>
      </c>
      <c r="K195" s="196"/>
      <c r="L195" s="196"/>
      <c r="M195" s="196"/>
      <c r="N195" s="196">
        <f>35*1.21</f>
        <v>42.35</v>
      </c>
      <c r="O195" s="196">
        <v>455</v>
      </c>
      <c r="P195" s="196">
        <f t="shared" ref="P195" si="6">O195*N195</f>
        <v>19269.25</v>
      </c>
      <c r="Q195" s="261" t="s">
        <v>212</v>
      </c>
      <c r="R195" s="258"/>
      <c r="S195" s="253"/>
      <c r="T195" s="249"/>
    </row>
    <row r="196" spans="3:20" ht="15" customHeight="1" outlineLevel="1" x14ac:dyDescent="0.25">
      <c r="C196" s="167" t="s">
        <v>34</v>
      </c>
      <c r="D196" s="164" t="s">
        <v>47</v>
      </c>
      <c r="E196" s="175"/>
      <c r="F196" s="175"/>
      <c r="G196" s="187">
        <f>SUM(G197)</f>
        <v>0</v>
      </c>
      <c r="H196" s="187"/>
      <c r="I196" s="187"/>
      <c r="J196" s="187">
        <f>SUM(J197)</f>
        <v>0</v>
      </c>
      <c r="K196" s="214"/>
      <c r="L196" s="187"/>
      <c r="M196" s="187">
        <f>SUM(M197)</f>
        <v>0</v>
      </c>
      <c r="N196" s="214"/>
      <c r="O196" s="187"/>
      <c r="P196" s="187">
        <f>SUM(P197)</f>
        <v>0</v>
      </c>
      <c r="Q196" s="53"/>
      <c r="R196" s="53"/>
    </row>
    <row r="197" spans="3:20" s="30" customFormat="1" outlineLevel="1" x14ac:dyDescent="0.25">
      <c r="C197" s="58"/>
      <c r="D197" s="7"/>
      <c r="E197" s="198"/>
      <c r="F197" s="198"/>
      <c r="G197" s="195"/>
      <c r="H197" s="198"/>
      <c r="I197" s="198"/>
      <c r="J197" s="195"/>
      <c r="K197" s="198"/>
      <c r="L197" s="198"/>
      <c r="M197" s="195"/>
      <c r="N197" s="198"/>
      <c r="O197" s="198"/>
      <c r="P197" s="195"/>
      <c r="Q197" s="16"/>
      <c r="R197" s="16"/>
      <c r="S197" s="249"/>
      <c r="T197" s="249"/>
    </row>
    <row r="198" spans="3:20" ht="15" customHeight="1" outlineLevel="1" x14ac:dyDescent="0.25">
      <c r="C198" s="167" t="s">
        <v>142</v>
      </c>
      <c r="D198" s="164" t="s">
        <v>48</v>
      </c>
      <c r="E198" s="175"/>
      <c r="F198" s="175"/>
      <c r="G198" s="187">
        <f>SUM(G199)</f>
        <v>0</v>
      </c>
      <c r="H198" s="187"/>
      <c r="I198" s="187"/>
      <c r="J198" s="187">
        <f>SUM(J199)</f>
        <v>0</v>
      </c>
      <c r="K198" s="214"/>
      <c r="L198" s="187"/>
      <c r="M198" s="187">
        <f>SUM(M199)</f>
        <v>0</v>
      </c>
      <c r="N198" s="214"/>
      <c r="O198" s="187"/>
      <c r="P198" s="187">
        <f>SUM(P199)</f>
        <v>0</v>
      </c>
      <c r="Q198" s="53"/>
      <c r="R198" s="53"/>
    </row>
    <row r="199" spans="3:20" s="30" customFormat="1" outlineLevel="1" x14ac:dyDescent="0.25">
      <c r="C199" s="58"/>
      <c r="D199" s="7"/>
      <c r="E199" s="196"/>
      <c r="F199" s="196"/>
      <c r="G199" s="196"/>
      <c r="H199" s="196"/>
      <c r="I199" s="196"/>
      <c r="J199" s="196"/>
      <c r="K199" s="196"/>
      <c r="L199" s="196"/>
      <c r="M199" s="196"/>
      <c r="N199" s="196"/>
      <c r="O199" s="196"/>
      <c r="P199" s="205"/>
      <c r="Q199" s="29"/>
      <c r="R199" s="29"/>
      <c r="S199" s="249"/>
      <c r="T199" s="249"/>
    </row>
    <row r="200" spans="3:20" s="24" customFormat="1" ht="15.75" x14ac:dyDescent="0.25">
      <c r="C200" s="144" t="s">
        <v>78</v>
      </c>
      <c r="D200" s="38" t="s">
        <v>165</v>
      </c>
      <c r="E200" s="189"/>
      <c r="F200" s="189"/>
      <c r="G200" s="189">
        <f>ROUND(SUM(G201,G208),0)</f>
        <v>0</v>
      </c>
      <c r="H200" s="189"/>
      <c r="I200" s="189"/>
      <c r="J200" s="189">
        <f>ROUND(SUM(J201,J208),0)</f>
        <v>0</v>
      </c>
      <c r="K200" s="189"/>
      <c r="L200" s="189"/>
      <c r="M200" s="189">
        <f>ROUND(SUM(M201,M208),0)</f>
        <v>0</v>
      </c>
      <c r="N200" s="189"/>
      <c r="O200" s="189"/>
      <c r="P200" s="189">
        <f>ROUND(SUM(P201,P208),0)</f>
        <v>0</v>
      </c>
      <c r="Q200" s="37"/>
      <c r="R200" s="37"/>
      <c r="S200" s="243"/>
      <c r="T200" s="243"/>
    </row>
    <row r="201" spans="3:20" ht="30" outlineLevel="1" x14ac:dyDescent="0.25">
      <c r="C201" s="168" t="s">
        <v>35</v>
      </c>
      <c r="D201" s="164" t="s">
        <v>194</v>
      </c>
      <c r="E201" s="175"/>
      <c r="F201" s="175"/>
      <c r="G201" s="175">
        <f>SUM(G202,G204,G206)</f>
        <v>0</v>
      </c>
      <c r="H201" s="175"/>
      <c r="I201" s="175"/>
      <c r="J201" s="175">
        <f>SUM(J202,J204,J206)</f>
        <v>0</v>
      </c>
      <c r="K201" s="175"/>
      <c r="L201" s="175"/>
      <c r="M201" s="175">
        <f>SUM(M202,M204,M206)</f>
        <v>0</v>
      </c>
      <c r="N201" s="175"/>
      <c r="O201" s="175"/>
      <c r="P201" s="175">
        <f>SUM(P202,P204,P206)</f>
        <v>0</v>
      </c>
      <c r="Q201" s="59"/>
      <c r="R201" s="53"/>
    </row>
    <row r="202" spans="3:20" ht="15" customHeight="1" outlineLevel="1" x14ac:dyDescent="0.25">
      <c r="C202" s="155" t="s">
        <v>143</v>
      </c>
      <c r="D202" s="3" t="s">
        <v>195</v>
      </c>
      <c r="E202" s="185"/>
      <c r="F202" s="185"/>
      <c r="G202" s="186">
        <f>SUM(G203:G203)</f>
        <v>0</v>
      </c>
      <c r="H202" s="186"/>
      <c r="I202" s="186"/>
      <c r="J202" s="186">
        <f>SUM(J203:J203)</f>
        <v>0</v>
      </c>
      <c r="K202" s="212"/>
      <c r="L202" s="186"/>
      <c r="M202" s="186">
        <f>SUM(M203:M203)</f>
        <v>0</v>
      </c>
      <c r="N202" s="212"/>
      <c r="O202" s="186"/>
      <c r="P202" s="186">
        <f>SUM(P203:P203)</f>
        <v>0</v>
      </c>
      <c r="Q202" s="25"/>
      <c r="R202" s="25"/>
    </row>
    <row r="203" spans="3:20" outlineLevel="1" x14ac:dyDescent="0.25">
      <c r="C203" s="157"/>
      <c r="D203" s="8"/>
      <c r="E203" s="210"/>
      <c r="F203" s="208"/>
      <c r="G203" s="208"/>
      <c r="H203" s="215"/>
      <c r="I203" s="179"/>
      <c r="J203" s="215"/>
      <c r="K203" s="215"/>
      <c r="L203" s="179"/>
      <c r="M203" s="215"/>
      <c r="N203" s="215"/>
      <c r="O203" s="179"/>
      <c r="P203" s="215"/>
      <c r="Q203" s="16"/>
      <c r="R203" s="14"/>
    </row>
    <row r="204" spans="3:20" ht="18" customHeight="1" outlineLevel="1" x14ac:dyDescent="0.25">
      <c r="C204" s="155" t="s">
        <v>144</v>
      </c>
      <c r="D204" s="3" t="s">
        <v>196</v>
      </c>
      <c r="E204" s="185"/>
      <c r="F204" s="185"/>
      <c r="G204" s="186">
        <f>SUM(G205)</f>
        <v>0</v>
      </c>
      <c r="H204" s="186"/>
      <c r="I204" s="186"/>
      <c r="J204" s="186">
        <f>SUM(J205)</f>
        <v>0</v>
      </c>
      <c r="K204" s="212"/>
      <c r="L204" s="186"/>
      <c r="M204" s="186">
        <f>SUM(M205)</f>
        <v>0</v>
      </c>
      <c r="N204" s="212"/>
      <c r="O204" s="186"/>
      <c r="P204" s="186">
        <f>SUM(P205)</f>
        <v>0</v>
      </c>
      <c r="Q204" s="25"/>
      <c r="R204" s="25"/>
    </row>
    <row r="205" spans="3:20" ht="18" customHeight="1" outlineLevel="1" x14ac:dyDescent="0.25">
      <c r="C205" s="157"/>
      <c r="D205" s="8"/>
      <c r="E205" s="176"/>
      <c r="F205" s="176"/>
      <c r="G205" s="176"/>
      <c r="H205" s="176"/>
      <c r="I205" s="176"/>
      <c r="J205" s="176"/>
      <c r="K205" s="176"/>
      <c r="L205" s="176"/>
      <c r="M205" s="176"/>
      <c r="N205" s="176"/>
      <c r="O205" s="176"/>
      <c r="P205" s="176"/>
      <c r="Q205" s="35"/>
      <c r="R205" s="35"/>
    </row>
    <row r="206" spans="3:20" ht="15" customHeight="1" outlineLevel="1" x14ac:dyDescent="0.25">
      <c r="C206" s="155" t="s">
        <v>145</v>
      </c>
      <c r="D206" s="169" t="s">
        <v>146</v>
      </c>
      <c r="E206" s="185"/>
      <c r="F206" s="185"/>
      <c r="G206" s="186">
        <v>0</v>
      </c>
      <c r="H206" s="186"/>
      <c r="I206" s="186"/>
      <c r="J206" s="186">
        <v>0</v>
      </c>
      <c r="K206" s="212"/>
      <c r="L206" s="186"/>
      <c r="M206" s="186">
        <f>SUM(M207)</f>
        <v>0</v>
      </c>
      <c r="N206" s="212"/>
      <c r="O206" s="186"/>
      <c r="P206" s="186">
        <f>SUM(P207)</f>
        <v>0</v>
      </c>
      <c r="Q206" s="25"/>
      <c r="R206" s="25"/>
    </row>
    <row r="207" spans="3:20" outlineLevel="1" x14ac:dyDescent="0.25">
      <c r="C207" s="159"/>
      <c r="D207" s="7"/>
      <c r="E207" s="216"/>
      <c r="F207" s="216"/>
      <c r="G207" s="217"/>
      <c r="H207" s="216"/>
      <c r="I207" s="216"/>
      <c r="J207" s="217"/>
      <c r="K207" s="216"/>
      <c r="L207" s="216"/>
      <c r="M207" s="217"/>
      <c r="N207" s="216"/>
      <c r="O207" s="216"/>
      <c r="P207" s="217"/>
      <c r="Q207" s="16"/>
      <c r="R207" s="16"/>
    </row>
    <row r="208" spans="3:20" ht="30" outlineLevel="1" x14ac:dyDescent="0.25">
      <c r="C208" s="168" t="s">
        <v>37</v>
      </c>
      <c r="D208" s="39" t="s">
        <v>197</v>
      </c>
      <c r="E208" s="190"/>
      <c r="F208" s="190"/>
      <c r="G208" s="190">
        <f>SUM(G209,G211,G213)</f>
        <v>0</v>
      </c>
      <c r="H208" s="190"/>
      <c r="I208" s="190"/>
      <c r="J208" s="190">
        <f>SUM(J209,J211,J213)</f>
        <v>0</v>
      </c>
      <c r="K208" s="190"/>
      <c r="L208" s="190"/>
      <c r="M208" s="190">
        <f>SUM(M209,M211,M213)</f>
        <v>0</v>
      </c>
      <c r="N208" s="190"/>
      <c r="O208" s="190"/>
      <c r="P208" s="190">
        <f>SUM(P209,P211,P213)</f>
        <v>0</v>
      </c>
      <c r="Q208" s="45"/>
      <c r="R208" s="34"/>
    </row>
    <row r="209" spans="2:20" ht="15" customHeight="1" outlineLevel="1" x14ac:dyDescent="0.25">
      <c r="C209" s="155" t="s">
        <v>147</v>
      </c>
      <c r="D209" s="3" t="s">
        <v>195</v>
      </c>
      <c r="E209" s="185"/>
      <c r="F209" s="185"/>
      <c r="G209" s="186">
        <f>SUM(G210:G210)</f>
        <v>0</v>
      </c>
      <c r="H209" s="186"/>
      <c r="I209" s="186"/>
      <c r="J209" s="186">
        <f>SUM(J210:J210)</f>
        <v>0</v>
      </c>
      <c r="K209" s="212"/>
      <c r="L209" s="186"/>
      <c r="M209" s="186">
        <f>SUM(M210:M210)</f>
        <v>0</v>
      </c>
      <c r="N209" s="212"/>
      <c r="O209" s="186"/>
      <c r="P209" s="186">
        <f>SUM(P210:P210)</f>
        <v>0</v>
      </c>
      <c r="Q209" s="25"/>
      <c r="R209" s="25"/>
    </row>
    <row r="210" spans="2:20" outlineLevel="1" x14ac:dyDescent="0.25">
      <c r="C210" s="157"/>
      <c r="D210" s="8"/>
      <c r="E210" s="218"/>
      <c r="F210" s="219"/>
      <c r="G210" s="208"/>
      <c r="H210" s="220"/>
      <c r="I210" s="221"/>
      <c r="J210" s="215"/>
      <c r="K210" s="220"/>
      <c r="L210" s="221"/>
      <c r="M210" s="215"/>
      <c r="N210" s="220"/>
      <c r="O210" s="221"/>
      <c r="P210" s="215"/>
      <c r="Q210" s="16"/>
      <c r="R210" s="14"/>
    </row>
    <row r="211" spans="2:20" ht="18" customHeight="1" outlineLevel="1" x14ac:dyDescent="0.25">
      <c r="C211" s="155" t="s">
        <v>148</v>
      </c>
      <c r="D211" s="3" t="s">
        <v>196</v>
      </c>
      <c r="E211" s="185"/>
      <c r="F211" s="185"/>
      <c r="G211" s="186">
        <f>SUM(G212:G212)</f>
        <v>0</v>
      </c>
      <c r="H211" s="186"/>
      <c r="I211" s="186"/>
      <c r="J211" s="186">
        <f>SUM(J212:J212)</f>
        <v>0</v>
      </c>
      <c r="K211" s="212"/>
      <c r="L211" s="186"/>
      <c r="M211" s="186">
        <f>SUM(M212:M212)</f>
        <v>0</v>
      </c>
      <c r="N211" s="212"/>
      <c r="O211" s="186"/>
      <c r="P211" s="186">
        <f>SUM(P212:P212)</f>
        <v>0</v>
      </c>
      <c r="Q211" s="25"/>
      <c r="R211" s="25"/>
    </row>
    <row r="212" spans="2:20" outlineLevel="1" x14ac:dyDescent="0.25">
      <c r="C212" s="157"/>
      <c r="D212" s="8"/>
      <c r="E212" s="179"/>
      <c r="F212" s="179"/>
      <c r="G212" s="179"/>
      <c r="H212" s="179"/>
      <c r="I212" s="179"/>
      <c r="J212" s="179"/>
      <c r="K212" s="179"/>
      <c r="L212" s="179"/>
      <c r="M212" s="179"/>
      <c r="N212" s="179"/>
      <c r="O212" s="179"/>
      <c r="P212" s="179"/>
      <c r="Q212" s="16"/>
      <c r="R212" s="16"/>
    </row>
    <row r="213" spans="2:20" ht="15" customHeight="1" outlineLevel="1" x14ac:dyDescent="0.25">
      <c r="C213" s="155" t="s">
        <v>149</v>
      </c>
      <c r="D213" s="169" t="s">
        <v>146</v>
      </c>
      <c r="E213" s="185"/>
      <c r="F213" s="185"/>
      <c r="G213" s="186">
        <v>0</v>
      </c>
      <c r="H213" s="186"/>
      <c r="I213" s="186"/>
      <c r="J213" s="186">
        <f>SUM(J214)</f>
        <v>0</v>
      </c>
      <c r="K213" s="212"/>
      <c r="L213" s="186"/>
      <c r="M213" s="186">
        <f>SUM(M214)</f>
        <v>0</v>
      </c>
      <c r="N213" s="212"/>
      <c r="O213" s="186"/>
      <c r="P213" s="186">
        <f>SUM(P214)</f>
        <v>0</v>
      </c>
      <c r="Q213" s="25"/>
      <c r="R213" s="25"/>
    </row>
    <row r="214" spans="2:20" ht="15" customHeight="1" outlineLevel="1" x14ac:dyDescent="0.25">
      <c r="C214" s="159"/>
      <c r="D214" s="7"/>
      <c r="E214" s="176"/>
      <c r="F214" s="176"/>
      <c r="G214" s="176"/>
      <c r="H214" s="176"/>
      <c r="I214" s="176"/>
      <c r="J214" s="176"/>
      <c r="K214" s="176"/>
      <c r="L214" s="176"/>
      <c r="M214" s="176"/>
      <c r="N214" s="176"/>
      <c r="O214" s="176"/>
      <c r="P214" s="176"/>
      <c r="Q214" s="35"/>
      <c r="R214" s="35"/>
    </row>
    <row r="215" spans="2:20" s="24" customFormat="1" ht="15.75" x14ac:dyDescent="0.25">
      <c r="C215" s="160" t="s">
        <v>39</v>
      </c>
      <c r="D215" s="170" t="s">
        <v>166</v>
      </c>
      <c r="E215" s="189"/>
      <c r="F215" s="189"/>
      <c r="G215" s="189">
        <f>ROUND(SUM(G216:G217),0)</f>
        <v>145889</v>
      </c>
      <c r="H215" s="189"/>
      <c r="I215" s="189"/>
      <c r="J215" s="189">
        <f>ROUND(SUM(J216:J217),0)</f>
        <v>211638</v>
      </c>
      <c r="K215" s="189"/>
      <c r="L215" s="189"/>
      <c r="M215" s="189">
        <f>ROUND(SUM(M216:M217),0)</f>
        <v>210574</v>
      </c>
      <c r="N215" s="189"/>
      <c r="O215" s="189"/>
      <c r="P215" s="189">
        <f>ROUND(SUM(P216:P217),0)</f>
        <v>210574</v>
      </c>
      <c r="Q215" s="37"/>
      <c r="R215" s="37"/>
      <c r="S215" s="243"/>
      <c r="T215" s="243"/>
    </row>
    <row r="216" spans="2:20" s="24" customFormat="1" ht="409.5" outlineLevel="1" x14ac:dyDescent="0.25">
      <c r="C216" s="146" t="s">
        <v>40</v>
      </c>
      <c r="D216" s="13" t="s">
        <v>205</v>
      </c>
      <c r="E216" s="198">
        <f>(440*1.21*12+10*800)/12*8</f>
        <v>9592.5333333333328</v>
      </c>
      <c r="F216" s="198">
        <v>1</v>
      </c>
      <c r="G216" s="198">
        <f>F216*E216</f>
        <v>9592.5333333333328</v>
      </c>
      <c r="H216" s="198">
        <f>440*1.21*6+5*800</f>
        <v>7194.4</v>
      </c>
      <c r="I216" s="195">
        <v>1</v>
      </c>
      <c r="J216" s="198">
        <f t="shared" ref="J216:J217" si="7">I216*H216</f>
        <v>7194.4</v>
      </c>
      <c r="K216" s="198">
        <f>440*1.21*4+5*800</f>
        <v>6129.6</v>
      </c>
      <c r="L216" s="195">
        <v>1</v>
      </c>
      <c r="M216" s="198">
        <f t="shared" ref="M216:M217" si="8">L216*K216</f>
        <v>6129.6</v>
      </c>
      <c r="N216" s="198">
        <f>440*1.21*4+5*800</f>
        <v>6129.6</v>
      </c>
      <c r="O216" s="195">
        <v>1</v>
      </c>
      <c r="P216" s="198">
        <f t="shared" ref="P216:P217" si="9">O216*N216</f>
        <v>6129.6</v>
      </c>
      <c r="Q216" s="261" t="s">
        <v>209</v>
      </c>
      <c r="R216" s="257"/>
      <c r="S216" s="260"/>
      <c r="T216" s="243"/>
    </row>
    <row r="217" spans="2:20" s="24" customFormat="1" ht="409.5" outlineLevel="1" x14ac:dyDescent="0.25">
      <c r="C217" s="146" t="s">
        <v>42</v>
      </c>
      <c r="D217" s="13" t="s">
        <v>206</v>
      </c>
      <c r="E217" s="198">
        <f>13939+3098</f>
        <v>17037</v>
      </c>
      <c r="F217" s="198">
        <v>8</v>
      </c>
      <c r="G217" s="198">
        <f t="shared" ref="G217" si="10">F217*E217</f>
        <v>136296</v>
      </c>
      <c r="H217" s="198">
        <f>13939+3098</f>
        <v>17037</v>
      </c>
      <c r="I217" s="198">
        <v>12</v>
      </c>
      <c r="J217" s="198">
        <f t="shared" si="7"/>
        <v>204444</v>
      </c>
      <c r="K217" s="198">
        <f>13939+3098</f>
        <v>17037</v>
      </c>
      <c r="L217" s="198">
        <v>12</v>
      </c>
      <c r="M217" s="198">
        <f t="shared" si="8"/>
        <v>204444</v>
      </c>
      <c r="N217" s="198">
        <f>13939+3098</f>
        <v>17037</v>
      </c>
      <c r="O217" s="198">
        <v>12</v>
      </c>
      <c r="P217" s="198">
        <f t="shared" si="9"/>
        <v>204444</v>
      </c>
      <c r="Q217" s="262" t="s">
        <v>210</v>
      </c>
      <c r="R217" s="198"/>
      <c r="S217" s="260"/>
      <c r="T217" s="243"/>
    </row>
    <row r="218" spans="2:20" s="24" customFormat="1" ht="15.75" outlineLevel="1" x14ac:dyDescent="0.25">
      <c r="C218" s="263"/>
      <c r="D218" s="264"/>
      <c r="E218" s="265"/>
      <c r="F218" s="265"/>
      <c r="G218" s="265"/>
      <c r="H218" s="265"/>
      <c r="I218" s="265"/>
      <c r="J218" s="265"/>
      <c r="K218" s="265"/>
      <c r="L218" s="265"/>
      <c r="M218" s="265"/>
      <c r="N218" s="265"/>
      <c r="O218" s="265"/>
      <c r="P218" s="265"/>
      <c r="Q218" s="266"/>
      <c r="R218" s="265"/>
      <c r="S218" s="260"/>
      <c r="T218" s="243"/>
    </row>
    <row r="219" spans="2:20" ht="9.9499999999999993" customHeight="1" x14ac:dyDescent="0.25">
      <c r="B219" s="31"/>
      <c r="C219" s="31"/>
      <c r="D219" s="31"/>
      <c r="E219" s="31"/>
      <c r="F219" s="31"/>
      <c r="G219" s="31"/>
      <c r="H219" s="31"/>
      <c r="I219" s="31"/>
      <c r="J219" s="31"/>
      <c r="K219" s="31"/>
      <c r="L219" s="31"/>
      <c r="M219" s="31"/>
      <c r="N219" s="31"/>
      <c r="O219" s="31"/>
      <c r="P219" s="31"/>
      <c r="Q219" s="32"/>
      <c r="R219" s="32"/>
    </row>
    <row r="220" spans="2:20" x14ac:dyDescent="0.25">
      <c r="B220" s="31"/>
      <c r="C220" s="31"/>
      <c r="D220" s="4"/>
      <c r="E220" s="4"/>
      <c r="F220" s="4"/>
      <c r="G220" s="4"/>
      <c r="H220" s="31"/>
      <c r="I220" s="31"/>
      <c r="J220" s="31"/>
      <c r="K220" s="31"/>
      <c r="L220" s="31"/>
      <c r="M220" s="31"/>
      <c r="N220" s="31"/>
      <c r="O220" s="31"/>
      <c r="P220" s="31"/>
      <c r="Q220" s="32"/>
      <c r="R220" s="32"/>
    </row>
    <row r="221" spans="2:20" ht="30" customHeight="1" x14ac:dyDescent="0.25">
      <c r="D221" s="4"/>
      <c r="E221" s="4"/>
      <c r="F221" s="4"/>
      <c r="G221" s="4"/>
      <c r="H221" s="4"/>
      <c r="I221" s="4"/>
      <c r="J221" s="4"/>
      <c r="K221" s="4"/>
      <c r="L221" s="4"/>
      <c r="M221" s="4"/>
      <c r="N221" s="4"/>
      <c r="O221" s="4"/>
      <c r="P221" s="4"/>
      <c r="Q221" s="4"/>
      <c r="R221" s="4"/>
    </row>
    <row r="222" spans="2:20" ht="30" customHeight="1" x14ac:dyDescent="0.25">
      <c r="B222" s="33"/>
      <c r="C222" s="33"/>
      <c r="D222" s="4"/>
      <c r="E222" s="4"/>
      <c r="F222" s="4"/>
      <c r="G222" s="4"/>
      <c r="H222" s="4"/>
      <c r="I222" s="4"/>
      <c r="J222" s="4"/>
      <c r="K222" s="4"/>
      <c r="L222" s="4"/>
      <c r="M222" s="4"/>
      <c r="N222" s="4"/>
      <c r="O222" s="4"/>
      <c r="P222" s="4"/>
      <c r="Q222" s="4"/>
      <c r="R222" s="4"/>
    </row>
    <row r="223" spans="2:20" x14ac:dyDescent="0.25">
      <c r="B223" s="33"/>
      <c r="C223" s="33"/>
    </row>
    <row r="224" spans="2:20" x14ac:dyDescent="0.25">
      <c r="B224" s="33"/>
      <c r="C224" s="33"/>
    </row>
  </sheetData>
  <mergeCells count="21">
    <mergeCell ref="C38:C39"/>
    <mergeCell ref="C37:R37"/>
    <mergeCell ref="D28:D30"/>
    <mergeCell ref="E20:I20"/>
    <mergeCell ref="M20:P20"/>
    <mergeCell ref="D25:D27"/>
    <mergeCell ref="Q38:Q39"/>
    <mergeCell ref="R38:R39"/>
    <mergeCell ref="K32:L32"/>
    <mergeCell ref="K33:L33"/>
    <mergeCell ref="K30:L31"/>
    <mergeCell ref="E4:O4"/>
    <mergeCell ref="D38:D39"/>
    <mergeCell ref="E38:G38"/>
    <mergeCell ref="H38:J38"/>
    <mergeCell ref="K38:M38"/>
    <mergeCell ref="N38:P38"/>
    <mergeCell ref="D35:R35"/>
    <mergeCell ref="D36:R36"/>
    <mergeCell ref="E5:O5"/>
    <mergeCell ref="K34:L34"/>
  </mergeCells>
  <pageMargins left="0.19685039370078741" right="0.19685039370078741" top="0.39370078740157483" bottom="0.39370078740157483" header="0.19685039370078741" footer="0.19685039370078741"/>
  <pageSetup paperSize="9" scale="58" orientation="landscape" cellComments="atEnd" r:id="rId1"/>
  <headerFooter>
    <oddFooter>&amp;R&amp;P.</oddFooter>
  </headerFooter>
  <rowBreaks count="4" manualBreakCount="4">
    <brk id="33" max="16383" man="1"/>
    <brk id="75" max="16383" man="1"/>
    <brk id="131" max="16383" man="1"/>
    <brk id="177" max="16383" man="1"/>
  </rowBreaks>
  <ignoredErrors>
    <ignoredError sqref="J61:P61 J128:M128" formula="1"/>
  </ignoredErrors>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veidne</vt:lpstr>
      <vt:lpstr>veidne!Print_Titles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Kristaps</dc:creator>
  <cp:lastModifiedBy>Edgars Grabovskis</cp:lastModifiedBy>
  <cp:lastPrinted>2017-02-22T08:37:03Z</cp:lastPrinted>
  <dcterms:created xsi:type="dcterms:W3CDTF">2016-03-23T07:29:22Z</dcterms:created>
  <dcterms:modified xsi:type="dcterms:W3CDTF">2023-05-30T12:57:28Z</dcterms:modified>
</cp:coreProperties>
</file>