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vnozare.pri\vm\Redirect_profiles\VM_Ivita_Lazdina\Desktop\Korona_viruss_2022\JŪLIJS_AUGUSTS_SEPTEMBRIS\3_CET_GALA_PROJEKTS_141122\TAP_bez_decembra_preciz\TAPa\"/>
    </mc:Choice>
  </mc:AlternateContent>
  <xr:revisionPtr revIDLastSave="0" documentId="13_ncr:1_{4FD09C82-4F73-4DE0-96CD-3C9B3A57CFB9}" xr6:coauthVersionLast="47" xr6:coauthVersionMax="47" xr10:uidLastSave="{00000000-0000-0000-0000-000000000000}"/>
  <bookViews>
    <workbookView xWindow="60" yWindow="600" windowWidth="21900" windowHeight="15600" xr2:uid="{C07CDBB0-EF43-4A5F-941B-EE12F5225071}"/>
  </bookViews>
  <sheets>
    <sheet name="Vakcīnas_2022" sheetId="1" r:id="rId1"/>
  </sheets>
  <externalReferences>
    <externalReference r:id="rId2"/>
    <externalReference r:id="rId3"/>
    <externalReference r:id="rId4"/>
    <externalReference r:id="rId5"/>
    <externalReference r:id="rId6"/>
    <externalReference r:id="rId7"/>
    <externalReference r:id="rId8"/>
  </externalReferences>
  <definedNames>
    <definedName name="_1_2_d_NMP_lim">#REF!</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mm" hidden="1">[1]ZQZBC_PLN__04_03_10!#REF!</definedName>
    <definedName name="n">#REF!</definedName>
    <definedName name="P_Dati_rikojums">#REF!</definedName>
    <definedName name="pp">#REF!</definedName>
    <definedName name="Recover">[3]Macro1!$A$80</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8" i="1" l="1"/>
  <c r="D43" i="1"/>
  <c r="E43" i="1"/>
  <c r="C43" i="1"/>
  <c r="H47" i="1" l="1"/>
  <c r="H51" i="1" s="1"/>
  <c r="C44" i="1"/>
  <c r="C30" i="1" l="1"/>
  <c r="C34" i="1"/>
  <c r="F21" i="1"/>
  <c r="H21" i="1"/>
  <c r="C35" i="1" l="1"/>
  <c r="J16" i="1"/>
  <c r="J13" i="1"/>
  <c r="M13" i="1" s="1"/>
  <c r="G19" i="1"/>
  <c r="G21" i="1" s="1"/>
  <c r="E21" i="1"/>
  <c r="D21" i="1"/>
  <c r="I21" i="1"/>
  <c r="N19" i="1"/>
  <c r="M19" i="1"/>
  <c r="N18" i="1"/>
  <c r="N15" i="1"/>
  <c r="M15" i="1"/>
  <c r="L15" i="1"/>
  <c r="N17" i="1"/>
  <c r="K16" i="1"/>
  <c r="N16" i="1" s="1"/>
  <c r="M18" i="1"/>
  <c r="M17" i="1"/>
  <c r="K13" i="1"/>
  <c r="N13" i="1" s="1"/>
  <c r="D22" i="1" l="1"/>
  <c r="L19" i="1"/>
  <c r="G22" i="1"/>
  <c r="J21" i="1"/>
  <c r="M16" i="1"/>
  <c r="K21" i="1"/>
  <c r="J22" i="1" l="1"/>
  <c r="L21" i="1" l="1"/>
  <c r="N21" i="1"/>
  <c r="M21" i="1" l="1"/>
  <c r="L22" i="1" s="1"/>
  <c r="C21" i="1" l="1"/>
</calcChain>
</file>

<file path=xl/sharedStrings.xml><?xml version="1.0" encoding="utf-8"?>
<sst xmlns="http://schemas.openxmlformats.org/spreadsheetml/2006/main" count="55" uniqueCount="38">
  <si>
    <t xml:space="preserve">Comirnaty </t>
  </si>
  <si>
    <t>Janssen</t>
  </si>
  <si>
    <t>Moderna</t>
  </si>
  <si>
    <t>Novavax</t>
  </si>
  <si>
    <t>Sanofi</t>
  </si>
  <si>
    <t>Vaxzevria</t>
  </si>
  <si>
    <t>Comirnaty</t>
  </si>
  <si>
    <t>Nuvaxovid</t>
  </si>
  <si>
    <t>Ziedotās vakcīnas no LV</t>
  </si>
  <si>
    <t>Ziedotās vakcīnas COVAX</t>
  </si>
  <si>
    <t>Kopējais izmaksu samazinājums</t>
  </si>
  <si>
    <t>Plāns 2022.gads</t>
  </si>
  <si>
    <t>Astra Zeneca*</t>
  </si>
  <si>
    <t>* Astra Zeneca vakcīnām pieņemts lēmums nevest uz Latviju, līdz ar to nebūs loģistikas un ievades izmaksas</t>
  </si>
  <si>
    <t>Valneva**</t>
  </si>
  <si>
    <t>CureVac**</t>
  </si>
  <si>
    <t>Līgumu izmaiņas, kuru rezultātā rodas izmaksu samazinājums</t>
  </si>
  <si>
    <t xml:space="preserve">Loģistika </t>
  </si>
  <si>
    <t>Vakcīnas</t>
  </si>
  <si>
    <t>Ievade</t>
  </si>
  <si>
    <t>Ziedojumi (ekonomija no vakcīnu ziedojuma)</t>
  </si>
  <si>
    <t>Rezervētais finansējums Covid- 19 vakcīnu iegādei, loģistikai un ievadei budžeta resora "74. Gadskārtējā valsts budžeta izpildes procesā pārdalāmais finansējums" programmas 12.00.00 "Finansējums veselības jomas pasākumiem Covid-19 infekcijas izplatības ierobežošanai"</t>
  </si>
  <si>
    <t>1.Plānotais finansējums</t>
  </si>
  <si>
    <t>Saskaņā ar MK rīkojumiem (FM rīkojumiem) pārdalītais finansējums no budžeta resora "74. Gadskārtējā valsts budžeta izpildes procesā pārdalāmais finansējums" programmas 12.00.00 "Finansējums veselības jomas pasākumiem Covid-19 infekcijas izplatības ierobežošanai"</t>
  </si>
  <si>
    <t>2.Finansējuma faktiskai izlietojums</t>
  </si>
  <si>
    <t>Saskaņā ar IZ projektu (TA-3329</t>
  </si>
  <si>
    <t>1.tabula</t>
  </si>
  <si>
    <t>2.tabula</t>
  </si>
  <si>
    <t>3.Atlikums</t>
  </si>
  <si>
    <t>4. Iespējama līdzekļu ekonomija</t>
  </si>
  <si>
    <t>Atlikums budžeta resora "74. Gadskārtējā valsts budžeta izpildes procesā pārdalāmais finansējums" programmas 12.00.00 "Finansējums veselības jomas pasākumiem Covid-19 infekcijas izplatības ierobežošanai" pēc FM rīkojumiem</t>
  </si>
  <si>
    <r>
      <t xml:space="preserve">** Pārtraukti/lauzti līgumi. </t>
    </r>
    <r>
      <rPr>
        <sz val="10"/>
        <color rgb="FFFF0000"/>
        <rFont val="Times New Roman"/>
        <family val="1"/>
      </rPr>
      <t>Valneva veikts priekšapmaksa 605 817.60 euro apmērā 2022.gada janvārī. Visticamāk, ka 605 817.60 neatgūsim atpakaļ, bet vēl nav saņem atskaite par naudas izlietojumu</t>
    </r>
  </si>
  <si>
    <t>MK rīkojuma projekts “Par finanšu līdzekļu pārdali no budžeta resora “74. Gadskārtējā valsts budžeta izpildes procesā pārdalāmais finansējums” valsts budžeta programmas 12.00.00 “Finansējums veselības jomas pasākumiem Covid-19 infekcijas izplatības ierobežošanai”” (22-TA-3460)</t>
  </si>
  <si>
    <t>Prognozētais atlikums, euro</t>
  </si>
  <si>
    <t>MK rīkojuma projekts "Par finanšu līdzekļu apropriācijas pārdali no budžeta resora ''74. Gadskārtējā valsts budžeta izpildes procesā pārdalāmais finansējums'' valsts budžeta programmas 12.00.00 ''Finansējums veselības jomas pasākumiem Covid-19 infekcijas izplatības ierobežošanai'' (TA-3472)</t>
  </si>
  <si>
    <t>Atlikums budžeta resora "74. Gadskārtējā valsts budžeta izpildes procesā pārdalāmais finansējums" programmas 12.00.00 "Finansējums veselības jomas pasākumiem Covid-19 infekcijas izplatības ierobežošanai" pēc FM rīkojumiem, euro</t>
  </si>
  <si>
    <t xml:space="preserve">Pielikums Nr.40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                             </t>
  </si>
  <si>
    <t xml:space="preserve">Savukārt, saskaņā ar NVD sniegto informāciju par vēl potenciāli apmaksājamajiem vakcīnu līgumiem (uzņemtajām saistībām pēc pro-rata), vakcīnu ievadēm par oktobri un novembrī, loģistikas un uzglabāšanas potenciālajām izmaksām  līdz gada beigām vēl papildus ir nepieciešami 9,8 milj. euro (summa ir indikatīva un var mainīties pēc faktisko rēķinu saņemšanas, kā arī EK un Latvijas sarunām par piegāžu datumu pārcelšanas uz vēlāku datumu.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</si>
</sst>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sz val="10"/>
      <color theme="1"/>
      <name val="Times New Roman"/>
      <family val="1"/>
    </font>
    <font>
      <b/>
      <sz val="10"/>
      <color theme="1"/>
      <name val="Times New Roman"/>
      <family val="1"/>
    </font>
    <font>
      <sz val="10"/>
      <color rgb="FFFF0000"/>
      <name val="Times New Roman"/>
      <family val="1"/>
    </font>
  </fonts>
  <fills count="10">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1" fillId="0" borderId="0" xfId="0" applyFont="1"/>
    <xf numFmtId="3" fontId="1" fillId="0" borderId="0" xfId="0" applyNumberFormat="1" applyFont="1" applyAlignment="1">
      <alignment horizontal="center"/>
    </xf>
    <xf numFmtId="3" fontId="2" fillId="8" borderId="7" xfId="0" applyNumberFormat="1" applyFont="1" applyFill="1" applyBorder="1" applyAlignment="1">
      <alignment vertical="center"/>
    </xf>
    <xf numFmtId="0" fontId="1" fillId="0" borderId="0" xfId="0" applyFont="1" applyAlignment="1">
      <alignment horizontal="center" wrapText="1"/>
    </xf>
    <xf numFmtId="3" fontId="2" fillId="9" borderId="7" xfId="0" applyNumberFormat="1" applyFont="1" applyFill="1" applyBorder="1" applyAlignment="1">
      <alignment horizontal="center" vertical="center"/>
    </xf>
    <xf numFmtId="0" fontId="1" fillId="0" borderId="0" xfId="0" applyFont="1" applyAlignment="1">
      <alignment horizontal="center" vertical="center"/>
    </xf>
    <xf numFmtId="3" fontId="2" fillId="3" borderId="7" xfId="0" applyNumberFormat="1" applyFont="1" applyFill="1" applyBorder="1" applyAlignment="1">
      <alignment horizontal="center" vertical="center"/>
    </xf>
    <xf numFmtId="0" fontId="2" fillId="9" borderId="0" xfId="0" applyFont="1" applyFill="1"/>
    <xf numFmtId="0" fontId="1" fillId="5"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7"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0" borderId="1" xfId="0" applyFont="1" applyBorder="1"/>
    <xf numFmtId="3" fontId="1" fillId="0" borderId="1" xfId="0" applyNumberFormat="1" applyFont="1" applyBorder="1" applyAlignment="1">
      <alignment horizontal="center" vertical="center"/>
    </xf>
    <xf numFmtId="3" fontId="1" fillId="5" borderId="1" xfId="0" applyNumberFormat="1" applyFont="1" applyFill="1" applyBorder="1" applyAlignment="1">
      <alignment horizontal="center" vertical="center"/>
    </xf>
    <xf numFmtId="3" fontId="1" fillId="5" borderId="2" xfId="0" applyNumberFormat="1" applyFont="1" applyFill="1" applyBorder="1" applyAlignment="1">
      <alignment horizontal="center" vertical="center"/>
    </xf>
    <xf numFmtId="3" fontId="1" fillId="6" borderId="2" xfId="0" applyNumberFormat="1" applyFont="1" applyFill="1" applyBorder="1" applyAlignment="1">
      <alignment horizontal="center" vertical="center"/>
    </xf>
    <xf numFmtId="3" fontId="1" fillId="7" borderId="1" xfId="0" applyNumberFormat="1" applyFont="1" applyFill="1" applyBorder="1" applyAlignment="1">
      <alignment horizontal="center" vertical="center"/>
    </xf>
    <xf numFmtId="3" fontId="1" fillId="2" borderId="1" xfId="0" applyNumberFormat="1" applyFont="1" applyFill="1" applyBorder="1" applyAlignment="1">
      <alignment horizontal="center" vertical="center"/>
    </xf>
    <xf numFmtId="0" fontId="1" fillId="4" borderId="0" xfId="0" applyFont="1" applyFill="1" applyAlignment="1">
      <alignment horizontal="center" vertical="center"/>
    </xf>
    <xf numFmtId="3" fontId="3" fillId="7" borderId="1" xfId="0" applyNumberFormat="1" applyFont="1" applyFill="1" applyBorder="1" applyAlignment="1">
      <alignment horizontal="center" vertical="center"/>
    </xf>
    <xf numFmtId="3" fontId="3" fillId="6" borderId="2" xfId="0" applyNumberFormat="1" applyFont="1" applyFill="1" applyBorder="1" applyAlignment="1">
      <alignment horizontal="center" vertical="center"/>
    </xf>
    <xf numFmtId="0" fontId="2" fillId="0" borderId="1" xfId="0" applyFont="1" applyBorder="1"/>
    <xf numFmtId="3" fontId="2" fillId="0" borderId="1" xfId="0" applyNumberFormat="1" applyFont="1" applyBorder="1" applyAlignment="1">
      <alignment horizontal="center" vertical="center"/>
    </xf>
    <xf numFmtId="0" fontId="1" fillId="0" borderId="0" xfId="0" applyFont="1" applyAlignment="1">
      <alignment wrapText="1"/>
    </xf>
    <xf numFmtId="3" fontId="1" fillId="0" borderId="0" xfId="0" applyNumberFormat="1" applyFont="1"/>
    <xf numFmtId="0" fontId="2" fillId="0" borderId="1" xfId="0" applyFont="1" applyBorder="1" applyAlignment="1">
      <alignment horizontal="center" vertical="center" wrapText="1"/>
    </xf>
    <xf numFmtId="3" fontId="1" fillId="0" borderId="1" xfId="0" applyNumberFormat="1" applyFont="1" applyBorder="1"/>
    <xf numFmtId="0" fontId="2" fillId="0" borderId="1" xfId="0" applyFont="1" applyBorder="1" applyAlignment="1">
      <alignment horizontal="center" vertical="center"/>
    </xf>
    <xf numFmtId="1" fontId="1" fillId="0" borderId="0" xfId="0" applyNumberFormat="1" applyFont="1" applyAlignment="1">
      <alignment horizontal="center" vertical="center"/>
    </xf>
    <xf numFmtId="1" fontId="1" fillId="2" borderId="1" xfId="0" applyNumberFormat="1" applyFont="1" applyFill="1" applyBorder="1" applyAlignment="1">
      <alignment horizontal="center" vertical="center"/>
    </xf>
    <xf numFmtId="3" fontId="3" fillId="0" borderId="0" xfId="0" applyNumberFormat="1" applyFont="1"/>
    <xf numFmtId="0" fontId="1" fillId="2" borderId="1" xfId="0" applyFont="1" applyFill="1" applyBorder="1" applyAlignment="1">
      <alignment horizontal="center" vertical="center"/>
    </xf>
    <xf numFmtId="3" fontId="2" fillId="2" borderId="1" xfId="0" applyNumberFormat="1" applyFont="1" applyFill="1" applyBorder="1" applyAlignment="1">
      <alignment horizontal="center" vertical="center"/>
    </xf>
    <xf numFmtId="0" fontId="1" fillId="0" borderId="2" xfId="0" applyFont="1" applyBorder="1" applyAlignment="1">
      <alignment horizontal="center"/>
    </xf>
    <xf numFmtId="0" fontId="1" fillId="0" borderId="4" xfId="0" applyFont="1" applyBorder="1" applyAlignment="1">
      <alignment horizontal="center"/>
    </xf>
    <xf numFmtId="3" fontId="1" fillId="0" borderId="0" xfId="0" applyNumberFormat="1" applyFont="1" applyAlignment="1">
      <alignment horizontal="left" vertical="center" wrapText="1"/>
    </xf>
    <xf numFmtId="0" fontId="2" fillId="2" borderId="1" xfId="0" applyFont="1" applyFill="1" applyBorder="1" applyAlignment="1">
      <alignment horizontal="center" vertical="center" wrapText="1"/>
    </xf>
    <xf numFmtId="3" fontId="2" fillId="5" borderId="1" xfId="0" applyNumberFormat="1" applyFont="1" applyFill="1" applyBorder="1" applyAlignment="1">
      <alignment horizontal="center" vertical="center"/>
    </xf>
    <xf numFmtId="3" fontId="2" fillId="5" borderId="2" xfId="0" applyNumberFormat="1" applyFont="1" applyFill="1" applyBorder="1" applyAlignment="1">
      <alignment horizontal="center" vertical="center"/>
    </xf>
    <xf numFmtId="0" fontId="2" fillId="8" borderId="5"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9" borderId="6"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3" borderId="5" xfId="0" applyFont="1" applyFill="1" applyBorder="1" applyAlignment="1">
      <alignment horizontal="center" wrapText="1"/>
    </xf>
    <xf numFmtId="0" fontId="2" fillId="3" borderId="6" xfId="0" applyFont="1" applyFill="1" applyBorder="1" applyAlignment="1">
      <alignment horizontal="center" wrapText="1"/>
    </xf>
    <xf numFmtId="0" fontId="2" fillId="3" borderId="7" xfId="0" applyFont="1" applyFill="1" applyBorder="1" applyAlignment="1">
      <alignment horizontal="center" wrapText="1"/>
    </xf>
    <xf numFmtId="0" fontId="2" fillId="7" borderId="1" xfId="0" applyFont="1" applyFill="1" applyBorder="1" applyAlignment="1">
      <alignment horizontal="center" vertical="center" wrapText="1"/>
    </xf>
    <xf numFmtId="3" fontId="2" fillId="7" borderId="2" xfId="0" applyNumberFormat="1" applyFont="1" applyFill="1" applyBorder="1" applyAlignment="1">
      <alignment horizontal="center" vertical="center"/>
    </xf>
    <xf numFmtId="3" fontId="2" fillId="7" borderId="4" xfId="0" applyNumberFormat="1" applyFont="1" applyFill="1" applyBorder="1" applyAlignment="1">
      <alignment horizontal="center" vertical="center"/>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6" borderId="4" xfId="0" applyFont="1" applyFill="1" applyBorder="1" applyAlignment="1">
      <alignment horizontal="center" vertical="center" wrapText="1"/>
    </xf>
    <xf numFmtId="3" fontId="2" fillId="6" borderId="2" xfId="0" applyNumberFormat="1" applyFont="1" applyFill="1" applyBorder="1" applyAlignment="1">
      <alignment horizontal="center" vertical="center"/>
    </xf>
    <xf numFmtId="3" fontId="2" fillId="6" borderId="3" xfId="0" applyNumberFormat="1" applyFont="1" applyFill="1" applyBorder="1" applyAlignment="1">
      <alignment horizontal="center" vertical="center"/>
    </xf>
    <xf numFmtId="3" fontId="2" fillId="6" borderId="4"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0" fontId="1" fillId="0" borderId="1" xfId="0" applyFont="1" applyBorder="1" applyAlignment="1">
      <alignment horizontal="center"/>
    </xf>
    <xf numFmtId="3" fontId="2" fillId="3" borderId="1" xfId="0" applyNumberFormat="1" applyFont="1" applyFill="1" applyBorder="1"/>
    <xf numFmtId="0" fontId="2" fillId="3" borderId="1" xfId="0" applyFont="1" applyFill="1" applyBorder="1" applyAlignment="1">
      <alignment horizontal="center" wrapText="1"/>
    </xf>
    <xf numFmtId="3" fontId="2" fillId="3" borderId="1"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https://veselibasministrija-my.sharepoint.com/Documents%20and%20Settings/Svetlana.Supulniece/Local%20Settings/Temporary%20Internet%20Files/Content.Outlook/J21U5MYL/LIC%20PP%20parrekins%20pec%202012%209m%20DB/LIC%20laboratorija/R0032%20-LIC%20darbs%20laboratorija%20citam%20ar%20palidz%20veidu%20AI%2031102012.xls?504E799B" TargetMode="External"/><Relationship Id="rId1" Type="http://schemas.openxmlformats.org/officeDocument/2006/relationships/externalLinkPath" Target="file:///\\504E799B\R0032%20-LIC%20darbs%20laboratorija%20citam%20ar%20palidz%20veidu%20AI%20311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veselibasministrija-my.sharepoint.com/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81E6A-C998-46A8-BC64-76418F3B11A6}">
  <dimension ref="A1:O51"/>
  <sheetViews>
    <sheetView tabSelected="1" topLeftCell="A31" zoomScale="73" zoomScaleNormal="73" workbookViewId="0">
      <pane xSplit="2" topLeftCell="C1" activePane="topRight" state="frozen"/>
      <selection activeCell="A39" sqref="A39"/>
      <selection pane="topRight" activeCell="J41" sqref="J41"/>
    </sheetView>
  </sheetViews>
  <sheetFormatPr defaultColWidth="9.140625" defaultRowHeight="12.75" x14ac:dyDescent="0.2"/>
  <cols>
    <col min="1" max="1" width="23.85546875" style="1" customWidth="1"/>
    <col min="2" max="2" width="15.5703125" style="1" customWidth="1"/>
    <col min="3" max="3" width="17.42578125" style="1" customWidth="1"/>
    <col min="4" max="4" width="16.5703125" style="1" customWidth="1"/>
    <col min="5" max="5" width="15.85546875" style="1" customWidth="1"/>
    <col min="6" max="6" width="14.28515625" style="1" customWidth="1"/>
    <col min="7" max="7" width="13.140625" style="1" customWidth="1"/>
    <col min="8" max="8" width="19.85546875" style="1" customWidth="1"/>
    <col min="9" max="9" width="15.140625" style="1" customWidth="1"/>
    <col min="10" max="10" width="17.42578125" style="1" customWidth="1"/>
    <col min="11" max="11" width="11" style="1" customWidth="1"/>
    <col min="12" max="12" width="16" style="1" customWidth="1"/>
    <col min="13" max="13" width="15" style="1" customWidth="1"/>
    <col min="14" max="14" width="12.5703125" style="1" customWidth="1"/>
    <col min="15" max="15" width="20.85546875" style="1" customWidth="1"/>
    <col min="16" max="16" width="23.140625" style="1" customWidth="1"/>
    <col min="17" max="17" width="25.7109375" style="1" customWidth="1"/>
    <col min="18" max="18" width="27.140625" style="1" customWidth="1"/>
    <col min="19" max="19" width="23.42578125" style="1" customWidth="1"/>
    <col min="20" max="20" width="14.28515625" style="1" customWidth="1"/>
    <col min="21" max="21" width="9.140625" style="1" customWidth="1"/>
    <col min="22" max="16384" width="9.140625" style="1"/>
  </cols>
  <sheetData>
    <row r="1" spans="1:15" ht="60" customHeight="1" x14ac:dyDescent="0.2">
      <c r="L1" s="37" t="s">
        <v>36</v>
      </c>
      <c r="M1" s="37"/>
      <c r="N1" s="37"/>
    </row>
    <row r="2" spans="1:15" ht="13.5" thickBot="1" x14ac:dyDescent="0.25">
      <c r="L2" s="2"/>
      <c r="M2" s="2"/>
      <c r="N2" s="2"/>
    </row>
    <row r="3" spans="1:15" ht="44.25" customHeight="1" thickBot="1" x14ac:dyDescent="0.25">
      <c r="A3" s="1" t="s">
        <v>22</v>
      </c>
      <c r="C3" s="41" t="s">
        <v>21</v>
      </c>
      <c r="D3" s="42"/>
      <c r="E3" s="42"/>
      <c r="F3" s="42"/>
      <c r="G3" s="42"/>
      <c r="H3" s="42"/>
      <c r="I3" s="43"/>
      <c r="J3" s="3">
        <v>131245007</v>
      </c>
      <c r="L3" s="2"/>
      <c r="M3" s="2"/>
      <c r="N3" s="2"/>
    </row>
    <row r="4" spans="1:15" x14ac:dyDescent="0.2">
      <c r="L4" s="2"/>
      <c r="M4" s="2"/>
      <c r="N4" s="2"/>
    </row>
    <row r="5" spans="1:15" ht="13.5" thickBot="1" x14ac:dyDescent="0.25">
      <c r="L5" s="2"/>
      <c r="M5" s="2"/>
      <c r="N5" s="2"/>
    </row>
    <row r="6" spans="1:15" ht="45" customHeight="1" thickBot="1" x14ac:dyDescent="0.25">
      <c r="A6" s="4" t="s">
        <v>24</v>
      </c>
      <c r="C6" s="44" t="s">
        <v>23</v>
      </c>
      <c r="D6" s="45"/>
      <c r="E6" s="45"/>
      <c r="F6" s="45"/>
      <c r="G6" s="45"/>
      <c r="H6" s="45"/>
      <c r="I6" s="46"/>
      <c r="J6" s="5">
        <v>63595452</v>
      </c>
      <c r="L6" s="2"/>
      <c r="M6" s="2"/>
      <c r="N6" s="2"/>
    </row>
    <row r="7" spans="1:15" ht="13.5" thickBot="1" x14ac:dyDescent="0.25">
      <c r="L7" s="2"/>
      <c r="M7" s="2"/>
      <c r="N7" s="2"/>
    </row>
    <row r="8" spans="1:15" ht="47.25" customHeight="1" thickBot="1" x14ac:dyDescent="0.25">
      <c r="A8" s="6" t="s">
        <v>28</v>
      </c>
      <c r="C8" s="47" t="s">
        <v>30</v>
      </c>
      <c r="D8" s="48"/>
      <c r="E8" s="48"/>
      <c r="F8" s="48"/>
      <c r="G8" s="48"/>
      <c r="H8" s="48"/>
      <c r="I8" s="49"/>
      <c r="J8" s="7">
        <f>J3-J6</f>
        <v>67649555</v>
      </c>
      <c r="L8" s="2"/>
      <c r="M8" s="2"/>
      <c r="N8" s="2"/>
    </row>
    <row r="9" spans="1:15" x14ac:dyDescent="0.2">
      <c r="L9" s="2"/>
      <c r="M9" s="2"/>
      <c r="N9" s="2"/>
    </row>
    <row r="10" spans="1:15" x14ac:dyDescent="0.2">
      <c r="B10" s="8" t="s">
        <v>26</v>
      </c>
      <c r="L10" s="2"/>
      <c r="M10" s="2"/>
      <c r="N10" s="2"/>
    </row>
    <row r="11" spans="1:15" ht="45" customHeight="1" x14ac:dyDescent="0.2">
      <c r="A11" s="4" t="s">
        <v>29</v>
      </c>
      <c r="D11" s="53" t="s">
        <v>11</v>
      </c>
      <c r="E11" s="54"/>
      <c r="F11" s="55"/>
      <c r="G11" s="56" t="s">
        <v>16</v>
      </c>
      <c r="H11" s="57"/>
      <c r="I11" s="58"/>
      <c r="J11" s="50" t="s">
        <v>20</v>
      </c>
      <c r="K11" s="50"/>
      <c r="L11" s="38" t="s">
        <v>10</v>
      </c>
      <c r="M11" s="38"/>
      <c r="N11" s="38"/>
    </row>
    <row r="12" spans="1:15" x14ac:dyDescent="0.2">
      <c r="C12" s="6"/>
      <c r="D12" s="9" t="s">
        <v>18</v>
      </c>
      <c r="E12" s="9" t="s">
        <v>17</v>
      </c>
      <c r="F12" s="9" t="s">
        <v>19</v>
      </c>
      <c r="G12" s="10" t="s">
        <v>18</v>
      </c>
      <c r="H12" s="10" t="s">
        <v>17</v>
      </c>
      <c r="I12" s="10" t="s">
        <v>19</v>
      </c>
      <c r="J12" s="11" t="s">
        <v>17</v>
      </c>
      <c r="K12" s="11" t="s">
        <v>19</v>
      </c>
      <c r="L12" s="12" t="s">
        <v>18</v>
      </c>
      <c r="M12" s="12" t="s">
        <v>17</v>
      </c>
      <c r="N12" s="12" t="s">
        <v>19</v>
      </c>
      <c r="O12" s="6"/>
    </row>
    <row r="13" spans="1:15" x14ac:dyDescent="0.2">
      <c r="B13" s="13" t="s">
        <v>0</v>
      </c>
      <c r="C13" s="14">
        <v>58823679.600000001</v>
      </c>
      <c r="D13" s="15">
        <v>36855000</v>
      </c>
      <c r="E13" s="15">
        <v>743979.6</v>
      </c>
      <c r="F13" s="16">
        <v>21224700</v>
      </c>
      <c r="G13" s="17"/>
      <c r="H13" s="17"/>
      <c r="I13" s="17"/>
      <c r="J13" s="18">
        <f>C29*0.39364</f>
        <v>32699.674800000001</v>
      </c>
      <c r="K13" s="18">
        <f>(83070*11.23)</f>
        <v>932876.10000000009</v>
      </c>
      <c r="L13" s="19"/>
      <c r="M13" s="19">
        <f>J13</f>
        <v>32699.674800000001</v>
      </c>
      <c r="N13" s="19">
        <f>K13</f>
        <v>932876.10000000009</v>
      </c>
      <c r="O13" s="6"/>
    </row>
    <row r="14" spans="1:15" x14ac:dyDescent="0.2">
      <c r="B14" s="13" t="s">
        <v>2</v>
      </c>
      <c r="C14" s="14">
        <v>23112447.856290005</v>
      </c>
      <c r="D14" s="15">
        <v>14926255.28985</v>
      </c>
      <c r="E14" s="15">
        <v>277229.23644000001</v>
      </c>
      <c r="F14" s="16">
        <v>7908963.3300000001</v>
      </c>
      <c r="G14" s="17"/>
      <c r="H14" s="17"/>
      <c r="I14" s="17"/>
      <c r="J14" s="18"/>
      <c r="K14" s="18"/>
      <c r="L14" s="19"/>
      <c r="M14" s="19"/>
      <c r="N14" s="19"/>
      <c r="O14" s="20"/>
    </row>
    <row r="15" spans="1:15" x14ac:dyDescent="0.2">
      <c r="B15" s="13" t="s">
        <v>15</v>
      </c>
      <c r="C15" s="14">
        <v>21999220.196399998</v>
      </c>
      <c r="D15" s="15">
        <v>10997328.699999999</v>
      </c>
      <c r="E15" s="15">
        <v>372584.19640000002</v>
      </c>
      <c r="F15" s="16">
        <v>10629307.300000001</v>
      </c>
      <c r="G15" s="17">
        <v>10997328.699999999</v>
      </c>
      <c r="H15" s="17">
        <v>372584.19640000002</v>
      </c>
      <c r="I15" s="17">
        <v>10629307.300000001</v>
      </c>
      <c r="J15" s="18"/>
      <c r="K15" s="18"/>
      <c r="L15" s="19">
        <f>G15</f>
        <v>10997328.699999999</v>
      </c>
      <c r="M15" s="19">
        <f>H15</f>
        <v>372584.19640000002</v>
      </c>
      <c r="N15" s="19">
        <f>I15</f>
        <v>10629307.300000001</v>
      </c>
      <c r="O15" s="20"/>
    </row>
    <row r="16" spans="1:15" x14ac:dyDescent="0.2">
      <c r="B16" s="13" t="s">
        <v>3</v>
      </c>
      <c r="C16" s="14">
        <v>10024510.107642008</v>
      </c>
      <c r="D16" s="15">
        <v>5985393.8173220083</v>
      </c>
      <c r="E16" s="15">
        <v>150762.48031999997</v>
      </c>
      <c r="F16" s="16">
        <v>3888353.81</v>
      </c>
      <c r="G16" s="17"/>
      <c r="H16" s="17"/>
      <c r="I16" s="17"/>
      <c r="J16" s="18">
        <f>C28*0.39364</f>
        <v>1968.2</v>
      </c>
      <c r="K16" s="18">
        <f>C28*11.23</f>
        <v>56150</v>
      </c>
      <c r="L16" s="19"/>
      <c r="M16" s="19">
        <f>J16</f>
        <v>1968.2</v>
      </c>
      <c r="N16" s="19">
        <f>K16</f>
        <v>56150</v>
      </c>
      <c r="O16" s="20"/>
    </row>
    <row r="17" spans="2:15" x14ac:dyDescent="0.2">
      <c r="B17" s="13" t="s">
        <v>1</v>
      </c>
      <c r="C17" s="14">
        <v>8363044.8384593623</v>
      </c>
      <c r="D17" s="15">
        <v>3472899.1249793624</v>
      </c>
      <c r="E17" s="15">
        <v>165606.10347999999</v>
      </c>
      <c r="F17" s="16">
        <v>4724539.6100000003</v>
      </c>
      <c r="G17" s="17"/>
      <c r="H17" s="17"/>
      <c r="I17" s="17"/>
      <c r="J17" s="21">
        <v>165606</v>
      </c>
      <c r="K17" s="21">
        <v>4724540</v>
      </c>
      <c r="L17" s="19"/>
      <c r="M17" s="19">
        <f>J17</f>
        <v>165606</v>
      </c>
      <c r="N17" s="19">
        <f>K17</f>
        <v>4724540</v>
      </c>
      <c r="O17" s="20"/>
    </row>
    <row r="18" spans="2:15" x14ac:dyDescent="0.2">
      <c r="B18" s="13" t="s">
        <v>12</v>
      </c>
      <c r="C18" s="14">
        <v>3539457.1868000003</v>
      </c>
      <c r="D18" s="15">
        <v>472327.3</v>
      </c>
      <c r="E18" s="15">
        <v>103869.7868</v>
      </c>
      <c r="F18" s="16">
        <v>2963260.1</v>
      </c>
      <c r="G18" s="17"/>
      <c r="H18" s="22">
        <v>0</v>
      </c>
      <c r="I18" s="22">
        <v>0</v>
      </c>
      <c r="J18" s="21">
        <v>103870</v>
      </c>
      <c r="K18" s="21">
        <v>2963260</v>
      </c>
      <c r="L18" s="19"/>
      <c r="M18" s="19">
        <f>H18+J18</f>
        <v>103870</v>
      </c>
      <c r="N18" s="19">
        <f>I18+K18</f>
        <v>2963260</v>
      </c>
      <c r="O18" s="20"/>
    </row>
    <row r="19" spans="2:15" x14ac:dyDescent="0.2">
      <c r="B19" s="13" t="s">
        <v>14</v>
      </c>
      <c r="C19" s="14">
        <v>2880617.2516799998</v>
      </c>
      <c r="D19" s="15">
        <v>1413574.4</v>
      </c>
      <c r="E19" s="15">
        <v>49682.091679999998</v>
      </c>
      <c r="F19" s="16">
        <v>1417360.76</v>
      </c>
      <c r="G19" s="22">
        <f>1413574.4-605817.6</f>
        <v>807756.79999999993</v>
      </c>
      <c r="H19" s="17">
        <v>49682.091679999998</v>
      </c>
      <c r="I19" s="17">
        <v>1417360.76</v>
      </c>
      <c r="J19" s="18"/>
      <c r="K19" s="18"/>
      <c r="L19" s="19">
        <f>G19</f>
        <v>807756.79999999993</v>
      </c>
      <c r="M19" s="19">
        <f>H19</f>
        <v>49682.091679999998</v>
      </c>
      <c r="N19" s="19">
        <f>I19</f>
        <v>1417360.76</v>
      </c>
      <c r="O19" s="20"/>
    </row>
    <row r="20" spans="2:15" x14ac:dyDescent="0.2">
      <c r="B20" s="13" t="s">
        <v>4</v>
      </c>
      <c r="C20" s="14">
        <v>2502030.3760000002</v>
      </c>
      <c r="D20" s="15">
        <v>618076.80000000005</v>
      </c>
      <c r="E20" s="15">
        <v>105121.576</v>
      </c>
      <c r="F20" s="16">
        <v>1778832</v>
      </c>
      <c r="G20" s="17"/>
      <c r="H20" s="17"/>
      <c r="I20" s="17"/>
      <c r="J20" s="18"/>
      <c r="K20" s="18"/>
      <c r="L20" s="19"/>
      <c r="M20" s="19"/>
      <c r="N20" s="19"/>
      <c r="O20" s="20"/>
    </row>
    <row r="21" spans="2:15" x14ac:dyDescent="0.2">
      <c r="B21" s="23"/>
      <c r="C21" s="24">
        <f t="shared" ref="C21:H21" si="0">SUM(C13:C20)</f>
        <v>131245007.41327138</v>
      </c>
      <c r="D21" s="15">
        <f t="shared" si="0"/>
        <v>74740855.432151362</v>
      </c>
      <c r="E21" s="15">
        <f t="shared" si="0"/>
        <v>1968835.07112</v>
      </c>
      <c r="F21" s="16">
        <f t="shared" si="0"/>
        <v>54535316.909999996</v>
      </c>
      <c r="G21" s="17">
        <f t="shared" si="0"/>
        <v>11805085.5</v>
      </c>
      <c r="H21" s="17">
        <f t="shared" si="0"/>
        <v>422266.28808000003</v>
      </c>
      <c r="I21" s="17">
        <f t="shared" ref="I21" si="1">SUM(I13:I20)</f>
        <v>12046668.060000001</v>
      </c>
      <c r="J21" s="18">
        <f>SUM(J13:J20)</f>
        <v>304143.87479999999</v>
      </c>
      <c r="K21" s="18">
        <f>SUM(K13:K20)</f>
        <v>8676826.0999999996</v>
      </c>
      <c r="L21" s="19">
        <f>SUM(L13:L20)</f>
        <v>11805085.5</v>
      </c>
      <c r="M21" s="19">
        <f t="shared" ref="M21:N21" si="2">SUM(M13:M20)</f>
        <v>726410.16287999996</v>
      </c>
      <c r="N21" s="19">
        <f t="shared" si="2"/>
        <v>20723494.16</v>
      </c>
      <c r="O21" s="20"/>
    </row>
    <row r="22" spans="2:15" x14ac:dyDescent="0.2">
      <c r="C22" s="6"/>
      <c r="D22" s="39">
        <f>D21+E21+F21</f>
        <v>131245007.41327135</v>
      </c>
      <c r="E22" s="39"/>
      <c r="F22" s="40"/>
      <c r="G22" s="59">
        <f>G21+H21+I21</f>
        <v>24274019.848080002</v>
      </c>
      <c r="H22" s="60"/>
      <c r="I22" s="61"/>
      <c r="J22" s="51">
        <f>J21+K21</f>
        <v>8980969.9748</v>
      </c>
      <c r="K22" s="52"/>
      <c r="L22" s="34">
        <f>L21+M21+N21</f>
        <v>33254989.82288</v>
      </c>
      <c r="M22" s="34"/>
      <c r="N22" s="34"/>
      <c r="O22" s="6"/>
    </row>
    <row r="23" spans="2:15" x14ac:dyDescent="0.2">
      <c r="B23" s="1" t="s">
        <v>13</v>
      </c>
      <c r="L23" s="25"/>
      <c r="M23" s="26"/>
    </row>
    <row r="24" spans="2:15" x14ac:dyDescent="0.2">
      <c r="B24" s="1" t="s">
        <v>31</v>
      </c>
    </row>
    <row r="25" spans="2:15" x14ac:dyDescent="0.2">
      <c r="M25" s="26"/>
    </row>
    <row r="26" spans="2:15" x14ac:dyDescent="0.2">
      <c r="B26" s="35" t="s">
        <v>8</v>
      </c>
      <c r="C26" s="36"/>
      <c r="D26" s="27"/>
    </row>
    <row r="27" spans="2:15" x14ac:dyDescent="0.2">
      <c r="B27" s="13" t="s">
        <v>5</v>
      </c>
      <c r="C27" s="28">
        <v>404400</v>
      </c>
      <c r="D27" s="24"/>
    </row>
    <row r="28" spans="2:15" x14ac:dyDescent="0.2">
      <c r="B28" s="13" t="s">
        <v>7</v>
      </c>
      <c r="C28" s="28">
        <v>5000</v>
      </c>
      <c r="D28" s="24"/>
    </row>
    <row r="29" spans="2:15" x14ac:dyDescent="0.2">
      <c r="B29" s="13" t="s">
        <v>6</v>
      </c>
      <c r="C29" s="28">
        <v>83070</v>
      </c>
      <c r="D29" s="24"/>
    </row>
    <row r="30" spans="2:15" x14ac:dyDescent="0.2">
      <c r="B30" s="13"/>
      <c r="C30" s="28">
        <f>SUM(C27:C29)</f>
        <v>492470</v>
      </c>
      <c r="D30" s="24"/>
    </row>
    <row r="31" spans="2:15" x14ac:dyDescent="0.2">
      <c r="B31" s="35" t="s">
        <v>9</v>
      </c>
      <c r="C31" s="36"/>
      <c r="D31" s="29"/>
    </row>
    <row r="32" spans="2:15" x14ac:dyDescent="0.2">
      <c r="B32" s="13" t="s">
        <v>5</v>
      </c>
      <c r="C32" s="28">
        <v>48000</v>
      </c>
      <c r="D32" s="24"/>
    </row>
    <row r="33" spans="1:15" x14ac:dyDescent="0.2">
      <c r="B33" s="13" t="s">
        <v>1</v>
      </c>
      <c r="C33" s="28">
        <v>492000</v>
      </c>
      <c r="D33" s="24"/>
    </row>
    <row r="34" spans="1:15" x14ac:dyDescent="0.2">
      <c r="B34" s="13"/>
      <c r="C34" s="28">
        <f>SUM(C32:C33)</f>
        <v>540000</v>
      </c>
      <c r="D34" s="24"/>
    </row>
    <row r="35" spans="1:15" x14ac:dyDescent="0.2">
      <c r="B35" s="13"/>
      <c r="C35" s="28">
        <f>C30+C34</f>
        <v>1032470</v>
      </c>
      <c r="D35" s="24"/>
    </row>
    <row r="37" spans="1:15" x14ac:dyDescent="0.2">
      <c r="B37" s="8" t="s">
        <v>27</v>
      </c>
      <c r="C37" s="6"/>
      <c r="D37" s="30"/>
      <c r="E37" s="30"/>
      <c r="F37" s="30"/>
      <c r="G37" s="6"/>
      <c r="H37" s="6"/>
      <c r="I37" s="6"/>
      <c r="J37" s="20"/>
      <c r="K37" s="20"/>
      <c r="L37" s="6"/>
      <c r="M37" s="6"/>
      <c r="N37" s="6"/>
      <c r="O37" s="6"/>
    </row>
    <row r="38" spans="1:15" x14ac:dyDescent="0.2">
      <c r="B38" s="13"/>
      <c r="C38" s="33" t="s">
        <v>10</v>
      </c>
      <c r="D38" s="33"/>
      <c r="E38" s="33"/>
      <c r="F38" s="30"/>
      <c r="G38" s="6"/>
      <c r="H38" s="6"/>
      <c r="I38" s="6"/>
      <c r="J38" s="20"/>
      <c r="K38" s="20"/>
      <c r="L38" s="6"/>
      <c r="M38" s="6"/>
      <c r="N38" s="6"/>
      <c r="O38" s="6"/>
    </row>
    <row r="39" spans="1:15" x14ac:dyDescent="0.2">
      <c r="B39" s="13"/>
      <c r="C39" s="12" t="s">
        <v>18</v>
      </c>
      <c r="D39" s="31" t="s">
        <v>17</v>
      </c>
      <c r="E39" s="31" t="s">
        <v>19</v>
      </c>
      <c r="F39" s="30"/>
      <c r="G39" s="6"/>
      <c r="H39" s="6"/>
      <c r="I39" s="6"/>
      <c r="J39" s="20"/>
      <c r="K39" s="20"/>
      <c r="L39" s="6"/>
      <c r="M39" s="6"/>
      <c r="N39" s="6"/>
      <c r="O39" s="6"/>
    </row>
    <row r="40" spans="1:15" ht="25.5" x14ac:dyDescent="0.2">
      <c r="A40" s="25" t="s">
        <v>25</v>
      </c>
      <c r="B40" s="13" t="s">
        <v>1</v>
      </c>
      <c r="C40" s="19"/>
      <c r="D40" s="19">
        <v>165329</v>
      </c>
      <c r="E40" s="19">
        <v>4716600</v>
      </c>
      <c r="F40" s="30"/>
      <c r="G40" s="6"/>
      <c r="H40" s="6"/>
      <c r="I40" s="6"/>
      <c r="J40" s="20"/>
      <c r="K40" s="20"/>
      <c r="L40" s="6"/>
      <c r="M40" s="6"/>
      <c r="N40" s="6"/>
      <c r="O40" s="6"/>
    </row>
    <row r="41" spans="1:15" x14ac:dyDescent="0.2">
      <c r="B41" s="13" t="s">
        <v>3</v>
      </c>
      <c r="C41" s="19">
        <v>2254670</v>
      </c>
      <c r="D41" s="19">
        <v>50937</v>
      </c>
      <c r="E41" s="19">
        <v>1453163</v>
      </c>
      <c r="F41" s="30"/>
      <c r="G41" s="6"/>
      <c r="H41" s="6"/>
      <c r="I41" s="6"/>
      <c r="J41" s="20"/>
      <c r="K41" s="20"/>
      <c r="L41" s="6"/>
      <c r="M41" s="6"/>
      <c r="N41" s="6"/>
      <c r="O41" s="6"/>
    </row>
    <row r="42" spans="1:15" x14ac:dyDescent="0.2">
      <c r="B42" s="13" t="s">
        <v>4</v>
      </c>
      <c r="C42" s="19">
        <v>530672</v>
      </c>
      <c r="D42" s="19">
        <v>1527280</v>
      </c>
      <c r="E42" s="19">
        <v>53535</v>
      </c>
      <c r="F42" s="30"/>
      <c r="G42" s="6"/>
      <c r="H42" s="6"/>
      <c r="I42" s="6"/>
      <c r="J42" s="20"/>
      <c r="K42" s="20"/>
      <c r="L42" s="6"/>
      <c r="M42" s="6"/>
      <c r="N42" s="6"/>
      <c r="O42" s="6"/>
    </row>
    <row r="43" spans="1:15" x14ac:dyDescent="0.2">
      <c r="C43" s="19">
        <f>C40+C41+C42</f>
        <v>2785342</v>
      </c>
      <c r="D43" s="19">
        <f t="shared" ref="D43:E43" si="3">D40+D41+D42</f>
        <v>1743546</v>
      </c>
      <c r="E43" s="19">
        <f t="shared" si="3"/>
        <v>6223298</v>
      </c>
      <c r="F43" s="30"/>
      <c r="G43" s="6"/>
      <c r="H43" s="6"/>
      <c r="I43" s="6"/>
      <c r="J43" s="20"/>
      <c r="K43" s="20"/>
      <c r="L43" s="6"/>
      <c r="M43" s="6"/>
      <c r="N43" s="6"/>
      <c r="O43" s="6"/>
    </row>
    <row r="44" spans="1:15" x14ac:dyDescent="0.2">
      <c r="C44" s="34">
        <f>C43+D43+E43</f>
        <v>10752186</v>
      </c>
      <c r="D44" s="34"/>
      <c r="E44" s="34"/>
      <c r="F44" s="30"/>
      <c r="G44" s="6"/>
      <c r="H44" s="6"/>
      <c r="I44" s="6"/>
      <c r="J44" s="20"/>
      <c r="K44" s="20"/>
      <c r="L44" s="6"/>
      <c r="M44" s="6"/>
      <c r="N44" s="6"/>
      <c r="O44" s="6"/>
    </row>
    <row r="45" spans="1:15" x14ac:dyDescent="0.2">
      <c r="C45" s="6"/>
      <c r="D45" s="30"/>
      <c r="E45" s="30"/>
      <c r="F45" s="30"/>
      <c r="G45" s="6"/>
      <c r="H45" s="6"/>
      <c r="I45" s="6"/>
      <c r="J45" s="20"/>
      <c r="K45" s="20"/>
      <c r="L45" s="6"/>
      <c r="M45" s="6"/>
      <c r="N45" s="6"/>
      <c r="O45" s="6"/>
    </row>
    <row r="46" spans="1:15" x14ac:dyDescent="0.2">
      <c r="A46" s="32"/>
    </row>
    <row r="47" spans="1:15" ht="39" customHeight="1" x14ac:dyDescent="0.2">
      <c r="A47" s="65" t="s">
        <v>35</v>
      </c>
      <c r="B47" s="65"/>
      <c r="C47" s="65"/>
      <c r="D47" s="65"/>
      <c r="E47" s="65"/>
      <c r="F47" s="65"/>
      <c r="G47" s="65"/>
      <c r="H47" s="66">
        <f>J8</f>
        <v>67649555</v>
      </c>
    </row>
    <row r="48" spans="1:15" ht="36.75" customHeight="1" x14ac:dyDescent="0.2">
      <c r="A48" s="62" t="s">
        <v>32</v>
      </c>
      <c r="B48" s="62"/>
      <c r="C48" s="62"/>
      <c r="D48" s="62"/>
      <c r="E48" s="62"/>
      <c r="F48" s="62"/>
      <c r="G48" s="62"/>
      <c r="H48" s="15">
        <v>28888029</v>
      </c>
    </row>
    <row r="49" spans="1:8" ht="54" customHeight="1" x14ac:dyDescent="0.2">
      <c r="A49" s="62" t="s">
        <v>34</v>
      </c>
      <c r="B49" s="62"/>
      <c r="C49" s="62"/>
      <c r="D49" s="62"/>
      <c r="E49" s="62"/>
      <c r="F49" s="62"/>
      <c r="G49" s="62"/>
      <c r="H49" s="15">
        <v>14257863</v>
      </c>
    </row>
    <row r="50" spans="1:8" ht="66" customHeight="1" x14ac:dyDescent="0.2">
      <c r="A50" s="62" t="s">
        <v>37</v>
      </c>
      <c r="B50" s="62"/>
      <c r="C50" s="62"/>
      <c r="D50" s="62"/>
      <c r="E50" s="62"/>
      <c r="F50" s="62"/>
      <c r="G50" s="62"/>
      <c r="H50" s="15">
        <v>9843254</v>
      </c>
    </row>
    <row r="51" spans="1:8" x14ac:dyDescent="0.2">
      <c r="A51" s="63" t="s">
        <v>33</v>
      </c>
      <c r="B51" s="63"/>
      <c r="C51" s="63"/>
      <c r="D51" s="63"/>
      <c r="E51" s="63"/>
      <c r="F51" s="63"/>
      <c r="G51" s="63"/>
      <c r="H51" s="64">
        <f>H47-H48-H49-H50</f>
        <v>14660409</v>
      </c>
    </row>
  </sheetData>
  <mergeCells count="21">
    <mergeCell ref="A51:G51"/>
    <mergeCell ref="A47:G47"/>
    <mergeCell ref="A48:G48"/>
    <mergeCell ref="A49:G49"/>
    <mergeCell ref="A50:G50"/>
    <mergeCell ref="L1:N1"/>
    <mergeCell ref="L11:N11"/>
    <mergeCell ref="L22:N22"/>
    <mergeCell ref="D22:F22"/>
    <mergeCell ref="B26:C26"/>
    <mergeCell ref="C3:I3"/>
    <mergeCell ref="C6:I6"/>
    <mergeCell ref="C8:I8"/>
    <mergeCell ref="J11:K11"/>
    <mergeCell ref="J22:K22"/>
    <mergeCell ref="D11:F11"/>
    <mergeCell ref="G11:I11"/>
    <mergeCell ref="G22:I22"/>
    <mergeCell ref="C38:E38"/>
    <mergeCell ref="C44:E44"/>
    <mergeCell ref="B31:C31"/>
  </mergeCells>
  <pageMargins left="0.70866141732283472" right="0.70866141732283472" top="0.74803149606299213" bottom="0.74803149606299213" header="0.31496062992125984" footer="0.31496062992125984"/>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Vakcīnas_2022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Ivita Lazdiņa</cp:lastModifiedBy>
  <cp:lastPrinted>2022-06-17T12:30:37Z</cp:lastPrinted>
  <dcterms:created xsi:type="dcterms:W3CDTF">2022-06-17T10:03:57Z</dcterms:created>
  <dcterms:modified xsi:type="dcterms:W3CDTF">2022-12-07T13:19:21Z</dcterms:modified>
</cp:coreProperties>
</file>