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Pilina\OneDrive - Centrālā Statistikas Pārvalde\Darbvirsma\Cenrādis\"/>
    </mc:Choice>
  </mc:AlternateContent>
  <xr:revisionPtr revIDLastSave="0" documentId="13_ncr:1_{964CBCDA-1BC8-4D9B-B57C-648936EEE17A}" xr6:coauthVersionLast="45" xr6:coauthVersionMax="45" xr10:uidLastSave="{00000000-0000-0000-0000-000000000000}"/>
  <bookViews>
    <workbookView xWindow="-110" yWindow="-110" windowWidth="19420" windowHeight="10420" tabRatio="719" xr2:uid="{00000000-000D-0000-FFFF-FFFF00000000}"/>
  </bookViews>
  <sheets>
    <sheet name="Saturs" sheetId="78" r:id="rId1"/>
    <sheet name="1.1." sheetId="1" r:id="rId2"/>
    <sheet name="1.2." sheetId="2" r:id="rId3"/>
    <sheet name="1.3." sheetId="3" r:id="rId4"/>
    <sheet name="2.1." sheetId="10" r:id="rId5"/>
    <sheet name="2.2." sheetId="11" r:id="rId6"/>
    <sheet name="2.3." sheetId="17" r:id="rId7"/>
    <sheet name="3.1." sheetId="19" r:id="rId8"/>
    <sheet name="3.2." sheetId="22" r:id="rId9"/>
    <sheet name="3.3." sheetId="23" r:id="rId10"/>
    <sheet name="3.4." sheetId="64" r:id="rId11"/>
    <sheet name="3.5." sheetId="31" r:id="rId12"/>
  </sheets>
  <definedNames>
    <definedName name="_xlnm.Print_Area" localSheetId="1">'1.1.'!$A$1:$D$22</definedName>
    <definedName name="_xlnm.Print_Area" localSheetId="2">'1.2.'!$A$1:$D$22</definedName>
    <definedName name="_xlnm.Print_Area" localSheetId="3">'1.3.'!$A$1:$D$22</definedName>
    <definedName name="_xlnm.Print_Area" localSheetId="4">'2.1.'!$A$1:$D$22</definedName>
    <definedName name="_xlnm.Print_Area" localSheetId="5">'2.2.'!$A$1:$D$22</definedName>
    <definedName name="_xlnm.Print_Area" localSheetId="6">'2.3.'!$A$1:$D$22</definedName>
    <definedName name="_xlnm.Print_Area" localSheetId="7">'3.1.'!$A$1:$D$22</definedName>
    <definedName name="_xlnm.Print_Area" localSheetId="8">'3.2.'!$A$1:$D$24</definedName>
    <definedName name="_xlnm.Print_Area" localSheetId="9">'3.3.'!$A$1:$D$22</definedName>
    <definedName name="_xlnm.Print_Area" localSheetId="10">'3.4.'!$A$1:$D$22</definedName>
    <definedName name="_xlnm.Print_Area" localSheetId="11">'3.5.'!$A$1:$D$24</definedName>
    <definedName name="_xlnm.Print_Area" localSheetId="0">Saturs!$A$1:$B$23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31" l="1"/>
  <c r="D16" i="31"/>
  <c r="D14" i="64"/>
  <c r="D14" i="23"/>
  <c r="D16" i="22"/>
  <c r="D14" i="19"/>
  <c r="D14" i="17"/>
  <c r="D14" i="11"/>
  <c r="D14" i="10"/>
  <c r="D14" i="3"/>
  <c r="D14" i="2"/>
  <c r="C16" i="31"/>
  <c r="C14" i="3"/>
  <c r="C14" i="22" l="1"/>
  <c r="C18" i="22" s="1"/>
  <c r="C16" i="22"/>
  <c r="D11" i="1"/>
  <c r="D10" i="1"/>
  <c r="D12" i="1" s="1"/>
  <c r="D14" i="1" s="1"/>
  <c r="D15" i="1" s="1"/>
  <c r="D16" i="1" s="1"/>
  <c r="D17" i="1" s="1"/>
  <c r="C15" i="1"/>
  <c r="C16" i="1" s="1"/>
  <c r="C12" i="1"/>
  <c r="C14" i="1" s="1"/>
  <c r="D18" i="1" l="1"/>
  <c r="C17" i="22"/>
  <c r="D22" i="22"/>
  <c r="C12" i="31"/>
  <c r="C12" i="22"/>
  <c r="C17" i="31"/>
  <c r="D17" i="31"/>
  <c r="C10" i="31"/>
  <c r="C11" i="31" s="1"/>
  <c r="C14" i="31" l="1"/>
  <c r="C18" i="31" s="1"/>
  <c r="C19" i="31" l="1"/>
  <c r="C20" i="31" s="1"/>
  <c r="C13" i="22"/>
  <c r="C13" i="31"/>
  <c r="D12" i="31"/>
  <c r="D11" i="31"/>
  <c r="D13" i="22"/>
  <c r="C11" i="22"/>
  <c r="C10" i="22"/>
  <c r="D12" i="22"/>
  <c r="C14" i="64"/>
  <c r="C12" i="64"/>
  <c r="D13" i="31" l="1"/>
  <c r="D10" i="31"/>
  <c r="D14" i="31" s="1"/>
  <c r="D19" i="31" s="1"/>
  <c r="D20" i="31" s="1"/>
  <c r="C18" i="23"/>
  <c r="C17" i="23"/>
  <c r="C16" i="23"/>
  <c r="C18" i="17"/>
  <c r="C17" i="17"/>
  <c r="C16" i="17"/>
  <c r="C18" i="19"/>
  <c r="C17" i="19"/>
  <c r="C16" i="19"/>
  <c r="C14" i="11"/>
  <c r="C14" i="23"/>
  <c r="C14" i="19"/>
  <c r="C14" i="17"/>
  <c r="C14" i="10"/>
  <c r="C14" i="2"/>
  <c r="D11" i="17" l="1"/>
  <c r="D10" i="17"/>
  <c r="D11" i="11"/>
  <c r="D10" i="11"/>
  <c r="D11" i="10"/>
  <c r="D10" i="10"/>
  <c r="D11" i="3"/>
  <c r="D10" i="3"/>
  <c r="D11" i="2" l="1"/>
  <c r="D10" i="2"/>
  <c r="D10" i="19"/>
  <c r="D11" i="19"/>
  <c r="D23" i="31" l="1"/>
  <c r="C12" i="10"/>
  <c r="C17" i="1" l="1"/>
  <c r="C18" i="1" s="1"/>
  <c r="D10" i="22" l="1"/>
  <c r="D10" i="64" l="1"/>
  <c r="D10" i="23"/>
  <c r="D11" i="64" l="1"/>
  <c r="D12" i="64" s="1"/>
  <c r="D11" i="23" l="1"/>
  <c r="D11" i="22"/>
  <c r="D14" i="22" s="1"/>
  <c r="C12" i="2" l="1"/>
  <c r="D15" i="3" l="1"/>
  <c r="C15" i="64" l="1"/>
  <c r="C16" i="64" s="1"/>
  <c r="C17" i="64" s="1"/>
  <c r="C18" i="64" s="1"/>
  <c r="D15" i="64"/>
  <c r="D16" i="64" s="1"/>
  <c r="D17" i="64" l="1"/>
  <c r="D18" i="64" s="1"/>
  <c r="D21" i="64" s="1"/>
  <c r="C15" i="23" l="1"/>
  <c r="D15" i="23"/>
  <c r="D16" i="23" s="1"/>
  <c r="C12" i="23"/>
  <c r="D17" i="23" l="1"/>
  <c r="D18" i="23" s="1"/>
  <c r="D12" i="23"/>
  <c r="D17" i="22" l="1"/>
  <c r="D18" i="22" s="1"/>
  <c r="D21" i="23"/>
  <c r="C15" i="19"/>
  <c r="D15" i="19"/>
  <c r="D16" i="19" s="1"/>
  <c r="C12" i="19"/>
  <c r="D12" i="19"/>
  <c r="D17" i="19" l="1"/>
  <c r="D18" i="19" s="1"/>
  <c r="D19" i="22"/>
  <c r="D20" i="22" s="1"/>
  <c r="C19" i="22"/>
  <c r="C20" i="22" s="1"/>
  <c r="C15" i="17"/>
  <c r="C12" i="17"/>
  <c r="D21" i="19" l="1"/>
  <c r="D15" i="17"/>
  <c r="D12" i="17"/>
  <c r="C15" i="11"/>
  <c r="C12" i="11"/>
  <c r="C16" i="11" l="1"/>
  <c r="C17" i="11" s="1"/>
  <c r="C18" i="11" s="1"/>
  <c r="D16" i="17"/>
  <c r="D15" i="11"/>
  <c r="D12" i="11"/>
  <c r="D17" i="17" l="1"/>
  <c r="D18" i="17" s="1"/>
  <c r="D16" i="11"/>
  <c r="D21" i="17" l="1"/>
  <c r="D17" i="11"/>
  <c r="D18" i="11" s="1"/>
  <c r="C15" i="10"/>
  <c r="C15" i="3"/>
  <c r="C12" i="3"/>
  <c r="C15" i="2"/>
  <c r="C16" i="2" s="1"/>
  <c r="C17" i="2" s="1"/>
  <c r="D21" i="11" l="1"/>
  <c r="C16" i="10"/>
  <c r="C17" i="10" s="1"/>
  <c r="C18" i="10" s="1"/>
  <c r="C16" i="3"/>
  <c r="C18" i="2"/>
  <c r="D15" i="2"/>
  <c r="D15" i="10"/>
  <c r="D12" i="10"/>
  <c r="D12" i="3"/>
  <c r="D16" i="3" s="1"/>
  <c r="C17" i="3" l="1"/>
  <c r="C18" i="3" s="1"/>
  <c r="D16" i="10"/>
  <c r="D17" i="3"/>
  <c r="D18" i="3" s="1"/>
  <c r="D21" i="3" s="1"/>
  <c r="D17" i="10" l="1"/>
  <c r="D18" i="10" s="1"/>
  <c r="D21" i="10" l="1"/>
  <c r="D12" i="2" l="1"/>
  <c r="D16" i="2" l="1"/>
  <c r="D17" i="2" s="1"/>
  <c r="D18" i="2" l="1"/>
  <c r="D21" i="2" s="1"/>
  <c r="D23" i="22" l="1"/>
  <c r="D21" i="1" l="1"/>
</calcChain>
</file>

<file path=xl/sharedStrings.xml><?xml version="1.0" encoding="utf-8"?>
<sst xmlns="http://schemas.openxmlformats.org/spreadsheetml/2006/main" count="288" uniqueCount="95">
  <si>
    <t xml:space="preserve">Izdevumu klasifikācijas kods </t>
  </si>
  <si>
    <t>Rādītājs (materiālās/izejvielas nosaukums, atlīdzība un citi izmaksu veidi)</t>
  </si>
  <si>
    <t xml:space="preserve">Izmaksu apjoms noteiktā laikposmā viena maksas pakalpojuma veida nodrošināšanai </t>
  </si>
  <si>
    <t>Tiešās izmaksas</t>
  </si>
  <si>
    <t>Tiešās izmaksas kopā:</t>
  </si>
  <si>
    <t>Netiešās izmaksas</t>
  </si>
  <si>
    <t>Netiešās izmaksas kopā:</t>
  </si>
  <si>
    <t>Viena pakalp. izmaksas</t>
  </si>
  <si>
    <t>Maksas pakalpojuma vienību skaits 12 mēnešos (gab.)</t>
  </si>
  <si>
    <r>
      <t>Maksas pakalpojuma izcenojums (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>) (pakalpojuma izmaksas kopā, dalītas ar maksas pakalpojuma vienību skaitu noteiktajā laikposmā)</t>
    </r>
  </si>
  <si>
    <t xml:space="preserve">ietekmes novērtējuma ziņojumam (anotācijai) </t>
  </si>
  <si>
    <t>Satura rādītājs</t>
  </si>
  <si>
    <t>Izmaksu apjoms noteiktā laikposmā viena maksas pakalpojuma veida nodrošināšanai (euro)</t>
  </si>
  <si>
    <t>Viena pakalpojuma izmaksas</t>
  </si>
  <si>
    <t>1.</t>
  </si>
  <si>
    <t>1.1.</t>
  </si>
  <si>
    <t>1.2.</t>
  </si>
  <si>
    <t>1.3.</t>
  </si>
  <si>
    <t>2.1.</t>
  </si>
  <si>
    <t>2.2.</t>
  </si>
  <si>
    <t>2.3.</t>
  </si>
  <si>
    <t>3.</t>
  </si>
  <si>
    <t>3.1.</t>
  </si>
  <si>
    <t>3.2.</t>
  </si>
  <si>
    <t>3.3.</t>
  </si>
  <si>
    <t>3.4.</t>
  </si>
  <si>
    <t>3.5.</t>
  </si>
  <si>
    <t>PVN 21%</t>
  </si>
  <si>
    <t>Pakalpojuma izmaksas kopā (bez PVN):</t>
  </si>
  <si>
    <t>Pakalpojuma izmaksas kopā (ar PVN):</t>
  </si>
  <si>
    <t>Centrālās statistikas pārvaldes maksas pakalpojuma izcenojuma aprēķins</t>
  </si>
  <si>
    <r>
      <t xml:space="preserve">Iestāde: </t>
    </r>
    <r>
      <rPr>
        <sz val="12"/>
        <color theme="1"/>
        <rFont val="Times New Roman"/>
        <family val="1"/>
        <charset val="186"/>
      </rPr>
      <t>Centrālā statistikas pārvalde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</si>
  <si>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1.1. Standarta izziņa par vienu rādītāju un periodu</t>
    </r>
  </si>
  <si>
    <t xml:space="preserve">Laikposms: </t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</si>
  <si>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1.3. Publikācija (papīra veidā) un izsniegšanas maksa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</si>
  <si>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2.1.Pieprasījumu apstrāde par oficiālās statistikas nodrošināšanas procesā iegūtās informācijas sagatavošanu</t>
    </r>
  </si>
  <si>
    <r>
      <rPr>
        <b/>
        <sz val="12"/>
        <color theme="1"/>
        <rFont val="Times New Roman"/>
        <family val="1"/>
        <charset val="186"/>
      </rPr>
      <t xml:space="preserve">Laikposms: </t>
    </r>
    <r>
      <rPr>
        <sz val="12"/>
        <color theme="1"/>
        <rFont val="Times New Roman"/>
        <family val="1"/>
        <charset val="186"/>
      </rPr>
      <t>1 stunda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</si>
  <si>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2.2.Pieprasījums, kura izpildei nepieciešama administratīvajos reģistros uzglabājamās informācijas papildus apstrāde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</si>
  <si>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2.3. Pieprasījums, kas saistīts ar ģeotelpisku datu apstrādi, matemātisko modelēšanu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</si>
  <si>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3.1.Attālinātās piekļuves sistēmas lietotāja darba vietas sagatavošana (1 virtuālais serveris,  līdz 5 lietotāju konti, standarta programmatūra)</t>
    </r>
  </si>
  <si>
    <t>Laikposms:</t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</si>
  <si>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3.2. Attālinātās piekļuves sistēmas lietotāja darba vietas uzturēšana (1 virtuālais serveris), iekļaujot rezultātu pārsūtīšanu</t>
    </r>
  </si>
  <si>
    <r>
      <rPr>
        <b/>
        <sz val="12"/>
        <color theme="1"/>
        <rFont val="Times New Roman"/>
        <family val="1"/>
        <charset val="186"/>
      </rPr>
      <t xml:space="preserve">Laikposms: </t>
    </r>
    <r>
      <rPr>
        <sz val="12"/>
        <color theme="1"/>
        <rFont val="Times New Roman"/>
        <family val="1"/>
        <charset val="186"/>
      </rPr>
      <t>1 mēnesis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</si>
  <si>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3.3.Attālinātās piekļuves konta pielāgošana (papildus resursu konfigurācija, papildus programmatūras uzstādīšana, lietotāju pārvaldība u.c. darbi)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</si>
  <si>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3.4.Pētnieka attālinātā servera izvietošana Pārvaldes IT infrastruktūrā, konfigurācija, lietotāju kontu izveide</t>
    </r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</si>
  <si>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3.5. Pētnieka attālinātās piekļuves servera uzturēšana Pārvaldes IT infrastruktūrā, rezultātu pārsūtīšana</t>
    </r>
  </si>
  <si>
    <t>Standarta izziņa par vienu rādītāju un periodu</t>
  </si>
  <si>
    <t>Papildus rādītājs vai periods standarta izziņā</t>
  </si>
  <si>
    <t>Publikācija (papīra veidā) un izsniegšanas maksa</t>
  </si>
  <si>
    <t>Pieprasījumu apstrāde par oficiālās statistikas nodrošināšanas procesā iegūtās informācijas sagatavošanu</t>
  </si>
  <si>
    <t>Pieprasījums, kura izpildei nepieciešama administratīvajos reģistros uzglabājamās informācijas papildus apstrāde</t>
  </si>
  <si>
    <t>Pieprasījums, kas saistīts ar ģeotelpisku datu apstrādi, matemātisko modelēšanu</t>
  </si>
  <si>
    <t>Attālinātās piekļuves sistēmas lietotāja darba vietas sagatavošana (1 virtuālais serveris,  līdz 5 lietotāju konti, standarta programmatūra)</t>
  </si>
  <si>
    <t>Attālinātās piekļuves sistēmas lietotāja darba vietas uzturēšana (1 virtuālais serveris), iekļaujot rezultātu pārsūtīšanu</t>
  </si>
  <si>
    <t>Attālinātās piekļuves konta pielāgošana (papildus resursu konfigurācija, papildus programmatūras uzstādīšana, lietotāju pārvaldība u.c. darbi)</t>
  </si>
  <si>
    <t>Pētnieka attālinātā servera izvietošana Pārvaldes IT infrastruktūrā, konfigurācija, lietotāju kontu izveide</t>
  </si>
  <si>
    <t>Pētnieka attālinātās piekļuves servera uzturēšana Pārvaldes IT infrastruktūrā, rezultātu pārsūtīšana</t>
  </si>
  <si>
    <t>Izziņas</t>
  </si>
  <si>
    <t>Pieprasījumi</t>
  </si>
  <si>
    <t>Attālinātās piekļuves</t>
  </si>
  <si>
    <t xml:space="preserve">maksas pakalpojumu cenrādis" sākotnējās (ex-ante) </t>
  </si>
  <si>
    <t>Netiešās izmaksas, 32.08 %</t>
  </si>
  <si>
    <t>1100*</t>
  </si>
  <si>
    <t>1200*</t>
  </si>
  <si>
    <r>
      <t xml:space="preserve">Daļas vadītājs (23.saime, IV līmenis, 11. algu grupa, 3. kategorija, mēnešalga 1382 EUR):  Vienas minūtes aprēķins: 1658.40/168  (vid.stund.sk.mēnesī) /60 (minūtes)= 0.1645 EUR/min. Informācijas sagatavošanai 5 minūtes: 5 x 0.1645= </t>
    </r>
    <r>
      <rPr>
        <b/>
        <sz val="12"/>
        <color rgb="FF000000"/>
        <rFont val="Times New Roman"/>
        <family val="1"/>
        <charset val="186"/>
      </rPr>
      <t xml:space="preserve">0.82 Eur. </t>
    </r>
    <r>
      <rPr>
        <sz val="12"/>
        <color rgb="FF000000"/>
        <rFont val="Times New Roman"/>
        <family val="1"/>
        <charset val="186"/>
      </rPr>
      <t xml:space="preserve"> 
Vecākais referents  (23.saime, IIIB līmenis, 10. algu grupa, 3. kategorija, mēnešalga 1287 Eur) Atalgojums:  Vienas minūtes aprēķins: 1544.40/168 (vid.stund.sk.mēnesī) /60 (minūtes)= 0.1532 EUR/min. Informācijas sagatavošanai 10 minūtes: 10 x 0.1532= </t>
    </r>
    <r>
      <rPr>
        <b/>
        <sz val="12"/>
        <color rgb="FF000000"/>
        <rFont val="Times New Roman"/>
        <family val="1"/>
        <charset val="186"/>
      </rPr>
      <t xml:space="preserve">1.53 Eur.  </t>
    </r>
    <r>
      <rPr>
        <sz val="12"/>
        <color rgb="FF000000"/>
        <rFont val="Times New Roman"/>
        <family val="1"/>
        <charset val="186"/>
      </rPr>
      <t xml:space="preserve">
Vecākais referents  (18.6.saime, IIIB līmenis, 10. algu grupa, 3. kategorija, mēnešalga 1287 Eur). Vienas minūtes aprēķins: 1544.40/168 (vid.stund.sk.mēnesī) /60 (minūtes)= 0.1532 EUR/min. Informācijas sagatavošanai 15 minūtes: 15 x 0.1532= </t>
    </r>
    <r>
      <rPr>
        <b/>
        <sz val="12"/>
        <color rgb="FF000000"/>
        <rFont val="Times New Roman"/>
        <family val="1"/>
        <charset val="186"/>
      </rPr>
      <t xml:space="preserve">2.30 Eur. </t>
    </r>
    <r>
      <rPr>
        <sz val="12"/>
        <color rgb="FF000000"/>
        <rFont val="Times New Roman"/>
        <family val="1"/>
        <charset val="186"/>
      </rPr>
      <t xml:space="preserve">
Daļas vadītājs (18.6.saime, IV līmenis, 11. algu grupa, 3. kategorija, mēnešalga 1382 EUR). Vienas minūtes aprēķins: 1658.40/168 (vid.stund.sk.mēnesī) /60 (minūtes)= 0.1645 EUR/min. Informācijas sagatavošanai 5 minūtes: 5 x 0.1645= </t>
    </r>
    <r>
      <rPr>
        <b/>
        <sz val="12"/>
        <color rgb="FF000000"/>
        <rFont val="Times New Roman"/>
        <family val="1"/>
        <charset val="186"/>
      </rPr>
      <t>0.82 Eur.</t>
    </r>
    <r>
      <rPr>
        <sz val="12"/>
        <color rgb="FF000000"/>
        <rFont val="Times New Roman"/>
        <family val="1"/>
        <charset val="186"/>
      </rPr>
      <t xml:space="preserve">  
</t>
    </r>
  </si>
  <si>
    <r>
      <t xml:space="preserve">Sociālo garantiju aprēķins: 
Daļas vadītājs:  Aprēķins vienai minūtei: 69.10 Eur/168 (vid.stund.sk.mēnesī) /60 (minūtes)= 0.0069 Eur/min. Informācijas sagatavošanai 5 minūtes: 5 x 0.0069= </t>
    </r>
    <r>
      <rPr>
        <b/>
        <sz val="12"/>
        <color rgb="FF000000"/>
        <rFont val="Times New Roman"/>
        <family val="1"/>
        <charset val="186"/>
      </rPr>
      <t>0.03 Eur</t>
    </r>
    <r>
      <rPr>
        <sz val="12"/>
        <color rgb="FF000000"/>
        <rFont val="Times New Roman"/>
        <family val="1"/>
        <charset val="186"/>
      </rPr>
      <t xml:space="preserve">. 
Vecākais referents: Aprēķins vienai minūtei: 64.35 Eur/168 (vid.stund.sk.mēnesī) /60 (minūtes)= 0.0064 Eur/min. Informācijas sagatavošanai 10 minūtes: 10 x 0.0064= </t>
    </r>
    <r>
      <rPr>
        <b/>
        <sz val="12"/>
        <color rgb="FF000000"/>
        <rFont val="Times New Roman"/>
        <family val="1"/>
        <charset val="186"/>
      </rPr>
      <t>0.06 Eur</t>
    </r>
    <r>
      <rPr>
        <sz val="12"/>
        <color rgb="FF000000"/>
        <rFont val="Times New Roman"/>
        <family val="1"/>
        <charset val="186"/>
      </rPr>
      <t xml:space="preserve">. 
Vecākais referents: Aprēķins vienai minūtei: 64.35 Eur/168 (vid.stund.sk.mēnesī) /60 (minūtes)= 0.0064 Eur/min. Informācijas sagatavošanai 15 minūtes: 15 x 0.0064= </t>
    </r>
    <r>
      <rPr>
        <b/>
        <sz val="12"/>
        <color rgb="FF000000"/>
        <rFont val="Times New Roman"/>
        <family val="1"/>
        <charset val="186"/>
      </rPr>
      <t>0.10 Eur</t>
    </r>
    <r>
      <rPr>
        <sz val="12"/>
        <color rgb="FF000000"/>
        <rFont val="Times New Roman"/>
        <family val="1"/>
        <charset val="186"/>
      </rPr>
      <t xml:space="preserve">. 
 Daļas vadītājs: Aprēķins vienai minūtei: 69.10 Eur/168 (vid.stund.sk.mēnesī) /60 (minūtes)= 0.0069 Eur/min. Informācijas sagatavošanai 5 minūtes: 5 x 0.0069= </t>
    </r>
    <r>
      <rPr>
        <b/>
        <sz val="12"/>
        <color rgb="FF000000"/>
        <rFont val="Times New Roman"/>
        <family val="1"/>
        <charset val="186"/>
      </rPr>
      <t>0.03 Eur</t>
    </r>
    <r>
      <rPr>
        <sz val="12"/>
        <color rgb="FF000000"/>
        <rFont val="Times New Roman"/>
        <family val="1"/>
        <charset val="186"/>
      </rPr>
      <t xml:space="preserve">. 
DD VSAOI aprēķins: 5.69 x 23,59%= </t>
    </r>
    <r>
      <rPr>
        <b/>
        <sz val="12"/>
        <color rgb="FF000000"/>
        <rFont val="Times New Roman"/>
        <family val="1"/>
        <charset val="186"/>
      </rPr>
      <t>1.34 Eur</t>
    </r>
    <r>
      <rPr>
        <sz val="12"/>
        <color rgb="FF000000"/>
        <rFont val="Times New Roman"/>
        <family val="1"/>
        <charset val="186"/>
      </rPr>
      <t xml:space="preserve">.  </t>
    </r>
  </si>
  <si>
    <r>
      <t xml:space="preserve">Vecākais referents  (18.6.saime, IIIB līmenis, 10. algu grupa, 3. kategorija, mēnešalga 1287 Eur). Vienas minūtes aprēķins: 1544.40/168 (vid.stund.sk.mēnesī) /60 (minūtes)= 0.1532 EUR/min. Informācijas sagatavošanai 10 minūtes: 10 x 0.1532= </t>
    </r>
    <r>
      <rPr>
        <b/>
        <sz val="12"/>
        <color rgb="FF000000"/>
        <rFont val="Times New Roman"/>
        <family val="1"/>
        <charset val="186"/>
      </rPr>
      <t>1.53 Eur.</t>
    </r>
  </si>
  <si>
    <r>
      <t xml:space="preserve">Daļas vadītājs (23.saime, IV līmenis, 11. algu grupa, 3. kategorija, mēnešalga 1382 EUR):  Vienas minūtes aprēķins: 1658.40/168 (vid.stund.sk.mēnesī) /60 (minūtes)= 0.1645 EUR/min. Publikācijas sagatavošanai 10 minūtes: 10 x 0.1645= </t>
    </r>
    <r>
      <rPr>
        <b/>
        <sz val="12"/>
        <color rgb="FF000000"/>
        <rFont val="Times New Roman"/>
        <family val="1"/>
        <charset val="186"/>
      </rPr>
      <t>1.65 Eur</t>
    </r>
  </si>
  <si>
    <r>
      <t xml:space="preserve">Vecākais referents  (18.6.saime, IIIB līmenis, 10. algu grupa, 3. kategorija, mēnešalga 1287 Eur). Vienas minūtes aprēķins: 1544.40/168 (vid.stund.sk.mēnesī) /60 (minūtes)= 0.1532 EUR/min. Pieprasījuma apstrādei 60 minūtes: 60 x 0.1532= </t>
    </r>
    <r>
      <rPr>
        <b/>
        <sz val="12"/>
        <color rgb="FF000000"/>
        <rFont val="Times New Roman"/>
        <family val="1"/>
        <charset val="186"/>
      </rPr>
      <t>9.19 Eur</t>
    </r>
  </si>
  <si>
    <r>
      <t xml:space="preserve">Datu bāzes analītiķis  (19.4.saime, IV līmenis, 12. algu grupa, 3. kategorija, mēnešalga 1647 Eur). Vienas minūtes aprēķins: 1976.40/168 (vid.stund.sk.mēnesī) /60 (minūtes)= 0.1961 EUR/min. Pieprasījuma sagatavošanai 60 minūtes: 60 x 0.1961= </t>
    </r>
    <r>
      <rPr>
        <b/>
        <sz val="12"/>
        <color rgb="FF000000"/>
        <rFont val="Times New Roman"/>
        <family val="1"/>
        <charset val="186"/>
      </rPr>
      <t>11.77 Eur.</t>
    </r>
  </si>
  <si>
    <r>
      <t xml:space="preserve">Daļas vadītājs  (19.4.saime, V līmenis, 13. algu grupa, 3. kategorija, mēnešalga 1917 Eur). Vienas minūtes aprēķins: 2300.40/168 (vid.stund.sk.mēnesī) /60 (minūtes)= 0.2282 EUR/min. Pieprasījuma sagatavošanai 60 minūtes: 60 x 0.2282= </t>
    </r>
    <r>
      <rPr>
        <b/>
        <sz val="12"/>
        <color rgb="FF000000"/>
        <rFont val="Times New Roman"/>
        <family val="1"/>
        <charset val="186"/>
      </rPr>
      <t>13.69 Eur.</t>
    </r>
  </si>
  <si>
    <r>
      <t xml:space="preserve">Daļas vadītājs (23.saime, IV līmenis, 11. algu grupa, 3. kategorija, mēnešalga 1382 EUR). Vienas minūtes aprēķins: 1658.40/168 (vid.stund.sk.mēnesī) /60 (minūtes)= 0.1645 EUR/min. Attālinātās piekļuves sistēmas lietotāja darba vietas sagatavošana 120 minūtes: 120 x 0.1645= </t>
    </r>
    <r>
      <rPr>
        <b/>
        <sz val="12"/>
        <color rgb="FF000000"/>
        <rFont val="Times New Roman"/>
        <family val="1"/>
        <charset val="186"/>
      </rPr>
      <t>19.74 Eur</t>
    </r>
    <r>
      <rPr>
        <sz val="12"/>
        <color rgb="FF000000"/>
        <rFont val="Times New Roman"/>
        <family val="1"/>
        <charset val="186"/>
      </rPr>
      <t xml:space="preserve">.  
Galvenais datorsistēmu un datortīkla administrators (19.5.saime, IVA līmenis, 12. algu grupa, 3. kategorija, mēnešalga 1647 EUR). Vienas minūtes aprēķins: 1976.40/168 (vid.stund.sk.mēnesī) /60 (minūtes)= 0.1961 EUR/min. Attālinātās piekļuves sistēmas lietotāja darba vietas sagatavošana 480 minūtes: 480 x 0.1961= </t>
    </r>
    <r>
      <rPr>
        <b/>
        <sz val="12"/>
        <color rgb="FF000000"/>
        <rFont val="Times New Roman"/>
        <family val="1"/>
        <charset val="186"/>
      </rPr>
      <t>94.13 Eur</t>
    </r>
    <r>
      <rPr>
        <sz val="12"/>
        <color rgb="FF000000"/>
        <rFont val="Times New Roman"/>
        <family val="1"/>
        <charset val="186"/>
      </rPr>
      <t xml:space="preserve">.  </t>
    </r>
  </si>
  <si>
    <r>
      <t xml:space="preserve">Sociālo garantiju aprēķins:
Daļas vadītājs: Aprēķins vienai minūtei: 69.10 Eur/168 (vid.stund.sk.mēnesī) /60 (minūtes)= 0.0069 Eur/min. Attālinātās piekļuves sistēmas lietotāja darba vietas sagatavošana 120 minūtes: 120 x 0.0069= </t>
    </r>
    <r>
      <rPr>
        <b/>
        <sz val="12"/>
        <color rgb="FF000000"/>
        <rFont val="Times New Roman"/>
        <family val="1"/>
        <charset val="186"/>
      </rPr>
      <t>0.83 Eur</t>
    </r>
    <r>
      <rPr>
        <sz val="12"/>
        <color rgb="FF000000"/>
        <rFont val="Times New Roman"/>
        <family val="1"/>
        <charset val="186"/>
      </rPr>
      <t xml:space="preserve">. 
Galvenais datorsistēmu un datortīkla administrators: Aprēķins vienai minūtei: 82.35 Eur/168 (vid.stund.sk.mēnesī) /60 (minūtes)= 0.0082 Eur/min. Attālinātās piekļuves sistēmas lietotāja darba vietas sagatavošana 480 minūtes: 480 x 0.0082= </t>
    </r>
    <r>
      <rPr>
        <b/>
        <sz val="12"/>
        <color rgb="FF000000"/>
        <rFont val="Times New Roman"/>
        <family val="1"/>
        <charset val="186"/>
      </rPr>
      <t>3.94 Eur</t>
    </r>
    <r>
      <rPr>
        <sz val="12"/>
        <color rgb="FF000000"/>
        <rFont val="Times New Roman"/>
        <family val="1"/>
        <charset val="186"/>
      </rPr>
      <t xml:space="preserve">. 
DD VSAOI aprēķins: 118.64 x 23,59%= </t>
    </r>
    <r>
      <rPr>
        <b/>
        <sz val="12"/>
        <color rgb="FF000000"/>
        <rFont val="Times New Roman"/>
        <family val="1"/>
        <charset val="186"/>
      </rPr>
      <t>27.99 Eur</t>
    </r>
  </si>
  <si>
    <r>
      <t xml:space="preserve">Galvenais datorsistēmu un datortīkla administrators (19.5.saime, IVA līmenis, 12. algu grupa, 3. kategorija, mēnešalga 1647 EUR): Vienas minūtes aprēķins: 1976.40/168 (vid.stund.sk.mēnesī) /60 (minūtes)= 0.1961 EUR/min. Attālinātās piekļuves konta pielāgošana 60 minūtes: 60 x 0.1961= </t>
    </r>
    <r>
      <rPr>
        <b/>
        <sz val="12"/>
        <color rgb="FF000000"/>
        <rFont val="Times New Roman"/>
        <family val="1"/>
        <charset val="186"/>
      </rPr>
      <t xml:space="preserve">11.77 Eur.  </t>
    </r>
  </si>
  <si>
    <r>
      <t xml:space="preserve">Sociālo garantiju aprēķins: Galvenais datorsistēmu un datortīkla administrators: Aprēķins vienai minūtei: 82.35 Eur/168 (vid.stund.sk.mēnesī) /60 (minūtes)= 0.0082 Eur/min. Attālinātās piekļuves konta pielāgošana 60 minūtes: 60 x 0.0082= </t>
    </r>
    <r>
      <rPr>
        <b/>
        <sz val="12"/>
        <color rgb="FF000000"/>
        <rFont val="Times New Roman"/>
        <family val="1"/>
        <charset val="186"/>
      </rPr>
      <t>0.49 Eur.</t>
    </r>
    <r>
      <rPr>
        <sz val="12"/>
        <color rgb="FF000000"/>
        <rFont val="Times New Roman"/>
        <family val="1"/>
        <charset val="186"/>
      </rPr>
      <t xml:space="preserve"> 
DD VSAOI aprēķins: 12.26 x 23,59%= </t>
    </r>
    <r>
      <rPr>
        <b/>
        <sz val="12"/>
        <color rgb="FF000000"/>
        <rFont val="Times New Roman"/>
        <family val="1"/>
        <charset val="186"/>
      </rPr>
      <t xml:space="preserve">2.89 Eur. </t>
    </r>
  </si>
  <si>
    <r>
      <t xml:space="preserve">Galvenais datorsistēmu un datortīkla administrators (19.5.saime, IVA līmenis, 12. algu grupa, 3. kategorija, mēnešalga 1647 EUR).  Vienas minūtes aprēķins: 1976.40/168 (vid.stund.sk.mēnesī) /60 (minūtes)= 0.1961 EUR/min. Pētnieka attālinātā servera izvietošana Pārvaldes IT infrastruktūrā, konfigurācija, lietotāju kontu izveidei 60 minūtes: 60 x 0.1961= </t>
    </r>
    <r>
      <rPr>
        <b/>
        <sz val="12"/>
        <color rgb="FF000000"/>
        <rFont val="Times New Roman"/>
        <family val="1"/>
        <charset val="186"/>
      </rPr>
      <t xml:space="preserve">11.77 Eur.  </t>
    </r>
  </si>
  <si>
    <r>
      <t xml:space="preserve">Sociālo garantiju aprēķins: Galvenais datorsistēmu un datortīkla administrators: Aprēķins vienai minūtei: 82.35 Eur/168 (vid.stund.sk.mēnesī) /60 (minūtes)= 0.0082 Eur/min. Pētnieka attālinātā servera izvietošana Pārvaldes IT infrastruktūrā, konfigurācija, lietotāju kontu izveidei 60 minūtes: 60 x 0.0082= </t>
    </r>
    <r>
      <rPr>
        <b/>
        <sz val="12"/>
        <color rgb="FF000000"/>
        <rFont val="Times New Roman"/>
        <family val="1"/>
        <charset val="186"/>
      </rPr>
      <t>0.49Eur</t>
    </r>
    <r>
      <rPr>
        <sz val="12"/>
        <color rgb="FF000000"/>
        <rFont val="Times New Roman"/>
        <family val="1"/>
        <charset val="186"/>
      </rPr>
      <t xml:space="preserve">.
DD VSAOI aprēķins: 12.26 x 23,59%= </t>
    </r>
    <r>
      <rPr>
        <b/>
        <sz val="12"/>
        <color rgb="FF000000"/>
        <rFont val="Times New Roman"/>
        <family val="1"/>
        <charset val="186"/>
      </rPr>
      <t>2.89 Eur.</t>
    </r>
    <r>
      <rPr>
        <sz val="12"/>
        <color rgb="FF000000"/>
        <rFont val="Times New Roman"/>
        <family val="1"/>
        <charset val="186"/>
      </rPr>
      <t xml:space="preserve">  </t>
    </r>
  </si>
  <si>
    <r>
      <t xml:space="preserve">Sociālo garantiju aprēķins: Daļas vadītājs: Aprēķins vienai minūtei: 95.85 Eur/168 (vid.stund.sk.mēnesī) /60 (minūtes)= 0.0095 Eur/min. Pieprasījuma sagatavošanai 60 minūtes: 60 x 0.0095= </t>
    </r>
    <r>
      <rPr>
        <b/>
        <sz val="12"/>
        <color rgb="FF000000"/>
        <rFont val="Times New Roman"/>
        <family val="1"/>
        <charset val="186"/>
      </rPr>
      <t>0.57 Eur</t>
    </r>
    <r>
      <rPr>
        <sz val="12"/>
        <color rgb="FF000000"/>
        <rFont val="Times New Roman"/>
        <family val="1"/>
        <charset val="186"/>
      </rPr>
      <t xml:space="preserve">. DD VSAOI aprēķins: 14.26 x 23,59%= </t>
    </r>
    <r>
      <rPr>
        <b/>
        <sz val="12"/>
        <color rgb="FF000000"/>
        <rFont val="Times New Roman"/>
        <family val="1"/>
        <charset val="186"/>
      </rPr>
      <t>3.36 Eur</t>
    </r>
  </si>
  <si>
    <r>
      <t xml:space="preserve">Sociālo garantiju aprēķins: Datu bāzes analītiķis: Aprēķins vienai minūtei: 82.35 Eur/168 (vid.stund.sk.mēnesī) /60 (minūtes)= 0.0082 Eur/min. Pieprasījuma sagatavošanai 60 minūtes: 60 x 0.0082= </t>
    </r>
    <r>
      <rPr>
        <b/>
        <sz val="12"/>
        <color rgb="FF000000"/>
        <rFont val="Times New Roman"/>
        <family val="1"/>
        <charset val="186"/>
      </rPr>
      <t>0.49 Eur</t>
    </r>
    <r>
      <rPr>
        <sz val="12"/>
        <color rgb="FF000000"/>
        <rFont val="Times New Roman"/>
        <family val="1"/>
        <charset val="186"/>
      </rPr>
      <t xml:space="preserve">. DD VSAOI aprēķins: 12.26 x 23,59%= </t>
    </r>
    <r>
      <rPr>
        <b/>
        <sz val="12"/>
        <color rgb="FF000000"/>
        <rFont val="Times New Roman"/>
        <family val="1"/>
        <charset val="186"/>
      </rPr>
      <t>2.89 Eur</t>
    </r>
    <r>
      <rPr>
        <sz val="12"/>
        <color rgb="FF000000"/>
        <rFont val="Times New Roman"/>
        <family val="1"/>
        <charset val="186"/>
      </rPr>
      <t xml:space="preserve">.  </t>
    </r>
  </si>
  <si>
    <r>
      <t xml:space="preserve">Sociālo garantiju aprēķins: Vecākais referents: Aprēķins vienai minūtei: 64.35 Eur/168 (vid.stund.sk.mēnesī) /60 (minūtes)= 0.0064 Eur/min. Pieprasījuma apstrādei 60 minūtes: 60 x 0.0064= </t>
    </r>
    <r>
      <rPr>
        <b/>
        <sz val="12"/>
        <color rgb="FF000000"/>
        <rFont val="Times New Roman"/>
        <family val="1"/>
        <charset val="186"/>
      </rPr>
      <t>0.38 Eur.</t>
    </r>
    <r>
      <rPr>
        <sz val="12"/>
        <color rgb="FF000000"/>
        <rFont val="Times New Roman"/>
        <family val="1"/>
        <charset val="186"/>
      </rPr>
      <t xml:space="preserve">  DD VSAOI aprēķins: 9.57 x 23,59%= </t>
    </r>
    <r>
      <rPr>
        <b/>
        <sz val="12"/>
        <color rgb="FF000000"/>
        <rFont val="Times New Roman"/>
        <family val="1"/>
        <charset val="186"/>
      </rPr>
      <t>2.26 Eur</t>
    </r>
    <r>
      <rPr>
        <sz val="12"/>
        <color rgb="FF000000"/>
        <rFont val="Times New Roman"/>
        <family val="1"/>
        <charset val="186"/>
      </rPr>
      <t xml:space="preserve">.  </t>
    </r>
  </si>
  <si>
    <r>
      <t xml:space="preserve">Sociālo garantiju aprēķins: Daļas vadītājs: Aprēķins vienai minūtei: 69.10 Eur/168 (vid.stund.sk.mēnesī) /60 (minūtes)= 0.0069 Eur/min. Publikācijas sagatavošanai 10 minūtes: 10 x 0.0069= </t>
    </r>
    <r>
      <rPr>
        <b/>
        <sz val="12"/>
        <color rgb="FF000000"/>
        <rFont val="Times New Roman"/>
        <family val="1"/>
        <charset val="186"/>
      </rPr>
      <t xml:space="preserve">0.07 Eur. </t>
    </r>
    <r>
      <rPr>
        <sz val="12"/>
        <color rgb="FF000000"/>
        <rFont val="Times New Roman"/>
        <family val="1"/>
        <charset val="186"/>
      </rPr>
      <t xml:space="preserve">
DD VSAOI aprēķins: 1.72 x 23,59%= </t>
    </r>
    <r>
      <rPr>
        <b/>
        <sz val="12"/>
        <color rgb="FF000000"/>
        <rFont val="Times New Roman"/>
        <family val="1"/>
        <charset val="186"/>
      </rPr>
      <t>0.41 Eur</t>
    </r>
  </si>
  <si>
    <r>
      <t xml:space="preserve">Sociālo garantiju aprēķins: Vecākais referents: Aprēķins vienai minūtei: 64.35 Eur/168 (vid.stund.sk.mēnesī) /60 (minūtes)= 0.0064 Eur/min. Informācijas sagatavošanai 10 minūtes: 10 x 0.0064= </t>
    </r>
    <r>
      <rPr>
        <b/>
        <sz val="12"/>
        <color rgb="FF000000"/>
        <rFont val="Times New Roman"/>
        <family val="1"/>
        <charset val="186"/>
      </rPr>
      <t>0.06 Eur</t>
    </r>
    <r>
      <rPr>
        <sz val="12"/>
        <color rgb="FF000000"/>
        <rFont val="Times New Roman"/>
        <family val="1"/>
        <charset val="186"/>
      </rPr>
      <t xml:space="preserve">. 
DD VSAOI aprēķins: 1.59 x 23,59%= </t>
    </r>
    <r>
      <rPr>
        <b/>
        <sz val="12"/>
        <color rgb="FF000000"/>
        <rFont val="Times New Roman"/>
        <family val="1"/>
        <charset val="186"/>
      </rPr>
      <t>0.38 Eur</t>
    </r>
  </si>
  <si>
    <r>
      <t>Daļas vadītājs (23.saime, IV līmenis, 11. algu grupa, 3. kategorija, mēnešalga 1382 EUR). Vienas minūtes aprēķins: 1658.40/168 (vid.stund.sk.mēnesī) /60 (minūtes)= 0.1645 EUR/min.  Attālinātās piekļuves sistēmas lietotāja darba vietas uzturēšana 120 minūtes: 120 x 0.1645= 19</t>
    </r>
    <r>
      <rPr>
        <b/>
        <sz val="12"/>
        <color rgb="FF000000"/>
        <rFont val="Times New Roman"/>
        <family val="1"/>
        <charset val="186"/>
      </rPr>
      <t>.74 Eur</t>
    </r>
    <r>
      <rPr>
        <sz val="12"/>
        <color rgb="FF000000"/>
        <rFont val="Times New Roman"/>
        <family val="1"/>
        <charset val="186"/>
      </rPr>
      <t>.  
Galvenais datorsistēmu un datortīkla administrators (19.5.saime, IVA līmenis, 12. algu grupa, 3. kategorija, mēnešalga 1647 EUR). Vienas minūtes aprēķins: 1976.40/168 (vid.stund.sk.mēnesī) /60 (minūtes)= 0.1961 EUR/min. Attālinātās piekļuves sistēmas lietotāja darba vietas uzturēšana 120 minūtes: 120 x 0.1961=</t>
    </r>
    <r>
      <rPr>
        <b/>
        <sz val="12"/>
        <color rgb="FF000000"/>
        <rFont val="Times New Roman"/>
        <family val="1"/>
        <charset val="186"/>
      </rPr>
      <t xml:space="preserve"> 23.53 Eur.</t>
    </r>
    <r>
      <rPr>
        <sz val="12"/>
        <color rgb="FF000000"/>
        <rFont val="Times New Roman"/>
        <family val="1"/>
        <charset val="186"/>
      </rPr>
      <t xml:space="preserve">  </t>
    </r>
  </si>
  <si>
    <t>Elektrības izmaksas (144kw mēnesī)</t>
  </si>
  <si>
    <t>Elektrības izmaksas (216kw mēnesī)</t>
  </si>
  <si>
    <r>
      <t xml:space="preserve">Sociālo garantiju aprēķins: 
Daļas vadītājs: Aprēķins vienai minūtei: 69.10 Eur/168 (vid.stund.sk.mēnesī) /60 (minūtes)= 0.0069 Eur/min. Attālinātās piekļuves sistēmas lietotāja darba vietas uzturēšana 120 minūtes: 120 x 0.0069= </t>
    </r>
    <r>
      <rPr>
        <b/>
        <sz val="12"/>
        <color rgb="FF000000"/>
        <rFont val="Times New Roman"/>
        <family val="1"/>
        <charset val="186"/>
      </rPr>
      <t xml:space="preserve">0.83 Eur. </t>
    </r>
    <r>
      <rPr>
        <sz val="12"/>
        <color rgb="FF000000"/>
        <rFont val="Times New Roman"/>
        <family val="1"/>
        <charset val="186"/>
      </rPr>
      <t xml:space="preserve">
Galvenais datorsistēmu un datortīkla administrators: Aprēķins vienai minūtei: 82.35 Eur/168 (vid.stund.sk.mēnesī) /60 (minūtes)= 0.0082 Eur/min. Attālinātās piekļuves sistēmas lietotāja darba vietas uzturēšana 220 minūtes: 120 x 0.0082= </t>
    </r>
    <r>
      <rPr>
        <b/>
        <sz val="12"/>
        <color rgb="FF000000"/>
        <rFont val="Times New Roman"/>
        <family val="1"/>
        <charset val="186"/>
      </rPr>
      <t>0.98 Eur</t>
    </r>
    <r>
      <rPr>
        <sz val="12"/>
        <color rgb="FF000000"/>
        <rFont val="Times New Roman"/>
        <family val="1"/>
        <charset val="186"/>
      </rPr>
      <t>. 
DD VSAOI aprēķins: 43.27 x 23,59%= 10</t>
    </r>
    <r>
      <rPr>
        <b/>
        <sz val="12"/>
        <color rgb="FF000000"/>
        <rFont val="Times New Roman"/>
        <family val="1"/>
        <charset val="186"/>
      </rPr>
      <t>.21 Eur</t>
    </r>
    <r>
      <rPr>
        <sz val="12"/>
        <color rgb="FF000000"/>
        <rFont val="Times New Roman"/>
        <family val="1"/>
        <charset val="186"/>
      </rPr>
      <t xml:space="preserve">.  </t>
    </r>
  </si>
  <si>
    <t>Servera resursu nodrošināšana, vCPU-4, diska vieta 500GB, RAM 32GB, OS licences
Serveris vCPU kopā 448, cena 101000Eur. Viena vCPU izmaksas 5 gadu periodā 101000/448/12/5=3.76Eur/men.
Disku masīvs 66000GB, cena 120000Eur. 1GB izmaksas 5 gadu periodā 120000/66000/12/5= 0.03Eur/mēn.
RAM izmaksas 2000GB, cena 74000eur, 1GB izmaksas 5 gadu periodā 74000/2000/12/5= 0.61Eur/mēn.
Lincences Ms Windows DataCenter 1.75 Euro par vCPU mēnesī</t>
  </si>
  <si>
    <t>Netiešās izmaksas darba samaksai, 32.08 %</t>
  </si>
  <si>
    <t>Vieta 42U statnī līdz 2U, barošanas avots
Statņa izmaksas 1299.50Eur, 1299.5/12/5/21=0.90Eur/men
Barošanas avota izmaksas 1500Eur, 1500/12/5/4=6.25Eur/men</t>
  </si>
  <si>
    <t>* saskaņā ar Vadlīnijām tiesību akta projekta sākotnējās ietekmes novērtēšanai un novērtējuma ziņojuma sagatavošanai vienotajā tiesību aktu izstrādes un saskaņošanas portālā.</t>
  </si>
  <si>
    <t>*saskaņā ar Vadlīnijām tiesību akta projekta sākotnējās ietekmes novērtēšanai un novērtējuma ziņojuma sagatavošanai vienotajā tiesību aktu izstrādes un saskaņošanas portālā.</t>
  </si>
  <si>
    <r>
      <t xml:space="preserve">Maksas pakalpojuma veids: </t>
    </r>
    <r>
      <rPr>
        <sz val="12"/>
        <color theme="1"/>
        <rFont val="Times New Roman"/>
        <family val="1"/>
        <charset val="186"/>
      </rPr>
      <t>1.2. Papildu rādītājs vai periods standarta izziņā</t>
    </r>
  </si>
  <si>
    <t>Pielikums</t>
  </si>
  <si>
    <t xml:space="preserve">Ministru kabineta noteikumu projekta </t>
  </si>
  <si>
    <t>"Centrālās statistikas pārvaldes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</si>
</sst>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strike/>
      <sz val="11"/>
      <color theme="1"/>
      <name val="Times New Roman"/>
      <family val="1"/>
      <charset val="186"/>
    </font>
    <font>
      <i/>
      <sz val="10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0" fillId="0" borderId="0" xfId="0" applyFill="1"/>
    <xf numFmtId="4" fontId="5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/>
    <xf numFmtId="0" fontId="5" fillId="0" borderId="0" xfId="0" applyFont="1" applyFill="1" applyAlignment="1">
      <alignment horizontal="right"/>
    </xf>
    <xf numFmtId="0" fontId="9" fillId="0" borderId="0" xfId="0" applyFont="1" applyFill="1" applyAlignment="1"/>
    <xf numFmtId="0" fontId="4" fillId="0" borderId="0" xfId="0" applyFont="1" applyFill="1" applyAlignment="1"/>
    <xf numFmtId="0" fontId="4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Fill="1"/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7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Fill="1"/>
    <xf numFmtId="2" fontId="0" fillId="0" borderId="0" xfId="0" applyNumberFormat="1" applyFill="1"/>
    <xf numFmtId="0" fontId="7" fillId="0" borderId="1" xfId="0" applyFont="1" applyFill="1" applyBorder="1" applyAlignment="1">
      <alignment vertical="top"/>
    </xf>
    <xf numFmtId="0" fontId="6" fillId="0" borderId="3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1" fontId="6" fillId="0" borderId="1" xfId="0" applyNumberFormat="1" applyFont="1" applyFill="1" applyBorder="1" applyAlignment="1">
      <alignment wrapText="1"/>
    </xf>
    <xf numFmtId="2" fontId="6" fillId="0" borderId="1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wrapText="1"/>
    </xf>
  </cellXfs>
  <cellStyles count="2">
    <cellStyle name="Normal 2" xfId="1" xr:uid="{00000000-0005-0000-0000-000002000000}"/>
    <cellStyle name="Parast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zoomScaleNormal="100" zoomScaleSheetLayoutView="90" workbookViewId="0">
      <selection activeCell="A2" sqref="A2:B2"/>
    </sheetView>
  </sheetViews>
  <sheetFormatPr defaultRowHeight="14.5" x14ac:dyDescent="0.35"/>
  <cols>
    <col min="1" max="1" width="8.7265625" style="11"/>
    <col min="2" max="2" width="117.453125" style="11" customWidth="1"/>
    <col min="3" max="16384" width="8.7265625" style="11"/>
  </cols>
  <sheetData>
    <row r="1" spans="1:9" x14ac:dyDescent="0.35">
      <c r="A1" s="8"/>
      <c r="B1" s="9" t="s">
        <v>92</v>
      </c>
      <c r="C1" s="10"/>
      <c r="D1" s="10"/>
      <c r="E1" s="8"/>
      <c r="F1" s="8"/>
      <c r="G1" s="8"/>
      <c r="H1" s="10"/>
      <c r="I1" s="10"/>
    </row>
    <row r="2" spans="1:9" ht="15.5" x14ac:dyDescent="0.35">
      <c r="A2" s="12" t="s">
        <v>93</v>
      </c>
      <c r="B2" s="12"/>
      <c r="C2" s="13"/>
      <c r="D2" s="13"/>
      <c r="E2" s="13"/>
      <c r="F2" s="13"/>
      <c r="G2" s="13"/>
      <c r="H2" s="13"/>
      <c r="I2" s="13"/>
    </row>
    <row r="3" spans="1:9" ht="15.5" x14ac:dyDescent="0.35">
      <c r="A3" s="14" t="s">
        <v>94</v>
      </c>
      <c r="B3" s="14"/>
      <c r="C3" s="15"/>
      <c r="D3" s="15"/>
      <c r="E3" s="15"/>
      <c r="F3" s="15"/>
      <c r="G3" s="15"/>
      <c r="H3" s="15"/>
      <c r="I3" s="15"/>
    </row>
    <row r="4" spans="1:9" ht="15.5" x14ac:dyDescent="0.35">
      <c r="A4" s="14" t="s">
        <v>60</v>
      </c>
      <c r="B4" s="14"/>
      <c r="C4" s="15"/>
      <c r="D4" s="15"/>
      <c r="E4" s="15"/>
      <c r="F4" s="15"/>
      <c r="G4" s="15"/>
      <c r="H4" s="15"/>
      <c r="I4" s="15"/>
    </row>
    <row r="5" spans="1:9" x14ac:dyDescent="0.35">
      <c r="A5" s="10" t="s">
        <v>10</v>
      </c>
      <c r="B5" s="10"/>
      <c r="C5" s="16"/>
      <c r="D5" s="16"/>
      <c r="E5" s="16"/>
      <c r="F5" s="16"/>
      <c r="G5" s="16"/>
      <c r="H5" s="16"/>
      <c r="I5" s="16"/>
    </row>
    <row r="6" spans="1:9" x14ac:dyDescent="0.35">
      <c r="A6" s="8"/>
      <c r="B6" s="8"/>
    </row>
    <row r="7" spans="1:9" x14ac:dyDescent="0.35">
      <c r="A7" s="8" t="s">
        <v>11</v>
      </c>
      <c r="B7" s="8"/>
    </row>
    <row r="9" spans="1:9" ht="62.15" customHeight="1" x14ac:dyDescent="0.35">
      <c r="A9" s="17" t="s">
        <v>14</v>
      </c>
      <c r="B9" s="18" t="s">
        <v>57</v>
      </c>
    </row>
    <row r="10" spans="1:9" x14ac:dyDescent="0.35">
      <c r="A10" s="17" t="s">
        <v>15</v>
      </c>
      <c r="B10" s="17" t="s">
        <v>46</v>
      </c>
      <c r="C10" s="2"/>
    </row>
    <row r="11" spans="1:9" x14ac:dyDescent="0.35">
      <c r="A11" s="17" t="s">
        <v>16</v>
      </c>
      <c r="B11" s="17" t="s">
        <v>47</v>
      </c>
      <c r="C11" s="2"/>
    </row>
    <row r="12" spans="1:9" x14ac:dyDescent="0.35">
      <c r="A12" s="17" t="s">
        <v>17</v>
      </c>
      <c r="B12" s="17" t="s">
        <v>48</v>
      </c>
      <c r="C12" s="2"/>
    </row>
    <row r="13" spans="1:9" x14ac:dyDescent="0.35">
      <c r="A13" s="19">
        <v>2</v>
      </c>
      <c r="B13" s="20" t="s">
        <v>58</v>
      </c>
      <c r="C13" s="21"/>
    </row>
    <row r="14" spans="1:9" x14ac:dyDescent="0.35">
      <c r="A14" s="17" t="s">
        <v>18</v>
      </c>
      <c r="B14" s="17" t="s">
        <v>49</v>
      </c>
      <c r="C14" s="22"/>
    </row>
    <row r="15" spans="1:9" x14ac:dyDescent="0.35">
      <c r="A15" s="17" t="s">
        <v>19</v>
      </c>
      <c r="B15" s="1" t="s">
        <v>50</v>
      </c>
      <c r="C15" s="23"/>
    </row>
    <row r="16" spans="1:9" x14ac:dyDescent="0.35">
      <c r="A16" s="1" t="s">
        <v>20</v>
      </c>
      <c r="B16" s="1" t="s">
        <v>51</v>
      </c>
      <c r="C16" s="2"/>
      <c r="D16" s="2"/>
      <c r="E16" s="2"/>
      <c r="F16" s="2"/>
    </row>
    <row r="17" spans="1:6" ht="20.149999999999999" customHeight="1" x14ac:dyDescent="0.35">
      <c r="A17" s="17" t="s">
        <v>21</v>
      </c>
      <c r="B17" s="24" t="s">
        <v>59</v>
      </c>
      <c r="C17" s="25"/>
      <c r="D17" s="25"/>
      <c r="E17" s="25"/>
      <c r="F17" s="25"/>
    </row>
    <row r="18" spans="1:6" ht="18.649999999999999" customHeight="1" x14ac:dyDescent="0.35">
      <c r="A18" s="17" t="s">
        <v>22</v>
      </c>
      <c r="B18" s="1" t="s">
        <v>52</v>
      </c>
      <c r="C18" s="26"/>
      <c r="D18" s="26"/>
      <c r="E18" s="26"/>
      <c r="F18" s="26"/>
    </row>
    <row r="19" spans="1:6" x14ac:dyDescent="0.35">
      <c r="A19" s="17" t="s">
        <v>23</v>
      </c>
      <c r="B19" s="17" t="s">
        <v>53</v>
      </c>
      <c r="C19" s="22"/>
      <c r="D19" s="22"/>
      <c r="E19" s="22"/>
      <c r="F19" s="22"/>
    </row>
    <row r="20" spans="1:6" x14ac:dyDescent="0.35">
      <c r="A20" s="17" t="s">
        <v>24</v>
      </c>
      <c r="B20" s="17" t="s">
        <v>54</v>
      </c>
      <c r="C20" s="27"/>
      <c r="D20" s="27"/>
      <c r="E20" s="27"/>
      <c r="F20" s="27"/>
    </row>
    <row r="21" spans="1:6" x14ac:dyDescent="0.35">
      <c r="A21" s="17" t="s">
        <v>25</v>
      </c>
      <c r="B21" s="17" t="s">
        <v>55</v>
      </c>
      <c r="C21" s="27"/>
      <c r="D21" s="27"/>
      <c r="E21" s="27"/>
      <c r="F21" s="27"/>
    </row>
    <row r="22" spans="1:6" x14ac:dyDescent="0.35">
      <c r="A22" s="17" t="s">
        <v>26</v>
      </c>
      <c r="B22" s="1" t="s">
        <v>56</v>
      </c>
      <c r="C22" s="22"/>
      <c r="D22" s="22"/>
      <c r="E22" s="22"/>
      <c r="F22" s="22"/>
    </row>
  </sheetData>
  <mergeCells count="6">
    <mergeCell ref="A4:B4"/>
    <mergeCell ref="A5:B5"/>
    <mergeCell ref="H1:I1"/>
    <mergeCell ref="C1:D1"/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 differentOddEven="1">
    <oddFooter>&amp;C&amp;"Times New Roman,Regular"&amp;12&amp;P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view="pageBreakPreview" topLeftCell="A7" zoomScaleNormal="100" zoomScaleSheetLayoutView="100" workbookViewId="0">
      <selection activeCell="B23" sqref="B23"/>
    </sheetView>
  </sheetViews>
  <sheetFormatPr defaultColWidth="9.1796875" defaultRowHeight="14.5" x14ac:dyDescent="0.35"/>
  <cols>
    <col min="1" max="1" width="12.453125" style="11" customWidth="1"/>
    <col min="2" max="2" width="64.1796875" style="11" customWidth="1"/>
    <col min="3" max="3" width="14.1796875" style="11" customWidth="1"/>
    <col min="4" max="4" width="20.54296875" style="11" customWidth="1"/>
    <col min="5" max="8" width="9.1796875" style="11"/>
    <col min="9" max="10" width="11" style="11" bestFit="1" customWidth="1"/>
    <col min="11" max="16384" width="9.1796875" style="11"/>
  </cols>
  <sheetData>
    <row r="1" spans="1:10" ht="15.5" x14ac:dyDescent="0.35">
      <c r="A1" s="28" t="s">
        <v>30</v>
      </c>
      <c r="B1" s="28"/>
      <c r="C1" s="28"/>
      <c r="D1" s="28"/>
    </row>
    <row r="2" spans="1:10" ht="15.5" x14ac:dyDescent="0.35">
      <c r="A2" s="29"/>
      <c r="B2" s="29"/>
      <c r="C2" s="29"/>
      <c r="D2" s="29"/>
    </row>
    <row r="3" spans="1:10" ht="16.5" customHeight="1" x14ac:dyDescent="0.35">
      <c r="A3" s="30" t="s">
        <v>31</v>
      </c>
      <c r="B3" s="30"/>
      <c r="C3" s="29"/>
      <c r="D3" s="29"/>
    </row>
    <row r="4" spans="1:10" ht="16.5" customHeight="1" x14ac:dyDescent="0.35">
      <c r="A4" s="31"/>
      <c r="B4" s="31"/>
      <c r="C4" s="29"/>
      <c r="D4" s="29"/>
    </row>
    <row r="5" spans="1:10" ht="17.149999999999999" customHeight="1" x14ac:dyDescent="0.35">
      <c r="A5" s="32" t="s">
        <v>32</v>
      </c>
      <c r="B5" s="32"/>
      <c r="C5" s="32"/>
      <c r="D5" s="32"/>
    </row>
    <row r="6" spans="1:10" ht="15" customHeight="1" x14ac:dyDescent="0.35">
      <c r="A6" s="33"/>
      <c r="B6" s="33"/>
      <c r="C6" s="33"/>
      <c r="D6" s="33"/>
    </row>
    <row r="7" spans="1:10" ht="15.5" x14ac:dyDescent="0.35">
      <c r="A7" s="34" t="s">
        <v>33</v>
      </c>
      <c r="B7" s="35"/>
      <c r="C7" s="35"/>
      <c r="D7" s="35"/>
    </row>
    <row r="8" spans="1:10" ht="76.5" customHeight="1" x14ac:dyDescent="0.35">
      <c r="A8" s="36" t="s">
        <v>0</v>
      </c>
      <c r="B8" s="36" t="s">
        <v>1</v>
      </c>
      <c r="C8" s="36" t="s">
        <v>13</v>
      </c>
      <c r="D8" s="36" t="s">
        <v>12</v>
      </c>
    </row>
    <row r="9" spans="1:10" ht="15.75" customHeight="1" x14ac:dyDescent="0.35">
      <c r="A9" s="37"/>
      <c r="B9" s="38" t="s">
        <v>3</v>
      </c>
      <c r="C9" s="39"/>
      <c r="D9" s="40"/>
    </row>
    <row r="10" spans="1:10" ht="253.25" customHeight="1" x14ac:dyDescent="0.35">
      <c r="A10" s="6" t="s">
        <v>62</v>
      </c>
      <c r="B10" s="5" t="s">
        <v>64</v>
      </c>
      <c r="C10" s="3">
        <v>5.47</v>
      </c>
      <c r="D10" s="7">
        <f>C10*$D$20</f>
        <v>897.07999999999993</v>
      </c>
    </row>
    <row r="11" spans="1:10" ht="220.75" customHeight="1" x14ac:dyDescent="0.35">
      <c r="A11" s="6" t="s">
        <v>63</v>
      </c>
      <c r="B11" s="5" t="s">
        <v>65</v>
      </c>
      <c r="C11" s="3">
        <v>1.56</v>
      </c>
      <c r="D11" s="7">
        <f>C11*$D$20</f>
        <v>255.84</v>
      </c>
    </row>
    <row r="12" spans="1:10" ht="15.5" x14ac:dyDescent="0.35">
      <c r="A12" s="41"/>
      <c r="B12" s="42" t="s">
        <v>4</v>
      </c>
      <c r="C12" s="43">
        <f>SUM(C10:C11)</f>
        <v>7.0299999999999994</v>
      </c>
      <c r="D12" s="4">
        <f>SUM(D10:D11)</f>
        <v>1152.9199999999998</v>
      </c>
    </row>
    <row r="13" spans="1:10" ht="15.5" x14ac:dyDescent="0.35">
      <c r="A13" s="37"/>
      <c r="B13" s="41" t="s">
        <v>5</v>
      </c>
      <c r="C13" s="39"/>
      <c r="D13" s="44"/>
    </row>
    <row r="14" spans="1:10" ht="19.399999999999999" customHeight="1" x14ac:dyDescent="0.35">
      <c r="A14" s="6"/>
      <c r="B14" s="5" t="s">
        <v>61</v>
      </c>
      <c r="C14" s="45">
        <f>C12*0.3208</f>
        <v>2.2552239999999997</v>
      </c>
      <c r="D14" s="7">
        <f>D12*0.3208</f>
        <v>369.8567359999999</v>
      </c>
      <c r="E14" s="46"/>
      <c r="F14" s="46"/>
      <c r="J14" s="47"/>
    </row>
    <row r="15" spans="1:10" ht="15" x14ac:dyDescent="0.35">
      <c r="A15" s="41"/>
      <c r="B15" s="48" t="s">
        <v>6</v>
      </c>
      <c r="C15" s="43">
        <f>SUM(C14:C14)</f>
        <v>2.2552239999999997</v>
      </c>
      <c r="D15" s="4">
        <f>SUM(D14:D14)</f>
        <v>369.8567359999999</v>
      </c>
      <c r="J15" s="47"/>
    </row>
    <row r="16" spans="1:10" ht="15" x14ac:dyDescent="0.35">
      <c r="A16" s="41"/>
      <c r="B16" s="48" t="s">
        <v>28</v>
      </c>
      <c r="C16" s="43">
        <f>C15+C12</f>
        <v>9.2852239999999995</v>
      </c>
      <c r="D16" s="4">
        <f>D15+D12</f>
        <v>1522.7767359999998</v>
      </c>
      <c r="J16" s="47"/>
    </row>
    <row r="17" spans="1:10" ht="15" x14ac:dyDescent="0.35">
      <c r="A17" s="41"/>
      <c r="B17" s="48" t="s">
        <v>27</v>
      </c>
      <c r="C17" s="43">
        <f>C16*0.21</f>
        <v>1.9498970399999997</v>
      </c>
      <c r="D17" s="4">
        <f>D16*0.21</f>
        <v>319.78311455999994</v>
      </c>
      <c r="J17" s="47"/>
    </row>
    <row r="18" spans="1:10" ht="15" x14ac:dyDescent="0.35">
      <c r="A18" s="41"/>
      <c r="B18" s="48" t="s">
        <v>29</v>
      </c>
      <c r="C18" s="43">
        <f>C17+C16</f>
        <v>11.235121039999999</v>
      </c>
      <c r="D18" s="4">
        <f>D16+D17</f>
        <v>1842.5598505599996</v>
      </c>
      <c r="J18" s="47"/>
    </row>
    <row r="19" spans="1:10" ht="15.5" x14ac:dyDescent="0.35">
      <c r="A19" s="35"/>
      <c r="B19" s="35"/>
      <c r="C19" s="35"/>
      <c r="D19" s="35"/>
    </row>
    <row r="20" spans="1:10" ht="15.5" x14ac:dyDescent="0.35">
      <c r="A20" s="49" t="s">
        <v>8</v>
      </c>
      <c r="B20" s="50"/>
      <c r="C20" s="51"/>
      <c r="D20" s="37">
        <v>164</v>
      </c>
    </row>
    <row r="21" spans="1:10" ht="32.15" customHeight="1" x14ac:dyDescent="0.35">
      <c r="A21" s="49" t="s">
        <v>9</v>
      </c>
      <c r="B21" s="50"/>
      <c r="C21" s="52"/>
      <c r="D21" s="53">
        <f>D18/D20</f>
        <v>11.235121039999997</v>
      </c>
    </row>
    <row r="22" spans="1:10" ht="30.65" customHeight="1" x14ac:dyDescent="0.35">
      <c r="A22" s="54" t="s">
        <v>89</v>
      </c>
      <c r="B22" s="54"/>
      <c r="C22" s="54"/>
      <c r="D22" s="54"/>
    </row>
  </sheetData>
  <mergeCells count="6">
    <mergeCell ref="A22:D22"/>
    <mergeCell ref="A1:D1"/>
    <mergeCell ref="A5:D5"/>
    <mergeCell ref="A3:B3"/>
    <mergeCell ref="A21:B21"/>
    <mergeCell ref="A20:B20"/>
  </mergeCells>
  <pageMargins left="0.78740157480314965" right="0.31496062992125984" top="0.35433070866141736" bottom="0.35433070866141736" header="0.31496062992125984" footer="0.31496062992125984"/>
  <pageSetup paperSize="9" scale="76" fitToHeight="0" orientation="portrait" cellComments="asDisplayed" r:id="rId1"/>
  <headerFooter>
    <oddFooter>&amp;C&amp;"Times New Roman,Regular"&amp;12&amp;P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22"/>
  <sheetViews>
    <sheetView view="pageBreakPreview" zoomScale="110" zoomScaleNormal="100" zoomScaleSheetLayoutView="110" workbookViewId="0">
      <selection activeCell="B8" sqref="B8"/>
    </sheetView>
  </sheetViews>
  <sheetFormatPr defaultRowHeight="14.5" x14ac:dyDescent="0.35"/>
  <cols>
    <col min="1" max="1" width="12" style="11" customWidth="1"/>
    <col min="2" max="2" width="63.81640625" style="11" customWidth="1"/>
    <col min="3" max="3" width="12.54296875" style="11" customWidth="1"/>
    <col min="4" max="4" width="22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5.75" customHeight="1" x14ac:dyDescent="0.35">
      <c r="A5" s="57" t="s">
        <v>91</v>
      </c>
      <c r="B5" s="57"/>
      <c r="C5" s="57"/>
      <c r="D5" s="57"/>
    </row>
    <row r="6" spans="1:4" ht="15.5" x14ac:dyDescent="0.35">
      <c r="A6" s="35"/>
      <c r="B6" s="35"/>
      <c r="C6" s="35"/>
      <c r="D6" s="35"/>
    </row>
    <row r="7" spans="1:4" ht="15.5" x14ac:dyDescent="0.35">
      <c r="A7" s="34" t="s">
        <v>33</v>
      </c>
      <c r="B7" s="35"/>
      <c r="C7" s="35"/>
      <c r="D7" s="35"/>
    </row>
    <row r="8" spans="1:4" ht="77.2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68.5" customHeight="1" x14ac:dyDescent="0.35">
      <c r="A10" s="6" t="s">
        <v>62</v>
      </c>
      <c r="B10" s="5" t="s">
        <v>66</v>
      </c>
      <c r="C10" s="3">
        <v>1.53</v>
      </c>
      <c r="D10" s="7">
        <f>C10*$D$20</f>
        <v>563.04</v>
      </c>
    </row>
    <row r="11" spans="1:4" ht="63.65" customHeight="1" x14ac:dyDescent="0.35">
      <c r="A11" s="6" t="s">
        <v>63</v>
      </c>
      <c r="B11" s="5" t="s">
        <v>81</v>
      </c>
      <c r="C11" s="3">
        <v>0.44</v>
      </c>
      <c r="D11" s="7">
        <f>C11*$D$20</f>
        <v>161.91999999999999</v>
      </c>
    </row>
    <row r="12" spans="1:4" ht="15.5" x14ac:dyDescent="0.35">
      <c r="A12" s="41"/>
      <c r="B12" s="42" t="s">
        <v>4</v>
      </c>
      <c r="C12" s="43">
        <f>SUM(C10:C11)</f>
        <v>1.97</v>
      </c>
      <c r="D12" s="4">
        <f>SUM(D10:D11)</f>
        <v>724.95999999999992</v>
      </c>
    </row>
    <row r="13" spans="1:4" ht="15.5" x14ac:dyDescent="0.35">
      <c r="A13" s="37"/>
      <c r="B13" s="41" t="s">
        <v>5</v>
      </c>
      <c r="C13" s="39"/>
      <c r="D13" s="44"/>
    </row>
    <row r="14" spans="1:4" ht="18.649999999999999" customHeight="1" x14ac:dyDescent="0.35">
      <c r="A14" s="6"/>
      <c r="B14" s="5" t="s">
        <v>61</v>
      </c>
      <c r="C14" s="45">
        <f>C12*0.3208</f>
        <v>0.63197599999999998</v>
      </c>
      <c r="D14" s="45">
        <f>D12*0.3208</f>
        <v>232.56716799999995</v>
      </c>
    </row>
    <row r="15" spans="1:4" ht="15" x14ac:dyDescent="0.35">
      <c r="A15" s="41"/>
      <c r="B15" s="48" t="s">
        <v>6</v>
      </c>
      <c r="C15" s="43">
        <f>SUM(C14:C14)</f>
        <v>0.63197599999999998</v>
      </c>
      <c r="D15" s="4">
        <f>SUM(D14:D14)</f>
        <v>232.56716799999995</v>
      </c>
    </row>
    <row r="16" spans="1:4" ht="15" x14ac:dyDescent="0.35">
      <c r="A16" s="41"/>
      <c r="B16" s="48" t="s">
        <v>28</v>
      </c>
      <c r="C16" s="43">
        <f>C15+C12</f>
        <v>2.6019760000000001</v>
      </c>
      <c r="D16" s="4">
        <f>D15+D12</f>
        <v>957.52716799999985</v>
      </c>
    </row>
    <row r="17" spans="1:4" ht="15" x14ac:dyDescent="0.35">
      <c r="A17" s="41"/>
      <c r="B17" s="48" t="s">
        <v>27</v>
      </c>
      <c r="C17" s="43">
        <f>C16*0.21</f>
        <v>0.54641496000000001</v>
      </c>
      <c r="D17" s="4">
        <f>D16*0.21</f>
        <v>201.08070527999996</v>
      </c>
    </row>
    <row r="18" spans="1:4" ht="15" x14ac:dyDescent="0.35">
      <c r="A18" s="41"/>
      <c r="B18" s="48" t="s">
        <v>29</v>
      </c>
      <c r="C18" s="43">
        <f>C16+C17</f>
        <v>3.14839096</v>
      </c>
      <c r="D18" s="4">
        <f>D16+D17</f>
        <v>1158.6078732799997</v>
      </c>
    </row>
    <row r="19" spans="1:4" ht="15.5" x14ac:dyDescent="0.35">
      <c r="A19" s="35"/>
      <c r="B19" s="35"/>
      <c r="C19" s="35"/>
      <c r="D19" s="35"/>
    </row>
    <row r="20" spans="1:4" ht="15.75" customHeight="1" x14ac:dyDescent="0.35">
      <c r="A20" s="49" t="s">
        <v>8</v>
      </c>
      <c r="B20" s="50"/>
      <c r="C20" s="51"/>
      <c r="D20" s="37">
        <v>368</v>
      </c>
    </row>
    <row r="21" spans="1:4" ht="33.65" customHeight="1" x14ac:dyDescent="0.35">
      <c r="A21" s="58" t="s">
        <v>9</v>
      </c>
      <c r="B21" s="59"/>
      <c r="C21" s="51"/>
      <c r="D21" s="53">
        <f>D18/D20</f>
        <v>3.1483909599999991</v>
      </c>
    </row>
    <row r="22" spans="1:4" ht="26.5" customHeight="1" x14ac:dyDescent="0.35">
      <c r="A22" s="54" t="s">
        <v>89</v>
      </c>
      <c r="B22" s="54"/>
      <c r="C22" s="54"/>
      <c r="D22" s="54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Footer>&amp;C&amp;"Times New Roman,Regular"&amp;P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22"/>
  <sheetViews>
    <sheetView view="pageBreakPreview" zoomScaleNormal="100" zoomScaleSheetLayoutView="100" workbookViewId="0">
      <selection activeCell="B8" sqref="B8"/>
    </sheetView>
  </sheetViews>
  <sheetFormatPr defaultRowHeight="14.5" x14ac:dyDescent="0.35"/>
  <cols>
    <col min="1" max="1" width="12" style="11" customWidth="1"/>
    <col min="2" max="2" width="71.453125" style="11" customWidth="1"/>
    <col min="3" max="3" width="12.54296875" style="11" customWidth="1"/>
    <col min="4" max="4" width="18.45312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6.399999999999999" customHeight="1" x14ac:dyDescent="0.35">
      <c r="A5" s="32" t="s">
        <v>34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4" t="s">
        <v>33</v>
      </c>
      <c r="B7" s="35"/>
      <c r="C7" s="35"/>
      <c r="D7" s="35"/>
    </row>
    <row r="8" spans="1:4" ht="93.7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81" customHeight="1" x14ac:dyDescent="0.35">
      <c r="A10" s="6" t="s">
        <v>62</v>
      </c>
      <c r="B10" s="5" t="s">
        <v>67</v>
      </c>
      <c r="C10" s="3">
        <v>1.65</v>
      </c>
      <c r="D10" s="7">
        <f>C10*$D$20</f>
        <v>136.94999999999999</v>
      </c>
    </row>
    <row r="11" spans="1:4" ht="64.75" customHeight="1" x14ac:dyDescent="0.35">
      <c r="A11" s="6" t="s">
        <v>63</v>
      </c>
      <c r="B11" s="5" t="s">
        <v>80</v>
      </c>
      <c r="C11" s="3">
        <v>0.48</v>
      </c>
      <c r="D11" s="7">
        <f>C11*$D$20</f>
        <v>39.839999999999996</v>
      </c>
    </row>
    <row r="12" spans="1:4" ht="15.5" x14ac:dyDescent="0.35">
      <c r="A12" s="41"/>
      <c r="B12" s="42" t="s">
        <v>4</v>
      </c>
      <c r="C12" s="43">
        <f>SUM(C10:C11)</f>
        <v>2.13</v>
      </c>
      <c r="D12" s="4">
        <f>SUM(D10:D11)</f>
        <v>176.79</v>
      </c>
    </row>
    <row r="13" spans="1:4" ht="15.5" x14ac:dyDescent="0.35">
      <c r="A13" s="37"/>
      <c r="B13" s="41" t="s">
        <v>5</v>
      </c>
      <c r="C13" s="39"/>
      <c r="D13" s="44"/>
    </row>
    <row r="14" spans="1:4" ht="21.65" customHeight="1" x14ac:dyDescent="0.35">
      <c r="A14" s="6"/>
      <c r="B14" s="5" t="s">
        <v>61</v>
      </c>
      <c r="C14" s="45">
        <f>C12*0.3208</f>
        <v>0.68330399999999991</v>
      </c>
      <c r="D14" s="45">
        <f>D12*0.3208</f>
        <v>56.714231999999996</v>
      </c>
    </row>
    <row r="15" spans="1:4" ht="15" x14ac:dyDescent="0.35">
      <c r="A15" s="41"/>
      <c r="B15" s="48" t="s">
        <v>6</v>
      </c>
      <c r="C15" s="43">
        <f>SUM(C14:C14)</f>
        <v>0.68330399999999991</v>
      </c>
      <c r="D15" s="4">
        <f>SUM(D14:D14)</f>
        <v>56.714231999999996</v>
      </c>
    </row>
    <row r="16" spans="1:4" ht="15" x14ac:dyDescent="0.35">
      <c r="A16" s="41"/>
      <c r="B16" s="48" t="s">
        <v>28</v>
      </c>
      <c r="C16" s="43">
        <f>C12+C15</f>
        <v>2.8133039999999996</v>
      </c>
      <c r="D16" s="4">
        <f>D15+D12</f>
        <v>233.504232</v>
      </c>
    </row>
    <row r="17" spans="1:4" ht="15" x14ac:dyDescent="0.35">
      <c r="A17" s="41"/>
      <c r="B17" s="48" t="s">
        <v>27</v>
      </c>
      <c r="C17" s="43">
        <f>C16*0.21</f>
        <v>0.5907938399999999</v>
      </c>
      <c r="D17" s="4">
        <f>D16*0.21</f>
        <v>49.035888719999996</v>
      </c>
    </row>
    <row r="18" spans="1:4" ht="15" x14ac:dyDescent="0.35">
      <c r="A18" s="41"/>
      <c r="B18" s="48" t="s">
        <v>29</v>
      </c>
      <c r="C18" s="43">
        <f>C16+C17</f>
        <v>3.4040978399999995</v>
      </c>
      <c r="D18" s="4">
        <f>D16+D17</f>
        <v>282.54012072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83</v>
      </c>
    </row>
    <row r="21" spans="1:4" ht="31.5" customHeight="1" x14ac:dyDescent="0.35">
      <c r="A21" s="49" t="s">
        <v>9</v>
      </c>
      <c r="B21" s="50"/>
      <c r="C21" s="51"/>
      <c r="D21" s="53">
        <f>D18/D20</f>
        <v>3.4040978399999999</v>
      </c>
    </row>
    <row r="22" spans="1:4" ht="28.4" customHeight="1" x14ac:dyDescent="0.35">
      <c r="A22" s="54" t="s">
        <v>90</v>
      </c>
      <c r="B22" s="54"/>
      <c r="C22" s="54"/>
      <c r="D22" s="54"/>
    </row>
  </sheetData>
  <mergeCells count="6">
    <mergeCell ref="A22:D22"/>
    <mergeCell ref="A21:B21"/>
    <mergeCell ref="A1:D1"/>
    <mergeCell ref="A3:B3"/>
    <mergeCell ref="A5:D5"/>
    <mergeCell ref="A20:B20"/>
  </mergeCells>
  <pageMargins left="0.7" right="0.7" top="0.75" bottom="0.75" header="0.3" footer="0.3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D22"/>
  <sheetViews>
    <sheetView view="pageBreakPreview" zoomScaleNormal="100" zoomScaleSheetLayoutView="100" workbookViewId="0">
      <selection activeCell="B10" sqref="B10"/>
    </sheetView>
  </sheetViews>
  <sheetFormatPr defaultRowHeight="14.5" x14ac:dyDescent="0.35"/>
  <cols>
    <col min="1" max="1" width="13.81640625" style="11" customWidth="1"/>
    <col min="2" max="2" width="82.54296875" style="11" customWidth="1"/>
    <col min="3" max="3" width="12.54296875" style="11" customWidth="1"/>
    <col min="4" max="4" width="19.45312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8" customHeight="1" x14ac:dyDescent="0.35">
      <c r="A5" s="32" t="s">
        <v>35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36</v>
      </c>
      <c r="B7" s="35"/>
      <c r="C7" s="35"/>
      <c r="D7" s="35"/>
    </row>
    <row r="8" spans="1:4" ht="79.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65.5" customHeight="1" x14ac:dyDescent="0.35">
      <c r="A10" s="6" t="s">
        <v>62</v>
      </c>
      <c r="B10" s="5" t="s">
        <v>68</v>
      </c>
      <c r="C10" s="3">
        <v>9.19</v>
      </c>
      <c r="D10" s="7">
        <f>C10*$D$20</f>
        <v>1865.57</v>
      </c>
    </row>
    <row r="11" spans="1:4" ht="51" customHeight="1" x14ac:dyDescent="0.35">
      <c r="A11" s="6" t="s">
        <v>63</v>
      </c>
      <c r="B11" s="5" t="s">
        <v>79</v>
      </c>
      <c r="C11" s="3">
        <v>2.64</v>
      </c>
      <c r="D11" s="7">
        <f>C11*$D$20</f>
        <v>535.92000000000007</v>
      </c>
    </row>
    <row r="12" spans="1:4" ht="15.5" x14ac:dyDescent="0.35">
      <c r="A12" s="41"/>
      <c r="B12" s="42" t="s">
        <v>4</v>
      </c>
      <c r="C12" s="43">
        <f>SUM(C10:C11)</f>
        <v>11.83</v>
      </c>
      <c r="D12" s="4">
        <f>SUM(D10:D11)</f>
        <v>2401.4899999999998</v>
      </c>
    </row>
    <row r="13" spans="1:4" ht="15.5" x14ac:dyDescent="0.35">
      <c r="A13" s="37"/>
      <c r="B13" s="41" t="s">
        <v>5</v>
      </c>
      <c r="C13" s="39"/>
      <c r="D13" s="44"/>
    </row>
    <row r="14" spans="1:4" ht="17.5" customHeight="1" x14ac:dyDescent="0.35">
      <c r="A14" s="6"/>
      <c r="B14" s="5" t="s">
        <v>61</v>
      </c>
      <c r="C14" s="45">
        <f>C12*0.3208</f>
        <v>3.7950639999999995</v>
      </c>
      <c r="D14" s="45">
        <f>D12*0.3208</f>
        <v>770.39799199999982</v>
      </c>
    </row>
    <row r="15" spans="1:4" ht="15" x14ac:dyDescent="0.35">
      <c r="A15" s="41"/>
      <c r="B15" s="48" t="s">
        <v>6</v>
      </c>
      <c r="C15" s="43">
        <f>SUM(C14:C14)</f>
        <v>3.7950639999999995</v>
      </c>
      <c r="D15" s="4">
        <f>SUM(D14:D14)</f>
        <v>770.39799199999982</v>
      </c>
    </row>
    <row r="16" spans="1:4" ht="15" x14ac:dyDescent="0.35">
      <c r="A16" s="41"/>
      <c r="B16" s="48" t="s">
        <v>28</v>
      </c>
      <c r="C16" s="43">
        <f>C12+C15</f>
        <v>15.625064</v>
      </c>
      <c r="D16" s="4">
        <f>D12+D15</f>
        <v>3171.8879919999995</v>
      </c>
    </row>
    <row r="17" spans="1:4" ht="15" x14ac:dyDescent="0.35">
      <c r="A17" s="41"/>
      <c r="B17" s="48" t="s">
        <v>27</v>
      </c>
      <c r="C17" s="43">
        <f>C16*0.21</f>
        <v>3.28126344</v>
      </c>
      <c r="D17" s="4">
        <f>D16*0.21</f>
        <v>666.09647831999985</v>
      </c>
    </row>
    <row r="18" spans="1:4" ht="15" x14ac:dyDescent="0.35">
      <c r="A18" s="41"/>
      <c r="B18" s="48" t="s">
        <v>29</v>
      </c>
      <c r="C18" s="43">
        <f>C16+C17</f>
        <v>18.906327439999998</v>
      </c>
      <c r="D18" s="4">
        <f>D16+D17</f>
        <v>3837.9844703199992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203</v>
      </c>
    </row>
    <row r="21" spans="1:4" ht="30" customHeight="1" x14ac:dyDescent="0.35">
      <c r="A21" s="49" t="s">
        <v>9</v>
      </c>
      <c r="B21" s="50"/>
      <c r="C21" s="51"/>
      <c r="D21" s="53">
        <f>D18/D20</f>
        <v>18.906327439999995</v>
      </c>
    </row>
    <row r="22" spans="1:4" ht="27" customHeight="1" x14ac:dyDescent="0.35">
      <c r="A22" s="54" t="s">
        <v>89</v>
      </c>
      <c r="B22" s="54"/>
      <c r="C22" s="54"/>
      <c r="D22" s="54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>
    <oddFooter>&amp;C&amp;"Times New Roman,Regular"&amp;12&amp;P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D22"/>
  <sheetViews>
    <sheetView view="pageBreakPreview" topLeftCell="A13" zoomScale="110" zoomScaleNormal="100" zoomScaleSheetLayoutView="110" workbookViewId="0">
      <selection activeCell="F20" sqref="A1:XFD1048576"/>
    </sheetView>
  </sheetViews>
  <sheetFormatPr defaultRowHeight="14.5" x14ac:dyDescent="0.35"/>
  <cols>
    <col min="1" max="1" width="14.1796875" style="11" customWidth="1"/>
    <col min="2" max="2" width="74" style="11" customWidth="1"/>
    <col min="3" max="3" width="12.54296875" style="11" customWidth="1"/>
    <col min="4" max="4" width="18.45312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5.5" x14ac:dyDescent="0.35">
      <c r="A5" s="32" t="s">
        <v>37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36</v>
      </c>
      <c r="B7" s="35"/>
      <c r="C7" s="35"/>
      <c r="D7" s="35"/>
    </row>
    <row r="8" spans="1:4" ht="81.650000000000006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64.400000000000006" customHeight="1" x14ac:dyDescent="0.35">
      <c r="A10" s="6" t="s">
        <v>62</v>
      </c>
      <c r="B10" s="5" t="s">
        <v>69</v>
      </c>
      <c r="C10" s="3">
        <v>11.77</v>
      </c>
      <c r="D10" s="7">
        <f>C10*$D$20</f>
        <v>5367.12</v>
      </c>
    </row>
    <row r="11" spans="1:4" ht="67.400000000000006" customHeight="1" x14ac:dyDescent="0.35">
      <c r="A11" s="6" t="s">
        <v>63</v>
      </c>
      <c r="B11" s="5" t="s">
        <v>78</v>
      </c>
      <c r="C11" s="3">
        <v>3.38</v>
      </c>
      <c r="D11" s="7">
        <f>C11*$D$20</f>
        <v>1541.28</v>
      </c>
    </row>
    <row r="12" spans="1:4" ht="15.5" x14ac:dyDescent="0.35">
      <c r="A12" s="41"/>
      <c r="B12" s="42" t="s">
        <v>4</v>
      </c>
      <c r="C12" s="43">
        <f>SUM(C10:C11)</f>
        <v>15.149999999999999</v>
      </c>
      <c r="D12" s="4">
        <f>SUM(D10:D11)</f>
        <v>6908.4</v>
      </c>
    </row>
    <row r="13" spans="1:4" ht="15.5" x14ac:dyDescent="0.35">
      <c r="A13" s="37"/>
      <c r="B13" s="41" t="s">
        <v>5</v>
      </c>
      <c r="C13" s="39"/>
      <c r="D13" s="44"/>
    </row>
    <row r="14" spans="1:4" ht="18" customHeight="1" x14ac:dyDescent="0.35">
      <c r="A14" s="6"/>
      <c r="B14" s="5" t="s">
        <v>61</v>
      </c>
      <c r="C14" s="45">
        <f>C12*0.3208</f>
        <v>4.8601199999999993</v>
      </c>
      <c r="D14" s="45">
        <f>D12*0.3208</f>
        <v>2216.2147199999995</v>
      </c>
    </row>
    <row r="15" spans="1:4" ht="15" x14ac:dyDescent="0.35">
      <c r="A15" s="41"/>
      <c r="B15" s="48" t="s">
        <v>6</v>
      </c>
      <c r="C15" s="43">
        <f>SUM(C14:C14)</f>
        <v>4.8601199999999993</v>
      </c>
      <c r="D15" s="4">
        <f>SUM(D14:D14)</f>
        <v>2216.2147199999995</v>
      </c>
    </row>
    <row r="16" spans="1:4" ht="15" x14ac:dyDescent="0.35">
      <c r="A16" s="41"/>
      <c r="B16" s="48" t="s">
        <v>28</v>
      </c>
      <c r="C16" s="43">
        <f>C12+C15</f>
        <v>20.010119999999997</v>
      </c>
      <c r="D16" s="4">
        <f>D12+D15</f>
        <v>9124.6147199999996</v>
      </c>
    </row>
    <row r="17" spans="1:4" ht="15" x14ac:dyDescent="0.35">
      <c r="A17" s="41"/>
      <c r="B17" s="48" t="s">
        <v>27</v>
      </c>
      <c r="C17" s="43">
        <f>C16*0.21</f>
        <v>4.2021251999999993</v>
      </c>
      <c r="D17" s="4">
        <f>D16*0.21</f>
        <v>1916.1690911999999</v>
      </c>
    </row>
    <row r="18" spans="1:4" ht="15" x14ac:dyDescent="0.35">
      <c r="A18" s="41"/>
      <c r="B18" s="48" t="s">
        <v>29</v>
      </c>
      <c r="C18" s="43">
        <f>C16+C17</f>
        <v>24.212245199999998</v>
      </c>
      <c r="D18" s="4">
        <f>D16+D17</f>
        <v>11040.783811199999</v>
      </c>
    </row>
    <row r="19" spans="1:4" ht="11.5" customHeight="1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456</v>
      </c>
    </row>
    <row r="21" spans="1:4" ht="31.4" customHeight="1" x14ac:dyDescent="0.35">
      <c r="A21" s="49" t="s">
        <v>9</v>
      </c>
      <c r="B21" s="50"/>
      <c r="C21" s="51"/>
      <c r="D21" s="53">
        <f>D18/D20</f>
        <v>24.212245199999998</v>
      </c>
    </row>
    <row r="22" spans="1:4" ht="28.75" customHeight="1" x14ac:dyDescent="0.35">
      <c r="A22" s="54" t="s">
        <v>89</v>
      </c>
      <c r="B22" s="54"/>
      <c r="C22" s="54"/>
      <c r="D22" s="54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&amp;C&amp;"Times New Roman,Regular"&amp;12&amp;P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D23"/>
  <sheetViews>
    <sheetView view="pageBreakPreview" zoomScaleNormal="100" zoomScaleSheetLayoutView="100" workbookViewId="0">
      <selection activeCell="F8" sqref="A1:XFD1048576"/>
    </sheetView>
  </sheetViews>
  <sheetFormatPr defaultRowHeight="14.5" x14ac:dyDescent="0.35"/>
  <cols>
    <col min="1" max="1" width="16" style="11" customWidth="1"/>
    <col min="2" max="2" width="72.453125" style="11" customWidth="1"/>
    <col min="3" max="3" width="12.54296875" style="11" customWidth="1"/>
    <col min="4" max="4" width="21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5.5" x14ac:dyDescent="0.35">
      <c r="A5" s="32" t="s">
        <v>38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36</v>
      </c>
      <c r="B7" s="35"/>
      <c r="C7" s="35"/>
      <c r="D7" s="35"/>
    </row>
    <row r="8" spans="1:4" ht="77.5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66" customHeight="1" x14ac:dyDescent="0.35">
      <c r="A10" s="6" t="s">
        <v>62</v>
      </c>
      <c r="B10" s="5" t="s">
        <v>70</v>
      </c>
      <c r="C10" s="3">
        <v>13.69</v>
      </c>
      <c r="D10" s="7">
        <f>C10*$D$20</f>
        <v>574.98</v>
      </c>
    </row>
    <row r="11" spans="1:4" ht="68.5" customHeight="1" x14ac:dyDescent="0.35">
      <c r="A11" s="6" t="s">
        <v>63</v>
      </c>
      <c r="B11" s="5" t="s">
        <v>77</v>
      </c>
      <c r="C11" s="3">
        <v>3.93</v>
      </c>
      <c r="D11" s="7">
        <f>C11*$D$20</f>
        <v>165.06</v>
      </c>
    </row>
    <row r="12" spans="1:4" ht="15.5" x14ac:dyDescent="0.35">
      <c r="A12" s="41"/>
      <c r="B12" s="42" t="s">
        <v>4</v>
      </c>
      <c r="C12" s="43">
        <f>SUM(C10:C11)</f>
        <v>17.62</v>
      </c>
      <c r="D12" s="4">
        <f>SUM(D10:D11)</f>
        <v>740.04</v>
      </c>
    </row>
    <row r="13" spans="1:4" ht="15.5" x14ac:dyDescent="0.35">
      <c r="A13" s="37"/>
      <c r="B13" s="41" t="s">
        <v>5</v>
      </c>
      <c r="C13" s="39"/>
      <c r="D13" s="44"/>
    </row>
    <row r="14" spans="1:4" ht="18.649999999999999" customHeight="1" x14ac:dyDescent="0.35">
      <c r="A14" s="6"/>
      <c r="B14" s="5" t="s">
        <v>61</v>
      </c>
      <c r="C14" s="45">
        <f>C12*0.3208</f>
        <v>5.6524960000000002</v>
      </c>
      <c r="D14" s="45">
        <f>D12*0.3208</f>
        <v>237.40483199999997</v>
      </c>
    </row>
    <row r="15" spans="1:4" ht="15" x14ac:dyDescent="0.35">
      <c r="A15" s="41"/>
      <c r="B15" s="48" t="s">
        <v>6</v>
      </c>
      <c r="C15" s="43">
        <f>SUM(C14:C14)</f>
        <v>5.6524960000000002</v>
      </c>
      <c r="D15" s="4">
        <f>SUM(D14:D14)</f>
        <v>237.40483199999997</v>
      </c>
    </row>
    <row r="16" spans="1:4" ht="15" x14ac:dyDescent="0.35">
      <c r="A16" s="41"/>
      <c r="B16" s="48" t="s">
        <v>28</v>
      </c>
      <c r="C16" s="43">
        <f>C12+C15</f>
        <v>23.272496</v>
      </c>
      <c r="D16" s="4">
        <f>D12+D15</f>
        <v>977.44483199999991</v>
      </c>
    </row>
    <row r="17" spans="1:4" ht="15" x14ac:dyDescent="0.35">
      <c r="A17" s="41"/>
      <c r="B17" s="48" t="s">
        <v>27</v>
      </c>
      <c r="C17" s="43">
        <f>C16*0.21</f>
        <v>4.8872241599999997</v>
      </c>
      <c r="D17" s="4">
        <f>D16*0.21</f>
        <v>205.26341471999999</v>
      </c>
    </row>
    <row r="18" spans="1:4" ht="15" x14ac:dyDescent="0.35">
      <c r="A18" s="41"/>
      <c r="B18" s="48" t="s">
        <v>29</v>
      </c>
      <c r="C18" s="43">
        <f>C16+C17</f>
        <v>28.159720159999999</v>
      </c>
      <c r="D18" s="4">
        <f>D16+D17</f>
        <v>1182.7082467199998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42</v>
      </c>
    </row>
    <row r="21" spans="1:4" ht="32.15" customHeight="1" x14ac:dyDescent="0.35">
      <c r="A21" s="49" t="s">
        <v>9</v>
      </c>
      <c r="B21" s="50"/>
      <c r="C21" s="51"/>
      <c r="D21" s="53">
        <f>D18/D20</f>
        <v>28.159720159999996</v>
      </c>
    </row>
    <row r="22" spans="1:4" ht="28.4" customHeight="1" x14ac:dyDescent="0.35">
      <c r="A22" s="60" t="s">
        <v>89</v>
      </c>
      <c r="B22" s="60"/>
      <c r="C22" s="60"/>
      <c r="D22" s="60"/>
    </row>
    <row r="23" spans="1:4" x14ac:dyDescent="0.35">
      <c r="A23" s="8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Footer>&amp;C&amp;"Times New Roman,Regular"&amp;12&amp;P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D23"/>
  <sheetViews>
    <sheetView view="pageBreakPreview" zoomScaleNormal="100" zoomScaleSheetLayoutView="100" workbookViewId="0">
      <selection activeCell="F22" sqref="A1:XFD1048576"/>
    </sheetView>
  </sheetViews>
  <sheetFormatPr defaultRowHeight="14.5" x14ac:dyDescent="0.35"/>
  <cols>
    <col min="1" max="1" width="15.81640625" style="11" customWidth="1"/>
    <col min="2" max="2" width="73.81640625" style="11" customWidth="1"/>
    <col min="3" max="3" width="12.54296875" style="11" customWidth="1"/>
    <col min="4" max="4" width="23.5429687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5.5" x14ac:dyDescent="0.35">
      <c r="A5" s="32" t="s">
        <v>39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4" t="s">
        <v>40</v>
      </c>
      <c r="B7" s="35"/>
      <c r="C7" s="35"/>
      <c r="D7" s="35"/>
    </row>
    <row r="8" spans="1:4" ht="87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159" customHeight="1" x14ac:dyDescent="0.35">
      <c r="A10" s="6" t="s">
        <v>62</v>
      </c>
      <c r="B10" s="5" t="s">
        <v>71</v>
      </c>
      <c r="C10" s="3">
        <v>113.87</v>
      </c>
      <c r="D10" s="7">
        <f>C10*$D$20</f>
        <v>227.74</v>
      </c>
    </row>
    <row r="11" spans="1:4" ht="147.65" customHeight="1" x14ac:dyDescent="0.35">
      <c r="A11" s="6" t="s">
        <v>63</v>
      </c>
      <c r="B11" s="5" t="s">
        <v>72</v>
      </c>
      <c r="C11" s="3">
        <v>32.76</v>
      </c>
      <c r="D11" s="7">
        <f>C11*$D$20</f>
        <v>65.52</v>
      </c>
    </row>
    <row r="12" spans="1:4" ht="15.5" x14ac:dyDescent="0.35">
      <c r="A12" s="41"/>
      <c r="B12" s="42" t="s">
        <v>4</v>
      </c>
      <c r="C12" s="43">
        <f>SUM(C10:C11)</f>
        <v>146.63</v>
      </c>
      <c r="D12" s="4">
        <f>SUM(D10:D11)</f>
        <v>293.26</v>
      </c>
    </row>
    <row r="13" spans="1:4" ht="15.5" x14ac:dyDescent="0.35">
      <c r="A13" s="37"/>
      <c r="B13" s="41" t="s">
        <v>5</v>
      </c>
      <c r="C13" s="39"/>
      <c r="D13" s="44"/>
    </row>
    <row r="14" spans="1:4" ht="19.399999999999999" customHeight="1" x14ac:dyDescent="0.35">
      <c r="A14" s="6"/>
      <c r="B14" s="5" t="s">
        <v>61</v>
      </c>
      <c r="C14" s="45">
        <f>C12*0.3208</f>
        <v>47.038903999999995</v>
      </c>
      <c r="D14" s="45">
        <f>D12*0.3208</f>
        <v>94.07780799999999</v>
      </c>
    </row>
    <row r="15" spans="1:4" ht="15" x14ac:dyDescent="0.35">
      <c r="A15" s="41"/>
      <c r="B15" s="48" t="s">
        <v>6</v>
      </c>
      <c r="C15" s="43">
        <f>SUM(C14:C14)</f>
        <v>47.038903999999995</v>
      </c>
      <c r="D15" s="4">
        <f>SUM(D14:D14)</f>
        <v>94.07780799999999</v>
      </c>
    </row>
    <row r="16" spans="1:4" ht="15" x14ac:dyDescent="0.35">
      <c r="A16" s="41"/>
      <c r="B16" s="48" t="s">
        <v>28</v>
      </c>
      <c r="C16" s="43">
        <f>C15+C12</f>
        <v>193.668904</v>
      </c>
      <c r="D16" s="4">
        <f>D12+D15</f>
        <v>387.337808</v>
      </c>
    </row>
    <row r="17" spans="1:4" ht="15" x14ac:dyDescent="0.35">
      <c r="A17" s="41"/>
      <c r="B17" s="48" t="s">
        <v>27</v>
      </c>
      <c r="C17" s="43">
        <f>C16*0.21</f>
        <v>40.670469839999996</v>
      </c>
      <c r="D17" s="4">
        <f>D16*0.21</f>
        <v>81.340939679999991</v>
      </c>
    </row>
    <row r="18" spans="1:4" ht="15" x14ac:dyDescent="0.35">
      <c r="A18" s="41"/>
      <c r="B18" s="48" t="s">
        <v>29</v>
      </c>
      <c r="C18" s="43">
        <f>SUM(C16:C17)</f>
        <v>234.33937384000001</v>
      </c>
      <c r="D18" s="4">
        <f>D16+D17</f>
        <v>468.67874768000001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2</v>
      </c>
    </row>
    <row r="21" spans="1:4" ht="31.4" customHeight="1" x14ac:dyDescent="0.35">
      <c r="A21" s="49" t="s">
        <v>9</v>
      </c>
      <c r="B21" s="50"/>
      <c r="C21" s="51"/>
      <c r="D21" s="53">
        <f>D18/D20</f>
        <v>234.33937384000001</v>
      </c>
    </row>
    <row r="22" spans="1:4" ht="29.5" customHeight="1" x14ac:dyDescent="0.35">
      <c r="A22" s="60" t="s">
        <v>89</v>
      </c>
      <c r="B22" s="60"/>
      <c r="C22" s="60"/>
      <c r="D22" s="60"/>
    </row>
    <row r="23" spans="1:4" x14ac:dyDescent="0.35">
      <c r="A23" s="8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>
    <oddFooter>&amp;C&amp;"Times New Roman,Regular"&amp;12&amp;P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D25"/>
  <sheetViews>
    <sheetView view="pageBreakPreview" topLeftCell="A13" zoomScaleNormal="100" zoomScaleSheetLayoutView="100" workbookViewId="0">
      <selection activeCell="F24" sqref="A1:XFD1048576"/>
    </sheetView>
  </sheetViews>
  <sheetFormatPr defaultRowHeight="14.5" x14ac:dyDescent="0.35"/>
  <cols>
    <col min="1" max="1" width="15.1796875" style="11" customWidth="1"/>
    <col min="2" max="2" width="81.54296875" style="11" customWidth="1"/>
    <col min="3" max="3" width="21.1796875" style="11" customWidth="1"/>
    <col min="4" max="4" width="22.5429687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9.5" customHeight="1" x14ac:dyDescent="0.35">
      <c r="A5" s="57" t="s">
        <v>41</v>
      </c>
      <c r="B5" s="57"/>
      <c r="C5" s="57"/>
      <c r="D5" s="57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42</v>
      </c>
      <c r="B7" s="35"/>
      <c r="C7" s="35"/>
      <c r="D7" s="35"/>
    </row>
    <row r="8" spans="1:4" ht="85.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128.5" customHeight="1" x14ac:dyDescent="0.35">
      <c r="A10" s="6" t="s">
        <v>62</v>
      </c>
      <c r="B10" s="5" t="s">
        <v>82</v>
      </c>
      <c r="C10" s="3">
        <f>120*0.1645+120*0.1961</f>
        <v>43.272000000000006</v>
      </c>
      <c r="D10" s="7">
        <f>C10*$D$22</f>
        <v>2077.0560000000005</v>
      </c>
    </row>
    <row r="11" spans="1:4" ht="128.15" customHeight="1" x14ac:dyDescent="0.35">
      <c r="A11" s="6" t="s">
        <v>63</v>
      </c>
      <c r="B11" s="5" t="s">
        <v>85</v>
      </c>
      <c r="C11" s="3">
        <f>120*0.0069+120*0.0082+C10*0.2359</f>
        <v>12.019864800000001</v>
      </c>
      <c r="D11" s="7">
        <f>C11*$D$22</f>
        <v>576.95351040000003</v>
      </c>
    </row>
    <row r="12" spans="1:4" ht="128" customHeight="1" x14ac:dyDescent="0.35">
      <c r="A12" s="6">
        <v>5238</v>
      </c>
      <c r="B12" s="5" t="s">
        <v>86</v>
      </c>
      <c r="C12" s="3">
        <f>4*3.76+500*0.03+0.61*32+4*1.75</f>
        <v>56.56</v>
      </c>
      <c r="D12" s="7">
        <f>C12*$D$22</f>
        <v>2714.88</v>
      </c>
    </row>
    <row r="13" spans="1:4" ht="18" customHeight="1" x14ac:dyDescent="0.35">
      <c r="A13" s="6">
        <v>2223</v>
      </c>
      <c r="B13" s="5" t="s">
        <v>83</v>
      </c>
      <c r="C13" s="3">
        <f>144*0.12</f>
        <v>17.28</v>
      </c>
      <c r="D13" s="7">
        <f>C13*$D$22</f>
        <v>829.44</v>
      </c>
    </row>
    <row r="14" spans="1:4" ht="15.5" x14ac:dyDescent="0.35">
      <c r="A14" s="41"/>
      <c r="B14" s="42"/>
      <c r="C14" s="43">
        <f>SUM(C10:C13)</f>
        <v>129.13186480000002</v>
      </c>
      <c r="D14" s="43">
        <f>SUM(D10:D13)</f>
        <v>6198.3295104000008</v>
      </c>
    </row>
    <row r="15" spans="1:4" ht="15.5" x14ac:dyDescent="0.35">
      <c r="A15" s="37"/>
      <c r="B15" s="41" t="s">
        <v>5</v>
      </c>
      <c r="C15" s="39"/>
      <c r="D15" s="44"/>
    </row>
    <row r="16" spans="1:4" ht="16.75" customHeight="1" x14ac:dyDescent="0.35">
      <c r="A16" s="6"/>
      <c r="B16" s="5" t="s">
        <v>87</v>
      </c>
      <c r="C16" s="45">
        <f>SUM(C10:C11)*0.3208</f>
        <v>17.73763022784</v>
      </c>
      <c r="D16" s="45">
        <f>SUM(D10:D11)*0.3208</f>
        <v>851.40625093632013</v>
      </c>
    </row>
    <row r="17" spans="1:4" ht="15" x14ac:dyDescent="0.35">
      <c r="A17" s="41"/>
      <c r="B17" s="48" t="s">
        <v>6</v>
      </c>
      <c r="C17" s="43">
        <f>SUM(C16:C16)</f>
        <v>17.73763022784</v>
      </c>
      <c r="D17" s="4">
        <f>SUM(D16:D16)</f>
        <v>851.40625093632013</v>
      </c>
    </row>
    <row r="18" spans="1:4" ht="15" x14ac:dyDescent="0.35">
      <c r="A18" s="41"/>
      <c r="B18" s="48" t="s">
        <v>28</v>
      </c>
      <c r="C18" s="43">
        <f>C14+C17</f>
        <v>146.86949502784</v>
      </c>
      <c r="D18" s="4">
        <f>D17+D14</f>
        <v>7049.735761336321</v>
      </c>
    </row>
    <row r="19" spans="1:4" ht="15" x14ac:dyDescent="0.35">
      <c r="A19" s="41"/>
      <c r="B19" s="48" t="s">
        <v>27</v>
      </c>
      <c r="C19" s="43">
        <f>C18*0.21</f>
        <v>30.8425939558464</v>
      </c>
      <c r="D19" s="4">
        <f>D18*0.21</f>
        <v>1480.4445098806273</v>
      </c>
    </row>
    <row r="20" spans="1:4" ht="15" x14ac:dyDescent="0.35">
      <c r="A20" s="41"/>
      <c r="B20" s="48" t="s">
        <v>29</v>
      </c>
      <c r="C20" s="43">
        <f>SUM(C18:C19)</f>
        <v>177.71208898368641</v>
      </c>
      <c r="D20" s="4">
        <f>SUM(D18:D19)</f>
        <v>8530.1802712169483</v>
      </c>
    </row>
    <row r="21" spans="1:4" ht="15.5" x14ac:dyDescent="0.35">
      <c r="A21" s="35"/>
      <c r="B21" s="35"/>
      <c r="C21" s="35"/>
      <c r="D21" s="35"/>
    </row>
    <row r="22" spans="1:4" ht="15.5" x14ac:dyDescent="0.35">
      <c r="A22" s="49" t="s">
        <v>8</v>
      </c>
      <c r="B22" s="50"/>
      <c r="C22" s="51"/>
      <c r="D22" s="37">
        <f>4*12</f>
        <v>48</v>
      </c>
    </row>
    <row r="23" spans="1:4" ht="32.5" customHeight="1" x14ac:dyDescent="0.35">
      <c r="A23" s="49" t="s">
        <v>9</v>
      </c>
      <c r="B23" s="50"/>
      <c r="C23" s="51"/>
      <c r="D23" s="53">
        <f>D20/D22</f>
        <v>177.71208898368641</v>
      </c>
    </row>
    <row r="24" spans="1:4" ht="28.4" customHeight="1" x14ac:dyDescent="0.35">
      <c r="A24" s="60" t="s">
        <v>89</v>
      </c>
      <c r="B24" s="60"/>
      <c r="C24" s="60"/>
      <c r="D24" s="60"/>
    </row>
    <row r="25" spans="1:4" x14ac:dyDescent="0.35">
      <c r="A25" s="8"/>
    </row>
  </sheetData>
  <mergeCells count="6">
    <mergeCell ref="A24:D24"/>
    <mergeCell ref="A23:B23"/>
    <mergeCell ref="A1:D1"/>
    <mergeCell ref="A3:B3"/>
    <mergeCell ref="A5:D5"/>
    <mergeCell ref="A22:B22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&amp;C&amp;"Times New Roman,Regular"&amp;12&amp;P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D23"/>
  <sheetViews>
    <sheetView view="pageBreakPreview" zoomScaleNormal="100" zoomScaleSheetLayoutView="100" workbookViewId="0">
      <selection activeCell="F10" sqref="A1:XFD1048576"/>
    </sheetView>
  </sheetViews>
  <sheetFormatPr defaultRowHeight="14.5" x14ac:dyDescent="0.35"/>
  <cols>
    <col min="1" max="1" width="15.1796875" style="11" customWidth="1"/>
    <col min="2" max="2" width="95.54296875" style="11" customWidth="1"/>
    <col min="3" max="3" width="12.54296875" style="11" customWidth="1"/>
    <col min="4" max="4" width="19.45312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29.5" customHeight="1" x14ac:dyDescent="0.35">
      <c r="A5" s="32" t="s">
        <v>43</v>
      </c>
      <c r="B5" s="32"/>
      <c r="C5" s="32"/>
      <c r="D5" s="32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36</v>
      </c>
      <c r="B7" s="35"/>
      <c r="C7" s="35"/>
      <c r="D7" s="35"/>
    </row>
    <row r="8" spans="1:4" ht="81.7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54.65" customHeight="1" x14ac:dyDescent="0.35">
      <c r="A10" s="6" t="s">
        <v>62</v>
      </c>
      <c r="B10" s="5" t="s">
        <v>73</v>
      </c>
      <c r="C10" s="3">
        <v>11.77</v>
      </c>
      <c r="D10" s="7">
        <f>C10*$D$20</f>
        <v>494.34</v>
      </c>
    </row>
    <row r="11" spans="1:4" ht="72.650000000000006" customHeight="1" x14ac:dyDescent="0.35">
      <c r="A11" s="6" t="s">
        <v>63</v>
      </c>
      <c r="B11" s="5" t="s">
        <v>74</v>
      </c>
      <c r="C11" s="3">
        <v>3.38</v>
      </c>
      <c r="D11" s="7">
        <f>C11*$D$20</f>
        <v>141.96</v>
      </c>
    </row>
    <row r="12" spans="1:4" ht="15.5" x14ac:dyDescent="0.35">
      <c r="A12" s="41"/>
      <c r="B12" s="42" t="s">
        <v>4</v>
      </c>
      <c r="C12" s="43">
        <f>SUM(C10:C11)</f>
        <v>15.149999999999999</v>
      </c>
      <c r="D12" s="4">
        <f>SUM(D10:D11)</f>
        <v>636.29999999999995</v>
      </c>
    </row>
    <row r="13" spans="1:4" ht="15.5" x14ac:dyDescent="0.35">
      <c r="A13" s="37"/>
      <c r="B13" s="41" t="s">
        <v>5</v>
      </c>
      <c r="C13" s="39"/>
      <c r="D13" s="44"/>
    </row>
    <row r="14" spans="1:4" ht="23.5" customHeight="1" x14ac:dyDescent="0.35">
      <c r="A14" s="6"/>
      <c r="B14" s="5" t="s">
        <v>61</v>
      </c>
      <c r="C14" s="45">
        <f>C12*0.3208</f>
        <v>4.8601199999999993</v>
      </c>
      <c r="D14" s="45">
        <f>D12*0.3208</f>
        <v>204.12503999999996</v>
      </c>
    </row>
    <row r="15" spans="1:4" ht="15" x14ac:dyDescent="0.35">
      <c r="A15" s="41"/>
      <c r="B15" s="48" t="s">
        <v>6</v>
      </c>
      <c r="C15" s="43">
        <f>SUM(C14:C14)</f>
        <v>4.8601199999999993</v>
      </c>
      <c r="D15" s="4">
        <f>SUM(D14:D14)</f>
        <v>204.12503999999996</v>
      </c>
    </row>
    <row r="16" spans="1:4" ht="15" x14ac:dyDescent="0.35">
      <c r="A16" s="41"/>
      <c r="B16" s="48" t="s">
        <v>28</v>
      </c>
      <c r="C16" s="43">
        <f>C12+C15</f>
        <v>20.010119999999997</v>
      </c>
      <c r="D16" s="4">
        <f>D15+D12</f>
        <v>840.42503999999985</v>
      </c>
    </row>
    <row r="17" spans="1:4" ht="15" x14ac:dyDescent="0.35">
      <c r="A17" s="41"/>
      <c r="B17" s="48" t="s">
        <v>27</v>
      </c>
      <c r="C17" s="43">
        <f>C16*0.21</f>
        <v>4.2021251999999993</v>
      </c>
      <c r="D17" s="4">
        <f>D16*0.21</f>
        <v>176.48925839999995</v>
      </c>
    </row>
    <row r="18" spans="1:4" ht="15" x14ac:dyDescent="0.35">
      <c r="A18" s="41"/>
      <c r="B18" s="48" t="s">
        <v>29</v>
      </c>
      <c r="C18" s="43">
        <f>C16+C17</f>
        <v>24.212245199999998</v>
      </c>
      <c r="D18" s="4">
        <f>D16+D17</f>
        <v>1016.9142983999998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42</v>
      </c>
    </row>
    <row r="21" spans="1:4" ht="32.15" customHeight="1" x14ac:dyDescent="0.35">
      <c r="A21" s="49" t="s">
        <v>9</v>
      </c>
      <c r="B21" s="50"/>
      <c r="C21" s="51"/>
      <c r="D21" s="53">
        <f>D18/D20</f>
        <v>24.212245199999995</v>
      </c>
    </row>
    <row r="22" spans="1:4" ht="28.75" customHeight="1" x14ac:dyDescent="0.35">
      <c r="A22" s="60" t="s">
        <v>89</v>
      </c>
      <c r="B22" s="60"/>
      <c r="C22" s="60"/>
      <c r="D22" s="60"/>
    </row>
    <row r="23" spans="1:4" x14ac:dyDescent="0.35">
      <c r="A23" s="8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&amp;C&amp;"Times New Roman,Regular"&amp;12&amp;P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D23"/>
  <sheetViews>
    <sheetView view="pageBreakPreview" zoomScaleNormal="100" zoomScaleSheetLayoutView="100" workbookViewId="0">
      <selection activeCell="G8" sqref="G8"/>
    </sheetView>
  </sheetViews>
  <sheetFormatPr defaultRowHeight="14.5" x14ac:dyDescent="0.35"/>
  <cols>
    <col min="1" max="1" width="15.54296875" style="11" customWidth="1"/>
    <col min="2" max="2" width="73.54296875" style="11" customWidth="1"/>
    <col min="3" max="3" width="14.54296875" style="11" customWidth="1"/>
    <col min="4" max="4" width="19.45312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5.5" x14ac:dyDescent="0.35">
      <c r="A5" s="32" t="s">
        <v>44</v>
      </c>
      <c r="B5" s="32"/>
      <c r="C5" s="32"/>
      <c r="D5" s="32"/>
    </row>
    <row r="6" spans="1:4" ht="15" customHeight="1" x14ac:dyDescent="0.35">
      <c r="A6" s="35"/>
      <c r="B6" s="35"/>
      <c r="C6" s="35"/>
      <c r="D6" s="35"/>
    </row>
    <row r="7" spans="1:4" ht="15.5" x14ac:dyDescent="0.35">
      <c r="A7" s="35" t="s">
        <v>36</v>
      </c>
      <c r="B7" s="35"/>
      <c r="C7" s="35"/>
      <c r="D7" s="35"/>
    </row>
    <row r="8" spans="1:4" ht="77.5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84" customHeight="1" x14ac:dyDescent="0.35">
      <c r="A10" s="6" t="s">
        <v>62</v>
      </c>
      <c r="B10" s="5" t="s">
        <v>75</v>
      </c>
      <c r="C10" s="3">
        <v>11.77</v>
      </c>
      <c r="D10" s="7">
        <f>C10*$D$20</f>
        <v>94.16</v>
      </c>
    </row>
    <row r="11" spans="1:4" ht="96" customHeight="1" x14ac:dyDescent="0.35">
      <c r="A11" s="6" t="s">
        <v>63</v>
      </c>
      <c r="B11" s="5" t="s">
        <v>76</v>
      </c>
      <c r="C11" s="3">
        <v>3.38</v>
      </c>
      <c r="D11" s="7">
        <f>C11*$D$20</f>
        <v>27.04</v>
      </c>
    </row>
    <row r="12" spans="1:4" ht="15.5" x14ac:dyDescent="0.35">
      <c r="A12" s="41"/>
      <c r="B12" s="42" t="s">
        <v>4</v>
      </c>
      <c r="C12" s="43">
        <f>SUM(C10:C11)</f>
        <v>15.149999999999999</v>
      </c>
      <c r="D12" s="43">
        <f>SUM(D10:D11)</f>
        <v>121.19999999999999</v>
      </c>
    </row>
    <row r="13" spans="1:4" ht="15.5" x14ac:dyDescent="0.35">
      <c r="A13" s="37"/>
      <c r="B13" s="41" t="s">
        <v>5</v>
      </c>
      <c r="C13" s="39"/>
      <c r="D13" s="44"/>
    </row>
    <row r="14" spans="1:4" ht="17.5" customHeight="1" x14ac:dyDescent="0.35">
      <c r="A14" s="6"/>
      <c r="B14" s="5" t="s">
        <v>61</v>
      </c>
      <c r="C14" s="45">
        <f>SUM(C10:C11)*0.3208</f>
        <v>4.8601199999999993</v>
      </c>
      <c r="D14" s="45">
        <f>SUM(D10:D11)*0.3208</f>
        <v>38.880959999999995</v>
      </c>
    </row>
    <row r="15" spans="1:4" ht="15" x14ac:dyDescent="0.35">
      <c r="A15" s="41"/>
      <c r="B15" s="48" t="s">
        <v>6</v>
      </c>
      <c r="C15" s="43">
        <f>SUM(C14:C14)</f>
        <v>4.8601199999999993</v>
      </c>
      <c r="D15" s="4">
        <f>SUM(D14:D14)</f>
        <v>38.880959999999995</v>
      </c>
    </row>
    <row r="16" spans="1:4" ht="15" x14ac:dyDescent="0.35">
      <c r="A16" s="41"/>
      <c r="B16" s="48" t="s">
        <v>28</v>
      </c>
      <c r="C16" s="43">
        <f>C15+C12</f>
        <v>20.010119999999997</v>
      </c>
      <c r="D16" s="43">
        <f>D15+D12</f>
        <v>160.08095999999998</v>
      </c>
    </row>
    <row r="17" spans="1:4" ht="15" x14ac:dyDescent="0.35">
      <c r="A17" s="41"/>
      <c r="B17" s="48" t="s">
        <v>27</v>
      </c>
      <c r="C17" s="43">
        <f>C16*0.21</f>
        <v>4.2021251999999993</v>
      </c>
      <c r="D17" s="43">
        <f>D16*0.21</f>
        <v>33.617001599999995</v>
      </c>
    </row>
    <row r="18" spans="1:4" ht="15" x14ac:dyDescent="0.35">
      <c r="A18" s="41"/>
      <c r="B18" s="48" t="s">
        <v>29</v>
      </c>
      <c r="C18" s="43">
        <f>C16+C17</f>
        <v>24.212245199999998</v>
      </c>
      <c r="D18" s="43">
        <f>D16+D17</f>
        <v>193.69796159999999</v>
      </c>
    </row>
    <row r="19" spans="1:4" ht="15.5" x14ac:dyDescent="0.35">
      <c r="A19" s="35"/>
      <c r="B19" s="35"/>
      <c r="C19" s="35"/>
      <c r="D19" s="35"/>
    </row>
    <row r="20" spans="1:4" ht="15.5" x14ac:dyDescent="0.35">
      <c r="A20" s="49" t="s">
        <v>8</v>
      </c>
      <c r="B20" s="50"/>
      <c r="C20" s="51"/>
      <c r="D20" s="37">
        <v>8</v>
      </c>
    </row>
    <row r="21" spans="1:4" ht="32.15" customHeight="1" x14ac:dyDescent="0.35">
      <c r="A21" s="49" t="s">
        <v>9</v>
      </c>
      <c r="B21" s="50"/>
      <c r="C21" s="51"/>
      <c r="D21" s="53">
        <f>D18/D20</f>
        <v>24.212245199999998</v>
      </c>
    </row>
    <row r="22" spans="1:4" ht="28.4" customHeight="1" x14ac:dyDescent="0.35">
      <c r="A22" s="60" t="s">
        <v>89</v>
      </c>
      <c r="B22" s="60"/>
      <c r="C22" s="60"/>
      <c r="D22" s="60"/>
    </row>
    <row r="23" spans="1:4" x14ac:dyDescent="0.35">
      <c r="A23" s="8"/>
    </row>
  </sheetData>
  <mergeCells count="6">
    <mergeCell ref="A22:D22"/>
    <mergeCell ref="A21:B21"/>
    <mergeCell ref="A1:D1"/>
    <mergeCell ref="A3:B3"/>
    <mergeCell ref="A5:D5"/>
    <mergeCell ref="A20:B20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Footer>&amp;C&amp;"Times New Roman,Regular"&amp;12&amp;P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D25"/>
  <sheetViews>
    <sheetView view="pageBreakPreview" zoomScaleNormal="100" zoomScaleSheetLayoutView="100" workbookViewId="0">
      <selection activeCell="F9" sqref="A1:XFD1048576"/>
    </sheetView>
  </sheetViews>
  <sheetFormatPr defaultRowHeight="14.5" x14ac:dyDescent="0.35"/>
  <cols>
    <col min="1" max="1" width="15.1796875" style="11" customWidth="1"/>
    <col min="2" max="2" width="81.54296875" style="11" customWidth="1"/>
    <col min="3" max="3" width="12.54296875" style="11" customWidth="1"/>
    <col min="4" max="4" width="22.54296875" style="11" customWidth="1"/>
    <col min="5" max="16384" width="8.7265625" style="11"/>
  </cols>
  <sheetData>
    <row r="1" spans="1:4" ht="15.5" x14ac:dyDescent="0.35">
      <c r="A1" s="28" t="s">
        <v>30</v>
      </c>
      <c r="B1" s="28"/>
      <c r="C1" s="28"/>
      <c r="D1" s="28"/>
    </row>
    <row r="2" spans="1:4" ht="15.5" x14ac:dyDescent="0.35">
      <c r="A2" s="29"/>
      <c r="B2" s="29"/>
      <c r="C2" s="29"/>
      <c r="D2" s="29"/>
    </row>
    <row r="3" spans="1:4" ht="15.5" x14ac:dyDescent="0.35">
      <c r="A3" s="55" t="s">
        <v>31</v>
      </c>
      <c r="B3" s="55"/>
      <c r="C3" s="29"/>
      <c r="D3" s="29"/>
    </row>
    <row r="4" spans="1:4" ht="15.5" x14ac:dyDescent="0.35">
      <c r="A4" s="56"/>
      <c r="B4" s="56"/>
      <c r="C4" s="29"/>
      <c r="D4" s="29"/>
    </row>
    <row r="5" spans="1:4" ht="19.5" customHeight="1" x14ac:dyDescent="0.35">
      <c r="A5" s="57" t="s">
        <v>45</v>
      </c>
      <c r="B5" s="57"/>
      <c r="C5" s="57"/>
      <c r="D5" s="57"/>
    </row>
    <row r="6" spans="1:4" ht="15.5" x14ac:dyDescent="0.35">
      <c r="A6" s="35"/>
      <c r="B6" s="35"/>
      <c r="C6" s="35"/>
      <c r="D6" s="35"/>
    </row>
    <row r="7" spans="1:4" ht="15.5" x14ac:dyDescent="0.35">
      <c r="A7" s="35" t="s">
        <v>42</v>
      </c>
      <c r="B7" s="35"/>
      <c r="C7" s="35"/>
      <c r="D7" s="35"/>
    </row>
    <row r="8" spans="1:4" ht="85.5" customHeight="1" x14ac:dyDescent="0.35">
      <c r="A8" s="36" t="s">
        <v>0</v>
      </c>
      <c r="B8" s="36" t="s">
        <v>1</v>
      </c>
      <c r="C8" s="36" t="s">
        <v>7</v>
      </c>
      <c r="D8" s="36" t="s">
        <v>2</v>
      </c>
    </row>
    <row r="9" spans="1:4" ht="15.5" x14ac:dyDescent="0.35">
      <c r="A9" s="37"/>
      <c r="B9" s="38" t="s">
        <v>3</v>
      </c>
      <c r="C9" s="39"/>
      <c r="D9" s="40"/>
    </row>
    <row r="10" spans="1:4" ht="128.5" customHeight="1" x14ac:dyDescent="0.35">
      <c r="A10" s="6" t="s">
        <v>62</v>
      </c>
      <c r="B10" s="5" t="s">
        <v>82</v>
      </c>
      <c r="C10" s="3">
        <f>120*0.1645+120*0.1961</f>
        <v>43.272000000000006</v>
      </c>
      <c r="D10" s="7">
        <f>C10*$D$22</f>
        <v>519.26400000000012</v>
      </c>
    </row>
    <row r="11" spans="1:4" ht="128.5" customHeight="1" x14ac:dyDescent="0.35">
      <c r="A11" s="6" t="s">
        <v>63</v>
      </c>
      <c r="B11" s="5" t="s">
        <v>85</v>
      </c>
      <c r="C11" s="3">
        <f>120*0.0069+120*0.0082+C10*0.2359</f>
        <v>12.019864800000001</v>
      </c>
      <c r="D11" s="7">
        <f>C11*$D$22</f>
        <v>144.23837760000001</v>
      </c>
    </row>
    <row r="12" spans="1:4" ht="52" customHeight="1" x14ac:dyDescent="0.35">
      <c r="A12" s="6">
        <v>2250</v>
      </c>
      <c r="B12" s="5" t="s">
        <v>88</v>
      </c>
      <c r="C12" s="3">
        <f>1300/12/5/21+1500/12/5/4</f>
        <v>7.2817460317460316</v>
      </c>
      <c r="D12" s="7">
        <f>C12*$D$22</f>
        <v>87.38095238095238</v>
      </c>
    </row>
    <row r="13" spans="1:4" ht="18" customHeight="1" x14ac:dyDescent="0.35">
      <c r="A13" s="6">
        <v>2223</v>
      </c>
      <c r="B13" s="5" t="s">
        <v>84</v>
      </c>
      <c r="C13" s="3">
        <f>216*0.12</f>
        <v>25.919999999999998</v>
      </c>
      <c r="D13" s="7">
        <f>C13*$D$22</f>
        <v>311.03999999999996</v>
      </c>
    </row>
    <row r="14" spans="1:4" ht="15.5" x14ac:dyDescent="0.35">
      <c r="A14" s="41"/>
      <c r="B14" s="42"/>
      <c r="C14" s="43">
        <f>SUM(C10:C13)</f>
        <v>88.493610831746039</v>
      </c>
      <c r="D14" s="43">
        <f>SUM(D10:D13)</f>
        <v>1061.9233299809525</v>
      </c>
    </row>
    <row r="15" spans="1:4" ht="15.5" x14ac:dyDescent="0.35">
      <c r="A15" s="37"/>
      <c r="B15" s="41" t="s">
        <v>5</v>
      </c>
      <c r="C15" s="39"/>
      <c r="D15" s="44"/>
    </row>
    <row r="16" spans="1:4" ht="16.75" customHeight="1" x14ac:dyDescent="0.35">
      <c r="A16" s="6"/>
      <c r="B16" s="5" t="s">
        <v>87</v>
      </c>
      <c r="C16" s="45">
        <f>SUM(C10:C11)*0.3208</f>
        <v>17.73763022784</v>
      </c>
      <c r="D16" s="45">
        <f>SUM(D10:D11)*0.3208</f>
        <v>212.85156273408003</v>
      </c>
    </row>
    <row r="17" spans="1:4" ht="15" x14ac:dyDescent="0.35">
      <c r="A17" s="41"/>
      <c r="B17" s="48" t="s">
        <v>6</v>
      </c>
      <c r="C17" s="43">
        <f>SUM(C16:C16)</f>
        <v>17.73763022784</v>
      </c>
      <c r="D17" s="4">
        <f>SUM(D16:D16)</f>
        <v>212.85156273408003</v>
      </c>
    </row>
    <row r="18" spans="1:4" ht="15" x14ac:dyDescent="0.35">
      <c r="A18" s="41"/>
      <c r="B18" s="48" t="s">
        <v>28</v>
      </c>
      <c r="C18" s="43">
        <f>C14+C17</f>
        <v>106.23124105958604</v>
      </c>
      <c r="D18" s="4">
        <f>D17+D14</f>
        <v>1274.7748927150326</v>
      </c>
    </row>
    <row r="19" spans="1:4" ht="15" x14ac:dyDescent="0.35">
      <c r="A19" s="41"/>
      <c r="B19" s="48" t="s">
        <v>27</v>
      </c>
      <c r="C19" s="43">
        <f>C18*0.21</f>
        <v>22.308560622513067</v>
      </c>
      <c r="D19" s="4">
        <f>D18*0.21</f>
        <v>267.70272747015684</v>
      </c>
    </row>
    <row r="20" spans="1:4" ht="15" x14ac:dyDescent="0.35">
      <c r="A20" s="41"/>
      <c r="B20" s="48" t="s">
        <v>29</v>
      </c>
      <c r="C20" s="43">
        <f>SUM(C18:C19)</f>
        <v>128.5398016820991</v>
      </c>
      <c r="D20" s="4">
        <f>SUM(D18:D19)</f>
        <v>1542.4776201851894</v>
      </c>
    </row>
    <row r="21" spans="1:4" ht="15.5" x14ac:dyDescent="0.35">
      <c r="A21" s="35"/>
      <c r="B21" s="35"/>
      <c r="C21" s="35"/>
      <c r="D21" s="35"/>
    </row>
    <row r="22" spans="1:4" ht="15.5" x14ac:dyDescent="0.35">
      <c r="A22" s="49" t="s">
        <v>8</v>
      </c>
      <c r="B22" s="50"/>
      <c r="C22" s="51"/>
      <c r="D22" s="37">
        <v>12</v>
      </c>
    </row>
    <row r="23" spans="1:4" ht="32.5" customHeight="1" x14ac:dyDescent="0.35">
      <c r="A23" s="49" t="s">
        <v>9</v>
      </c>
      <c r="B23" s="50"/>
      <c r="C23" s="51"/>
      <c r="D23" s="53">
        <f>D20/D22</f>
        <v>128.53980168209912</v>
      </c>
    </row>
    <row r="24" spans="1:4" ht="28.4" customHeight="1" x14ac:dyDescent="0.35">
      <c r="A24" s="60" t="s">
        <v>89</v>
      </c>
      <c r="B24" s="60"/>
      <c r="C24" s="60"/>
      <c r="D24" s="60"/>
    </row>
    <row r="25" spans="1:4" x14ac:dyDescent="0.35">
      <c r="A25" s="8"/>
    </row>
  </sheetData>
  <mergeCells count="6">
    <mergeCell ref="A23:B23"/>
    <mergeCell ref="A24:D24"/>
    <mergeCell ref="A1:D1"/>
    <mergeCell ref="A3:B3"/>
    <mergeCell ref="A5:D5"/>
    <mergeCell ref="A22:B22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headerFooter>
    <oddFooter>&amp;C&amp;"Times New Roman,Regular"&amp;12&amp;P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12</vt:i4>
      </vt:variant>
      <vt:variant>
        <vt:lpstr>Diapazoni ar nosaukumiem</vt:lpstr>
      </vt:variant>
      <vt:variant>
        <vt:i4>12</vt:i4>
      </vt:variant>
    </vt:vector>
  </HeadingPairs>
  <TitlesOfParts>
    <vt:vector size="24" baseType="lpstr">
      <vt:lpstr>Saturs</vt:lpstr>
      <vt:lpstr>1.1.</vt:lpstr>
      <vt:lpstr>1.2.</vt:lpstr>
      <vt:lpstr>1.3.</vt:lpstr>
      <vt:lpstr>2.1.</vt:lpstr>
      <vt:lpstr>2.2.</vt:lpstr>
      <vt:lpstr>2.3.</vt:lpstr>
      <vt:lpstr>3.1.</vt:lpstr>
      <vt:lpstr>3.2.</vt:lpstr>
      <vt:lpstr>3.3.</vt:lpstr>
      <vt:lpstr>3.4.</vt:lpstr>
      <vt:lpstr>3.5.</vt:lpstr>
      <vt:lpstr>'1.1.'!Drukas_apgabals</vt:lpstr>
      <vt:lpstr>'1.2.'!Drukas_apgabals</vt:lpstr>
      <vt:lpstr>'1.3.'!Drukas_apgabals</vt:lpstr>
      <vt:lpstr>'2.1.'!Drukas_apgabals</vt:lpstr>
      <vt:lpstr>'2.2.'!Drukas_apgabals</vt:lpstr>
      <vt:lpstr>'2.3.'!Drukas_apgabals</vt:lpstr>
      <vt:lpstr>'3.1.'!Drukas_apgabals</vt:lpstr>
      <vt:lpstr>'3.2.'!Drukas_apgabals</vt:lpstr>
      <vt:lpstr>'3.3.'!Drukas_apgabals</vt:lpstr>
      <vt:lpstr>'3.4.'!Drukas_apgabals</vt:lpstr>
      <vt:lpstr>'3.5.'!Drukas_apgabals</vt:lpstr>
      <vt:lpstr>Saturs!Drukas_apgabals</vt:lpstr>
    </vt:vector>
  </TitlesOfParts>
  <Manager>EM</Manager>
  <Company>Centrālā statistikas pārvalde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Centrālās statistikas pārvaldes maksas pakalpojumu cenrādis</dc:title>
  <dc:subject>MK noteikumu projekts</dc:subject>
  <dc:creator>Guna Šteinberga</dc:creator>
  <dc:description>Guna.Steinberga@csp.gov.lv_x000d_
67366773</dc:description>
  <cp:lastModifiedBy>Guna Šteinberga</cp:lastModifiedBy>
  <cp:lastPrinted>2021-05-21T09:56:55Z</cp:lastPrinted>
  <dcterms:created xsi:type="dcterms:W3CDTF">2015-06-17T08:34:28Z</dcterms:created>
  <dcterms:modified xsi:type="dcterms:W3CDTF">2022-01-25T13:23:50Z</dcterms:modified>
</cp:coreProperties>
</file>