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vnozare.pri\vm\Redirect_profiles\VM_Sandra_Kasparenko\My Documents\MK_rikojumi (gatavotie)\2021\par_pasu_kapital_paliel_C19_PSKUS_gultam_med_iekartam_papildaprikojumam 4 26.10.2021 MK info zin\"/>
    </mc:Choice>
  </mc:AlternateContent>
  <xr:revisionPtr revIDLastSave="0" documentId="13_ncr:1_{10D947AE-5EFC-4C78-8E0B-4DB88C795B29}" xr6:coauthVersionLast="47" xr6:coauthVersionMax="47" xr10:uidLastSave="{00000000-0000-0000-0000-000000000000}"/>
  <bookViews>
    <workbookView xWindow="-120" yWindow="-120" windowWidth="29040" windowHeight="15840" tabRatio="971" xr2:uid="{DE396963-2F59-41D7-84D8-14CFFF9B6A8B}"/>
  </bookViews>
  <sheets>
    <sheet name="Kopsavilkums" sheetId="1" r:id="rId1"/>
    <sheet name="Būvdarbi_mebeles_Jugla" sheetId="2" r:id="rId2"/>
    <sheet name="IKT" sheetId="3" r:id="rId3"/>
    <sheet name="Med_tehn_Jugla" sheetId="6" r:id="rId4"/>
    <sheet name="Med_tehn_9k" sheetId="7" r:id="rId5"/>
    <sheet name="Med_teh_esosh_kap_celsh" sheetId="8" r:id="rId6"/>
    <sheet name="Aptieka_Jugla" sheetId="4" r:id="rId7"/>
  </sheets>
  <definedNames>
    <definedName name="_xlnm._FilterDatabase" localSheetId="5" hidden="1">Med_teh_esosh_kap_celsh!$A$4:$E$21</definedName>
    <definedName name="_xlnm._FilterDatabase" localSheetId="4" hidden="1">Med_tehn_9k!$A$4:$E$32</definedName>
    <definedName name="_xlnm._FilterDatabase" localSheetId="3" hidden="1">Med_tehn_Jugla!$A$4:$E$32</definedName>
    <definedName name="_xlnm.Print_Area" localSheetId="6">Aptieka_Jugla!$B$1:$H$27</definedName>
    <definedName name="_xlnm.Print_Area" localSheetId="0">Kopsavilkums!$A$1:$H$16</definedName>
    <definedName name="_xlnm.Print_Titles" localSheetId="5">Med_teh_esosh_kap_celsh!$4:$5</definedName>
    <definedName name="_xlnm.Print_Titles" localSheetId="4">Med_tehn_9k!$2:$3</definedName>
    <definedName name="_xlnm.Print_Titles" localSheetId="3">Med_tehn_Jugla!$4:$5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 i="1" l="1"/>
  <c r="G7" i="1"/>
  <c r="G6" i="1"/>
  <c r="C12" i="2"/>
  <c r="D5" i="1" l="1"/>
  <c r="C7" i="2"/>
  <c r="E5" i="1"/>
  <c r="E31" i="6"/>
  <c r="E30" i="6"/>
  <c r="E29" i="6"/>
  <c r="E28" i="6"/>
  <c r="E27" i="6"/>
  <c r="E26" i="6"/>
  <c r="E25" i="6"/>
  <c r="E24" i="6"/>
  <c r="E23" i="6"/>
  <c r="E22" i="6"/>
  <c r="E21" i="6"/>
  <c r="E20" i="6"/>
  <c r="E19" i="6"/>
  <c r="E18" i="6"/>
  <c r="E17" i="6"/>
  <c r="E16" i="6"/>
  <c r="E15" i="6"/>
  <c r="E14" i="6"/>
  <c r="E13" i="6"/>
  <c r="E12" i="6"/>
  <c r="E11" i="6"/>
  <c r="E10" i="6"/>
  <c r="E9" i="6"/>
  <c r="E8" i="6"/>
  <c r="E7" i="6"/>
  <c r="E6" i="6"/>
  <c r="E31" i="7"/>
  <c r="E30" i="7"/>
  <c r="E29" i="7"/>
  <c r="E28" i="7"/>
  <c r="E27" i="7"/>
  <c r="E26" i="7"/>
  <c r="E25" i="7"/>
  <c r="E24" i="7"/>
  <c r="E23" i="7"/>
  <c r="E22" i="7"/>
  <c r="E21" i="7"/>
  <c r="E20" i="7"/>
  <c r="E19" i="7"/>
  <c r="E18" i="7"/>
  <c r="E17" i="7"/>
  <c r="E16" i="7"/>
  <c r="E15" i="7"/>
  <c r="E14" i="7"/>
  <c r="E13" i="7"/>
  <c r="E12" i="7"/>
  <c r="E11" i="7"/>
  <c r="E10" i="7"/>
  <c r="E9" i="7"/>
  <c r="E8" i="7"/>
  <c r="E7" i="7"/>
  <c r="E6" i="7"/>
  <c r="E21" i="8"/>
  <c r="D21" i="8"/>
  <c r="E20" i="8"/>
  <c r="E19" i="8"/>
  <c r="E18" i="8"/>
  <c r="E17" i="8"/>
  <c r="E16" i="8"/>
  <c r="E15" i="8"/>
  <c r="E14" i="8"/>
  <c r="E13" i="8"/>
  <c r="E12" i="8"/>
  <c r="E11" i="8"/>
  <c r="E10" i="8"/>
  <c r="E9" i="8"/>
  <c r="E8" i="8"/>
  <c r="E7" i="8"/>
  <c r="E6" i="8"/>
  <c r="E32" i="7" l="1"/>
  <c r="E22" i="8"/>
  <c r="E32" i="6"/>
  <c r="D8" i="1"/>
  <c r="E8" i="1"/>
  <c r="C8" i="1"/>
  <c r="F6" i="1"/>
  <c r="F5" i="1"/>
  <c r="F8" i="1" l="1"/>
  <c r="E5" i="4" l="1"/>
  <c r="E6" i="4"/>
  <c r="E7" i="4"/>
  <c r="C26" i="4" s="1"/>
  <c r="E8" i="4"/>
  <c r="E9" i="4"/>
  <c r="E10" i="4"/>
  <c r="E11" i="4"/>
  <c r="E12" i="4"/>
  <c r="E13" i="4"/>
  <c r="C24" i="4" s="1"/>
  <c r="E14" i="4"/>
  <c r="E15" i="4"/>
  <c r="E16" i="4"/>
  <c r="E17" i="4"/>
  <c r="E18" i="4"/>
  <c r="E19" i="4"/>
  <c r="E20" i="4"/>
  <c r="E21" i="4"/>
  <c r="E6" i="3"/>
  <c r="H6" i="3"/>
  <c r="H5" i="3" s="1"/>
  <c r="E7" i="3"/>
  <c r="E8" i="3"/>
  <c r="E9" i="3"/>
  <c r="E10" i="3"/>
  <c r="E11" i="3"/>
  <c r="E12" i="3"/>
  <c r="H13" i="3"/>
  <c r="E14" i="3"/>
  <c r="E15" i="3"/>
  <c r="E16" i="3"/>
  <c r="H17" i="3"/>
  <c r="E18" i="3"/>
  <c r="E19" i="3"/>
  <c r="E20" i="3"/>
  <c r="E21" i="3"/>
  <c r="F23" i="3"/>
  <c r="H23" i="3"/>
  <c r="H22" i="3" s="1"/>
  <c r="E24" i="3"/>
  <c r="E22" i="3" s="1"/>
  <c r="H26" i="3"/>
  <c r="E27" i="3"/>
  <c r="E26" i="3" s="1"/>
  <c r="H28" i="3"/>
  <c r="E29" i="3"/>
  <c r="E30" i="3"/>
  <c r="E31" i="3"/>
  <c r="E32" i="3"/>
  <c r="E33" i="3"/>
  <c r="H34" i="3"/>
  <c r="E35" i="3"/>
  <c r="E36" i="3"/>
  <c r="E38" i="3"/>
  <c r="E37" i="3" s="1"/>
  <c r="F39" i="3"/>
  <c r="H39" i="3" s="1"/>
  <c r="H37" i="3" s="1"/>
  <c r="E28" i="3" l="1"/>
  <c r="E25" i="3" s="1"/>
  <c r="C23" i="4"/>
  <c r="C27" i="4" s="1"/>
  <c r="G8" i="1"/>
  <c r="E34" i="3"/>
  <c r="E5" i="3"/>
  <c r="H25" i="3"/>
  <c r="E17" i="3"/>
  <c r="E13" i="3"/>
  <c r="H4" i="3"/>
  <c r="E4" i="3" l="1"/>
</calcChain>
</file>

<file path=xl/sharedStrings.xml><?xml version="1.0" encoding="utf-8"?>
<sst xmlns="http://schemas.openxmlformats.org/spreadsheetml/2006/main" count="228" uniqueCount="167">
  <si>
    <t>Nosaukums</t>
  </si>
  <si>
    <t>Medicīniskais aprīkojums, tai skaitā medicīnas mēbeles un aprūpes inventārs</t>
  </si>
  <si>
    <t>Biroja tipa mēbeles un saimnieciskais aprīkojums</t>
  </si>
  <si>
    <t>Informācijas un komunikāciju tehnoloģijas</t>
  </si>
  <si>
    <t>KOPĀ:</t>
  </si>
  <si>
    <t>Video novērošana</t>
  </si>
  <si>
    <t>Aktīvās tīkla iekārtas</t>
  </si>
  <si>
    <t>IT aprīkojums - datori, printeri</t>
  </si>
  <si>
    <t>Segas, spilveni, gultas veļa, cits mīkstais inventārs</t>
  </si>
  <si>
    <t>Saimniecības, biroja mēbeles</t>
  </si>
  <si>
    <t>Gultas, medicīnas iekārtas un mēbeles</t>
  </si>
  <si>
    <t>Skābekļa tvertnes piegāde, uzstādīšana</t>
  </si>
  <si>
    <t>Būvdarbi</t>
  </si>
  <si>
    <t>Summa (iesk.PVN)</t>
  </si>
  <si>
    <t>Izdevumu pozīcija:</t>
  </si>
  <si>
    <t>Nr. p. k.</t>
  </si>
  <si>
    <t>Tālruņi</t>
  </si>
  <si>
    <t>Rāciju komplekts katram māsu postenim</t>
  </si>
  <si>
    <t>Sakaru tehnika</t>
  </si>
  <si>
    <t>Ārstu kabinets</t>
  </si>
  <si>
    <t>Māsu postenis</t>
  </si>
  <si>
    <t>Datortehnika</t>
  </si>
  <si>
    <t>11.stāvs</t>
  </si>
  <si>
    <t>9.stāvs (12 vietas) - jau ierīkots</t>
  </si>
  <si>
    <t>6.stāvs</t>
  </si>
  <si>
    <t>4.stāvs (24 vietas)</t>
  </si>
  <si>
    <t>3.stāvs</t>
  </si>
  <si>
    <t>Video sistēmas nodrošināšana</t>
  </si>
  <si>
    <t>Komutatori</t>
  </si>
  <si>
    <t>Datu pārraides nodrošināšana</t>
  </si>
  <si>
    <t>Gaiļezera 9.kopruss</t>
  </si>
  <si>
    <t>QR skaneris aptiekai</t>
  </si>
  <si>
    <t>Dators aptiekai</t>
  </si>
  <si>
    <t>Korpuss F</t>
  </si>
  <si>
    <t>Korpuss E</t>
  </si>
  <si>
    <t>Korpuss A</t>
  </si>
  <si>
    <t>UPS</t>
  </si>
  <si>
    <t>MS AD Serveris</t>
  </si>
  <si>
    <t>WiFi Access Point</t>
  </si>
  <si>
    <t>Ugunsmūris</t>
  </si>
  <si>
    <t>Centrālais maršrutētājs</t>
  </si>
  <si>
    <t>Dublēts pieslēgums pie RAKUS tīkla (ierīkošana)</t>
  </si>
  <si>
    <t>Jugla</t>
  </si>
  <si>
    <t>Summa EUR ar PVN</t>
  </si>
  <si>
    <t>Mēnešu skaits</t>
  </si>
  <si>
    <t>Mēneša maksa EUR bez PVN</t>
  </si>
  <si>
    <t>Skaits</t>
  </si>
  <si>
    <t>Vienības cena EUR bez PVN</t>
  </si>
  <si>
    <t>Tekošie</t>
  </si>
  <si>
    <t>Iegāde</t>
  </si>
  <si>
    <t>Pozīcija</t>
  </si>
  <si>
    <t>Nr.p.k.</t>
  </si>
  <si>
    <t>Būvniecības darbu izmaksas</t>
  </si>
  <si>
    <t>KOPĀ (ar PVN):</t>
  </si>
  <si>
    <t>200 gultām</t>
  </si>
  <si>
    <t>Daudzums</t>
  </si>
  <si>
    <t>Cena</t>
  </si>
  <si>
    <t>Summa</t>
  </si>
  <si>
    <t>Plaukti un skapji medikamentu un med preču glabāšanai</t>
  </si>
  <si>
    <t>Plastamas kastes medikamentu pārvesanai</t>
  </si>
  <si>
    <t>Dators un programmatūra</t>
  </si>
  <si>
    <t>it daļa</t>
  </si>
  <si>
    <t>qr sekenris? Ja nu preci ved pa tiešo?</t>
  </si>
  <si>
    <t>Printeris</t>
  </si>
  <si>
    <t>Galds</t>
  </si>
  <si>
    <t>Datorskrēsls</t>
  </si>
  <si>
    <t>Mob. Telefons</t>
  </si>
  <si>
    <t>Ledusskapis +2-8 un arī saldētavas nodalījums -20</t>
  </si>
  <si>
    <t>Seifs parastais un arī ledusskapim (diazepeks), vai sledzama atseviska telpa ar signalizāciju un ledusskapi. Narkotikām</t>
  </si>
  <si>
    <t>rohla paletēm / kombinzoniem/halātiem/ vieta kur var glabāt vismaz 20 paletes (cimdi,bahilas,kombinz,halati,Nacl)</t>
  </si>
  <si>
    <t>medikamentu rati ar platformu</t>
  </si>
  <si>
    <t>kondicionieris temp uzturesanai telpā</t>
  </si>
  <si>
    <t>medikamentu pārvadājamie ratiņi ar 2 vai 3 plauktiem</t>
  </si>
  <si>
    <t>Putoplasta kaste vai aukstuma soma termolabilu medik pārvadāšanai. Ietilpība 30litri??</t>
  </si>
  <si>
    <t>leduskapis 15-20</t>
  </si>
  <si>
    <t>Kopā</t>
  </si>
  <si>
    <t>IT (iekļauts IT sadaļā)</t>
  </si>
  <si>
    <t>Mēbeles un saimnieciskais aprīkojums (iekļauts Mēbeļu sadaļā):</t>
  </si>
  <si>
    <t>Medicīniskais aprīkojums (iekļauts med.aprīkojuma sadaļā):</t>
  </si>
  <si>
    <t>Mēbeles un saimnieciskais aprīkojums Aptiekas izveidei (iekļauts Mēbeļu sadaļā):</t>
  </si>
  <si>
    <t>Radioloģijas iekārtu pārvietošana un uzstādīšana (iekļauts sadaļā "Medicīniskais aprīkojums, tai skaitā medicīnas mēbeles un aprūpes inventārs")</t>
  </si>
  <si>
    <t xml:space="preserve">t sk 18 int </t>
  </si>
  <si>
    <t>Grupa</t>
  </si>
  <si>
    <t>Medicīnas ierīce</t>
  </si>
  <si>
    <t>SIA "Rīgas Austrumu klīniskā universitātes slimnīca"</t>
  </si>
  <si>
    <t>skaits</t>
  </si>
  <si>
    <t>cena ar PVN</t>
  </si>
  <si>
    <t>summa</t>
  </si>
  <si>
    <t>Gulta ar madraci</t>
  </si>
  <si>
    <t>Gulta ar madraci int</t>
  </si>
  <si>
    <t>Pacientu skapīši</t>
  </si>
  <si>
    <t>Perfūzijas sūkņi</t>
  </si>
  <si>
    <t>Infūzijas sūkņi</t>
  </si>
  <si>
    <t>Perfūzijas sūkņu stacija</t>
  </si>
  <si>
    <t>Ķirurģiskais atsūcējs (mazais)</t>
  </si>
  <si>
    <t>Fluometrs</t>
  </si>
  <si>
    <t>Fluometrs jaudīgs</t>
  </si>
  <si>
    <t>Ežekcijas sūknis</t>
  </si>
  <si>
    <t xml:space="preserve">Infūzu statīvs </t>
  </si>
  <si>
    <t>Aizslietnis</t>
  </si>
  <si>
    <t>USG</t>
  </si>
  <si>
    <t>Ledusskapis</t>
  </si>
  <si>
    <t>Mazgāšanas dezinfekcijas iekārta</t>
  </si>
  <si>
    <t>Mākslīgās plaušu ventilācijas iekārtas ar mitrinātāju (neinvazīvā)</t>
  </si>
  <si>
    <t xml:space="preserve">Mākslīgās plaušu ventilācijas iekārtas ar mitrinātāju </t>
  </si>
  <si>
    <t>Augstas plūsmas skābekļa terapijas sistēma</t>
  </si>
  <si>
    <t>Gaisa attīrīšanas iekārtas (mazā)</t>
  </si>
  <si>
    <t>Gaisa attīrīšanas iekārtas (lielā)</t>
  </si>
  <si>
    <t>Transporta pacienta novērošanas monitors</t>
  </si>
  <si>
    <t>Pacienta novērošanas monitors (vidēja līmeņa)</t>
  </si>
  <si>
    <t>Novērošanas stacija</t>
  </si>
  <si>
    <t>Transporta guļrati</t>
  </si>
  <si>
    <t>Pacientu aprūpes mazais inventārs</t>
  </si>
  <si>
    <t xml:space="preserve">*Lai steidzami pārprofilētu nodaļas un operatīvi iegādātos medicīnas iekārtas, tiks piemērota iepirkuma metode - sarunu procedūra, atbilstoši Publisko iepirkumu likuma 8. panta septītās daļas 3. punktā noteiktajam, proti, pasūtītājam neparedzamu ārkārtas apstākļu rezultātā objektīvi radusies situācija, kurā steidzamības dēļ nav iespējams piemērot atklātu konkursu, slēgtu konkursu, vai konkursa procedūru ar sarunām. Minētie apstākļi, kas pamato ārkārtas situāciju nav atkarīgi no Slimnīcas darbības, jo valstī ir izsludināta ārkārtas situācija, strauji pieaug  Slimnīcā pacientu skaits  ar COVID – 19 saslimšanu.
Uz sarunām tiks uzaicināti pretendenti, kuri ir iesnieguši piedāvājumus iepriekš veiktajos  identiskos iepirkumos, kā arī pretendenti, kuri atbilstoši  esošajai tirgus situācijai spēj steidzami piegādāt nepieciešamās medicīnas preces. Viens pretendents tiks uzaicināts tikai tādā gadījumā, ja ir nepieciešama tehniskā saderība jau ar Slimnīcā esošajām iekārtām vai  ārkārtas steidzamības apstākļos prasības spēj izpildīt tikai viens piegādātājs .
</t>
  </si>
  <si>
    <t>12.2021.</t>
  </si>
  <si>
    <t>200 jaunu gultasvietu (tai skaitā 18 pirmā līmeņa intensīvās terapijas) izveide Juglas ielā 20</t>
  </si>
  <si>
    <t>Asins gāzu analizātora komplekts</t>
  </si>
  <si>
    <t>Mākslīgās plaušu ventilācijas iekārtas ar mitrinātāju , mobilas.</t>
  </si>
  <si>
    <t>9 korpuss</t>
  </si>
  <si>
    <t>Esošās infrastruktūras kapacitātes stiprināšana</t>
  </si>
  <si>
    <t>RTG</t>
  </si>
  <si>
    <t>Stacionārā RTG iekārta LIC</t>
  </si>
  <si>
    <t>Elektrokardiogrāfi</t>
  </si>
  <si>
    <t>Pacientu pozicionēšanas komplekts</t>
  </si>
  <si>
    <t>Gēla pretizgulējuma/pacientu sildīšanas paliktņu komplekts</t>
  </si>
  <si>
    <t>Skābekļaterapija</t>
  </si>
  <si>
    <t>Mitrinātāja komplekts</t>
  </si>
  <si>
    <t>Portatīvā ultrasonogrāfijas ierīce</t>
  </si>
  <si>
    <t>Perfūzijas sūknis</t>
  </si>
  <si>
    <t>Diagnostika</t>
  </si>
  <si>
    <t>Elektriskās impedances tomogrāfs</t>
  </si>
  <si>
    <t>Pacientu centrāle savietojama ar slimnīcā esošiem monitoriem</t>
  </si>
  <si>
    <t>Pacientu centrāle (LIC 6gab. un TPSC 1 gab.)</t>
  </si>
  <si>
    <t>Monitoru statīvi</t>
  </si>
  <si>
    <t>Pacientu ventilators</t>
  </si>
  <si>
    <t>Pacientu ventilators NIV individuālai lietošanai</t>
  </si>
  <si>
    <t>Procedūru ratiņi</t>
  </si>
  <si>
    <t>Pulsa oksimetrru komplekti</t>
  </si>
  <si>
    <t>Laboratorijas aprīkojums</t>
  </si>
  <si>
    <t>Laboratorijas iekārtu komplekts</t>
  </si>
  <si>
    <t>01.2022.</t>
  </si>
  <si>
    <t>Stacionāra “Jugla” telpu pielāgošana  (200 gultas)</t>
  </si>
  <si>
    <t>Plānotie izpildes termiņi</t>
  </si>
  <si>
    <t>Esošās kapacitātes stiprināšana</t>
  </si>
  <si>
    <t>Gāzu apgādes sistēmas rekonstrukcija un pilnveide</t>
  </si>
  <si>
    <t>Provizoriskie piegādes termiņi (izņemot RTG iekārtai 24 nedēļas ) no 8 nedēļām no pasūtījuma brīža.</t>
  </si>
  <si>
    <t>Provizoriskie piegādes termiņi no 8 nedēļām no pasūtījuma brīža.</t>
  </si>
  <si>
    <t>Provizoriskie piegādes termiņi no  8 nedēļām no pasūtījuma brīža.</t>
  </si>
  <si>
    <t>180 gultasvietas</t>
  </si>
  <si>
    <r>
      <rPr>
        <b/>
        <i/>
        <sz val="14"/>
        <rFont val="Times New Roman"/>
        <family val="1"/>
        <charset val="186"/>
      </rPr>
      <t>180 jaunu</t>
    </r>
    <r>
      <rPr>
        <b/>
        <i/>
        <sz val="14"/>
        <color theme="1"/>
        <rFont val="Times New Roman"/>
        <family val="1"/>
        <charset val="186"/>
      </rPr>
      <t xml:space="preserve"> gultasvietu (tai skaitā 18 pirmā līmeņa intensīvās terapijas) izveide stacionāra Gaiļezers 9. korpusā</t>
    </r>
  </si>
  <si>
    <r>
      <t xml:space="preserve">01.2022. (Jugla)
a)	</t>
    </r>
    <r>
      <rPr>
        <sz val="10"/>
        <color theme="4"/>
        <rFont val="Times New Roman"/>
        <family val="1"/>
        <charset val="186"/>
      </rPr>
      <t>A korpuss (70 gultas) – 40 dienas no līguma noslēgšanas – 03.12.2021.
b)	 F korpuss (60 gulta) + radioloģija (ieskaitot iekārtu uzstādīšanu) 54 dienas no līguma noslēgšanas – 17.12.2021.
c)	 E korpuss (70 gultas) – 70 dienas no līguma noslēgšanas 03.01.2022.</t>
    </r>
  </si>
  <si>
    <r>
      <t xml:space="preserve">12.2021.-01.2022. </t>
    </r>
    <r>
      <rPr>
        <sz val="10"/>
        <color theme="4"/>
        <rFont val="Times New Roman"/>
        <family val="1"/>
        <charset val="186"/>
      </rPr>
      <t>(provizoriskie piegādes termiņi no 8 nedēļām no pasūtījuma brīža pēc līgumu noslēgšanas)</t>
    </r>
  </si>
  <si>
    <t>Stacionāra “Gaiļezers” 9.korpusa telpu pielāgošana (180 gultas)</t>
  </si>
  <si>
    <t>12.2021.(ne vēlāk kā līdz 03.12.2021.)</t>
  </si>
  <si>
    <t>12.2021. / 01.2022. (atkarībā no preču piegādes)</t>
  </si>
  <si>
    <t xml:space="preserve"> 2021. gadā SIA "Rīgas Austrumu klīniskā universitātes slimnīca" 380 jaunu gultu izveidei, medicīnisko iekārtu un papildaprīkojuma iegādei nepieciešamais finansējums 7 113 884 euro apmērā tiek ieguldīts pamatkapitālā un papildus iekārtu iegāde 1 424 634 euro apmērā tiek nodrošināta no:
1. Ministru kabineta 2021. gada 5. janvāra rīkojuma Nr. 1 "Par apropriācijas palielināšanu Veselības ministrijai" (prot. Nr. 1 9. §) 406 418 euro;
	2. Ministru kabineta 2021. gada 11. februāra rīkojuma Nr. 80 "Par apropriācijas palielināšanu Veselības ministrijai" (prot. Nr. 14 6. §) 784 531 euro;
3. Ministru kabineta 2021. gada 12. marta rīkojuma Nr. 162 "Par apropriācijas palielināšanu Veselības ministrijai" (prot. Nr. 25 73. §) 233 685 euro.</t>
  </si>
  <si>
    <t>Papildus nepieciešamais finansējums</t>
  </si>
  <si>
    <t>Papildus nepieciešamais finansējums 197 302 euro apmērā un 1 424 634 euro tiks novirzīti no iepriekšējiem papildus piešķīrumiem</t>
  </si>
  <si>
    <t>Pielikums Nr.2.1.</t>
  </si>
  <si>
    <t>Pielikums Nr.2.2.</t>
  </si>
  <si>
    <t>Pielikums Nr.2.3.</t>
  </si>
  <si>
    <t>Pielikums Nr.2.4.</t>
  </si>
  <si>
    <t>Pielikums Nr.2.5.</t>
  </si>
  <si>
    <t>Pielikums Nr.2.6.</t>
  </si>
  <si>
    <t>Pielikums Nr.2.7.</t>
  </si>
  <si>
    <t>Papildus nepieciešamais finansējums SIA "Rīgas Austrumu klīniskā universitātes slimnīca" atbilstoši informatīvajam ziņojumam “Par paveikto veselības aprūpes sistēmas kapacitātes stiprināšanai Covid-19 pacientu ārstēšanas nodrošināšanai un priekšlikumiem neizlietotā finansējuma apguvei” (2021.gada 20.oktobra protokols Nr.71 4.§), euro</t>
  </si>
  <si>
    <t>Finansējums nepieciešams gultu izvēršanai Veselības ministrijas īpašumā Juglas ielā 20 stacionāra “Jugla” telpās SIA "Rīgas Austrumu klīniskā universitātes slimnīca" vajadzībām. Kopējie izdevumi 2 826 320,57 euro, kas indikatīvi sadalās uz Radioloģijas iekārtu pārvietošana un uzstādīšana (iekļauts sadaļā "Medicīniskais aprīkojums, tai skaitā medicīnas mēbeles un aprūpes inventārs") 35 000 euro vērtībā, Saimniecības un biroja mēbeles 260 000 euro vērtībā, Segas, spilveni, gultas veļa, cits mīkstais inventārs 85 000 euro vērtībā, kā arī izdevumi 2 446 320,57 euro apjomā pie būvniecības ir plānoti telpu sakārtošanai, ņemot vērā ilgstošo neizmantošanu, tsk. telpu atjaunošanai, sanitāro normu nodrošināšanai, rekonstrukcijai,  lai pielāgotu darba staciju darbam un nodrošinātu skābekļa pieejamību. Ņemot vērā epidemioloģisko situāciju, izdevumu pozīcijas ir mainīgas un var mainīties esošā summas ietvaros, to nepārsniedzot. Kā arī ieguldījums pamatkapitālā tiks veikt tikai pēc faktiskas nepieciešamības un neizlietotais finansējums tiks atgriezts valsts budžetā.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</si>
</sst>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_(&quot;€&quot;* #,##0.00_);_(&quot;€&quot;* \(#,##0.00\);_(&quot;€&quot;* &quot;-&quot;??_);_(@_)"/>
  </numFmts>
  <fonts count="23" x14ac:knownFonts="1">
    <font>
      <sz val="11"/>
      <color theme="1"/>
      <name val="Calibri"/>
      <family val="2"/>
      <charset val="186"/>
      <scheme val="minor"/>
    </font>
    <font>
      <b/>
      <sz val="11"/>
      <color theme="1"/>
      <name val="Calibri"/>
      <family val="2"/>
      <charset val="186"/>
      <scheme val="minor"/>
    </font>
    <font>
      <sz val="11"/>
      <color theme="1"/>
      <name val="Times New Roman"/>
      <family val="1"/>
      <charset val="186"/>
    </font>
    <font>
      <b/>
      <sz val="11"/>
      <color theme="1"/>
      <name val="Times New Roman"/>
      <family val="1"/>
      <charset val="186"/>
    </font>
    <font>
      <sz val="11"/>
      <color theme="1"/>
      <name val="Calibri"/>
      <family val="2"/>
      <scheme val="minor"/>
    </font>
    <font>
      <b/>
      <u/>
      <sz val="11"/>
      <color theme="1"/>
      <name val="Calibri"/>
      <family val="2"/>
      <charset val="186"/>
      <scheme val="minor"/>
    </font>
    <font>
      <sz val="10"/>
      <color theme="1"/>
      <name val="Times New Roman"/>
      <family val="1"/>
      <charset val="186"/>
    </font>
    <font>
      <b/>
      <sz val="10"/>
      <color theme="1"/>
      <name val="Times New Roman"/>
      <family val="1"/>
      <charset val="186"/>
    </font>
    <font>
      <sz val="10"/>
      <name val="Times New Roman"/>
      <family val="1"/>
      <charset val="186"/>
    </font>
    <font>
      <b/>
      <i/>
      <sz val="14"/>
      <color theme="1"/>
      <name val="Times New Roman"/>
      <family val="1"/>
      <charset val="186"/>
    </font>
    <font>
      <b/>
      <i/>
      <sz val="12"/>
      <color theme="1"/>
      <name val="Times New Roman"/>
      <family val="1"/>
      <charset val="186"/>
    </font>
    <font>
      <b/>
      <sz val="11"/>
      <color theme="4"/>
      <name val="Times New Roman"/>
      <family val="1"/>
      <charset val="186"/>
    </font>
    <font>
      <sz val="10"/>
      <color theme="4"/>
      <name val="Times New Roman"/>
      <family val="1"/>
      <charset val="186"/>
    </font>
    <font>
      <sz val="11"/>
      <color theme="4"/>
      <name val="Times New Roman"/>
      <family val="1"/>
      <charset val="186"/>
    </font>
    <font>
      <sz val="11"/>
      <color theme="4"/>
      <name val="Calibri"/>
      <family val="2"/>
      <charset val="186"/>
      <scheme val="minor"/>
    </font>
    <font>
      <b/>
      <i/>
      <sz val="14"/>
      <name val="Times New Roman"/>
      <family val="1"/>
      <charset val="186"/>
    </font>
    <font>
      <sz val="11"/>
      <name val="Times New Roman"/>
      <family val="1"/>
      <charset val="186"/>
    </font>
    <font>
      <b/>
      <sz val="11"/>
      <name val="Calibri"/>
      <family val="2"/>
      <charset val="186"/>
      <scheme val="minor"/>
    </font>
    <font>
      <sz val="11"/>
      <name val="Calibri"/>
      <family val="2"/>
      <charset val="186"/>
      <scheme val="minor"/>
    </font>
    <font>
      <sz val="11"/>
      <color theme="1"/>
      <name val="Calibri"/>
      <family val="2"/>
      <charset val="186"/>
      <scheme val="minor"/>
    </font>
    <font>
      <sz val="8"/>
      <name val="Calibri"/>
      <family val="2"/>
      <charset val="186"/>
      <scheme val="minor"/>
    </font>
    <font>
      <b/>
      <sz val="11"/>
      <color rgb="FF7030A0"/>
      <name val="Times New Roman"/>
      <family val="1"/>
      <charset val="186"/>
    </font>
    <font>
      <sz val="11"/>
      <color rgb="FF7030A0"/>
      <name val="Calibri"/>
      <family val="2"/>
      <charset val="186"/>
      <scheme val="minor"/>
    </font>
  </fonts>
  <fills count="15">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theme="4" tint="0.79998168889431442"/>
      </patternFill>
    </fill>
    <fill>
      <patternFill patternType="solid">
        <fgColor theme="9" tint="0.59999389629810485"/>
        <bgColor indexed="64"/>
      </patternFill>
    </fill>
    <fill>
      <patternFill patternType="solid">
        <fgColor rgb="FF92D050"/>
        <bgColor theme="4" tint="0.79998168889431442"/>
      </patternFill>
    </fill>
    <fill>
      <patternFill patternType="solid">
        <fgColor theme="0"/>
        <bgColor theme="4" tint="0.79998168889431442"/>
      </patternFill>
    </fill>
    <fill>
      <patternFill patternType="solid">
        <fgColor theme="0"/>
        <bgColor indexed="64"/>
      </patternFill>
    </fill>
    <fill>
      <patternFill patternType="solid">
        <fgColor rgb="FFFFFF00"/>
        <bgColor indexed="64"/>
      </patternFill>
    </fill>
    <fill>
      <patternFill patternType="solid">
        <fgColor rgb="FFFFFF00"/>
        <bgColor theme="4" tint="0.79998168889431442"/>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double">
        <color indexed="64"/>
      </right>
      <top style="medium">
        <color indexed="64"/>
      </top>
      <bottom/>
      <diagonal/>
    </border>
    <border>
      <left style="double">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s>
  <cellStyleXfs count="4">
    <xf numFmtId="0" fontId="0" fillId="0" borderId="0"/>
    <xf numFmtId="0" fontId="4" fillId="0" borderId="0"/>
    <xf numFmtId="164" fontId="19" fillId="0" borderId="0" applyFont="0" applyFill="0" applyBorder="0" applyAlignment="0" applyProtection="0"/>
    <xf numFmtId="165" fontId="4" fillId="0" borderId="0" applyFont="0" applyFill="0" applyBorder="0" applyAlignment="0" applyProtection="0"/>
  </cellStyleXfs>
  <cellXfs count="114">
    <xf numFmtId="0" fontId="0" fillId="0" borderId="0" xfId="0"/>
    <xf numFmtId="0" fontId="0" fillId="0" borderId="0" xfId="0" applyAlignment="1">
      <alignment wrapText="1"/>
    </xf>
    <xf numFmtId="4" fontId="3" fillId="0" borderId="1" xfId="0" applyNumberFormat="1" applyFont="1" applyBorder="1" applyAlignment="1">
      <alignment horizontal="center" vertical="top" wrapText="1"/>
    </xf>
    <xf numFmtId="4" fontId="0" fillId="0" borderId="0" xfId="0" applyNumberFormat="1" applyAlignment="1">
      <alignment vertical="top" wrapText="1"/>
    </xf>
    <xf numFmtId="4" fontId="1" fillId="0" borderId="0" xfId="0" applyNumberFormat="1" applyFont="1" applyAlignment="1">
      <alignment vertical="top" wrapText="1"/>
    </xf>
    <xf numFmtId="0" fontId="4" fillId="0" borderId="0" xfId="1"/>
    <xf numFmtId="0" fontId="4" fillId="0" borderId="0" xfId="1" applyAlignment="1">
      <alignment wrapText="1"/>
    </xf>
    <xf numFmtId="0" fontId="4" fillId="0" borderId="1" xfId="1" applyFill="1" applyBorder="1" applyAlignment="1">
      <alignment horizontal="left" indent="2"/>
    </xf>
    <xf numFmtId="0" fontId="4" fillId="0" borderId="1" xfId="1" applyFill="1" applyBorder="1" applyAlignment="1">
      <alignment wrapText="1"/>
    </xf>
    <xf numFmtId="0" fontId="4" fillId="3" borderId="1" xfId="1" applyFill="1" applyBorder="1" applyAlignment="1">
      <alignment horizontal="left"/>
    </xf>
    <xf numFmtId="0" fontId="4" fillId="3" borderId="1" xfId="1" applyFill="1" applyBorder="1" applyAlignment="1">
      <alignment wrapText="1"/>
    </xf>
    <xf numFmtId="0" fontId="4" fillId="0" borderId="1" xfId="1" applyBorder="1" applyAlignment="1">
      <alignment wrapText="1"/>
    </xf>
    <xf numFmtId="0" fontId="4" fillId="0" borderId="1" xfId="1" applyBorder="1" applyAlignment="1">
      <alignment horizontal="left" indent="2"/>
    </xf>
    <xf numFmtId="0" fontId="4" fillId="3" borderId="1" xfId="1" applyFill="1" applyBorder="1" applyAlignment="1"/>
    <xf numFmtId="0" fontId="4" fillId="0" borderId="0" xfId="1" applyAlignment="1"/>
    <xf numFmtId="0" fontId="1" fillId="4" borderId="1" xfId="1" applyFont="1" applyFill="1" applyBorder="1" applyAlignment="1"/>
    <xf numFmtId="0" fontId="5" fillId="4" borderId="1" xfId="1" applyFont="1" applyFill="1" applyBorder="1" applyAlignment="1"/>
    <xf numFmtId="0" fontId="4" fillId="4" borderId="1" xfId="1" applyFill="1" applyBorder="1" applyAlignment="1"/>
    <xf numFmtId="4" fontId="3" fillId="6" borderId="1" xfId="0" applyNumberFormat="1" applyFont="1" applyFill="1" applyBorder="1" applyAlignment="1">
      <alignment horizontal="center" vertical="top" wrapText="1"/>
    </xf>
    <xf numFmtId="4" fontId="3" fillId="7" borderId="1" xfId="0" applyNumberFormat="1" applyFont="1" applyFill="1" applyBorder="1" applyAlignment="1">
      <alignment horizontal="center" vertical="top" wrapText="1"/>
    </xf>
    <xf numFmtId="4" fontId="1" fillId="0" borderId="0" xfId="0" applyNumberFormat="1" applyFont="1" applyAlignment="1">
      <alignment horizontal="center" vertical="top" wrapText="1"/>
    </xf>
    <xf numFmtId="4" fontId="1" fillId="5" borderId="1" xfId="1" applyNumberFormat="1" applyFont="1" applyFill="1" applyBorder="1" applyAlignment="1">
      <alignment wrapText="1"/>
    </xf>
    <xf numFmtId="4" fontId="4" fillId="4" borderId="1" xfId="1" applyNumberFormat="1" applyFill="1" applyBorder="1" applyAlignment="1"/>
    <xf numFmtId="4" fontId="4" fillId="3" borderId="1" xfId="1" applyNumberFormat="1" applyFill="1" applyBorder="1" applyAlignment="1"/>
    <xf numFmtId="4" fontId="1" fillId="3" borderId="1" xfId="1" applyNumberFormat="1" applyFont="1" applyFill="1" applyBorder="1" applyAlignment="1"/>
    <xf numFmtId="4" fontId="4" fillId="0" borderId="1" xfId="1" applyNumberFormat="1" applyFill="1" applyBorder="1"/>
    <xf numFmtId="4" fontId="4" fillId="0" borderId="1" xfId="1" applyNumberFormat="1" applyBorder="1"/>
    <xf numFmtId="4" fontId="4" fillId="3" borderId="1" xfId="1" applyNumberFormat="1" applyFill="1" applyBorder="1"/>
    <xf numFmtId="4" fontId="1" fillId="3" borderId="1" xfId="1" applyNumberFormat="1" applyFont="1" applyFill="1" applyBorder="1"/>
    <xf numFmtId="4" fontId="1" fillId="4" borderId="1" xfId="1" applyNumberFormat="1" applyFont="1" applyFill="1" applyBorder="1" applyAlignment="1"/>
    <xf numFmtId="4" fontId="4" fillId="0" borderId="0" xfId="1" applyNumberFormat="1"/>
    <xf numFmtId="3" fontId="2" fillId="0" borderId="1" xfId="0" applyNumberFormat="1" applyFont="1" applyBorder="1" applyAlignment="1">
      <alignment vertical="top" wrapText="1"/>
    </xf>
    <xf numFmtId="3" fontId="3" fillId="6" borderId="1" xfId="0" applyNumberFormat="1" applyFont="1" applyFill="1" applyBorder="1" applyAlignment="1">
      <alignment vertical="top" wrapText="1"/>
    </xf>
    <xf numFmtId="0" fontId="1" fillId="0" borderId="1" xfId="0" applyFont="1" applyBorder="1" applyAlignment="1">
      <alignment vertical="top"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4" fontId="1" fillId="2" borderId="1" xfId="0" applyNumberFormat="1" applyFont="1" applyFill="1" applyBorder="1" applyAlignment="1">
      <alignment horizontal="center" vertical="center" wrapText="1"/>
    </xf>
    <xf numFmtId="0" fontId="0" fillId="0" borderId="1" xfId="0" applyBorder="1" applyAlignment="1">
      <alignment horizontal="center" wrapText="1"/>
    </xf>
    <xf numFmtId="0" fontId="0" fillId="0" borderId="1" xfId="0" applyBorder="1" applyAlignment="1">
      <alignment wrapText="1"/>
    </xf>
    <xf numFmtId="4" fontId="0" fillId="0" borderId="1" xfId="0" applyNumberFormat="1" applyBorder="1" applyAlignment="1">
      <alignment horizontal="center" wrapText="1"/>
    </xf>
    <xf numFmtId="0" fontId="1" fillId="0" borderId="0" xfId="0" applyFont="1" applyBorder="1" applyAlignment="1">
      <alignment horizontal="right" wrapText="1"/>
    </xf>
    <xf numFmtId="4" fontId="0" fillId="0" borderId="0" xfId="0" applyNumberFormat="1" applyAlignment="1">
      <alignment wrapText="1"/>
    </xf>
    <xf numFmtId="0" fontId="6" fillId="0" borderId="0" xfId="0" applyFont="1" applyAlignment="1">
      <alignment wrapText="1"/>
    </xf>
    <xf numFmtId="3" fontId="6" fillId="0" borderId="0" xfId="0" applyNumberFormat="1" applyFont="1" applyAlignment="1">
      <alignment wrapText="1"/>
    </xf>
    <xf numFmtId="0" fontId="6" fillId="9" borderId="10" xfId="0" applyFont="1" applyFill="1" applyBorder="1" applyAlignment="1">
      <alignment horizontal="center" vertical="center" wrapText="1"/>
    </xf>
    <xf numFmtId="0" fontId="6" fillId="9" borderId="1" xfId="0" applyFont="1" applyFill="1" applyBorder="1" applyAlignment="1">
      <alignment horizontal="center" vertical="center" wrapText="1"/>
    </xf>
    <xf numFmtId="3" fontId="6" fillId="9" borderId="11" xfId="0" applyNumberFormat="1" applyFont="1" applyFill="1" applyBorder="1" applyAlignment="1">
      <alignment horizontal="center" vertical="center" wrapText="1"/>
    </xf>
    <xf numFmtId="0" fontId="6" fillId="0" borderId="12" xfId="0" applyFont="1" applyFill="1" applyBorder="1" applyAlignment="1">
      <alignment horizontal="left" vertical="center" wrapText="1"/>
    </xf>
    <xf numFmtId="0" fontId="8" fillId="0" borderId="1" xfId="0" applyFont="1" applyFill="1" applyBorder="1" applyAlignment="1">
      <alignment vertical="center" wrapText="1"/>
    </xf>
    <xf numFmtId="3" fontId="6" fillId="0" borderId="1" xfId="0" applyNumberFormat="1" applyFont="1" applyFill="1" applyBorder="1" applyAlignment="1">
      <alignment vertical="center" wrapText="1"/>
    </xf>
    <xf numFmtId="3" fontId="6" fillId="0" borderId="11" xfId="0" applyNumberFormat="1" applyFont="1" applyFill="1" applyBorder="1" applyAlignment="1">
      <alignment vertical="center" wrapText="1"/>
    </xf>
    <xf numFmtId="0" fontId="6" fillId="0" borderId="0" xfId="0" applyFont="1" applyFill="1" applyAlignment="1">
      <alignment wrapText="1"/>
    </xf>
    <xf numFmtId="0" fontId="6" fillId="0" borderId="12" xfId="0" applyFont="1" applyFill="1" applyBorder="1" applyAlignment="1">
      <alignment vertical="center" wrapText="1"/>
    </xf>
    <xf numFmtId="0" fontId="6" fillId="0" borderId="1" xfId="0" applyFont="1" applyFill="1" applyBorder="1" applyAlignment="1">
      <alignment vertical="center" wrapText="1"/>
    </xf>
    <xf numFmtId="0" fontId="6" fillId="10" borderId="13" xfId="0" applyFont="1" applyFill="1" applyBorder="1" applyAlignment="1">
      <alignment horizontal="left" vertical="center" wrapText="1"/>
    </xf>
    <xf numFmtId="0" fontId="7" fillId="10" borderId="14" xfId="0" applyFont="1" applyFill="1" applyBorder="1" applyAlignment="1">
      <alignment vertical="center" wrapText="1"/>
    </xf>
    <xf numFmtId="3" fontId="7" fillId="10" borderId="15" xfId="0" applyNumberFormat="1" applyFont="1" applyFill="1" applyBorder="1" applyAlignment="1">
      <alignment vertical="center" wrapText="1"/>
    </xf>
    <xf numFmtId="0" fontId="6" fillId="0" borderId="0" xfId="0" applyFont="1" applyFill="1" applyBorder="1" applyAlignment="1">
      <alignment horizontal="left" vertical="center" wrapText="1"/>
    </xf>
    <xf numFmtId="0" fontId="7" fillId="0" borderId="0" xfId="0" applyFont="1" applyFill="1" applyBorder="1" applyAlignment="1">
      <alignment vertical="center" wrapText="1"/>
    </xf>
    <xf numFmtId="3" fontId="7" fillId="0" borderId="0" xfId="0" applyNumberFormat="1" applyFont="1" applyFill="1" applyBorder="1" applyAlignment="1">
      <alignment vertical="center" wrapText="1"/>
    </xf>
    <xf numFmtId="4" fontId="7" fillId="0" borderId="0" xfId="0" applyNumberFormat="1" applyFont="1" applyFill="1" applyBorder="1" applyAlignment="1">
      <alignment vertical="center" wrapText="1"/>
    </xf>
    <xf numFmtId="3" fontId="3" fillId="0" borderId="1" xfId="0" applyNumberFormat="1" applyFont="1" applyBorder="1" applyAlignment="1">
      <alignment vertical="top" wrapText="1"/>
    </xf>
    <xf numFmtId="4" fontId="11" fillId="7" borderId="1" xfId="0" applyNumberFormat="1" applyFont="1" applyFill="1" applyBorder="1" applyAlignment="1">
      <alignment horizontal="center" vertical="top" wrapText="1"/>
    </xf>
    <xf numFmtId="4" fontId="13" fillId="0" borderId="1" xfId="0" applyNumberFormat="1" applyFont="1" applyBorder="1" applyAlignment="1">
      <alignment horizontal="center" vertical="top" wrapText="1"/>
    </xf>
    <xf numFmtId="4" fontId="14" fillId="0" borderId="0" xfId="0" applyNumberFormat="1" applyFont="1" applyAlignment="1">
      <alignment horizontal="center" vertical="top" wrapText="1"/>
    </xf>
    <xf numFmtId="4" fontId="6" fillId="0" borderId="0" xfId="0" applyNumberFormat="1" applyFont="1" applyAlignment="1">
      <alignment wrapText="1"/>
    </xf>
    <xf numFmtId="4" fontId="16" fillId="0" borderId="1" xfId="0" applyNumberFormat="1" applyFont="1" applyBorder="1" applyAlignment="1">
      <alignment vertical="top" wrapText="1"/>
    </xf>
    <xf numFmtId="4" fontId="6" fillId="11" borderId="16" xfId="0" applyNumberFormat="1" applyFont="1" applyFill="1" applyBorder="1" applyAlignment="1">
      <alignment vertical="top" wrapText="1"/>
    </xf>
    <xf numFmtId="0" fontId="17" fillId="0" borderId="2" xfId="0" applyFont="1" applyBorder="1"/>
    <xf numFmtId="0" fontId="17" fillId="0" borderId="1" xfId="0" applyFont="1" applyBorder="1" applyAlignment="1">
      <alignment horizontal="center"/>
    </xf>
    <xf numFmtId="0" fontId="18" fillId="0" borderId="0" xfId="0" applyFont="1"/>
    <xf numFmtId="0" fontId="18" fillId="0" borderId="2" xfId="0" applyFont="1" applyBorder="1"/>
    <xf numFmtId="0" fontId="18" fillId="0" borderId="1" xfId="0" applyFont="1" applyBorder="1" applyAlignment="1">
      <alignment horizontal="center"/>
    </xf>
    <xf numFmtId="0" fontId="18" fillId="0" borderId="1" xfId="0" applyFont="1" applyFill="1" applyBorder="1"/>
    <xf numFmtId="0" fontId="17" fillId="0" borderId="1" xfId="0" applyFont="1" applyBorder="1"/>
    <xf numFmtId="0" fontId="18" fillId="0" borderId="0" xfId="0" applyFont="1" applyAlignment="1">
      <alignment horizontal="center"/>
    </xf>
    <xf numFmtId="0" fontId="17" fillId="0" borderId="0" xfId="0" applyFont="1" applyAlignment="1">
      <alignment horizontal="center"/>
    </xf>
    <xf numFmtId="0" fontId="8" fillId="12" borderId="12" xfId="0" applyFont="1" applyFill="1" applyBorder="1" applyAlignment="1">
      <alignment horizontal="left" vertical="center" wrapText="1"/>
    </xf>
    <xf numFmtId="0" fontId="8" fillId="12" borderId="1" xfId="0" applyFont="1" applyFill="1" applyBorder="1" applyAlignment="1">
      <alignment vertical="center" wrapText="1"/>
    </xf>
    <xf numFmtId="3" fontId="8" fillId="12" borderId="1" xfId="0" applyNumberFormat="1" applyFont="1" applyFill="1" applyBorder="1" applyAlignment="1">
      <alignment vertical="center" wrapText="1"/>
    </xf>
    <xf numFmtId="3" fontId="8" fillId="12" borderId="11" xfId="0" applyNumberFormat="1" applyFont="1" applyFill="1" applyBorder="1" applyAlignment="1">
      <alignment vertical="center" wrapText="1"/>
    </xf>
    <xf numFmtId="3" fontId="6" fillId="12" borderId="1" xfId="0" applyNumberFormat="1" applyFont="1" applyFill="1" applyBorder="1" applyAlignment="1">
      <alignment vertical="center" wrapText="1"/>
    </xf>
    <xf numFmtId="4" fontId="18" fillId="0" borderId="0" xfId="0" applyNumberFormat="1" applyFont="1" applyAlignment="1">
      <alignment vertical="top" wrapText="1"/>
    </xf>
    <xf numFmtId="4" fontId="1" fillId="13" borderId="1" xfId="0" applyNumberFormat="1" applyFont="1" applyFill="1" applyBorder="1" applyAlignment="1">
      <alignment horizontal="center" wrapText="1"/>
    </xf>
    <xf numFmtId="4" fontId="1" fillId="0" borderId="1" xfId="0" applyNumberFormat="1" applyFont="1" applyFill="1" applyBorder="1" applyAlignment="1">
      <alignment horizontal="center" wrapText="1"/>
    </xf>
    <xf numFmtId="4" fontId="0" fillId="0" borderId="1" xfId="0" applyNumberFormat="1" applyFill="1" applyBorder="1" applyAlignment="1">
      <alignment horizontal="center" wrapText="1"/>
    </xf>
    <xf numFmtId="4" fontId="4" fillId="13" borderId="1" xfId="1" applyNumberFormat="1" applyFill="1" applyBorder="1" applyAlignment="1"/>
    <xf numFmtId="4" fontId="1" fillId="13" borderId="1" xfId="1" applyNumberFormat="1" applyFont="1" applyFill="1" applyBorder="1" applyAlignment="1"/>
    <xf numFmtId="4" fontId="18" fillId="0" borderId="0" xfId="0" applyNumberFormat="1" applyFont="1" applyAlignment="1">
      <alignment horizontal="right" vertical="top" wrapText="1"/>
    </xf>
    <xf numFmtId="3" fontId="21" fillId="0" borderId="1" xfId="0" applyNumberFormat="1" applyFont="1" applyBorder="1" applyAlignment="1">
      <alignment vertical="top" wrapText="1"/>
    </xf>
    <xf numFmtId="4" fontId="22" fillId="0" borderId="0" xfId="0" applyNumberFormat="1" applyFont="1" applyAlignment="1">
      <alignment vertical="top" wrapText="1"/>
    </xf>
    <xf numFmtId="0" fontId="17" fillId="13" borderId="1" xfId="0" applyFont="1" applyFill="1" applyBorder="1" applyAlignment="1">
      <alignment horizontal="center"/>
    </xf>
    <xf numFmtId="4" fontId="7" fillId="14" borderId="16" xfId="0" applyNumberFormat="1" applyFont="1" applyFill="1" applyBorder="1" applyAlignment="1">
      <alignment vertical="center" wrapText="1"/>
    </xf>
    <xf numFmtId="0" fontId="0" fillId="0" borderId="0" xfId="0" applyAlignment="1">
      <alignment horizontal="left" wrapText="1"/>
    </xf>
    <xf numFmtId="4" fontId="0" fillId="0" borderId="0" xfId="0" applyNumberFormat="1" applyAlignment="1">
      <alignment horizontal="left" wrapText="1"/>
    </xf>
    <xf numFmtId="4" fontId="22" fillId="0" borderId="0" xfId="0" applyNumberFormat="1" applyFont="1" applyAlignment="1">
      <alignment horizontal="right" vertical="top" wrapText="1"/>
    </xf>
    <xf numFmtId="4" fontId="18" fillId="0" borderId="0" xfId="0" applyNumberFormat="1" applyFont="1" applyAlignment="1">
      <alignment horizontal="center" vertical="top" wrapText="1"/>
    </xf>
    <xf numFmtId="0" fontId="0" fillId="0" borderId="0" xfId="0" applyAlignment="1">
      <alignment horizontal="left" wrapText="1"/>
    </xf>
    <xf numFmtId="4" fontId="18" fillId="0" borderId="17" xfId="0" applyNumberFormat="1" applyFont="1" applyBorder="1" applyAlignment="1">
      <alignment horizontal="right" vertical="top" wrapText="1"/>
    </xf>
    <xf numFmtId="0" fontId="1" fillId="5" borderId="1" xfId="1" applyFont="1" applyFill="1" applyBorder="1" applyAlignment="1">
      <alignment horizontal="center" wrapText="1"/>
    </xf>
    <xf numFmtId="4" fontId="1" fillId="5" borderId="1" xfId="1" applyNumberFormat="1" applyFont="1" applyFill="1" applyBorder="1" applyAlignment="1">
      <alignment horizontal="center"/>
    </xf>
    <xf numFmtId="3" fontId="6" fillId="0" borderId="0" xfId="0" applyNumberFormat="1" applyFont="1" applyAlignment="1">
      <alignment horizontal="right" wrapText="1"/>
    </xf>
    <xf numFmtId="0" fontId="0" fillId="0" borderId="0" xfId="0" applyAlignment="1">
      <alignment horizontal="left" vertical="top" wrapText="1"/>
    </xf>
    <xf numFmtId="0" fontId="9" fillId="0" borderId="0" xfId="0" applyFont="1" applyAlignment="1">
      <alignment horizontal="left" wrapText="1"/>
    </xf>
    <xf numFmtId="0" fontId="6" fillId="8" borderId="3" xfId="0" applyFont="1" applyFill="1" applyBorder="1" applyAlignment="1">
      <alignment horizontal="center" vertical="center" wrapText="1"/>
    </xf>
    <xf numFmtId="0" fontId="6" fillId="8" borderId="8"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6" fillId="8" borderId="9" xfId="0" applyFont="1" applyFill="1" applyBorder="1" applyAlignment="1">
      <alignment horizontal="center" vertical="center" wrapText="1"/>
    </xf>
    <xf numFmtId="0" fontId="7" fillId="9" borderId="5" xfId="0" applyFont="1" applyFill="1" applyBorder="1" applyAlignment="1">
      <alignment horizontal="center" vertical="center" wrapText="1"/>
    </xf>
    <xf numFmtId="0" fontId="7" fillId="9" borderId="6" xfId="0" applyFont="1" applyFill="1" applyBorder="1" applyAlignment="1">
      <alignment horizontal="center" vertical="center" wrapText="1"/>
    </xf>
    <xf numFmtId="0" fontId="7" fillId="9" borderId="7" xfId="0" applyFont="1" applyFill="1" applyBorder="1" applyAlignment="1">
      <alignment horizontal="center" vertical="center" wrapText="1"/>
    </xf>
    <xf numFmtId="0" fontId="10" fillId="0" borderId="0" xfId="0" applyFont="1" applyFill="1" applyBorder="1" applyAlignment="1">
      <alignment horizontal="left" vertical="center"/>
    </xf>
    <xf numFmtId="0" fontId="18" fillId="0" borderId="0" xfId="0" applyFont="1" applyAlignment="1">
      <alignment horizontal="left" wrapText="1"/>
    </xf>
    <xf numFmtId="0" fontId="18" fillId="0" borderId="0" xfId="0" applyFont="1" applyAlignment="1">
      <alignment horizontal="center"/>
    </xf>
  </cellXfs>
  <cellStyles count="4">
    <cellStyle name="Comma 2" xfId="2" xr:uid="{5C5F2BBF-C6A4-4AE2-94EF-A14E30251B9B}"/>
    <cellStyle name="Currency 2" xfId="3" xr:uid="{C8ECB79D-855D-4011-A059-A2C1CAF65B10}"/>
    <cellStyle name="Normal" xfId="0" builtinId="0"/>
    <cellStyle name="Normal 2" xfId="1" xr:uid="{E229435E-18AE-4034-A97C-145F07BF1D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8EAD6-655D-4263-BAA5-29FBA60363C0}">
  <dimension ref="A1:H16"/>
  <sheetViews>
    <sheetView tabSelected="1" zoomScaleNormal="100" zoomScaleSheetLayoutView="100" workbookViewId="0">
      <selection activeCell="K4" sqref="K4"/>
    </sheetView>
  </sheetViews>
  <sheetFormatPr defaultColWidth="9.140625" defaultRowHeight="15" x14ac:dyDescent="0.25"/>
  <cols>
    <col min="1" max="1" width="10.5703125" style="64" customWidth="1"/>
    <col min="2" max="2" width="18.140625" style="20" customWidth="1"/>
    <col min="3" max="3" width="35.28515625" style="3" customWidth="1"/>
    <col min="4" max="4" width="16.42578125" style="3" customWidth="1"/>
    <col min="5" max="5" width="17.85546875" style="3" customWidth="1"/>
    <col min="6" max="6" width="21.140625" style="3" customWidth="1"/>
    <col min="7" max="7" width="16.7109375" style="4" customWidth="1"/>
    <col min="8" max="8" width="27" style="90" customWidth="1"/>
    <col min="9" max="9" width="11.28515625" style="3" customWidth="1"/>
    <col min="10" max="16384" width="9.140625" style="3"/>
  </cols>
  <sheetData>
    <row r="1" spans="1:8" x14ac:dyDescent="0.25">
      <c r="G1" s="88" t="s">
        <v>158</v>
      </c>
    </row>
    <row r="2" spans="1:8" ht="52.5" customHeight="1" x14ac:dyDescent="0.25">
      <c r="A2" s="96" t="s">
        <v>165</v>
      </c>
      <c r="B2" s="96"/>
      <c r="C2" s="96"/>
      <c r="D2" s="96"/>
      <c r="E2" s="96"/>
      <c r="F2" s="96"/>
      <c r="G2" s="96"/>
    </row>
    <row r="3" spans="1:8" ht="105" x14ac:dyDescent="0.25">
      <c r="A3" s="62" t="s">
        <v>142</v>
      </c>
      <c r="B3" s="62"/>
      <c r="C3" s="62" t="s">
        <v>150</v>
      </c>
      <c r="D3" s="62" t="s">
        <v>151</v>
      </c>
      <c r="E3" s="62" t="s">
        <v>153</v>
      </c>
      <c r="F3" s="62" t="s">
        <v>154</v>
      </c>
      <c r="G3" s="19"/>
    </row>
    <row r="4" spans="1:8" ht="99.75" x14ac:dyDescent="0.25">
      <c r="A4" s="62"/>
      <c r="B4" s="18" t="s">
        <v>0</v>
      </c>
      <c r="C4" s="18" t="s">
        <v>52</v>
      </c>
      <c r="D4" s="18" t="s">
        <v>1</v>
      </c>
      <c r="E4" s="18" t="s">
        <v>2</v>
      </c>
      <c r="F4" s="18" t="s">
        <v>3</v>
      </c>
      <c r="G4" s="18" t="s">
        <v>53</v>
      </c>
    </row>
    <row r="5" spans="1:8" ht="142.15" customHeight="1" x14ac:dyDescent="0.25">
      <c r="A5" s="62" t="s">
        <v>140</v>
      </c>
      <c r="B5" s="18" t="s">
        <v>141</v>
      </c>
      <c r="C5" s="31">
        <v>2446320.5699999998</v>
      </c>
      <c r="D5" s="31">
        <f>35000+1120+1964500</f>
        <v>2000620</v>
      </c>
      <c r="E5" s="31">
        <f>250000+85000+10000+7588</f>
        <v>352588</v>
      </c>
      <c r="F5" s="31">
        <f>228956.2+30021.55</f>
        <v>258977.75</v>
      </c>
      <c r="G5" s="32">
        <f>ROUND(C5+D5+E5+F5,0)+1</f>
        <v>5058507</v>
      </c>
      <c r="H5" s="90" t="s">
        <v>156</v>
      </c>
    </row>
    <row r="6" spans="1:8" ht="99" customHeight="1" x14ac:dyDescent="0.25">
      <c r="A6" s="62" t="s">
        <v>114</v>
      </c>
      <c r="B6" s="18" t="s">
        <v>152</v>
      </c>
      <c r="C6" s="31">
        <v>0</v>
      </c>
      <c r="D6" s="31">
        <v>1512700</v>
      </c>
      <c r="E6" s="31">
        <v>0</v>
      </c>
      <c r="F6" s="31">
        <f>104241.5+4994.88</f>
        <v>109236.38</v>
      </c>
      <c r="G6" s="32">
        <f>ROUND(C6+D6+E6+F6,0)</f>
        <v>1621936</v>
      </c>
      <c r="H6" s="90" t="s">
        <v>157</v>
      </c>
    </row>
    <row r="7" spans="1:8" ht="59.25" customHeight="1" thickBot="1" x14ac:dyDescent="0.3">
      <c r="A7" s="62" t="s">
        <v>140</v>
      </c>
      <c r="B7" s="18" t="s">
        <v>143</v>
      </c>
      <c r="C7" s="66">
        <v>0</v>
      </c>
      <c r="D7" s="67">
        <v>1858075</v>
      </c>
      <c r="E7" s="66">
        <v>0</v>
      </c>
      <c r="F7" s="66">
        <v>0</v>
      </c>
      <c r="G7" s="32">
        <f>ROUND(C7+D7+E7+F7,0)</f>
        <v>1858075</v>
      </c>
      <c r="H7" s="90" t="s">
        <v>156</v>
      </c>
    </row>
    <row r="8" spans="1:8" x14ac:dyDescent="0.25">
      <c r="A8" s="63"/>
      <c r="B8" s="2" t="s">
        <v>4</v>
      </c>
      <c r="C8" s="61">
        <f>SUM(C5:C7)</f>
        <v>2446320.5699999998</v>
      </c>
      <c r="D8" s="61">
        <f t="shared" ref="D8:F8" si="0">SUM(D5:D7)</f>
        <v>5371395</v>
      </c>
      <c r="E8" s="61">
        <f t="shared" si="0"/>
        <v>352588</v>
      </c>
      <c r="F8" s="61">
        <f t="shared" si="0"/>
        <v>368214.13</v>
      </c>
      <c r="G8" s="89">
        <f>SUM(G5:G7)</f>
        <v>8538518</v>
      </c>
    </row>
    <row r="10" spans="1:8" ht="15" customHeight="1" x14ac:dyDescent="0.25">
      <c r="A10" s="95" t="s">
        <v>155</v>
      </c>
      <c r="B10" s="95"/>
      <c r="C10" s="95"/>
      <c r="D10" s="95"/>
      <c r="E10" s="95"/>
      <c r="F10" s="95"/>
      <c r="G10" s="95"/>
    </row>
    <row r="11" spans="1:8" x14ac:dyDescent="0.25">
      <c r="A11" s="95"/>
      <c r="B11" s="95"/>
      <c r="C11" s="95"/>
      <c r="D11" s="95"/>
      <c r="E11" s="95"/>
      <c r="F11" s="95"/>
      <c r="G11" s="95"/>
    </row>
    <row r="12" spans="1:8" x14ac:dyDescent="0.25">
      <c r="A12" s="95"/>
      <c r="B12" s="95"/>
      <c r="C12" s="95"/>
      <c r="D12" s="95"/>
      <c r="E12" s="95"/>
      <c r="F12" s="95"/>
      <c r="G12" s="95"/>
    </row>
    <row r="13" spans="1:8" x14ac:dyDescent="0.25">
      <c r="A13" s="95"/>
      <c r="B13" s="95"/>
      <c r="C13" s="95"/>
      <c r="D13" s="95"/>
      <c r="E13" s="95"/>
      <c r="F13" s="95"/>
      <c r="G13" s="95"/>
    </row>
    <row r="14" spans="1:8" x14ac:dyDescent="0.25">
      <c r="A14" s="95"/>
      <c r="B14" s="95"/>
      <c r="C14" s="95"/>
      <c r="D14" s="95"/>
      <c r="E14" s="95"/>
      <c r="F14" s="95"/>
      <c r="G14" s="95"/>
    </row>
    <row r="15" spans="1:8" ht="11.25" customHeight="1" x14ac:dyDescent="0.25">
      <c r="A15" s="95"/>
      <c r="B15" s="95"/>
      <c r="C15" s="95"/>
      <c r="D15" s="95"/>
      <c r="E15" s="95"/>
      <c r="F15" s="95"/>
      <c r="G15" s="95"/>
    </row>
    <row r="16" spans="1:8" ht="50.25" hidden="1" customHeight="1" x14ac:dyDescent="0.25">
      <c r="A16" s="95"/>
      <c r="B16" s="95"/>
      <c r="C16" s="95"/>
      <c r="D16" s="95"/>
      <c r="E16" s="95"/>
      <c r="F16" s="95"/>
      <c r="G16" s="95"/>
    </row>
  </sheetData>
  <mergeCells count="2">
    <mergeCell ref="A10:G16"/>
    <mergeCell ref="A2:G2"/>
  </mergeCells>
  <phoneticPr fontId="20" type="noConversion"/>
  <pageMargins left="0.70866141732283472" right="0.70866141732283472" top="0.74803149606299213" bottom="0.74803149606299213" header="0.31496062992125984" footer="0.31496062992125984"/>
  <pageSetup paperSize="9" scale="65"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A5598-FC54-4D24-8D75-AA1976FF0A5C}">
  <dimension ref="A1:E26"/>
  <sheetViews>
    <sheetView topLeftCell="A4" workbookViewId="0">
      <selection activeCell="H21" sqref="H21"/>
    </sheetView>
  </sheetViews>
  <sheetFormatPr defaultColWidth="9.140625" defaultRowHeight="15" x14ac:dyDescent="0.25"/>
  <cols>
    <col min="1" max="1" width="9.140625" style="1"/>
    <col min="2" max="2" width="45.85546875" style="1" customWidth="1"/>
    <col min="3" max="3" width="20.140625" style="41" customWidth="1"/>
    <col min="4" max="4" width="9.140625" style="1"/>
    <col min="5" max="5" width="46.42578125" style="1" customWidth="1"/>
    <col min="6" max="16384" width="9.140625" style="1"/>
  </cols>
  <sheetData>
    <row r="1" spans="1:5" x14ac:dyDescent="0.25">
      <c r="C1" s="88" t="s">
        <v>159</v>
      </c>
      <c r="E1" s="82"/>
    </row>
    <row r="2" spans="1:5" x14ac:dyDescent="0.25">
      <c r="A2" s="34" t="s">
        <v>15</v>
      </c>
      <c r="B2" s="35" t="s">
        <v>14</v>
      </c>
      <c r="C2" s="36" t="s">
        <v>13</v>
      </c>
    </row>
    <row r="3" spans="1:5" x14ac:dyDescent="0.25">
      <c r="A3" s="37">
        <v>1</v>
      </c>
      <c r="B3" s="38" t="s">
        <v>12</v>
      </c>
      <c r="C3" s="85">
        <v>2446320.5699999998</v>
      </c>
    </row>
    <row r="4" spans="1:5" ht="45" x14ac:dyDescent="0.25">
      <c r="A4" s="37">
        <v>2</v>
      </c>
      <c r="B4" s="38" t="s">
        <v>80</v>
      </c>
      <c r="C4" s="85">
        <v>35000</v>
      </c>
    </row>
    <row r="5" spans="1:5" x14ac:dyDescent="0.25">
      <c r="A5" s="37">
        <v>3</v>
      </c>
      <c r="B5" s="38" t="s">
        <v>11</v>
      </c>
      <c r="C5" s="39"/>
    </row>
    <row r="6" spans="1:5" x14ac:dyDescent="0.25">
      <c r="A6" s="37">
        <v>4</v>
      </c>
      <c r="B6" s="38" t="s">
        <v>10</v>
      </c>
      <c r="C6" s="39"/>
    </row>
    <row r="7" spans="1:5" x14ac:dyDescent="0.25">
      <c r="A7" s="37">
        <v>5</v>
      </c>
      <c r="B7" s="38" t="s">
        <v>9</v>
      </c>
      <c r="C7" s="39">
        <f>250000+10000</f>
        <v>260000</v>
      </c>
    </row>
    <row r="8" spans="1:5" x14ac:dyDescent="0.25">
      <c r="A8" s="37">
        <v>6</v>
      </c>
      <c r="B8" s="38" t="s">
        <v>8</v>
      </c>
      <c r="C8" s="39">
        <v>85000</v>
      </c>
    </row>
    <row r="9" spans="1:5" x14ac:dyDescent="0.25">
      <c r="A9" s="37">
        <v>7</v>
      </c>
      <c r="B9" s="38" t="s">
        <v>7</v>
      </c>
      <c r="C9" s="39"/>
    </row>
    <row r="10" spans="1:5" x14ac:dyDescent="0.25">
      <c r="A10" s="37">
        <v>8</v>
      </c>
      <c r="B10" s="38" t="s">
        <v>6</v>
      </c>
      <c r="C10" s="39"/>
    </row>
    <row r="11" spans="1:5" x14ac:dyDescent="0.25">
      <c r="A11" s="37">
        <v>9</v>
      </c>
      <c r="B11" s="38" t="s">
        <v>5</v>
      </c>
      <c r="C11" s="39"/>
    </row>
    <row r="12" spans="1:5" x14ac:dyDescent="0.25">
      <c r="B12" s="40" t="s">
        <v>4</v>
      </c>
      <c r="C12" s="83">
        <f>SUM(C3:C11)</f>
        <v>2826320.57</v>
      </c>
    </row>
    <row r="16" spans="1:5" ht="45" customHeight="1" x14ac:dyDescent="0.25">
      <c r="B16" s="33" t="s">
        <v>79</v>
      </c>
      <c r="C16" s="84">
        <v>7588</v>
      </c>
    </row>
    <row r="19" spans="1:3" s="93" customFormat="1" ht="30" customHeight="1" x14ac:dyDescent="0.25">
      <c r="A19" s="97" t="s">
        <v>166</v>
      </c>
      <c r="B19" s="97"/>
      <c r="C19" s="97"/>
    </row>
    <row r="20" spans="1:3" s="93" customFormat="1" ht="30" customHeight="1" x14ac:dyDescent="0.25">
      <c r="A20" s="97"/>
      <c r="B20" s="97"/>
      <c r="C20" s="97"/>
    </row>
    <row r="21" spans="1:3" s="93" customFormat="1" ht="30" customHeight="1" x14ac:dyDescent="0.25">
      <c r="A21" s="97"/>
      <c r="B21" s="97"/>
      <c r="C21" s="97"/>
    </row>
    <row r="22" spans="1:3" s="93" customFormat="1" ht="30" customHeight="1" x14ac:dyDescent="0.25">
      <c r="A22" s="97"/>
      <c r="B22" s="97"/>
      <c r="C22" s="97"/>
    </row>
    <row r="23" spans="1:3" s="93" customFormat="1" ht="30" customHeight="1" x14ac:dyDescent="0.25">
      <c r="A23" s="97"/>
      <c r="B23" s="97"/>
      <c r="C23" s="97"/>
    </row>
    <row r="24" spans="1:3" s="93" customFormat="1" ht="30" customHeight="1" x14ac:dyDescent="0.25">
      <c r="A24" s="97"/>
      <c r="B24" s="97"/>
      <c r="C24" s="97"/>
    </row>
    <row r="25" spans="1:3" s="93" customFormat="1" ht="30" customHeight="1" x14ac:dyDescent="0.25">
      <c r="A25" s="97"/>
      <c r="B25" s="97"/>
      <c r="C25" s="97"/>
    </row>
    <row r="26" spans="1:3" s="93" customFormat="1" ht="25.5" customHeight="1" x14ac:dyDescent="0.25">
      <c r="C26" s="94"/>
    </row>
  </sheetData>
  <mergeCells count="1">
    <mergeCell ref="A19:C2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673BB-EC78-4E5C-8D73-B1633559AC45}">
  <dimension ref="A1:K39"/>
  <sheetViews>
    <sheetView topLeftCell="A4" workbookViewId="0">
      <selection activeCell="G1" sqref="G1:H1"/>
    </sheetView>
  </sheetViews>
  <sheetFormatPr defaultColWidth="9.140625" defaultRowHeight="15" x14ac:dyDescent="0.25"/>
  <cols>
    <col min="1" max="1" width="9.140625" style="6"/>
    <col min="2" max="2" width="42.42578125" style="5" customWidth="1"/>
    <col min="3" max="3" width="12.85546875" style="30" customWidth="1"/>
    <col min="4" max="4" width="15.7109375" style="30" customWidth="1"/>
    <col min="5" max="8" width="14.140625" style="30" customWidth="1"/>
    <col min="9" max="9" width="9.140625" style="5"/>
    <col min="10" max="10" width="16.42578125" style="5" customWidth="1"/>
    <col min="11" max="16384" width="9.140625" style="5"/>
  </cols>
  <sheetData>
    <row r="1" spans="1:11" x14ac:dyDescent="0.25">
      <c r="G1" s="98" t="s">
        <v>160</v>
      </c>
      <c r="H1" s="98"/>
      <c r="I1" s="82"/>
      <c r="J1" s="82"/>
    </row>
    <row r="2" spans="1:11" x14ac:dyDescent="0.25">
      <c r="A2" s="99" t="s">
        <v>51</v>
      </c>
      <c r="B2" s="99" t="s">
        <v>50</v>
      </c>
      <c r="C2" s="100" t="s">
        <v>49</v>
      </c>
      <c r="D2" s="100"/>
      <c r="E2" s="100"/>
      <c r="F2" s="100" t="s">
        <v>48</v>
      </c>
      <c r="G2" s="100"/>
      <c r="H2" s="100"/>
    </row>
    <row r="3" spans="1:11" s="6" customFormat="1" ht="45" x14ac:dyDescent="0.25">
      <c r="A3" s="99"/>
      <c r="B3" s="99"/>
      <c r="C3" s="21" t="s">
        <v>47</v>
      </c>
      <c r="D3" s="21" t="s">
        <v>46</v>
      </c>
      <c r="E3" s="21" t="s">
        <v>43</v>
      </c>
      <c r="F3" s="21" t="s">
        <v>45</v>
      </c>
      <c r="G3" s="21" t="s">
        <v>44</v>
      </c>
      <c r="H3" s="21" t="s">
        <v>43</v>
      </c>
    </row>
    <row r="4" spans="1:11" x14ac:dyDescent="0.25">
      <c r="A4" s="16" t="s">
        <v>42</v>
      </c>
      <c r="B4" s="17"/>
      <c r="C4" s="22"/>
      <c r="D4" s="22"/>
      <c r="E4" s="86">
        <f>SUM(E5,E13,E17,E22)</f>
        <v>228956.2</v>
      </c>
      <c r="F4" s="22"/>
      <c r="G4" s="22"/>
      <c r="H4" s="86">
        <f>SUM(H5,H13,H17,H22)</f>
        <v>30021.552000000003</v>
      </c>
      <c r="I4" s="14"/>
      <c r="J4" s="14"/>
      <c r="K4" s="14"/>
    </row>
    <row r="5" spans="1:11" x14ac:dyDescent="0.25">
      <c r="A5" s="13"/>
      <c r="B5" s="13" t="s">
        <v>29</v>
      </c>
      <c r="C5" s="23"/>
      <c r="D5" s="23"/>
      <c r="E5" s="24">
        <f>SUM(E6:E12)</f>
        <v>114913.7</v>
      </c>
      <c r="F5" s="24"/>
      <c r="G5" s="24"/>
      <c r="H5" s="24">
        <f>SUM(H6:H12)</f>
        <v>21780</v>
      </c>
      <c r="I5" s="14"/>
      <c r="J5" s="14"/>
      <c r="K5" s="14"/>
    </row>
    <row r="6" spans="1:11" x14ac:dyDescent="0.25">
      <c r="A6" s="8"/>
      <c r="B6" s="7" t="s">
        <v>41</v>
      </c>
      <c r="C6" s="25"/>
      <c r="D6" s="25">
        <v>1</v>
      </c>
      <c r="E6" s="25">
        <f>(C6*D6)</f>
        <v>0</v>
      </c>
      <c r="F6" s="25">
        <v>1500</v>
      </c>
      <c r="G6" s="25">
        <v>12</v>
      </c>
      <c r="H6" s="25">
        <f>G6*F6*1.21</f>
        <v>21780</v>
      </c>
    </row>
    <row r="7" spans="1:11" x14ac:dyDescent="0.25">
      <c r="A7" s="11"/>
      <c r="B7" s="12" t="s">
        <v>40</v>
      </c>
      <c r="C7" s="26">
        <v>2500</v>
      </c>
      <c r="D7" s="26">
        <v>1</v>
      </c>
      <c r="E7" s="25">
        <f t="shared" ref="E7:E12" si="0">(C7*D7)*1.21</f>
        <v>3025</v>
      </c>
      <c r="F7" s="25"/>
      <c r="G7" s="25"/>
      <c r="H7" s="25"/>
    </row>
    <row r="8" spans="1:11" x14ac:dyDescent="0.25">
      <c r="A8" s="11"/>
      <c r="B8" s="12" t="s">
        <v>39</v>
      </c>
      <c r="C8" s="26">
        <v>8470</v>
      </c>
      <c r="D8" s="26">
        <v>1</v>
      </c>
      <c r="E8" s="25">
        <f t="shared" si="0"/>
        <v>10248.699999999999</v>
      </c>
      <c r="F8" s="25"/>
      <c r="G8" s="25"/>
      <c r="H8" s="25"/>
    </row>
    <row r="9" spans="1:11" x14ac:dyDescent="0.25">
      <c r="A9" s="11"/>
      <c r="B9" s="12" t="s">
        <v>28</v>
      </c>
      <c r="C9" s="26">
        <v>3500</v>
      </c>
      <c r="D9" s="26">
        <v>13</v>
      </c>
      <c r="E9" s="25">
        <f t="shared" si="0"/>
        <v>55055</v>
      </c>
      <c r="F9" s="25"/>
      <c r="G9" s="25"/>
      <c r="H9" s="25"/>
    </row>
    <row r="10" spans="1:11" x14ac:dyDescent="0.25">
      <c r="A10" s="11"/>
      <c r="B10" s="12" t="s">
        <v>38</v>
      </c>
      <c r="C10" s="26">
        <v>1000</v>
      </c>
      <c r="D10" s="26">
        <v>28</v>
      </c>
      <c r="E10" s="25">
        <f t="shared" si="0"/>
        <v>33880</v>
      </c>
      <c r="F10" s="25"/>
      <c r="G10" s="25"/>
      <c r="H10" s="25"/>
    </row>
    <row r="11" spans="1:11" x14ac:dyDescent="0.25">
      <c r="A11" s="11"/>
      <c r="B11" s="12" t="s">
        <v>37</v>
      </c>
      <c r="C11" s="26">
        <v>4500</v>
      </c>
      <c r="D11" s="26">
        <v>1</v>
      </c>
      <c r="E11" s="25">
        <f t="shared" si="0"/>
        <v>5445</v>
      </c>
      <c r="F11" s="25"/>
      <c r="G11" s="25"/>
      <c r="H11" s="25"/>
    </row>
    <row r="12" spans="1:11" x14ac:dyDescent="0.25">
      <c r="A12" s="11"/>
      <c r="B12" s="12" t="s">
        <v>36</v>
      </c>
      <c r="C12" s="26">
        <v>1500</v>
      </c>
      <c r="D12" s="26">
        <v>4</v>
      </c>
      <c r="E12" s="25">
        <f t="shared" si="0"/>
        <v>7260</v>
      </c>
      <c r="F12" s="25"/>
      <c r="G12" s="25"/>
      <c r="H12" s="25"/>
    </row>
    <row r="13" spans="1:11" x14ac:dyDescent="0.25">
      <c r="A13" s="13"/>
      <c r="B13" s="13" t="s">
        <v>27</v>
      </c>
      <c r="C13" s="23"/>
      <c r="D13" s="23"/>
      <c r="E13" s="24">
        <f>SUM(E14:E16)</f>
        <v>43560</v>
      </c>
      <c r="F13" s="24"/>
      <c r="G13" s="24"/>
      <c r="H13" s="24">
        <f>SUM(H14:H16)</f>
        <v>0</v>
      </c>
    </row>
    <row r="14" spans="1:11" x14ac:dyDescent="0.25">
      <c r="A14" s="11"/>
      <c r="B14" s="7" t="s">
        <v>35</v>
      </c>
      <c r="C14" s="25">
        <v>12000</v>
      </c>
      <c r="D14" s="26">
        <v>1</v>
      </c>
      <c r="E14" s="25">
        <f>C14*D14*1.21</f>
        <v>14520</v>
      </c>
      <c r="F14" s="25"/>
      <c r="G14" s="25"/>
      <c r="H14" s="25"/>
    </row>
    <row r="15" spans="1:11" x14ac:dyDescent="0.25">
      <c r="A15" s="11"/>
      <c r="B15" s="7" t="s">
        <v>34</v>
      </c>
      <c r="C15" s="25">
        <v>12000</v>
      </c>
      <c r="D15" s="26">
        <v>1</v>
      </c>
      <c r="E15" s="25">
        <f>C15*D15*1.21</f>
        <v>14520</v>
      </c>
      <c r="F15" s="25"/>
      <c r="G15" s="25"/>
      <c r="H15" s="25"/>
    </row>
    <row r="16" spans="1:11" x14ac:dyDescent="0.25">
      <c r="A16" s="11"/>
      <c r="B16" s="7" t="s">
        <v>33</v>
      </c>
      <c r="C16" s="25">
        <v>12000</v>
      </c>
      <c r="D16" s="26">
        <v>1</v>
      </c>
      <c r="E16" s="25">
        <f>C16*D16*1.21</f>
        <v>14520</v>
      </c>
      <c r="F16" s="25"/>
      <c r="G16" s="25"/>
      <c r="H16" s="25"/>
    </row>
    <row r="17" spans="1:11" x14ac:dyDescent="0.25">
      <c r="A17" s="10"/>
      <c r="B17" s="9" t="s">
        <v>21</v>
      </c>
      <c r="C17" s="27"/>
      <c r="D17" s="27"/>
      <c r="E17" s="28">
        <f>SUM(E18:E21)</f>
        <v>69901.7</v>
      </c>
      <c r="F17" s="28"/>
      <c r="G17" s="28"/>
      <c r="H17" s="28">
        <f>SUM(H18:H21)</f>
        <v>0</v>
      </c>
    </row>
    <row r="18" spans="1:11" x14ac:dyDescent="0.25">
      <c r="A18" s="11"/>
      <c r="B18" s="7" t="s">
        <v>20</v>
      </c>
      <c r="C18" s="25">
        <v>1250</v>
      </c>
      <c r="D18" s="25">
        <v>6</v>
      </c>
      <c r="E18" s="25">
        <f>C18*D18*1.21</f>
        <v>9075</v>
      </c>
      <c r="F18" s="25"/>
      <c r="G18" s="25"/>
      <c r="H18" s="25"/>
    </row>
    <row r="19" spans="1:11" x14ac:dyDescent="0.25">
      <c r="A19" s="11"/>
      <c r="B19" s="7" t="s">
        <v>19</v>
      </c>
      <c r="C19" s="25">
        <v>1250</v>
      </c>
      <c r="D19" s="25">
        <v>39</v>
      </c>
      <c r="E19" s="25">
        <f>C19*D19*1.21</f>
        <v>58987.5</v>
      </c>
      <c r="F19" s="25"/>
      <c r="G19" s="25"/>
      <c r="H19" s="25"/>
    </row>
    <row r="20" spans="1:11" x14ac:dyDescent="0.25">
      <c r="A20" s="11"/>
      <c r="B20" s="7" t="s">
        <v>32</v>
      </c>
      <c r="C20" s="25">
        <v>1250</v>
      </c>
      <c r="D20" s="25">
        <v>1</v>
      </c>
      <c r="E20" s="25">
        <f>C20*D20*1.21</f>
        <v>1512.5</v>
      </c>
      <c r="F20" s="25"/>
      <c r="G20" s="25"/>
      <c r="H20" s="25"/>
    </row>
    <row r="21" spans="1:11" x14ac:dyDescent="0.25">
      <c r="A21" s="11"/>
      <c r="B21" s="7" t="s">
        <v>31</v>
      </c>
      <c r="C21" s="25">
        <v>270</v>
      </c>
      <c r="D21" s="25">
        <v>1</v>
      </c>
      <c r="E21" s="25">
        <f>C21*D21*1.21</f>
        <v>326.7</v>
      </c>
      <c r="F21" s="25"/>
      <c r="G21" s="25"/>
      <c r="H21" s="25"/>
    </row>
    <row r="22" spans="1:11" x14ac:dyDescent="0.25">
      <c r="A22" s="10"/>
      <c r="B22" s="9" t="s">
        <v>18</v>
      </c>
      <c r="C22" s="27"/>
      <c r="D22" s="27"/>
      <c r="E22" s="28">
        <f>SUM(E23:E24)</f>
        <v>580.79999999999995</v>
      </c>
      <c r="F22" s="28"/>
      <c r="G22" s="28"/>
      <c r="H22" s="28">
        <f>SUM(H23:H24)</f>
        <v>8241.5520000000015</v>
      </c>
    </row>
    <row r="23" spans="1:11" x14ac:dyDescent="0.25">
      <c r="A23" s="8"/>
      <c r="B23" s="7" t="s">
        <v>16</v>
      </c>
      <c r="C23" s="25"/>
      <c r="D23" s="25"/>
      <c r="E23" s="26"/>
      <c r="F23" s="26">
        <f>4.3*(41+91)</f>
        <v>567.6</v>
      </c>
      <c r="G23" s="26">
        <v>12</v>
      </c>
      <c r="H23" s="26">
        <f>G23*F23*1.21</f>
        <v>8241.5520000000015</v>
      </c>
    </row>
    <row r="24" spans="1:11" x14ac:dyDescent="0.25">
      <c r="A24" s="11"/>
      <c r="B24" s="12" t="s">
        <v>17</v>
      </c>
      <c r="C24" s="26">
        <v>80</v>
      </c>
      <c r="D24" s="26">
        <v>6</v>
      </c>
      <c r="E24" s="26">
        <f>C24*D24*1.21</f>
        <v>580.79999999999995</v>
      </c>
      <c r="F24" s="26"/>
      <c r="G24" s="26"/>
      <c r="H24" s="26"/>
    </row>
    <row r="25" spans="1:11" x14ac:dyDescent="0.25">
      <c r="A25" s="16" t="s">
        <v>30</v>
      </c>
      <c r="B25" s="15"/>
      <c r="C25" s="29"/>
      <c r="D25" s="29"/>
      <c r="E25" s="87">
        <f>SUM(E26,E28,E34,E37)</f>
        <v>104241.5</v>
      </c>
      <c r="F25" s="29"/>
      <c r="G25" s="29"/>
      <c r="H25" s="87">
        <f>SUM(H26,H28,H34,H37)</f>
        <v>4994.88</v>
      </c>
      <c r="I25" s="14"/>
      <c r="J25" s="14"/>
      <c r="K25" s="14"/>
    </row>
    <row r="26" spans="1:11" x14ac:dyDescent="0.25">
      <c r="A26" s="13"/>
      <c r="B26" s="13" t="s">
        <v>29</v>
      </c>
      <c r="C26" s="23"/>
      <c r="D26" s="23"/>
      <c r="E26" s="24">
        <f>SUM(E27:E27)</f>
        <v>42350</v>
      </c>
      <c r="F26" s="24"/>
      <c r="G26" s="24"/>
      <c r="H26" s="24">
        <f>SUM(H27:H27)</f>
        <v>0</v>
      </c>
      <c r="I26" s="14"/>
      <c r="J26" s="14"/>
      <c r="K26" s="14"/>
    </row>
    <row r="27" spans="1:11" x14ac:dyDescent="0.25">
      <c r="A27" s="11"/>
      <c r="B27" s="7" t="s">
        <v>28</v>
      </c>
      <c r="C27" s="25">
        <v>3500</v>
      </c>
      <c r="D27" s="25">
        <v>10</v>
      </c>
      <c r="E27" s="25">
        <f>C27*D27*1.21</f>
        <v>42350</v>
      </c>
      <c r="F27" s="25"/>
      <c r="G27" s="26"/>
      <c r="H27" s="26"/>
    </row>
    <row r="28" spans="1:11" x14ac:dyDescent="0.25">
      <c r="A28" s="13"/>
      <c r="B28" s="13" t="s">
        <v>27</v>
      </c>
      <c r="C28" s="23"/>
      <c r="D28" s="23"/>
      <c r="E28" s="24">
        <f>SUM(E29:E33)</f>
        <v>38720</v>
      </c>
      <c r="F28" s="24"/>
      <c r="G28" s="24"/>
      <c r="H28" s="24">
        <f>SUM(H29:H33)</f>
        <v>0</v>
      </c>
    </row>
    <row r="29" spans="1:11" x14ac:dyDescent="0.25">
      <c r="A29" s="11"/>
      <c r="B29" s="12" t="s">
        <v>26</v>
      </c>
      <c r="C29" s="26">
        <v>8000</v>
      </c>
      <c r="D29" s="26">
        <v>1</v>
      </c>
      <c r="E29" s="26">
        <f>C29*D29*1.21</f>
        <v>9680</v>
      </c>
      <c r="F29" s="26"/>
      <c r="G29" s="26"/>
      <c r="H29" s="26"/>
    </row>
    <row r="30" spans="1:11" x14ac:dyDescent="0.25">
      <c r="A30" s="11"/>
      <c r="B30" s="12" t="s">
        <v>25</v>
      </c>
      <c r="C30" s="26">
        <v>8000</v>
      </c>
      <c r="D30" s="26">
        <v>1</v>
      </c>
      <c r="E30" s="26">
        <f>C30*D30*1.21</f>
        <v>9680</v>
      </c>
      <c r="F30" s="26"/>
      <c r="G30" s="26"/>
      <c r="H30" s="26"/>
    </row>
    <row r="31" spans="1:11" x14ac:dyDescent="0.25">
      <c r="A31" s="11"/>
      <c r="B31" s="12" t="s">
        <v>24</v>
      </c>
      <c r="C31" s="26">
        <v>8000</v>
      </c>
      <c r="D31" s="26">
        <v>1</v>
      </c>
      <c r="E31" s="26">
        <f>C31*D31*1.21</f>
        <v>9680</v>
      </c>
      <c r="F31" s="26"/>
      <c r="G31" s="26"/>
      <c r="H31" s="26"/>
    </row>
    <row r="32" spans="1:11" x14ac:dyDescent="0.25">
      <c r="A32" s="11"/>
      <c r="B32" s="12" t="s">
        <v>23</v>
      </c>
      <c r="C32" s="26"/>
      <c r="D32" s="26">
        <v>0</v>
      </c>
      <c r="E32" s="26">
        <f>C32*D32*1.21</f>
        <v>0</v>
      </c>
      <c r="F32" s="26"/>
      <c r="G32" s="26"/>
      <c r="H32" s="26"/>
    </row>
    <row r="33" spans="1:8" x14ac:dyDescent="0.25">
      <c r="A33" s="11"/>
      <c r="B33" s="12" t="s">
        <v>22</v>
      </c>
      <c r="C33" s="26">
        <v>8000</v>
      </c>
      <c r="D33" s="26">
        <v>1</v>
      </c>
      <c r="E33" s="26">
        <f>C33*D33*1.21</f>
        <v>9680</v>
      </c>
      <c r="F33" s="26"/>
      <c r="G33" s="26"/>
      <c r="H33" s="26"/>
    </row>
    <row r="34" spans="1:8" x14ac:dyDescent="0.25">
      <c r="A34" s="10"/>
      <c r="B34" s="9" t="s">
        <v>21</v>
      </c>
      <c r="C34" s="27"/>
      <c r="D34" s="27"/>
      <c r="E34" s="28">
        <f>SUM(E35:E36)</f>
        <v>22687.5</v>
      </c>
      <c r="F34" s="28"/>
      <c r="G34" s="28"/>
      <c r="H34" s="28">
        <f>SUM(H35:H36)</f>
        <v>0</v>
      </c>
    </row>
    <row r="35" spans="1:8" x14ac:dyDescent="0.25">
      <c r="A35" s="11"/>
      <c r="B35" s="7" t="s">
        <v>20</v>
      </c>
      <c r="C35" s="25">
        <v>1250</v>
      </c>
      <c r="D35" s="25">
        <v>5</v>
      </c>
      <c r="E35" s="25">
        <f>C35*D35*1.21</f>
        <v>7562.5</v>
      </c>
      <c r="F35" s="26"/>
      <c r="G35" s="26"/>
      <c r="H35" s="26"/>
    </row>
    <row r="36" spans="1:8" x14ac:dyDescent="0.25">
      <c r="A36" s="11"/>
      <c r="B36" s="7" t="s">
        <v>19</v>
      </c>
      <c r="C36" s="25">
        <v>1250</v>
      </c>
      <c r="D36" s="25">
        <v>10</v>
      </c>
      <c r="E36" s="25">
        <f>C36*D36*1.21</f>
        <v>15125</v>
      </c>
      <c r="F36" s="26"/>
      <c r="G36" s="26"/>
      <c r="H36" s="26"/>
    </row>
    <row r="37" spans="1:8" x14ac:dyDescent="0.25">
      <c r="A37" s="10"/>
      <c r="B37" s="9" t="s">
        <v>18</v>
      </c>
      <c r="C37" s="27"/>
      <c r="D37" s="27"/>
      <c r="E37" s="27">
        <f>SUM(E38:E38)</f>
        <v>484</v>
      </c>
      <c r="F37" s="27"/>
      <c r="G37" s="27"/>
      <c r="H37" s="27">
        <f>SUM(H38:H39)</f>
        <v>4994.88</v>
      </c>
    </row>
    <row r="38" spans="1:8" x14ac:dyDescent="0.25">
      <c r="A38" s="8"/>
      <c r="B38" s="7" t="s">
        <v>17</v>
      </c>
      <c r="C38" s="25">
        <v>80</v>
      </c>
      <c r="D38" s="25">
        <v>5</v>
      </c>
      <c r="E38" s="25">
        <f>C38*D38*1.21</f>
        <v>484</v>
      </c>
      <c r="F38" s="25"/>
      <c r="G38" s="25"/>
      <c r="H38" s="25"/>
    </row>
    <row r="39" spans="1:8" x14ac:dyDescent="0.25">
      <c r="A39" s="8"/>
      <c r="B39" s="7" t="s">
        <v>16</v>
      </c>
      <c r="C39" s="25"/>
      <c r="D39" s="25"/>
      <c r="E39" s="26"/>
      <c r="F39" s="25">
        <f>4.3*(80)</f>
        <v>344</v>
      </c>
      <c r="G39" s="25">
        <v>12</v>
      </c>
      <c r="H39" s="26">
        <f>G39*F39*1.21</f>
        <v>4994.88</v>
      </c>
    </row>
  </sheetData>
  <mergeCells count="5">
    <mergeCell ref="G1:H1"/>
    <mergeCell ref="A2:A3"/>
    <mergeCell ref="B2:B3"/>
    <mergeCell ref="C2:E2"/>
    <mergeCell ref="F2:H2"/>
  </mergeCells>
  <pageMargins left="0.23622047244094491" right="0.23622047244094491" top="0.74803149606299213" bottom="0.74803149606299213" header="0.31496062992125984" footer="0.31496062992125984"/>
  <pageSetup paperSize="9" scale="8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94A70F-7289-4A13-A0F9-CE0DBC9D0FC8}">
  <dimension ref="A1:I36"/>
  <sheetViews>
    <sheetView topLeftCell="A13" zoomScaleNormal="100" workbookViewId="0">
      <selection activeCell="E32" sqref="E32"/>
    </sheetView>
  </sheetViews>
  <sheetFormatPr defaultColWidth="9.140625" defaultRowHeight="12.75" x14ac:dyDescent="0.2"/>
  <cols>
    <col min="1" max="1" width="36.5703125" style="42" customWidth="1"/>
    <col min="2" max="2" width="38.140625" style="42" customWidth="1"/>
    <col min="3" max="3" width="15.28515625" style="43" customWidth="1"/>
    <col min="4" max="4" width="11.7109375" style="43" customWidth="1"/>
    <col min="5" max="5" width="21.140625" style="43" customWidth="1"/>
    <col min="6" max="7" width="9.140625" style="42"/>
    <col min="8" max="8" width="10" style="42" bestFit="1" customWidth="1"/>
    <col min="9" max="9" width="17.28515625" style="42" customWidth="1"/>
    <col min="10" max="16384" width="9.140625" style="42"/>
  </cols>
  <sheetData>
    <row r="1" spans="1:6" ht="15" x14ac:dyDescent="0.2">
      <c r="C1" s="101" t="s">
        <v>161</v>
      </c>
      <c r="D1" s="101"/>
      <c r="E1" s="101"/>
      <c r="F1" s="82"/>
    </row>
    <row r="2" spans="1:6" ht="19.5" x14ac:dyDescent="0.35">
      <c r="A2" s="103" t="s">
        <v>115</v>
      </c>
      <c r="B2" s="103"/>
      <c r="C2" s="103"/>
      <c r="D2" s="103"/>
      <c r="E2" s="103"/>
    </row>
    <row r="3" spans="1:6" ht="13.5" thickBot="1" x14ac:dyDescent="0.25"/>
    <row r="4" spans="1:6" ht="28.5" customHeight="1" x14ac:dyDescent="0.2">
      <c r="A4" s="104" t="s">
        <v>82</v>
      </c>
      <c r="B4" s="106" t="s">
        <v>83</v>
      </c>
      <c r="C4" s="108" t="s">
        <v>84</v>
      </c>
      <c r="D4" s="109"/>
      <c r="E4" s="110"/>
    </row>
    <row r="5" spans="1:6" x14ac:dyDescent="0.2">
      <c r="A5" s="105"/>
      <c r="B5" s="107"/>
      <c r="C5" s="44" t="s">
        <v>85</v>
      </c>
      <c r="D5" s="45" t="s">
        <v>86</v>
      </c>
      <c r="E5" s="46" t="s">
        <v>87</v>
      </c>
    </row>
    <row r="6" spans="1:6" ht="20.100000000000001" customHeight="1" x14ac:dyDescent="0.2">
      <c r="A6" s="47" t="s">
        <v>88</v>
      </c>
      <c r="B6" s="48"/>
      <c r="C6" s="81">
        <v>82</v>
      </c>
      <c r="D6" s="49">
        <v>2000</v>
      </c>
      <c r="E6" s="50">
        <f t="shared" ref="E6:E31" si="0">C6*D6</f>
        <v>164000</v>
      </c>
    </row>
    <row r="7" spans="1:6" ht="20.100000000000001" customHeight="1" x14ac:dyDescent="0.2">
      <c r="A7" s="47" t="s">
        <v>89</v>
      </c>
      <c r="B7" s="48"/>
      <c r="C7" s="49">
        <v>18</v>
      </c>
      <c r="D7" s="49">
        <v>4000</v>
      </c>
      <c r="E7" s="50">
        <f t="shared" si="0"/>
        <v>72000</v>
      </c>
    </row>
    <row r="8" spans="1:6" ht="20.100000000000001" customHeight="1" x14ac:dyDescent="0.2">
      <c r="A8" s="47" t="s">
        <v>90</v>
      </c>
      <c r="B8" s="48"/>
      <c r="C8" s="49">
        <v>200</v>
      </c>
      <c r="D8" s="49">
        <v>400</v>
      </c>
      <c r="E8" s="50">
        <f t="shared" si="0"/>
        <v>80000</v>
      </c>
    </row>
    <row r="9" spans="1:6" ht="20.100000000000001" customHeight="1" x14ac:dyDescent="0.2">
      <c r="A9" s="47" t="s">
        <v>91</v>
      </c>
      <c r="B9" s="48"/>
      <c r="C9" s="49">
        <v>70</v>
      </c>
      <c r="D9" s="49">
        <v>1000</v>
      </c>
      <c r="E9" s="50">
        <f t="shared" si="0"/>
        <v>70000</v>
      </c>
    </row>
    <row r="10" spans="1:6" ht="20.100000000000001" customHeight="1" x14ac:dyDescent="0.2">
      <c r="A10" s="47" t="s">
        <v>92</v>
      </c>
      <c r="B10" s="48"/>
      <c r="C10" s="49">
        <v>20</v>
      </c>
      <c r="D10" s="49">
        <v>1300</v>
      </c>
      <c r="E10" s="50">
        <f t="shared" si="0"/>
        <v>26000</v>
      </c>
    </row>
    <row r="11" spans="1:6" s="51" customFormat="1" ht="20.100000000000001" customHeight="1" x14ac:dyDescent="0.2">
      <c r="A11" s="47" t="s">
        <v>93</v>
      </c>
      <c r="B11" s="48"/>
      <c r="C11" s="49">
        <v>18</v>
      </c>
      <c r="D11" s="49">
        <v>6000</v>
      </c>
      <c r="E11" s="50">
        <f t="shared" si="0"/>
        <v>108000</v>
      </c>
    </row>
    <row r="12" spans="1:6" s="51" customFormat="1" ht="20.100000000000001" customHeight="1" x14ac:dyDescent="0.2">
      <c r="A12" s="47" t="s">
        <v>94</v>
      </c>
      <c r="B12" s="48"/>
      <c r="C12" s="49">
        <v>60</v>
      </c>
      <c r="D12" s="49">
        <v>300</v>
      </c>
      <c r="E12" s="50">
        <f t="shared" si="0"/>
        <v>18000</v>
      </c>
    </row>
    <row r="13" spans="1:6" s="51" customFormat="1" ht="20.100000000000001" customHeight="1" x14ac:dyDescent="0.2">
      <c r="A13" s="47" t="s">
        <v>95</v>
      </c>
      <c r="B13" s="48"/>
      <c r="C13" s="49">
        <v>150</v>
      </c>
      <c r="D13" s="49">
        <v>100</v>
      </c>
      <c r="E13" s="50">
        <f t="shared" si="0"/>
        <v>15000</v>
      </c>
    </row>
    <row r="14" spans="1:6" s="51" customFormat="1" ht="20.100000000000001" customHeight="1" x14ac:dyDescent="0.2">
      <c r="A14" s="47" t="s">
        <v>96</v>
      </c>
      <c r="B14" s="48"/>
      <c r="C14" s="49">
        <v>50</v>
      </c>
      <c r="D14" s="49">
        <v>100</v>
      </c>
      <c r="E14" s="50">
        <f t="shared" si="0"/>
        <v>5000</v>
      </c>
    </row>
    <row r="15" spans="1:6" s="51" customFormat="1" ht="20.100000000000001" customHeight="1" x14ac:dyDescent="0.2">
      <c r="A15" s="52" t="s">
        <v>97</v>
      </c>
      <c r="B15" s="48"/>
      <c r="C15" s="49">
        <v>200</v>
      </c>
      <c r="D15" s="49">
        <v>180</v>
      </c>
      <c r="E15" s="50">
        <f t="shared" si="0"/>
        <v>36000</v>
      </c>
    </row>
    <row r="16" spans="1:6" s="51" customFormat="1" ht="20.100000000000001" customHeight="1" x14ac:dyDescent="0.2">
      <c r="A16" s="52" t="s">
        <v>98</v>
      </c>
      <c r="B16" s="48"/>
      <c r="C16" s="49">
        <v>250</v>
      </c>
      <c r="D16" s="49">
        <v>200</v>
      </c>
      <c r="E16" s="50">
        <f t="shared" si="0"/>
        <v>50000</v>
      </c>
    </row>
    <row r="17" spans="1:9" s="51" customFormat="1" ht="20.100000000000001" customHeight="1" x14ac:dyDescent="0.2">
      <c r="A17" s="52" t="s">
        <v>99</v>
      </c>
      <c r="B17" s="48"/>
      <c r="C17" s="49">
        <v>100</v>
      </c>
      <c r="D17" s="49">
        <v>200</v>
      </c>
      <c r="E17" s="50">
        <f t="shared" si="0"/>
        <v>20000</v>
      </c>
    </row>
    <row r="18" spans="1:9" s="51" customFormat="1" ht="20.100000000000001" customHeight="1" x14ac:dyDescent="0.2">
      <c r="A18" s="52" t="s">
        <v>100</v>
      </c>
      <c r="B18" s="48"/>
      <c r="C18" s="49">
        <v>2</v>
      </c>
      <c r="D18" s="49">
        <v>45000</v>
      </c>
      <c r="E18" s="50">
        <f t="shared" si="0"/>
        <v>90000</v>
      </c>
    </row>
    <row r="19" spans="1:9" s="51" customFormat="1" ht="20.100000000000001" customHeight="1" x14ac:dyDescent="0.2">
      <c r="A19" s="52" t="s">
        <v>116</v>
      </c>
      <c r="B19" s="48"/>
      <c r="C19" s="49">
        <v>1</v>
      </c>
      <c r="D19" s="49">
        <v>20000</v>
      </c>
      <c r="E19" s="50">
        <f t="shared" si="0"/>
        <v>20000</v>
      </c>
    </row>
    <row r="20" spans="1:9" s="51" customFormat="1" ht="20.100000000000001" customHeight="1" x14ac:dyDescent="0.2">
      <c r="A20" s="52" t="s">
        <v>101</v>
      </c>
      <c r="B20" s="48"/>
      <c r="C20" s="81">
        <v>5</v>
      </c>
      <c r="D20" s="49">
        <v>2500</v>
      </c>
      <c r="E20" s="50">
        <f t="shared" si="0"/>
        <v>12500</v>
      </c>
    </row>
    <row r="21" spans="1:9" s="51" customFormat="1" ht="20.100000000000001" customHeight="1" x14ac:dyDescent="0.2">
      <c r="A21" s="47" t="s">
        <v>102</v>
      </c>
      <c r="B21" s="53"/>
      <c r="C21" s="49">
        <v>6</v>
      </c>
      <c r="D21" s="49">
        <v>11000</v>
      </c>
      <c r="E21" s="50">
        <f t="shared" si="0"/>
        <v>66000</v>
      </c>
    </row>
    <row r="22" spans="1:9" s="51" customFormat="1" ht="39" customHeight="1" x14ac:dyDescent="0.2">
      <c r="A22" s="47" t="s">
        <v>103</v>
      </c>
      <c r="B22" s="53"/>
      <c r="C22" s="49">
        <v>10</v>
      </c>
      <c r="D22" s="49">
        <v>15000</v>
      </c>
      <c r="E22" s="50">
        <f t="shared" si="0"/>
        <v>150000</v>
      </c>
    </row>
    <row r="23" spans="1:9" s="51" customFormat="1" ht="39" customHeight="1" x14ac:dyDescent="0.2">
      <c r="A23" s="47" t="s">
        <v>117</v>
      </c>
      <c r="B23" s="53"/>
      <c r="C23" s="49">
        <v>3</v>
      </c>
      <c r="D23" s="49">
        <v>30000</v>
      </c>
      <c r="E23" s="50">
        <f t="shared" si="0"/>
        <v>90000</v>
      </c>
    </row>
    <row r="24" spans="1:9" s="51" customFormat="1" ht="20.100000000000001" customHeight="1" x14ac:dyDescent="0.2">
      <c r="A24" s="47" t="s">
        <v>105</v>
      </c>
      <c r="B24" s="53"/>
      <c r="C24" s="49">
        <v>20</v>
      </c>
      <c r="D24" s="49">
        <v>2500</v>
      </c>
      <c r="E24" s="50">
        <f t="shared" si="0"/>
        <v>50000</v>
      </c>
    </row>
    <row r="25" spans="1:9" s="51" customFormat="1" ht="20.100000000000001" customHeight="1" x14ac:dyDescent="0.2">
      <c r="A25" s="47" t="s">
        <v>106</v>
      </c>
      <c r="B25" s="53"/>
      <c r="C25" s="49">
        <v>65</v>
      </c>
      <c r="D25" s="49">
        <v>2000</v>
      </c>
      <c r="E25" s="50">
        <f t="shared" si="0"/>
        <v>130000</v>
      </c>
    </row>
    <row r="26" spans="1:9" s="51" customFormat="1" ht="20.100000000000001" customHeight="1" x14ac:dyDescent="0.2">
      <c r="A26" s="47" t="s">
        <v>107</v>
      </c>
      <c r="B26" s="53"/>
      <c r="C26" s="49">
        <v>5</v>
      </c>
      <c r="D26" s="49">
        <v>8000</v>
      </c>
      <c r="E26" s="50">
        <f t="shared" si="0"/>
        <v>40000</v>
      </c>
    </row>
    <row r="27" spans="1:9" s="51" customFormat="1" ht="20.100000000000001" customHeight="1" x14ac:dyDescent="0.2">
      <c r="A27" s="47" t="s">
        <v>108</v>
      </c>
      <c r="B27" s="53"/>
      <c r="C27" s="49">
        <v>12</v>
      </c>
      <c r="D27" s="49">
        <v>5000</v>
      </c>
      <c r="E27" s="50">
        <f t="shared" si="0"/>
        <v>60000</v>
      </c>
    </row>
    <row r="28" spans="1:9" s="51" customFormat="1" ht="20.100000000000001" customHeight="1" x14ac:dyDescent="0.2">
      <c r="A28" s="47" t="s">
        <v>109</v>
      </c>
      <c r="B28" s="53"/>
      <c r="C28" s="49">
        <v>80</v>
      </c>
      <c r="D28" s="49">
        <v>5000</v>
      </c>
      <c r="E28" s="50">
        <f t="shared" si="0"/>
        <v>400000</v>
      </c>
    </row>
    <row r="29" spans="1:9" s="51" customFormat="1" ht="20.100000000000001" customHeight="1" x14ac:dyDescent="0.2">
      <c r="A29" s="47" t="s">
        <v>110</v>
      </c>
      <c r="B29" s="53"/>
      <c r="C29" s="49">
        <v>4</v>
      </c>
      <c r="D29" s="49">
        <v>12000</v>
      </c>
      <c r="E29" s="50">
        <f t="shared" si="0"/>
        <v>48000</v>
      </c>
    </row>
    <row r="30" spans="1:9" s="51" customFormat="1" ht="20.100000000000001" customHeight="1" x14ac:dyDescent="0.2">
      <c r="A30" s="47" t="s">
        <v>111</v>
      </c>
      <c r="B30" s="53"/>
      <c r="C30" s="49">
        <v>12</v>
      </c>
      <c r="D30" s="49">
        <v>2000</v>
      </c>
      <c r="E30" s="50">
        <f t="shared" si="0"/>
        <v>24000</v>
      </c>
    </row>
    <row r="31" spans="1:9" ht="20.100000000000001" customHeight="1" x14ac:dyDescent="0.2">
      <c r="A31" s="42" t="s">
        <v>112</v>
      </c>
      <c r="B31" s="53"/>
      <c r="C31" s="49">
        <v>1</v>
      </c>
      <c r="D31" s="49">
        <v>120000</v>
      </c>
      <c r="E31" s="50">
        <f t="shared" si="0"/>
        <v>120000</v>
      </c>
    </row>
    <row r="32" spans="1:9" ht="20.100000000000001" customHeight="1" thickBot="1" x14ac:dyDescent="0.25">
      <c r="A32" s="54" t="s">
        <v>75</v>
      </c>
      <c r="B32" s="55"/>
      <c r="C32" s="56"/>
      <c r="D32" s="56"/>
      <c r="E32" s="92">
        <f>SUM(E6:E31)</f>
        <v>1964500</v>
      </c>
      <c r="H32" s="65"/>
      <c r="I32" s="65"/>
    </row>
    <row r="33" spans="1:5" s="51" customFormat="1" ht="20.100000000000001" customHeight="1" x14ac:dyDescent="0.2">
      <c r="A33" s="57"/>
      <c r="B33" s="58"/>
      <c r="C33" s="59"/>
      <c r="D33" s="59"/>
      <c r="E33" s="60"/>
    </row>
    <row r="34" spans="1:5" s="51" customFormat="1" ht="20.100000000000001" customHeight="1" x14ac:dyDescent="0.2">
      <c r="A34" s="111" t="s">
        <v>147</v>
      </c>
      <c r="B34" s="111"/>
      <c r="C34" s="111"/>
      <c r="D34" s="111"/>
      <c r="E34" s="111"/>
    </row>
    <row r="35" spans="1:5" s="51" customFormat="1" ht="18.75" customHeight="1" x14ac:dyDescent="0.2">
      <c r="A35" s="57"/>
      <c r="B35" s="58"/>
      <c r="C35" s="59"/>
      <c r="D35" s="59"/>
      <c r="E35" s="60"/>
    </row>
    <row r="36" spans="1:5" s="51" customFormat="1" ht="137.25" customHeight="1" x14ac:dyDescent="0.2">
      <c r="A36" s="102" t="s">
        <v>113</v>
      </c>
      <c r="B36" s="102"/>
      <c r="C36" s="102"/>
      <c r="D36" s="102"/>
      <c r="E36" s="102"/>
    </row>
  </sheetData>
  <mergeCells count="7">
    <mergeCell ref="C1:E1"/>
    <mergeCell ref="A36:E36"/>
    <mergeCell ref="A2:E2"/>
    <mergeCell ref="A4:A5"/>
    <mergeCell ref="B4:B5"/>
    <mergeCell ref="C4:E4"/>
    <mergeCell ref="A34:E34"/>
  </mergeCells>
  <printOptions horizontalCentered="1"/>
  <pageMargins left="0.19685039370078741" right="0" top="0" bottom="0.19685039370078741" header="0.31496062992125984" footer="0.31496062992125984"/>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712A1-7340-4E2D-9A60-5D41F97E3964}">
  <dimension ref="A1:F36"/>
  <sheetViews>
    <sheetView topLeftCell="A10" zoomScaleNormal="100" workbookViewId="0">
      <selection activeCell="E32" sqref="E32"/>
    </sheetView>
  </sheetViews>
  <sheetFormatPr defaultColWidth="9.140625" defaultRowHeight="12.75" x14ac:dyDescent="0.2"/>
  <cols>
    <col min="1" max="1" width="45.140625" style="42" customWidth="1"/>
    <col min="2" max="2" width="38.140625" style="42" customWidth="1"/>
    <col min="3" max="3" width="15.28515625" style="43" customWidth="1"/>
    <col min="4" max="4" width="11.7109375" style="43" customWidth="1"/>
    <col min="5" max="5" width="21.140625" style="43" customWidth="1"/>
    <col min="6" max="9" width="9.140625" style="42"/>
    <col min="10" max="10" width="17.28515625" style="42" customWidth="1"/>
    <col min="11" max="16384" width="9.140625" style="42"/>
  </cols>
  <sheetData>
    <row r="1" spans="1:5" ht="15" x14ac:dyDescent="0.2">
      <c r="E1" s="88" t="s">
        <v>162</v>
      </c>
    </row>
    <row r="2" spans="1:5" ht="28.5" customHeight="1" x14ac:dyDescent="0.35">
      <c r="A2" s="103" t="s">
        <v>149</v>
      </c>
      <c r="B2" s="103"/>
      <c r="C2" s="103"/>
      <c r="D2" s="103"/>
      <c r="E2" s="103"/>
    </row>
    <row r="3" spans="1:5" ht="13.5" thickBot="1" x14ac:dyDescent="0.25">
      <c r="A3" s="42" t="s">
        <v>118</v>
      </c>
      <c r="B3" s="42" t="s">
        <v>148</v>
      </c>
      <c r="C3" s="43" t="s">
        <v>81</v>
      </c>
    </row>
    <row r="4" spans="1:5" ht="20.100000000000001" customHeight="1" x14ac:dyDescent="0.2">
      <c r="A4" s="104" t="s">
        <v>82</v>
      </c>
      <c r="B4" s="106" t="s">
        <v>83</v>
      </c>
      <c r="C4" s="108" t="s">
        <v>84</v>
      </c>
      <c r="D4" s="109"/>
      <c r="E4" s="110"/>
    </row>
    <row r="5" spans="1:5" ht="20.100000000000001" customHeight="1" x14ac:dyDescent="0.2">
      <c r="A5" s="105"/>
      <c r="B5" s="107"/>
      <c r="C5" s="44" t="s">
        <v>85</v>
      </c>
      <c r="D5" s="45" t="s">
        <v>86</v>
      </c>
      <c r="E5" s="46" t="s">
        <v>87</v>
      </c>
    </row>
    <row r="6" spans="1:5" ht="20.100000000000001" customHeight="1" x14ac:dyDescent="0.2">
      <c r="A6" s="47" t="s">
        <v>88</v>
      </c>
      <c r="B6" s="48"/>
      <c r="C6" s="49">
        <v>0</v>
      </c>
      <c r="D6" s="49">
        <v>2000</v>
      </c>
      <c r="E6" s="50">
        <f t="shared" ref="E6:E31" si="0">C6*D6</f>
        <v>0</v>
      </c>
    </row>
    <row r="7" spans="1:5" ht="20.100000000000001" customHeight="1" x14ac:dyDescent="0.2">
      <c r="A7" s="47" t="s">
        <v>89</v>
      </c>
      <c r="B7" s="48"/>
      <c r="C7" s="49">
        <v>18</v>
      </c>
      <c r="D7" s="49">
        <v>4000</v>
      </c>
      <c r="E7" s="50">
        <f t="shared" si="0"/>
        <v>72000</v>
      </c>
    </row>
    <row r="8" spans="1:5" ht="20.100000000000001" customHeight="1" x14ac:dyDescent="0.2">
      <c r="A8" s="47" t="s">
        <v>90</v>
      </c>
      <c r="B8" s="48"/>
      <c r="C8" s="81">
        <v>94</v>
      </c>
      <c r="D8" s="49">
        <v>400</v>
      </c>
      <c r="E8" s="50">
        <f t="shared" si="0"/>
        <v>37600</v>
      </c>
    </row>
    <row r="9" spans="1:5" s="51" customFormat="1" ht="20.100000000000001" customHeight="1" x14ac:dyDescent="0.2">
      <c r="A9" s="47" t="s">
        <v>91</v>
      </c>
      <c r="B9" s="48"/>
      <c r="C9" s="49">
        <v>30</v>
      </c>
      <c r="D9" s="49">
        <v>1000</v>
      </c>
      <c r="E9" s="50">
        <f t="shared" si="0"/>
        <v>30000</v>
      </c>
    </row>
    <row r="10" spans="1:5" s="51" customFormat="1" ht="20.100000000000001" customHeight="1" x14ac:dyDescent="0.2">
      <c r="A10" s="47" t="s">
        <v>92</v>
      </c>
      <c r="B10" s="48"/>
      <c r="C10" s="49">
        <v>10</v>
      </c>
      <c r="D10" s="49">
        <v>1300</v>
      </c>
      <c r="E10" s="50">
        <f t="shared" si="0"/>
        <v>13000</v>
      </c>
    </row>
    <row r="11" spans="1:5" s="51" customFormat="1" ht="20.100000000000001" customHeight="1" x14ac:dyDescent="0.2">
      <c r="A11" s="47" t="s">
        <v>93</v>
      </c>
      <c r="B11" s="48"/>
      <c r="C11" s="49">
        <v>18</v>
      </c>
      <c r="D11" s="49">
        <v>6000</v>
      </c>
      <c r="E11" s="50">
        <f t="shared" si="0"/>
        <v>108000</v>
      </c>
    </row>
    <row r="12" spans="1:5" s="51" customFormat="1" ht="20.100000000000001" customHeight="1" x14ac:dyDescent="0.2">
      <c r="A12" s="47" t="s">
        <v>94</v>
      </c>
      <c r="B12" s="48"/>
      <c r="C12" s="49">
        <v>60</v>
      </c>
      <c r="D12" s="49">
        <v>300</v>
      </c>
      <c r="E12" s="50">
        <f t="shared" si="0"/>
        <v>18000</v>
      </c>
    </row>
    <row r="13" spans="1:5" s="51" customFormat="1" ht="20.100000000000001" customHeight="1" x14ac:dyDescent="0.2">
      <c r="A13" s="47" t="s">
        <v>95</v>
      </c>
      <c r="B13" s="48"/>
      <c r="C13" s="49">
        <v>120</v>
      </c>
      <c r="D13" s="49">
        <v>100</v>
      </c>
      <c r="E13" s="50">
        <f t="shared" si="0"/>
        <v>12000</v>
      </c>
    </row>
    <row r="14" spans="1:5" s="51" customFormat="1" ht="20.100000000000001" customHeight="1" x14ac:dyDescent="0.2">
      <c r="A14" s="47" t="s">
        <v>96</v>
      </c>
      <c r="B14" s="48"/>
      <c r="C14" s="49">
        <v>50</v>
      </c>
      <c r="D14" s="49">
        <v>100</v>
      </c>
      <c r="E14" s="50">
        <f t="shared" si="0"/>
        <v>5000</v>
      </c>
    </row>
    <row r="15" spans="1:5" s="51" customFormat="1" ht="20.100000000000001" customHeight="1" x14ac:dyDescent="0.2">
      <c r="A15" s="52" t="s">
        <v>97</v>
      </c>
      <c r="B15" s="48"/>
      <c r="C15" s="49">
        <v>170</v>
      </c>
      <c r="D15" s="49">
        <v>180</v>
      </c>
      <c r="E15" s="50">
        <f t="shared" si="0"/>
        <v>30600</v>
      </c>
    </row>
    <row r="16" spans="1:5" s="51" customFormat="1" ht="20.100000000000001" customHeight="1" x14ac:dyDescent="0.2">
      <c r="A16" s="52" t="s">
        <v>98</v>
      </c>
      <c r="B16" s="48"/>
      <c r="C16" s="49">
        <v>170</v>
      </c>
      <c r="D16" s="49">
        <v>200</v>
      </c>
      <c r="E16" s="50">
        <f t="shared" si="0"/>
        <v>34000</v>
      </c>
    </row>
    <row r="17" spans="1:6" s="51" customFormat="1" ht="20.100000000000001" customHeight="1" x14ac:dyDescent="0.2">
      <c r="A17" s="52" t="s">
        <v>99</v>
      </c>
      <c r="B17" s="48"/>
      <c r="C17" s="49">
        <v>170</v>
      </c>
      <c r="D17" s="49">
        <v>200</v>
      </c>
      <c r="E17" s="50">
        <f t="shared" si="0"/>
        <v>34000</v>
      </c>
    </row>
    <row r="18" spans="1:6" s="51" customFormat="1" ht="20.100000000000001" customHeight="1" x14ac:dyDescent="0.2">
      <c r="A18" s="52" t="s">
        <v>100</v>
      </c>
      <c r="B18" s="48"/>
      <c r="C18" s="49">
        <v>3</v>
      </c>
      <c r="D18" s="49">
        <v>45000</v>
      </c>
      <c r="E18" s="50">
        <f t="shared" si="0"/>
        <v>135000</v>
      </c>
    </row>
    <row r="19" spans="1:6" s="51" customFormat="1" ht="20.100000000000001" customHeight="1" x14ac:dyDescent="0.2">
      <c r="A19" s="52" t="s">
        <v>116</v>
      </c>
      <c r="B19" s="48"/>
      <c r="C19" s="49">
        <v>2</v>
      </c>
      <c r="D19" s="49">
        <v>20000</v>
      </c>
      <c r="E19" s="50">
        <f t="shared" si="0"/>
        <v>40000</v>
      </c>
    </row>
    <row r="20" spans="1:6" s="51" customFormat="1" ht="20.100000000000001" customHeight="1" x14ac:dyDescent="0.2">
      <c r="A20" s="52" t="s">
        <v>101</v>
      </c>
      <c r="B20" s="48"/>
      <c r="C20" s="49">
        <v>3</v>
      </c>
      <c r="D20" s="49">
        <v>2500</v>
      </c>
      <c r="E20" s="50">
        <f t="shared" si="0"/>
        <v>7500</v>
      </c>
    </row>
    <row r="21" spans="1:6" s="51" customFormat="1" ht="20.100000000000001" customHeight="1" x14ac:dyDescent="0.2">
      <c r="A21" s="47" t="s">
        <v>102</v>
      </c>
      <c r="B21" s="53"/>
      <c r="C21" s="49">
        <v>3</v>
      </c>
      <c r="D21" s="49">
        <v>11000</v>
      </c>
      <c r="E21" s="50">
        <f t="shared" si="0"/>
        <v>33000</v>
      </c>
    </row>
    <row r="22" spans="1:6" s="51" customFormat="1" ht="20.100000000000001" customHeight="1" x14ac:dyDescent="0.2">
      <c r="A22" s="47" t="s">
        <v>103</v>
      </c>
      <c r="B22" s="53"/>
      <c r="C22" s="49">
        <v>15</v>
      </c>
      <c r="D22" s="49">
        <v>15000</v>
      </c>
      <c r="E22" s="50">
        <f t="shared" si="0"/>
        <v>225000</v>
      </c>
    </row>
    <row r="23" spans="1:6" s="51" customFormat="1" ht="20.100000000000001" customHeight="1" x14ac:dyDescent="0.2">
      <c r="A23" s="47" t="s">
        <v>104</v>
      </c>
      <c r="B23" s="53"/>
      <c r="C23" s="49">
        <v>3</v>
      </c>
      <c r="D23" s="49">
        <v>30000</v>
      </c>
      <c r="E23" s="50">
        <f t="shared" si="0"/>
        <v>90000</v>
      </c>
    </row>
    <row r="24" spans="1:6" s="51" customFormat="1" ht="20.100000000000001" customHeight="1" x14ac:dyDescent="0.2">
      <c r="A24" s="47" t="s">
        <v>105</v>
      </c>
      <c r="B24" s="53"/>
      <c r="C24" s="49">
        <v>30</v>
      </c>
      <c r="D24" s="49">
        <v>2500</v>
      </c>
      <c r="E24" s="50">
        <f t="shared" si="0"/>
        <v>75000</v>
      </c>
    </row>
    <row r="25" spans="1:6" s="51" customFormat="1" ht="20.100000000000001" customHeight="1" x14ac:dyDescent="0.2">
      <c r="A25" s="47" t="s">
        <v>106</v>
      </c>
      <c r="B25" s="53"/>
      <c r="C25" s="49">
        <v>30</v>
      </c>
      <c r="D25" s="49">
        <v>2000</v>
      </c>
      <c r="E25" s="50">
        <f t="shared" si="0"/>
        <v>60000</v>
      </c>
    </row>
    <row r="26" spans="1:6" s="51" customFormat="1" ht="20.100000000000001" customHeight="1" x14ac:dyDescent="0.2">
      <c r="A26" s="47" t="s">
        <v>107</v>
      </c>
      <c r="B26" s="53"/>
      <c r="C26" s="49">
        <v>3</v>
      </c>
      <c r="D26" s="49">
        <v>8000</v>
      </c>
      <c r="E26" s="50">
        <f t="shared" si="0"/>
        <v>24000</v>
      </c>
    </row>
    <row r="27" spans="1:6" s="51" customFormat="1" ht="20.100000000000001" customHeight="1" x14ac:dyDescent="0.2">
      <c r="A27" s="47" t="s">
        <v>108</v>
      </c>
      <c r="B27" s="53"/>
      <c r="C27" s="49">
        <v>9</v>
      </c>
      <c r="D27" s="49">
        <v>5000</v>
      </c>
      <c r="E27" s="50">
        <f t="shared" si="0"/>
        <v>45000</v>
      </c>
    </row>
    <row r="28" spans="1:6" s="51" customFormat="1" ht="20.100000000000001" customHeight="1" x14ac:dyDescent="0.2">
      <c r="A28" s="47" t="s">
        <v>109</v>
      </c>
      <c r="B28" s="53"/>
      <c r="C28" s="49">
        <v>48</v>
      </c>
      <c r="D28" s="49">
        <v>5000</v>
      </c>
      <c r="E28" s="50">
        <f t="shared" si="0"/>
        <v>240000</v>
      </c>
    </row>
    <row r="29" spans="1:6" ht="20.100000000000001" customHeight="1" x14ac:dyDescent="0.2">
      <c r="A29" s="47" t="s">
        <v>110</v>
      </c>
      <c r="B29" s="53"/>
      <c r="C29" s="49">
        <v>6</v>
      </c>
      <c r="D29" s="49">
        <v>12000</v>
      </c>
      <c r="E29" s="50">
        <f t="shared" si="0"/>
        <v>72000</v>
      </c>
      <c r="F29" s="51"/>
    </row>
    <row r="30" spans="1:6" ht="20.100000000000001" customHeight="1" x14ac:dyDescent="0.2">
      <c r="A30" s="47" t="s">
        <v>111</v>
      </c>
      <c r="B30" s="53"/>
      <c r="C30" s="49">
        <v>6</v>
      </c>
      <c r="D30" s="49">
        <v>2000</v>
      </c>
      <c r="E30" s="50">
        <f t="shared" si="0"/>
        <v>12000</v>
      </c>
    </row>
    <row r="31" spans="1:6" s="51" customFormat="1" ht="20.100000000000001" customHeight="1" x14ac:dyDescent="0.2">
      <c r="A31" s="42" t="s">
        <v>112</v>
      </c>
      <c r="B31" s="53"/>
      <c r="C31" s="49">
        <v>1</v>
      </c>
      <c r="D31" s="49">
        <v>60000</v>
      </c>
      <c r="E31" s="50">
        <f t="shared" si="0"/>
        <v>60000</v>
      </c>
    </row>
    <row r="32" spans="1:6" s="51" customFormat="1" ht="20.100000000000001" customHeight="1" thickBot="1" x14ac:dyDescent="0.25">
      <c r="A32" s="54" t="s">
        <v>75</v>
      </c>
      <c r="B32" s="55"/>
      <c r="C32" s="56"/>
      <c r="D32" s="56"/>
      <c r="E32" s="92">
        <f>SUM(E6:E31)</f>
        <v>1512700</v>
      </c>
    </row>
    <row r="33" spans="1:5" s="51" customFormat="1" ht="20.100000000000001" customHeight="1" x14ac:dyDescent="0.2">
      <c r="A33" s="57"/>
      <c r="B33" s="58"/>
      <c r="C33" s="59"/>
      <c r="D33" s="59"/>
      <c r="E33" s="60"/>
    </row>
    <row r="34" spans="1:5" s="51" customFormat="1" ht="18.75" customHeight="1" x14ac:dyDescent="0.2">
      <c r="A34" s="111" t="s">
        <v>146</v>
      </c>
      <c r="B34" s="111"/>
      <c r="C34" s="111"/>
      <c r="D34" s="111"/>
      <c r="E34" s="111"/>
    </row>
    <row r="35" spans="1:5" x14ac:dyDescent="0.2">
      <c r="A35" s="57"/>
      <c r="B35" s="58"/>
      <c r="C35" s="59"/>
      <c r="D35" s="59"/>
      <c r="E35" s="60"/>
    </row>
    <row r="36" spans="1:5" ht="74.25" customHeight="1" x14ac:dyDescent="0.2">
      <c r="A36" s="102" t="s">
        <v>113</v>
      </c>
      <c r="B36" s="102"/>
      <c r="C36" s="102"/>
      <c r="D36" s="102"/>
      <c r="E36" s="102"/>
    </row>
  </sheetData>
  <mergeCells count="6">
    <mergeCell ref="A36:E36"/>
    <mergeCell ref="A2:E2"/>
    <mergeCell ref="A4:A5"/>
    <mergeCell ref="B4:B5"/>
    <mergeCell ref="C4:E4"/>
    <mergeCell ref="A34:E34"/>
  </mergeCells>
  <printOptions horizontalCentered="1"/>
  <pageMargins left="0.19685039370078741" right="0" top="0" bottom="0.19685039370078741" header="0.31496062992125984" footer="0.31496062992125984"/>
  <pageSetup paperSize="9" scale="63"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7D8A9-531C-45AF-B800-4C76F9B18283}">
  <dimension ref="A1:H24"/>
  <sheetViews>
    <sheetView topLeftCell="A4" zoomScaleNormal="100" workbookViewId="0">
      <selection activeCell="E22" sqref="E22"/>
    </sheetView>
  </sheetViews>
  <sheetFormatPr defaultColWidth="9.140625" defaultRowHeight="12.75" x14ac:dyDescent="0.2"/>
  <cols>
    <col min="1" max="1" width="22.85546875" style="42" customWidth="1"/>
    <col min="2" max="2" width="38.140625" style="42" customWidth="1"/>
    <col min="3" max="3" width="15.28515625" style="43" customWidth="1"/>
    <col min="4" max="4" width="11.7109375" style="43" customWidth="1"/>
    <col min="5" max="5" width="11.85546875" style="43" customWidth="1"/>
    <col min="6" max="16384" width="9.140625" style="42"/>
  </cols>
  <sheetData>
    <row r="1" spans="1:8" ht="15" customHeight="1" x14ac:dyDescent="0.2">
      <c r="D1" s="101" t="s">
        <v>163</v>
      </c>
      <c r="E1" s="101"/>
    </row>
    <row r="2" spans="1:8" ht="25.5" customHeight="1" x14ac:dyDescent="0.35">
      <c r="A2" s="103" t="s">
        <v>119</v>
      </c>
      <c r="B2" s="103"/>
      <c r="C2" s="103"/>
      <c r="D2" s="103"/>
      <c r="E2" s="103"/>
      <c r="F2" s="96"/>
      <c r="G2" s="96"/>
      <c r="H2" s="96"/>
    </row>
    <row r="3" spans="1:8" ht="13.5" thickBot="1" x14ac:dyDescent="0.25"/>
    <row r="4" spans="1:8" ht="28.5" customHeight="1" x14ac:dyDescent="0.2">
      <c r="A4" s="104" t="s">
        <v>82</v>
      </c>
      <c r="B4" s="106" t="s">
        <v>83</v>
      </c>
      <c r="C4" s="108" t="s">
        <v>84</v>
      </c>
      <c r="D4" s="109"/>
      <c r="E4" s="110"/>
    </row>
    <row r="5" spans="1:8" x14ac:dyDescent="0.2">
      <c r="A5" s="105"/>
      <c r="B5" s="107"/>
      <c r="C5" s="44" t="s">
        <v>85</v>
      </c>
      <c r="D5" s="45" t="s">
        <v>86</v>
      </c>
      <c r="E5" s="46" t="s">
        <v>87</v>
      </c>
    </row>
    <row r="6" spans="1:8" ht="24.95" customHeight="1" x14ac:dyDescent="0.2">
      <c r="A6" s="47" t="s">
        <v>120</v>
      </c>
      <c r="B6" s="48" t="s">
        <v>121</v>
      </c>
      <c r="C6" s="49">
        <v>1</v>
      </c>
      <c r="D6" s="49">
        <v>340000</v>
      </c>
      <c r="E6" s="50">
        <f t="shared" ref="E6:E21" si="0">C6*D6</f>
        <v>340000</v>
      </c>
    </row>
    <row r="7" spans="1:8" ht="24.95" customHeight="1" x14ac:dyDescent="0.2">
      <c r="A7" s="47" t="s">
        <v>122</v>
      </c>
      <c r="B7" s="48" t="s">
        <v>122</v>
      </c>
      <c r="C7" s="49">
        <v>12</v>
      </c>
      <c r="D7" s="49">
        <v>6050</v>
      </c>
      <c r="E7" s="50">
        <f t="shared" si="0"/>
        <v>72600</v>
      </c>
    </row>
    <row r="8" spans="1:8" ht="24.95" customHeight="1" x14ac:dyDescent="0.2">
      <c r="A8" s="47" t="s">
        <v>123</v>
      </c>
      <c r="B8" s="48" t="s">
        <v>124</v>
      </c>
      <c r="C8" s="49">
        <v>16</v>
      </c>
      <c r="D8" s="49">
        <v>1600</v>
      </c>
      <c r="E8" s="50">
        <f t="shared" si="0"/>
        <v>25600</v>
      </c>
    </row>
    <row r="9" spans="1:8" ht="24.95" customHeight="1" x14ac:dyDescent="0.2">
      <c r="A9" s="47" t="s">
        <v>125</v>
      </c>
      <c r="B9" s="48" t="s">
        <v>126</v>
      </c>
      <c r="C9" s="49">
        <v>13</v>
      </c>
      <c r="D9" s="49">
        <v>3025</v>
      </c>
      <c r="E9" s="50">
        <f t="shared" si="0"/>
        <v>39325</v>
      </c>
    </row>
    <row r="10" spans="1:8" ht="24.95" customHeight="1" x14ac:dyDescent="0.2">
      <c r="A10" s="47" t="s">
        <v>127</v>
      </c>
      <c r="B10" s="48"/>
      <c r="C10" s="49">
        <v>1</v>
      </c>
      <c r="D10" s="49">
        <v>42350</v>
      </c>
      <c r="E10" s="50">
        <f t="shared" si="0"/>
        <v>42350</v>
      </c>
    </row>
    <row r="11" spans="1:8" ht="24.95" customHeight="1" x14ac:dyDescent="0.2">
      <c r="A11" s="52" t="s">
        <v>116</v>
      </c>
      <c r="B11" s="48"/>
      <c r="C11" s="49">
        <v>1</v>
      </c>
      <c r="D11" s="49">
        <v>20000</v>
      </c>
      <c r="E11" s="50">
        <f t="shared" si="0"/>
        <v>20000</v>
      </c>
    </row>
    <row r="12" spans="1:8" ht="24.95" customHeight="1" x14ac:dyDescent="0.2">
      <c r="A12" s="52" t="s">
        <v>128</v>
      </c>
      <c r="B12" s="48" t="s">
        <v>128</v>
      </c>
      <c r="C12" s="49">
        <v>60</v>
      </c>
      <c r="D12" s="49">
        <v>1000</v>
      </c>
      <c r="E12" s="50">
        <f t="shared" si="0"/>
        <v>60000</v>
      </c>
    </row>
    <row r="13" spans="1:8" ht="24.95" customHeight="1" x14ac:dyDescent="0.2">
      <c r="A13" s="52" t="s">
        <v>129</v>
      </c>
      <c r="B13" s="48" t="s">
        <v>130</v>
      </c>
      <c r="C13" s="49">
        <v>1</v>
      </c>
      <c r="D13" s="49">
        <v>45000</v>
      </c>
      <c r="E13" s="50">
        <f t="shared" si="0"/>
        <v>45000</v>
      </c>
    </row>
    <row r="14" spans="1:8" ht="24.95" customHeight="1" x14ac:dyDescent="0.2">
      <c r="A14" s="52" t="s">
        <v>131</v>
      </c>
      <c r="B14" s="48" t="s">
        <v>132</v>
      </c>
      <c r="C14" s="49">
        <v>7</v>
      </c>
      <c r="D14" s="49">
        <v>12100</v>
      </c>
      <c r="E14" s="50">
        <f t="shared" si="0"/>
        <v>84700</v>
      </c>
    </row>
    <row r="15" spans="1:8" ht="24.95" customHeight="1" x14ac:dyDescent="0.2">
      <c r="A15" s="52"/>
      <c r="B15" s="48" t="s">
        <v>133</v>
      </c>
      <c r="C15" s="49">
        <v>36</v>
      </c>
      <c r="D15" s="49">
        <v>450</v>
      </c>
      <c r="E15" s="50">
        <f t="shared" si="0"/>
        <v>16200</v>
      </c>
    </row>
    <row r="16" spans="1:8" ht="24.95" customHeight="1" x14ac:dyDescent="0.2">
      <c r="A16" s="47" t="s">
        <v>134</v>
      </c>
      <c r="B16" s="53" t="s">
        <v>134</v>
      </c>
      <c r="C16" s="49">
        <v>3</v>
      </c>
      <c r="D16" s="49">
        <v>26000</v>
      </c>
      <c r="E16" s="50">
        <f t="shared" si="0"/>
        <v>78000</v>
      </c>
    </row>
    <row r="17" spans="1:5" ht="24.95" customHeight="1" x14ac:dyDescent="0.2">
      <c r="A17" s="47"/>
      <c r="B17" s="53" t="s">
        <v>135</v>
      </c>
      <c r="C17" s="49">
        <v>5</v>
      </c>
      <c r="D17" s="49">
        <v>5300</v>
      </c>
      <c r="E17" s="50">
        <f t="shared" si="0"/>
        <v>26500</v>
      </c>
    </row>
    <row r="18" spans="1:5" s="51" customFormat="1" ht="24.95" customHeight="1" x14ac:dyDescent="0.2">
      <c r="A18" s="47"/>
      <c r="B18" s="53" t="s">
        <v>136</v>
      </c>
      <c r="C18" s="49">
        <v>8</v>
      </c>
      <c r="D18" s="49">
        <v>2800</v>
      </c>
      <c r="E18" s="50">
        <f t="shared" si="0"/>
        <v>22400</v>
      </c>
    </row>
    <row r="19" spans="1:5" s="51" customFormat="1" ht="24.95" customHeight="1" x14ac:dyDescent="0.2">
      <c r="A19" s="47"/>
      <c r="B19" s="53" t="s">
        <v>137</v>
      </c>
      <c r="C19" s="49">
        <v>16</v>
      </c>
      <c r="D19" s="49">
        <v>3400</v>
      </c>
      <c r="E19" s="50">
        <f t="shared" si="0"/>
        <v>54400</v>
      </c>
    </row>
    <row r="20" spans="1:5" s="51" customFormat="1" ht="24.95" customHeight="1" x14ac:dyDescent="0.2">
      <c r="A20" s="77" t="s">
        <v>144</v>
      </c>
      <c r="B20" s="78"/>
      <c r="C20" s="79">
        <v>1</v>
      </c>
      <c r="D20" s="79">
        <v>300000</v>
      </c>
      <c r="E20" s="80">
        <f t="shared" si="0"/>
        <v>300000</v>
      </c>
    </row>
    <row r="21" spans="1:5" ht="18.75" customHeight="1" x14ac:dyDescent="0.2">
      <c r="A21" s="77" t="s">
        <v>138</v>
      </c>
      <c r="B21" s="78" t="s">
        <v>139</v>
      </c>
      <c r="C21" s="79">
        <v>1</v>
      </c>
      <c r="D21" s="79">
        <f>431000+200000</f>
        <v>631000</v>
      </c>
      <c r="E21" s="80">
        <f t="shared" si="0"/>
        <v>631000</v>
      </c>
    </row>
    <row r="22" spans="1:5" ht="18.75" customHeight="1" thickBot="1" x14ac:dyDescent="0.25">
      <c r="A22" s="54" t="s">
        <v>75</v>
      </c>
      <c r="B22" s="55"/>
      <c r="C22" s="56"/>
      <c r="D22" s="56"/>
      <c r="E22" s="92">
        <f>SUM(E6:E21)</f>
        <v>1858075</v>
      </c>
    </row>
    <row r="23" spans="1:5" s="51" customFormat="1" ht="18.75" customHeight="1" x14ac:dyDescent="0.2">
      <c r="A23" s="57"/>
      <c r="B23" s="58"/>
      <c r="C23" s="59"/>
      <c r="D23" s="59"/>
      <c r="E23" s="60"/>
    </row>
    <row r="24" spans="1:5" s="51" customFormat="1" ht="15.75" x14ac:dyDescent="0.2">
      <c r="A24" s="111" t="s">
        <v>145</v>
      </c>
      <c r="B24" s="111"/>
      <c r="C24" s="111"/>
      <c r="D24" s="111"/>
      <c r="E24" s="111"/>
    </row>
  </sheetData>
  <mergeCells count="7">
    <mergeCell ref="D1:E1"/>
    <mergeCell ref="F2:H2"/>
    <mergeCell ref="A24:E24"/>
    <mergeCell ref="A2:E2"/>
    <mergeCell ref="A4:A5"/>
    <mergeCell ref="B4:B5"/>
    <mergeCell ref="C4:E4"/>
  </mergeCells>
  <printOptions horizontalCentered="1"/>
  <pageMargins left="0.19685039370078741" right="0" top="0" bottom="0.19685039370078741" header="0.31496062992125984" footer="0.31496062992125984"/>
  <pageSetup paperSize="9" scale="63"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344B4-5BE4-4415-90A1-A8953966653A}">
  <dimension ref="B1:H27"/>
  <sheetViews>
    <sheetView workbookViewId="0">
      <pane ySplit="3" topLeftCell="A4" activePane="bottomLeft" state="frozen"/>
      <selection pane="bottomLeft" activeCell="B12" sqref="B12"/>
    </sheetView>
  </sheetViews>
  <sheetFormatPr defaultColWidth="8.85546875" defaultRowHeight="15" x14ac:dyDescent="0.25"/>
  <cols>
    <col min="1" max="1" width="8.85546875" style="70"/>
    <col min="2" max="2" width="106" style="70" bestFit="1" customWidth="1"/>
    <col min="3" max="3" width="10.140625" style="75" bestFit="1" customWidth="1"/>
    <col min="4" max="5" width="9.140625" style="75" customWidth="1"/>
    <col min="6" max="16384" width="8.85546875" style="70"/>
  </cols>
  <sheetData>
    <row r="1" spans="2:8" x14ac:dyDescent="0.25">
      <c r="D1" s="113" t="s">
        <v>164</v>
      </c>
      <c r="E1" s="113"/>
      <c r="F1" s="112"/>
      <c r="G1" s="112"/>
      <c r="H1" s="112"/>
    </row>
    <row r="3" spans="2:8" x14ac:dyDescent="0.25">
      <c r="B3" s="68" t="s">
        <v>54</v>
      </c>
      <c r="C3" s="69" t="s">
        <v>55</v>
      </c>
      <c r="D3" s="69" t="s">
        <v>56</v>
      </c>
      <c r="E3" s="69" t="s">
        <v>57</v>
      </c>
    </row>
    <row r="4" spans="2:8" x14ac:dyDescent="0.25">
      <c r="B4" s="71"/>
      <c r="C4" s="72"/>
      <c r="D4" s="72"/>
      <c r="E4" s="72"/>
    </row>
    <row r="5" spans="2:8" x14ac:dyDescent="0.25">
      <c r="B5" s="71" t="s">
        <v>58</v>
      </c>
      <c r="C5" s="72">
        <v>6</v>
      </c>
      <c r="D5" s="72">
        <v>350</v>
      </c>
      <c r="E5" s="72">
        <f t="shared" ref="E5:E20" si="0">C5*D5</f>
        <v>2100</v>
      </c>
    </row>
    <row r="6" spans="2:8" x14ac:dyDescent="0.25">
      <c r="B6" s="71" t="s">
        <v>59</v>
      </c>
      <c r="C6" s="72">
        <v>20</v>
      </c>
      <c r="D6" s="72">
        <v>20</v>
      </c>
      <c r="E6" s="72">
        <f t="shared" si="0"/>
        <v>400</v>
      </c>
    </row>
    <row r="7" spans="2:8" x14ac:dyDescent="0.25">
      <c r="B7" s="71" t="s">
        <v>60</v>
      </c>
      <c r="C7" s="72">
        <v>1</v>
      </c>
      <c r="D7" s="72">
        <v>1000</v>
      </c>
      <c r="E7" s="72">
        <f t="shared" si="0"/>
        <v>1000</v>
      </c>
      <c r="F7" s="70" t="s">
        <v>61</v>
      </c>
    </row>
    <row r="8" spans="2:8" x14ac:dyDescent="0.25">
      <c r="B8" s="71" t="s">
        <v>62</v>
      </c>
      <c r="C8" s="72">
        <v>1</v>
      </c>
      <c r="D8" s="72">
        <v>290</v>
      </c>
      <c r="E8" s="72">
        <f t="shared" si="0"/>
        <v>290</v>
      </c>
      <c r="F8" s="70" t="s">
        <v>61</v>
      </c>
    </row>
    <row r="9" spans="2:8" x14ac:dyDescent="0.25">
      <c r="B9" s="71" t="s">
        <v>63</v>
      </c>
      <c r="C9" s="72">
        <v>1</v>
      </c>
      <c r="D9" s="72">
        <v>370</v>
      </c>
      <c r="E9" s="72">
        <f t="shared" si="0"/>
        <v>370</v>
      </c>
      <c r="F9" s="70" t="s">
        <v>61</v>
      </c>
    </row>
    <row r="10" spans="2:8" x14ac:dyDescent="0.25">
      <c r="B10" s="71" t="s">
        <v>64</v>
      </c>
      <c r="C10" s="72">
        <v>1</v>
      </c>
      <c r="D10" s="72">
        <v>280</v>
      </c>
      <c r="E10" s="72">
        <f t="shared" si="0"/>
        <v>280</v>
      </c>
    </row>
    <row r="11" spans="2:8" x14ac:dyDescent="0.25">
      <c r="B11" s="71" t="s">
        <v>65</v>
      </c>
      <c r="C11" s="72">
        <v>2</v>
      </c>
      <c r="D11" s="72">
        <v>154</v>
      </c>
      <c r="E11" s="72">
        <f t="shared" si="0"/>
        <v>308</v>
      </c>
    </row>
    <row r="12" spans="2:8" x14ac:dyDescent="0.25">
      <c r="B12" s="71" t="s">
        <v>66</v>
      </c>
      <c r="C12" s="72">
        <v>1</v>
      </c>
      <c r="D12" s="72">
        <v>120</v>
      </c>
      <c r="E12" s="72">
        <f t="shared" si="0"/>
        <v>120</v>
      </c>
      <c r="F12" s="70" t="s">
        <v>61</v>
      </c>
    </row>
    <row r="13" spans="2:8" x14ac:dyDescent="0.25">
      <c r="B13" s="71" t="s">
        <v>67</v>
      </c>
      <c r="C13" s="72">
        <v>1</v>
      </c>
      <c r="D13" s="72">
        <v>420</v>
      </c>
      <c r="E13" s="72">
        <f t="shared" si="0"/>
        <v>420</v>
      </c>
    </row>
    <row r="14" spans="2:8" x14ac:dyDescent="0.25">
      <c r="B14" s="71" t="s">
        <v>68</v>
      </c>
      <c r="C14" s="72">
        <v>1</v>
      </c>
      <c r="D14" s="72">
        <v>500</v>
      </c>
      <c r="E14" s="72">
        <f t="shared" si="0"/>
        <v>500</v>
      </c>
    </row>
    <row r="15" spans="2:8" x14ac:dyDescent="0.25">
      <c r="B15" s="71" t="s">
        <v>69</v>
      </c>
      <c r="C15" s="72">
        <v>1</v>
      </c>
      <c r="D15" s="72">
        <v>500</v>
      </c>
      <c r="E15" s="72">
        <f t="shared" si="0"/>
        <v>500</v>
      </c>
    </row>
    <row r="16" spans="2:8" x14ac:dyDescent="0.25">
      <c r="B16" s="71" t="s">
        <v>70</v>
      </c>
      <c r="C16" s="72">
        <v>4</v>
      </c>
      <c r="D16" s="72">
        <v>190</v>
      </c>
      <c r="E16" s="72">
        <f t="shared" si="0"/>
        <v>760</v>
      </c>
    </row>
    <row r="17" spans="2:6" x14ac:dyDescent="0.25">
      <c r="B17" s="71" t="s">
        <v>71</v>
      </c>
      <c r="C17" s="72">
        <v>1</v>
      </c>
      <c r="D17" s="72">
        <v>1500</v>
      </c>
      <c r="E17" s="72">
        <f t="shared" si="0"/>
        <v>1500</v>
      </c>
    </row>
    <row r="18" spans="2:6" x14ac:dyDescent="0.25">
      <c r="B18" s="71" t="s">
        <v>72</v>
      </c>
      <c r="C18" s="72">
        <v>6</v>
      </c>
      <c r="D18" s="72">
        <v>190</v>
      </c>
      <c r="E18" s="72">
        <f t="shared" si="0"/>
        <v>1140</v>
      </c>
    </row>
    <row r="19" spans="2:6" x14ac:dyDescent="0.25">
      <c r="B19" s="71" t="s">
        <v>73</v>
      </c>
      <c r="C19" s="72">
        <v>1</v>
      </c>
      <c r="D19" s="72">
        <v>100</v>
      </c>
      <c r="E19" s="72">
        <f t="shared" si="0"/>
        <v>100</v>
      </c>
    </row>
    <row r="20" spans="2:6" x14ac:dyDescent="0.25">
      <c r="B20" s="73" t="s">
        <v>74</v>
      </c>
      <c r="C20" s="72">
        <v>1</v>
      </c>
      <c r="D20" s="72">
        <v>700</v>
      </c>
      <c r="E20" s="72">
        <f t="shared" si="0"/>
        <v>700</v>
      </c>
    </row>
    <row r="21" spans="2:6" x14ac:dyDescent="0.25">
      <c r="C21" s="72"/>
      <c r="D21" s="72"/>
      <c r="E21" s="69">
        <f>SUM(E5:E20)</f>
        <v>10488</v>
      </c>
      <c r="F21" s="69" t="s">
        <v>75</v>
      </c>
    </row>
    <row r="23" spans="2:6" x14ac:dyDescent="0.25">
      <c r="B23" s="74" t="s">
        <v>77</v>
      </c>
      <c r="C23" s="91">
        <f>E5+E6+E10+E11+E14+E15+E17+E16+E18+E19</f>
        <v>7588</v>
      </c>
    </row>
    <row r="24" spans="2:6" x14ac:dyDescent="0.25">
      <c r="B24" s="74" t="s">
        <v>78</v>
      </c>
      <c r="C24" s="91">
        <f>E13+E20</f>
        <v>1120</v>
      </c>
    </row>
    <row r="26" spans="2:6" x14ac:dyDescent="0.25">
      <c r="B26" s="74" t="s">
        <v>76</v>
      </c>
      <c r="C26" s="69">
        <f>E7+E8+E9+E12</f>
        <v>1780</v>
      </c>
    </row>
    <row r="27" spans="2:6" x14ac:dyDescent="0.25">
      <c r="C27" s="76">
        <f>SUM(C23:C26)</f>
        <v>10488</v>
      </c>
    </row>
  </sheetData>
  <mergeCells count="2">
    <mergeCell ref="F1:H1"/>
    <mergeCell ref="D1:E1"/>
  </mergeCells>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5</vt:i4>
      </vt:variant>
    </vt:vector>
  </HeadingPairs>
  <TitlesOfParts>
    <vt:vector size="12" baseType="lpstr">
      <vt:lpstr>Kopsavilkums</vt:lpstr>
      <vt:lpstr>Būvdarbi_mebeles_Jugla</vt:lpstr>
      <vt:lpstr>IKT</vt:lpstr>
      <vt:lpstr>Med_tehn_Jugla</vt:lpstr>
      <vt:lpstr>Med_tehn_9k</vt:lpstr>
      <vt:lpstr>Med_teh_esosh_kap_celsh</vt:lpstr>
      <vt:lpstr>Aptieka_Jugla</vt:lpstr>
      <vt:lpstr>Aptieka_Jugla!Print_Area</vt:lpstr>
      <vt:lpstr>Kopsavilkums!Print_Area</vt:lpstr>
      <vt:lpstr>Med_teh_esosh_kap_celsh!Print_Titles</vt:lpstr>
      <vt:lpstr>Med_tehn_9k!Print_Titles</vt:lpstr>
      <vt:lpstr>Med_tehn_Jugla!Print_Titles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Jūlija Kukuļinska</dc:creator>
  <cp:lastModifiedBy>Sandra Kasparenko</cp:lastModifiedBy>
  <cp:lastPrinted>2021-10-31T17:40:28Z</cp:lastPrinted>
  <dcterms:created xsi:type="dcterms:W3CDTF">2021-10-15T04:49:37Z</dcterms:created>
  <dcterms:modified xsi:type="dcterms:W3CDTF">2021-11-03T14:21:02Z</dcterms:modified>
</cp:coreProperties>
</file>