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vnozare.pri\vm\Redirect_profiles\lzandberga\Desktop\4_5_6_pieskirumi\2022_pieprasijums\uz_FM_prec_190422\"/>
    </mc:Choice>
  </mc:AlternateContent>
  <xr:revisionPtr revIDLastSave="0" documentId="13_ncr:1_{ED117722-A767-4B78-9B1B-3A47FFCF1A38}" xr6:coauthVersionLast="47" xr6:coauthVersionMax="47" xr10:uidLastSave="{00000000-0000-0000-0000-000000000000}"/>
  <bookViews>
    <workbookView xWindow="-120" yWindow="-120" windowWidth="29040" windowHeight="15840" tabRatio="970" xr2:uid="{00000000-000D-0000-FFFF-FFFF00000000}"/>
  </bookViews>
  <sheets>
    <sheet name="Kopsavilkums" sheetId="77" r:id="rId1"/>
    <sheet name="R.1.sl._799" sheetId="20" r:id="rId2"/>
    <sheet name="R.2.sl_799" sheetId="81" r:id="rId3"/>
    <sheet name="Rezekne_799" sheetId="83" r:id="rId4"/>
    <sheet name="Jelg_799" sheetId="82" r:id="rId5"/>
    <sheet name="Ziemeļkurz_799" sheetId="25" r:id="rId6"/>
    <sheet name="Vidzem_899" sheetId="84" r:id="rId7"/>
    <sheet name="Jekabp_899" sheetId="85" r:id="rId8"/>
    <sheet name="Ziemeļk_899" sheetId="40" r:id="rId9"/>
    <sheet name="Priek_899" sheetId="64" r:id="rId10"/>
    <sheet name="Dobele_899" sheetId="48" r:id="rId11"/>
    <sheet name="Alūksn_899" sheetId="65" r:id="rId12"/>
    <sheet name="Bausk_899" sheetId="66" r:id="rId13"/>
    <sheet name="Cēsis_899" sheetId="19" r:id="rId14"/>
    <sheet name="Madona_899" sheetId="67" r:id="rId15"/>
    <sheet name="Limb_899" sheetId="68" r:id="rId16"/>
    <sheet name="R.2.sl_899" sheetId="69" r:id="rId17"/>
    <sheet name="Sanare_899" sheetId="70" r:id="rId18"/>
    <sheet name="Jelg_899" sheetId="71" r:id="rId19"/>
    <sheet name="Tukums_899" sheetId="72" r:id="rId20"/>
    <sheet name="Saldus_904" sheetId="73" r:id="rId21"/>
    <sheet name="Ludza_904" sheetId="32" r:id="rId22"/>
    <sheet name="Jūras MC_904" sheetId="74" r:id="rId23"/>
    <sheet name="Aizkraukle_904" sheetId="75" r:id="rId24"/>
  </sheets>
  <definedNames>
    <definedName name="_xlnm._FilterDatabase" localSheetId="0" hidden="1">Kopsavilkums!$A$6:$K$6</definedName>
    <definedName name="_xlnm.Print_Area" localSheetId="4">Jelg_799!$A$4:$J$38</definedName>
    <definedName name="_xlnm.Print_Area" localSheetId="3">Rezekne_799!$A$1:$J$36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7" i="77" l="1"/>
  <c r="K18" i="77" l="1"/>
  <c r="K19" i="77" l="1"/>
  <c r="K20" i="77"/>
  <c r="K21" i="77"/>
  <c r="K22" i="77"/>
  <c r="K23" i="77"/>
  <c r="K24" i="77"/>
  <c r="K25" i="77"/>
  <c r="K26" i="77"/>
  <c r="K27" i="77"/>
  <c r="K28" i="77"/>
  <c r="K29" i="77"/>
  <c r="K30" i="77"/>
  <c r="K31" i="77"/>
  <c r="K32" i="77"/>
  <c r="K33" i="77"/>
  <c r="K34" i="77"/>
  <c r="K35" i="77"/>
  <c r="K36" i="77"/>
  <c r="K16" i="77"/>
  <c r="K38" i="77"/>
  <c r="G16" i="77"/>
  <c r="H12" i="77"/>
  <c r="B44" i="82"/>
  <c r="H11" i="77"/>
  <c r="B35" i="83"/>
  <c r="H9" i="77"/>
  <c r="H44" i="77"/>
  <c r="K44" i="77" s="1"/>
  <c r="B14" i="75"/>
  <c r="H40" i="77"/>
  <c r="B28" i="32"/>
  <c r="G5" i="32"/>
  <c r="G4" i="32"/>
  <c r="G3" i="32"/>
  <c r="K39" i="77"/>
  <c r="K40" i="77"/>
  <c r="K41" i="77"/>
  <c r="K42" i="77"/>
  <c r="K43" i="77"/>
  <c r="B19" i="73"/>
  <c r="H38" i="77" s="1"/>
  <c r="B17" i="73"/>
  <c r="G4" i="73"/>
  <c r="K14" i="77" l="1"/>
  <c r="K13" i="77"/>
  <c r="K12" i="77"/>
  <c r="K11" i="77"/>
  <c r="K10" i="77"/>
  <c r="K9" i="77"/>
  <c r="H8" i="77"/>
  <c r="K8" i="77" s="1"/>
  <c r="G9" i="77"/>
  <c r="H37" i="77"/>
  <c r="E37" i="77"/>
  <c r="K37" i="77" s="1"/>
  <c r="B27" i="72"/>
  <c r="H36" i="77" s="1"/>
  <c r="G5" i="72"/>
  <c r="G4" i="72"/>
  <c r="H35" i="77"/>
  <c r="B21" i="71"/>
  <c r="B19" i="71"/>
  <c r="G5" i="71"/>
  <c r="G4" i="71"/>
  <c r="G3" i="71"/>
  <c r="B35" i="70"/>
  <c r="H33" i="77" s="1"/>
  <c r="G5" i="70"/>
  <c r="G4" i="70"/>
  <c r="G3" i="70"/>
  <c r="G10" i="70"/>
  <c r="I11" i="69"/>
  <c r="G11" i="69"/>
  <c r="G4" i="69" s="1"/>
  <c r="B25" i="69" s="1"/>
  <c r="H32" i="77" s="1"/>
  <c r="G3" i="69"/>
  <c r="I9" i="69"/>
  <c r="C9" i="69"/>
  <c r="G12" i="68"/>
  <c r="G5" i="68" s="1"/>
  <c r="B29" i="68" s="1"/>
  <c r="H30" i="77" s="1"/>
  <c r="G3" i="68"/>
  <c r="G4" i="68"/>
  <c r="I14" i="67"/>
  <c r="G14" i="67"/>
  <c r="G4" i="67"/>
  <c r="I9" i="67"/>
  <c r="G3" i="67"/>
  <c r="H25" i="77"/>
  <c r="B31" i="19"/>
  <c r="B28" i="19"/>
  <c r="G7" i="19"/>
  <c r="G12" i="19"/>
  <c r="G12" i="66"/>
  <c r="G5" i="66" s="1"/>
  <c r="B28" i="66" s="1"/>
  <c r="H24" i="77" s="1"/>
  <c r="B26" i="66"/>
  <c r="G4" i="66"/>
  <c r="G12" i="48"/>
  <c r="G5" i="48" s="1"/>
  <c r="B21" i="48" s="1"/>
  <c r="H22" i="77" s="1"/>
  <c r="G17" i="65"/>
  <c r="G8" i="65" s="1"/>
  <c r="B26" i="65" s="1"/>
  <c r="H23" i="77" s="1"/>
  <c r="B24" i="65"/>
  <c r="G7" i="65"/>
  <c r="G6" i="65"/>
  <c r="G5" i="65"/>
  <c r="G4" i="65"/>
  <c r="G3" i="65"/>
  <c r="B19" i="48"/>
  <c r="G4" i="48"/>
  <c r="B43" i="84"/>
  <c r="G21" i="77"/>
  <c r="B24" i="64"/>
  <c r="H21" i="77" s="1"/>
  <c r="B23" i="64"/>
  <c r="G3" i="64"/>
  <c r="H20" i="77"/>
  <c r="B42" i="40"/>
  <c r="B39" i="40"/>
  <c r="B28" i="85"/>
  <c r="H17" i="77" s="1"/>
  <c r="K17" i="77" s="1"/>
  <c r="C11" i="85"/>
  <c r="H5" i="85"/>
  <c r="H4" i="85"/>
  <c r="G11" i="85"/>
  <c r="I21" i="85"/>
  <c r="I12" i="85"/>
  <c r="H6" i="85"/>
  <c r="H3" i="85"/>
  <c r="B25" i="85" s="1"/>
  <c r="G7" i="84"/>
  <c r="G6" i="84"/>
  <c r="G5" i="84"/>
  <c r="G4" i="84"/>
  <c r="B40" i="84" s="1"/>
  <c r="G3" i="84"/>
  <c r="B42" i="84" s="1"/>
  <c r="I14" i="84"/>
  <c r="G14" i="84"/>
  <c r="C14" i="84"/>
  <c r="B14" i="84"/>
  <c r="G9" i="69" l="1"/>
  <c r="G9" i="67"/>
  <c r="B25" i="67"/>
  <c r="H29" i="77" s="1"/>
  <c r="H16" i="77"/>
  <c r="H15" i="77" s="1"/>
  <c r="K15" i="77" s="1"/>
  <c r="B27" i="85"/>
  <c r="G17" i="77" s="1"/>
  <c r="I11" i="85"/>
  <c r="B43" i="82" l="1"/>
  <c r="B41" i="82"/>
  <c r="B93" i="81"/>
  <c r="B92" i="81"/>
  <c r="C64" i="20"/>
  <c r="C61" i="20"/>
  <c r="C63" i="20"/>
  <c r="B20" i="25"/>
  <c r="B19" i="25"/>
  <c r="G12" i="77"/>
  <c r="G11" i="77"/>
  <c r="G10" i="77"/>
  <c r="B90" i="81" s="1"/>
  <c r="H4" i="20"/>
  <c r="I55" i="81"/>
  <c r="I11" i="81"/>
  <c r="I17" i="81"/>
  <c r="G17" i="81"/>
  <c r="G38" i="81"/>
  <c r="G3" i="83"/>
  <c r="I22" i="83"/>
  <c r="G22" i="83"/>
  <c r="I15" i="83"/>
  <c r="I9" i="83" s="1"/>
  <c r="G15" i="83"/>
  <c r="G9" i="83" s="1"/>
  <c r="C9" i="83"/>
  <c r="B9" i="83"/>
  <c r="G6" i="82"/>
  <c r="G4" i="82"/>
  <c r="I12" i="82"/>
  <c r="G12" i="82"/>
  <c r="C12" i="82"/>
  <c r="B12" i="82"/>
  <c r="G5" i="82"/>
  <c r="G3" i="82"/>
  <c r="G5" i="81"/>
  <c r="G4" i="81"/>
  <c r="G3" i="81"/>
  <c r="I63" i="81"/>
  <c r="G24" i="81"/>
  <c r="G23" i="81"/>
  <c r="C11" i="81"/>
  <c r="G4" i="83" l="1"/>
  <c r="H10" i="77"/>
  <c r="G11" i="81"/>
  <c r="H13" i="77" l="1"/>
  <c r="G40" i="77"/>
  <c r="G39" i="77"/>
  <c r="G20" i="77"/>
  <c r="G13" i="77"/>
  <c r="D50" i="77" l="1"/>
  <c r="D54" i="77"/>
  <c r="D46" i="77"/>
  <c r="K54" i="77"/>
  <c r="F54" i="77"/>
  <c r="E54" i="77"/>
  <c r="K50" i="77"/>
  <c r="K46" i="77" s="1"/>
  <c r="F50" i="77"/>
  <c r="F46" i="77" s="1"/>
  <c r="E50" i="77"/>
  <c r="E46" i="77" s="1"/>
  <c r="D45" i="77" l="1"/>
  <c r="F44" i="77"/>
  <c r="F43" i="77"/>
  <c r="F42" i="77"/>
  <c r="F41" i="77"/>
  <c r="F40" i="77"/>
  <c r="F39" i="77"/>
  <c r="F38" i="77"/>
  <c r="D37" i="77"/>
  <c r="F36" i="77"/>
  <c r="F35" i="77"/>
  <c r="F34" i="77"/>
  <c r="F33" i="77"/>
  <c r="F32" i="77"/>
  <c r="F31" i="77"/>
  <c r="F30" i="77"/>
  <c r="F29" i="77"/>
  <c r="F28" i="77"/>
  <c r="F27" i="77"/>
  <c r="F26" i="77"/>
  <c r="F25" i="77"/>
  <c r="F24" i="77"/>
  <c r="F23" i="77"/>
  <c r="F22" i="77"/>
  <c r="F21" i="77"/>
  <c r="E20" i="77"/>
  <c r="D20" i="77"/>
  <c r="D15" i="77" s="1"/>
  <c r="F19" i="77"/>
  <c r="F18" i="77"/>
  <c r="F17" i="77"/>
  <c r="F16" i="77"/>
  <c r="F14" i="77"/>
  <c r="F13" i="77"/>
  <c r="F12" i="77"/>
  <c r="F11" i="77"/>
  <c r="F10" i="77"/>
  <c r="F9" i="77"/>
  <c r="E8" i="77"/>
  <c r="D8" i="77"/>
  <c r="D7" i="77" s="1"/>
  <c r="E15" i="77" l="1"/>
  <c r="E7" i="77" s="1"/>
  <c r="K7" i="77" s="1"/>
  <c r="F20" i="77"/>
  <c r="F37" i="77"/>
  <c r="F8" i="77"/>
  <c r="F15" i="77" l="1"/>
  <c r="F7" i="77" s="1"/>
  <c r="I8" i="75" l="1"/>
  <c r="G8" i="75"/>
  <c r="C8" i="75"/>
  <c r="B8" i="75"/>
  <c r="G3" i="75"/>
  <c r="G6" i="74"/>
  <c r="G4" i="74"/>
  <c r="G3" i="74"/>
  <c r="G13" i="74"/>
  <c r="G12" i="74" s="1"/>
  <c r="I12" i="74"/>
  <c r="C12" i="74"/>
  <c r="B12" i="74"/>
  <c r="G3" i="73"/>
  <c r="B18" i="73" s="1"/>
  <c r="G38" i="77" s="1"/>
  <c r="I9" i="73"/>
  <c r="G9" i="73"/>
  <c r="C9" i="73"/>
  <c r="B9" i="73"/>
  <c r="G5" i="74" l="1"/>
  <c r="B29" i="32"/>
  <c r="B30" i="32" s="1"/>
  <c r="G3" i="72"/>
  <c r="B25" i="72" s="1"/>
  <c r="B10" i="72"/>
  <c r="C10" i="72"/>
  <c r="G10" i="72"/>
  <c r="I10" i="72"/>
  <c r="B10" i="71"/>
  <c r="C10" i="71"/>
  <c r="G10" i="71"/>
  <c r="I10" i="71"/>
  <c r="I10" i="70"/>
  <c r="C10" i="70"/>
  <c r="B10" i="70"/>
  <c r="I10" i="68"/>
  <c r="G10" i="68"/>
  <c r="C10" i="68"/>
  <c r="B10" i="68"/>
  <c r="B9" i="67"/>
  <c r="C9" i="67"/>
  <c r="G33" i="77" l="1"/>
  <c r="B26" i="72"/>
  <c r="B20" i="71"/>
  <c r="G35" i="77" s="1"/>
  <c r="G6" i="19"/>
  <c r="G5" i="19"/>
  <c r="G4" i="19"/>
  <c r="G3" i="19"/>
  <c r="I10" i="66"/>
  <c r="G10" i="66"/>
  <c r="C10" i="66"/>
  <c r="B10" i="66"/>
  <c r="G3" i="66"/>
  <c r="B25" i="65"/>
  <c r="G23" i="77" s="1"/>
  <c r="I13" i="65"/>
  <c r="G13" i="65"/>
  <c r="C13" i="65"/>
  <c r="B13" i="65"/>
  <c r="B20" i="48"/>
  <c r="G22" i="77" s="1"/>
  <c r="G10" i="48"/>
  <c r="G4" i="64"/>
  <c r="G5" i="64"/>
  <c r="B10" i="64"/>
  <c r="C10" i="64"/>
  <c r="G10" i="64"/>
  <c r="I10" i="64"/>
  <c r="G36" i="77" l="1"/>
  <c r="B29" i="19"/>
  <c r="G25" i="77" s="1"/>
  <c r="B27" i="66"/>
  <c r="G24" i="77" l="1"/>
  <c r="C10" i="32" l="1"/>
  <c r="G3" i="48" l="1"/>
  <c r="B10" i="48" l="1"/>
  <c r="C10" i="48"/>
  <c r="G6" i="40" l="1"/>
  <c r="I35" i="40"/>
  <c r="I33" i="40"/>
  <c r="I32" i="40"/>
  <c r="I26" i="40"/>
  <c r="I25" i="40"/>
  <c r="I24" i="40"/>
  <c r="I23" i="40"/>
  <c r="I22" i="40"/>
  <c r="I21" i="40"/>
  <c r="G20" i="40"/>
  <c r="I20" i="40" s="1"/>
  <c r="I19" i="40"/>
  <c r="G11" i="40"/>
  <c r="C11" i="40"/>
  <c r="B11" i="40"/>
  <c r="G5" i="40"/>
  <c r="G4" i="40"/>
  <c r="G3" i="40"/>
  <c r="B41" i="40" l="1"/>
  <c r="I11" i="40"/>
  <c r="I10" i="32" l="1"/>
  <c r="G10" i="32"/>
  <c r="B10" i="32"/>
  <c r="G3" i="25" l="1"/>
  <c r="G4" i="25"/>
  <c r="B10" i="25"/>
  <c r="C10" i="25"/>
  <c r="G10" i="25"/>
  <c r="I10" i="25"/>
  <c r="H3" i="20"/>
  <c r="C10" i="20"/>
  <c r="D10" i="20"/>
  <c r="H10" i="20"/>
  <c r="J10" i="20"/>
  <c r="I12" i="19" l="1"/>
  <c r="C12" i="19"/>
  <c r="B12" i="19"/>
</calcChain>
</file>

<file path=xl/sharedStrings.xml><?xml version="1.0" encoding="utf-8"?>
<sst xmlns="http://schemas.openxmlformats.org/spreadsheetml/2006/main" count="2217" uniqueCount="1114">
  <si>
    <t>Summa</t>
  </si>
  <si>
    <t>Jēkabpils RS</t>
  </si>
  <si>
    <t>Jelgavas PS</t>
  </si>
  <si>
    <t>Liepājas RS</t>
  </si>
  <si>
    <t>Nr.</t>
  </si>
  <si>
    <t>datums</t>
  </si>
  <si>
    <t>KOPĀ, t.sk.</t>
  </si>
  <si>
    <t>Rēzeknes sl</t>
  </si>
  <si>
    <t>Ziemeļkurzemes RS</t>
  </si>
  <si>
    <t>Ārstniecības iestāde</t>
  </si>
  <si>
    <t>Rīgas 2.slimnīca</t>
  </si>
  <si>
    <t>29.12.2021.</t>
  </si>
  <si>
    <t>2022.gada summa</t>
  </si>
  <si>
    <t>Vidzemes slimnīca</t>
  </si>
  <si>
    <t>Priekules slimnīca</t>
  </si>
  <si>
    <t>Alūksnes slimnīca</t>
  </si>
  <si>
    <t>Cēsu slimnīca</t>
  </si>
  <si>
    <t>Preiļu slimnīca</t>
  </si>
  <si>
    <t>Jūrmalas slimnīca</t>
  </si>
  <si>
    <t>Aizkraukles sl.</t>
  </si>
  <si>
    <t>Sanare KRC Jaunķemeri</t>
  </si>
  <si>
    <t>Irlavas SKS</t>
  </si>
  <si>
    <t>Tukuma slimnīca</t>
  </si>
  <si>
    <t>30.12.2021.</t>
  </si>
  <si>
    <t>NVD-9/200-2021</t>
  </si>
  <si>
    <t>NVD-9/205-2021</t>
  </si>
  <si>
    <t>NVD-9/237-2021</t>
  </si>
  <si>
    <t>NVD-9/221-2021</t>
  </si>
  <si>
    <t>22.12.2021.</t>
  </si>
  <si>
    <t>NVD-9/216-2021</t>
  </si>
  <si>
    <t>27.12.2021.</t>
  </si>
  <si>
    <t>NVD-9/209-2021</t>
  </si>
  <si>
    <t>Limbažu slimnīca</t>
  </si>
  <si>
    <t>23.12.2021.</t>
  </si>
  <si>
    <t>NVD-9/224-2021</t>
  </si>
  <si>
    <t>NVD-9/211-2021</t>
  </si>
  <si>
    <t>NVD-9/207-2021</t>
  </si>
  <si>
    <t>NVD-9/208-2021</t>
  </si>
  <si>
    <t>NVD-9/220-2021</t>
  </si>
  <si>
    <t>NVD-9/204-2021</t>
  </si>
  <si>
    <t>28.12.2021.</t>
  </si>
  <si>
    <t>NVD-9/231-2021</t>
  </si>
  <si>
    <t>NVD-9/222-2021</t>
  </si>
  <si>
    <t>NVD-9/218-2021</t>
  </si>
  <si>
    <t>NVD-9/206-2021</t>
  </si>
  <si>
    <t>NVD-9/214-2021</t>
  </si>
  <si>
    <t>NVD-9/203-2021</t>
  </si>
  <si>
    <t>SIA "BAUSKAS SLIMNĪCA"</t>
  </si>
  <si>
    <t xml:space="preserve">Informācija par finanšu līdzekļu izlietojumu </t>
  </si>
  <si>
    <t xml:space="preserve">Plānotais finansējums </t>
  </si>
  <si>
    <t>Pozīcijas nosaukums</t>
  </si>
  <si>
    <t>Skaits</t>
  </si>
  <si>
    <t>Plānotā summa (ar PVN), EUR</t>
  </si>
  <si>
    <t xml:space="preserve">Pavadzīme </t>
  </si>
  <si>
    <t xml:space="preserve">Maksājuma uzdevums </t>
  </si>
  <si>
    <t>Komentārs par izpildes progresu</t>
  </si>
  <si>
    <t>Pavadzīmes  Nr.</t>
  </si>
  <si>
    <t>Datums</t>
  </si>
  <si>
    <t>Piegādātājs</t>
  </si>
  <si>
    <t>Summa ( ar PVN) EUR</t>
  </si>
  <si>
    <t>Digitālais RTG aparāts ar 2 detektoriem, stacionārais</t>
  </si>
  <si>
    <t>SIA "Arbor Medical Korporācija"</t>
  </si>
  <si>
    <t>Portatīvais US aparāts ar 2 zondēm</t>
  </si>
  <si>
    <t>SIA "A.Medical"</t>
  </si>
  <si>
    <t xml:space="preserve">Pacientu gultas </t>
  </si>
  <si>
    <t>Matrači</t>
  </si>
  <si>
    <t>Pacientu galdiņi</t>
  </si>
  <si>
    <t>Pacientu sēdrati (nogādāšanai uz manipulācijām)</t>
  </si>
  <si>
    <t>Pacientu aizslietņi</t>
  </si>
  <si>
    <t>ARB 116069</t>
  </si>
  <si>
    <t>29.10.2021.</t>
  </si>
  <si>
    <t>Darījums pabeigts.</t>
  </si>
  <si>
    <t>Vakuumsūknis</t>
  </si>
  <si>
    <t>Pieņemšanas - Nodošanas akts</t>
  </si>
  <si>
    <t>10.11.2021.</t>
  </si>
  <si>
    <t>Veselības ministrijas Riropas lietu un starptautiskās sadarbības departaments</t>
  </si>
  <si>
    <r>
      <t xml:space="preserve">Nodošanas - Pieņemšanas akts par no Francijas un Polijas saņemto aprīkojumu.  Saņemti 2 vakuuma sūkņi. </t>
    </r>
    <r>
      <rPr>
        <sz val="12"/>
        <color rgb="FFFF0000"/>
        <rFont val="Times New Roman"/>
        <family val="1"/>
        <charset val="186"/>
      </rPr>
      <t>NETIKS IEGĀDĀTI PAR PIEŠĶIRTO FINANSĒJUMU</t>
    </r>
  </si>
  <si>
    <t>Medicīniskie perfozori</t>
  </si>
  <si>
    <r>
      <t xml:space="preserve">Nodošanas - Pieņemšanas akts par no Francijas un Polijas saņemto aprīkojumu.  Saņemti 4 perfuzori. </t>
    </r>
    <r>
      <rPr>
        <sz val="12"/>
        <color rgb="FFFF0000"/>
        <rFont val="Times New Roman"/>
        <family val="1"/>
        <charset val="186"/>
      </rPr>
      <t>NETIKS IEGĀDĀTI PAR PIEŠĶIRTO FINANSĒJUMU</t>
    </r>
  </si>
  <si>
    <t>Kardiomonitori</t>
  </si>
  <si>
    <t>ARB 115868</t>
  </si>
  <si>
    <t>25.10.2021.</t>
  </si>
  <si>
    <t>Slūžu aizkari</t>
  </si>
  <si>
    <t>22.10.2021.</t>
  </si>
  <si>
    <t>SIA "STALVE"</t>
  </si>
  <si>
    <t>Skābekļa plūsmas sadalītājs</t>
  </si>
  <si>
    <t>Rēķins 6721881694</t>
  </si>
  <si>
    <t>12.10.2021.</t>
  </si>
  <si>
    <t>Linde Gas SIA</t>
  </si>
  <si>
    <t>oktobris</t>
  </si>
  <si>
    <t>novembris</t>
  </si>
  <si>
    <t>decembris</t>
  </si>
  <si>
    <t>Sabiedrība ar ierobežotu atbildību "Velasco", reģ. Nr. 40203232892</t>
  </si>
  <si>
    <t>Sabiedrība ar ierobežotu atbildību "Limbažu slimnīca"</t>
  </si>
  <si>
    <t>Vitālo funkciju monitori</t>
  </si>
  <si>
    <t>sagatavota iepirkuma specifikācija, notiek sarunu procedūra ar piegādātāju</t>
  </si>
  <si>
    <t>Perfuzori</t>
  </si>
  <si>
    <t>Skābekļa koncentratori</t>
  </si>
  <si>
    <t>Procedūru galdiņi</t>
  </si>
  <si>
    <t>Podkrēsls</t>
  </si>
  <si>
    <t>Skābekļa plūsmas mērītājs ar mitrinātāja trauku</t>
  </si>
  <si>
    <t>Infūzijas statīvi</t>
  </si>
  <si>
    <t>Funkcionālie rati pacientu pārvietošanai</t>
  </si>
  <si>
    <t>Sēdkrēsli pacientu pārvietošanai</t>
  </si>
  <si>
    <t>Pretizgulējumu matrači</t>
  </si>
  <si>
    <t>Aizslietņi</t>
  </si>
  <si>
    <t>Funkcionālās gultas ar matračiem</t>
  </si>
  <si>
    <t>SIA "Priekules slimnīca"</t>
  </si>
  <si>
    <t>ARB 118318</t>
  </si>
  <si>
    <t>TR 212129</t>
  </si>
  <si>
    <t>SIA Tradintek</t>
  </si>
  <si>
    <t>Pacientu monitori ar pulsoksimetriem,ar asinsspiediena automātisko mērišanu un EKG</t>
  </si>
  <si>
    <t>Sūkņi</t>
  </si>
  <si>
    <t>Pretizgulējuma matrači</t>
  </si>
  <si>
    <t>Elektrokardiogrāfs</t>
  </si>
  <si>
    <t>Starpsienas telpu nodalīšanai (zonu nodalīšanai)</t>
  </si>
  <si>
    <t>Arbor Medical Korporācija SIA</t>
  </si>
  <si>
    <t>SIA "Dobeles un apkārtnes slimnīca"</t>
  </si>
  <si>
    <t>Skābekļa padeves līnijas izbūve</t>
  </si>
  <si>
    <t>SIA "Linde Gas"</t>
  </si>
  <si>
    <t>Pulsa oksimetri ar neinvazīvu asinsspiediena mērījuma funkciju ar statīviem uz riteņiem</t>
  </si>
  <si>
    <t>Piegādāti ārzemju palīdzības kārtā</t>
  </si>
  <si>
    <t>Mobīlā RTG iekārta (pārvietojama)</t>
  </si>
  <si>
    <t>Liela apjoma dezinfekcijas iekārta</t>
  </si>
  <si>
    <t xml:space="preserve">SIA " Jelgavas pilsētas slimnīca" </t>
  </si>
  <si>
    <t>Pacientu skapīši (COVID nodaļa)</t>
  </si>
  <si>
    <t>Ventilācijas sistēmu darbības efektivitātes pārbaude, regulēšana un to pasu izstrāde</t>
  </si>
  <si>
    <t>245/12-2021</t>
  </si>
  <si>
    <t xml:space="preserve">SIA " Rimelss" </t>
  </si>
  <si>
    <t>Ventilācijas AHU webserver pieslēgšana</t>
  </si>
  <si>
    <t>07/1021</t>
  </si>
  <si>
    <t>19.10.2021.</t>
  </si>
  <si>
    <t>SIA " Baltservice"</t>
  </si>
  <si>
    <t>HEPA filtru nomaiņa (35 gb.)</t>
  </si>
  <si>
    <t>243/12-2021</t>
  </si>
  <si>
    <t>13.12.2021.</t>
  </si>
  <si>
    <t xml:space="preserve">Augstas veiktspējas gaisa attīrīšanas iekārta </t>
  </si>
  <si>
    <t>14.12.2021.</t>
  </si>
  <si>
    <t xml:space="preserve">SIA " J.I.M." </t>
  </si>
  <si>
    <t>Augstas plūsmas skābekļa terapijas iekārta</t>
  </si>
  <si>
    <t xml:space="preserve">SIA " NMS Elpa" </t>
  </si>
  <si>
    <t>SIA Jēkabpils reģionālā slimnīca, reģ. Nr.50003356621</t>
  </si>
  <si>
    <t>Medicīnas ierīce</t>
  </si>
  <si>
    <t>x</t>
  </si>
  <si>
    <t>Multifunkcionālās reanimācijas gulta, elektriska</t>
  </si>
  <si>
    <t>ARBOR MEDICAL KORPORĀCIJA SIA</t>
  </si>
  <si>
    <t>27.12.21.086651</t>
  </si>
  <si>
    <t>IZPILDĪTS</t>
  </si>
  <si>
    <t>Pacenta skapīti ar statīviem</t>
  </si>
  <si>
    <t>Procedūru rati</t>
  </si>
  <si>
    <t>Māsu novērošanas postenis un kameras pacientu novērošanai</t>
  </si>
  <si>
    <t>Slūžas</t>
  </si>
  <si>
    <t>Mākslīgās plaušu ventilācijas aparāti (NIVA, APST, INV)</t>
  </si>
  <si>
    <t>Vitālo rādītāju moniori</t>
  </si>
  <si>
    <t>Enterālās barošanas sūknis</t>
  </si>
  <si>
    <t>Iekštelpu pārveide (cauruļu maiņa) - steidzama</t>
  </si>
  <si>
    <t>Ārējā infrastruktūras uzlabošana - skābekļa balons, attvaikotājsistēm, balona uzstādīšanas infrastruktūra un cauruļu novadīšana līdz stacionāriem)</t>
  </si>
  <si>
    <t>SIA ,,Tukuma slimnīca "</t>
  </si>
  <si>
    <t xml:space="preserve">6 skābekļa ligzdu  renovācija un to izvietojuma maiņa </t>
  </si>
  <si>
    <t>920/2021</t>
  </si>
  <si>
    <t>NMS Elpa SIA</t>
  </si>
  <si>
    <t>Papildus nepieciešamo vitālo funkciju monitoru skaits</t>
  </si>
  <si>
    <t>GRAINALV223</t>
  </si>
  <si>
    <t>08.12.2021.</t>
  </si>
  <si>
    <t>UAB Graina Latvia- filiāle</t>
  </si>
  <si>
    <t>KJS 212054</t>
  </si>
  <si>
    <t>SIA KJ Serviss</t>
  </si>
  <si>
    <t>Papildus nepieciešamo vitālo funkciju monitoru staciju skaits</t>
  </si>
  <si>
    <t>Mākslīgās plaušu ventilācijas iekārtas</t>
  </si>
  <si>
    <t>Pārvietojamais rentgens</t>
  </si>
  <si>
    <t>Portatīvs ultrasonogrāfs</t>
  </si>
  <si>
    <t xml:space="preserve">Inhalators </t>
  </si>
  <si>
    <t>Slimnieku pacelšanas ierīce (līdz 250 kg)</t>
  </si>
  <si>
    <t>SIA "Sanare - KRC Jaunķemeri"</t>
  </si>
  <si>
    <t>Skābekļa koncentrators EverFlo</t>
  </si>
  <si>
    <t>ARB 118235</t>
  </si>
  <si>
    <t>Defibrilators Hartsine AED 360P</t>
  </si>
  <si>
    <t>Amerikas Baltijas Tehnoloģiju Korporācija SIA</t>
  </si>
  <si>
    <t>Funkcionālais galds Malvestio</t>
  </si>
  <si>
    <t>Gulta, pacientu Arjo</t>
  </si>
  <si>
    <t xml:space="preserve">Infūzijas statīvi </t>
  </si>
  <si>
    <t>Industriālās tehnoloģijas SIA</t>
  </si>
  <si>
    <t>Vakuuma sūknis</t>
  </si>
  <si>
    <t>Pacientu vitālo funkciju monitors P 16 GIMA BM3 PRO</t>
  </si>
  <si>
    <t>Pacientu vitālo funkciju monitors P 16 GIMA VITAL PRO</t>
  </si>
  <si>
    <t>Perfuzors 35205</t>
  </si>
  <si>
    <t>Guļrati ar regulējamu augstumu un matraci</t>
  </si>
  <si>
    <t>Podkrēsli 43191</t>
  </si>
  <si>
    <t>Podkrēsli 27703</t>
  </si>
  <si>
    <t>Podkrēsli 43201</t>
  </si>
  <si>
    <t>Portatīvais EKG aparāts ar piederumiem</t>
  </si>
  <si>
    <t>Perfuzors</t>
  </si>
  <si>
    <t>301890 BLV</t>
  </si>
  <si>
    <t>SIA "B.Braun Medical"</t>
  </si>
  <si>
    <t>Iekārtas piegādātas</t>
  </si>
  <si>
    <t>Pacientu monitori ar statīvu</t>
  </si>
  <si>
    <t>Vakuumsūkņi ar piederumiem</t>
  </si>
  <si>
    <t>Funkcionālās gultas ar skapīti</t>
  </si>
  <si>
    <t>Baktericīdās lampas</t>
  </si>
  <si>
    <t>Pacientu novērošanas kameras ar piederumiem un monitoriem</t>
  </si>
  <si>
    <t>Sābekļa sistēmas uzlabošanas darbi (jau uzsākti, bet rēķins nav saņemts)</t>
  </si>
  <si>
    <t>09.11.2021.</t>
  </si>
  <si>
    <t>Norobežojošo slūžu izdevumi</t>
  </si>
  <si>
    <t>21.10.2021.</t>
  </si>
  <si>
    <t>SIA "Ziemeļkurzemes reģionālā slimnīca"</t>
  </si>
  <si>
    <t>Funkcionālās gultas + matrači</t>
  </si>
  <si>
    <t>ELPA 022719</t>
  </si>
  <si>
    <t>SIA "NMS Elpa"</t>
  </si>
  <si>
    <t>Izpildīts</t>
  </si>
  <si>
    <t>Pacientu skapīši</t>
  </si>
  <si>
    <t>TR 212116</t>
  </si>
  <si>
    <t>SIA "Tradintek"</t>
  </si>
  <si>
    <t>Infūziju statīvi</t>
  </si>
  <si>
    <t>ARB 1177773</t>
  </si>
  <si>
    <t>Perfuzoru turētājskapis ar statīvu (1 uz 3 perfuzoriem)</t>
  </si>
  <si>
    <t>Komplekts 12 pacientu nov.monitori ar centrālo staciju</t>
  </si>
  <si>
    <t>ARB 117994</t>
  </si>
  <si>
    <t>Pulsa oksimetri (ar lādētāju)</t>
  </si>
  <si>
    <t>ARB 116863</t>
  </si>
  <si>
    <t>Konteiners medicīniskajiem atkritumiem</t>
  </si>
  <si>
    <t>MODU 6140/21</t>
  </si>
  <si>
    <t>SIA "Modul"</t>
  </si>
  <si>
    <t>Bīstamo atkritumu statīvs</t>
  </si>
  <si>
    <t>ILX2200454</t>
  </si>
  <si>
    <t>SIA "Interlux"</t>
  </si>
  <si>
    <t>Uzkopšanas rati</t>
  </si>
  <si>
    <t>BG730731</t>
  </si>
  <si>
    <t>SIA "BG"</t>
  </si>
  <si>
    <t>Veļas mazgājamā mašīna</t>
  </si>
  <si>
    <t>PRO690709</t>
  </si>
  <si>
    <t>SIA "Profiks Clean"</t>
  </si>
  <si>
    <t>Rati pacientu pārvadāšanai (sēdrati)</t>
  </si>
  <si>
    <t>ELPA 022675</t>
  </si>
  <si>
    <t>Ledusskapis slēdzams</t>
  </si>
  <si>
    <t>SOL 21-47</t>
  </si>
  <si>
    <t>SIA "SOL 1"</t>
  </si>
  <si>
    <t>Infūzijas šķīduma sildītājs</t>
  </si>
  <si>
    <t>ARB 116153</t>
  </si>
  <si>
    <t xml:space="preserve">Automātiskās virsmu dezinfekcijas iekārta </t>
  </si>
  <si>
    <t>AMR-00729</t>
  </si>
  <si>
    <t>SIA "Amrid"</t>
  </si>
  <si>
    <t>elektrokardiogrāfs</t>
  </si>
  <si>
    <t>ARB 117562</t>
  </si>
  <si>
    <t>00001</t>
  </si>
  <si>
    <t xml:space="preserve">slēgtā tipa baktericīdā lampa </t>
  </si>
  <si>
    <t>ARB 117644</t>
  </si>
  <si>
    <t>intensīvās terapijas pacientu gultas</t>
  </si>
  <si>
    <t>ARB 116988</t>
  </si>
  <si>
    <t>pārvietojamie ratiņi</t>
  </si>
  <si>
    <t>ELPA 022930</t>
  </si>
  <si>
    <t>pārvietojamie medicīnas skapji</t>
  </si>
  <si>
    <t>SC 12721</t>
  </si>
  <si>
    <t>SIA "Scanmed"</t>
  </si>
  <si>
    <t>Nr.24.10.2021</t>
  </si>
  <si>
    <t>Infūzu statīvi</t>
  </si>
  <si>
    <t>ARB 1177772</t>
  </si>
  <si>
    <t>neinvazīvā ventilācijas maska</t>
  </si>
  <si>
    <t>ELPA 022720</t>
  </si>
  <si>
    <t xml:space="preserve">Codan invazīvā asinspiediena piederumi </t>
  </si>
  <si>
    <t>ARB 116259</t>
  </si>
  <si>
    <t>ARB 117889</t>
  </si>
  <si>
    <t>Informācija par finanšu līdzekļu izlietojumu - PAPILDUS FINANSĒJUMS</t>
  </si>
  <si>
    <t>1. Skābekļa pieslēguma sistēmas izbūve</t>
  </si>
  <si>
    <t>1.1. Skābekļa pieslēguma sistēmas izbūve, nodrošinot skābekļa pieslēgumu slimnīcas nodaļās</t>
  </si>
  <si>
    <t>1.2. Skābekļa tvertnes (3 tonnas ) noma</t>
  </si>
  <si>
    <t xml:space="preserve">1.3. Slimnīcas palātu skābekļa sistēmas </t>
  </si>
  <si>
    <t>2. Medicīnas iekārtas un aprīkojums</t>
  </si>
  <si>
    <t xml:space="preserve">2.1. Neinvazīvais portatīvais ventilators  </t>
  </si>
  <si>
    <t>2.2. 3 veida maskas (M, L, XL), 2 no katra</t>
  </si>
  <si>
    <t>2.3. Skābekļa ģenerators (koncentrators)</t>
  </si>
  <si>
    <t>2.4. Skābekļa koncentrācijas detektors</t>
  </si>
  <si>
    <t>3. IT infrastruktūras izveidošana</t>
  </si>
  <si>
    <t>3.1. Pacientu attālināta monitoringa izveidošana 55 palātās ar monitoringa staciju(5 gab.) katras nodaļas māsu postenī</t>
  </si>
  <si>
    <t>SIA "Vidzemes slimnīca"</t>
  </si>
  <si>
    <t>Aktīvie pretizgulējumu matrači</t>
  </si>
  <si>
    <t>S01816</t>
  </si>
  <si>
    <t>UAB Slaugivita</t>
  </si>
  <si>
    <t>21-05721</t>
  </si>
  <si>
    <t>Pacientu novērošanas monitori</t>
  </si>
  <si>
    <t>Perfūzijas sūkņi</t>
  </si>
  <si>
    <t>Mākslīgā plaušu ventilācijas iekārta</t>
  </si>
  <si>
    <t>ARB 116357</t>
  </si>
  <si>
    <t>04.11.2021.</t>
  </si>
  <si>
    <t>SIA Arbor Medical Korporācija</t>
  </si>
  <si>
    <t>21-06561</t>
  </si>
  <si>
    <t>Baktericīdais gaisa caurplūdes recirkulators</t>
  </si>
  <si>
    <t>AM 1335</t>
  </si>
  <si>
    <t>06.12.2021.</t>
  </si>
  <si>
    <t>SIA Airmed</t>
  </si>
  <si>
    <t>21-07205</t>
  </si>
  <si>
    <t>Augstas plūsmas skābekļa terapijas iekārtas</t>
  </si>
  <si>
    <t>ELPA 022529</t>
  </si>
  <si>
    <t>SIA NMS ELPA</t>
  </si>
  <si>
    <t>21-05969</t>
  </si>
  <si>
    <t>ELPA 022753</t>
  </si>
  <si>
    <t>22.11.2021.</t>
  </si>
  <si>
    <t>21-06703</t>
  </si>
  <si>
    <t>21-06963</t>
  </si>
  <si>
    <t>Hipoksijas – hiperoksijas terapijas ierīce</t>
  </si>
  <si>
    <t>Kardiotokogrāfs</t>
  </si>
  <si>
    <t>Mobila ultrasonogrāfijas iekārta</t>
  </si>
  <si>
    <t>Funkcionālās gultas (ar pasīviem pretizgulējumu matračiem)</t>
  </si>
  <si>
    <t>Instrumentu un manipulāciju galdiņi</t>
  </si>
  <si>
    <t>ARB 117129</t>
  </si>
  <si>
    <t>26.11.2021.</t>
  </si>
  <si>
    <t>21-06862</t>
  </si>
  <si>
    <t>Asins kultūru analizators</t>
  </si>
  <si>
    <t>Medicīniskais ledusskapis</t>
  </si>
  <si>
    <t>Centrifūga</t>
  </si>
  <si>
    <t>Pacientu pārvietošanas aprīkojums</t>
  </si>
  <si>
    <t>Līķu rati</t>
  </si>
  <si>
    <t>ELPA 023077</t>
  </si>
  <si>
    <t>Ūdens sagatavošanas sistēma</t>
  </si>
  <si>
    <t>WAT21 2-0846</t>
  </si>
  <si>
    <t>26.10.2021.</t>
  </si>
  <si>
    <t>WATEX SIA</t>
  </si>
  <si>
    <t>21-05959</t>
  </si>
  <si>
    <t>Skābekļa terapijas ierīces</t>
  </si>
  <si>
    <t>ELPA 022765</t>
  </si>
  <si>
    <t>21-06947</t>
  </si>
  <si>
    <t>Defibrilators</t>
  </si>
  <si>
    <t>Enterālās barošanas sūkņi</t>
  </si>
  <si>
    <t>297430 BLV</t>
  </si>
  <si>
    <t>11.10.2021.</t>
  </si>
  <si>
    <t>SIA B.Braun Medical</t>
  </si>
  <si>
    <t>21-05792</t>
  </si>
  <si>
    <r>
      <t xml:space="preserve">MNP SIA "Madonas slimnīca", </t>
    </r>
    <r>
      <rPr>
        <sz val="12"/>
        <color theme="1"/>
        <rFont val="Times New Roman"/>
        <family val="1"/>
        <charset val="186"/>
      </rPr>
      <t>reģistrācijas Nr.40003356507</t>
    </r>
  </si>
  <si>
    <t>Mākslīgās plaušu ventilācijas iekārtas (neinvazīvas)</t>
  </si>
  <si>
    <t>Funkcionālās gultas</t>
  </si>
  <si>
    <t>Pārvietojamais vitālo funkciju kardiomonitors</t>
  </si>
  <si>
    <t>Infūzijas šķīduma uzsildāmais skapis</t>
  </si>
  <si>
    <t>Pulsa oksimetri</t>
  </si>
  <si>
    <t>Pārvietojamais rentgena aparāts</t>
  </si>
  <si>
    <t>SIA "NMS ELPA"</t>
  </si>
  <si>
    <t>Portatīvais RTG aparāts</t>
  </si>
  <si>
    <t>"Cēsu klīnika" SIA</t>
  </si>
  <si>
    <t>Mobilais ultrasonogrāfs</t>
  </si>
  <si>
    <t>Arbor Medical Korporšacija SIA</t>
  </si>
  <si>
    <t>Izpildīts 100%</t>
  </si>
  <si>
    <t>Vitālo funkciju monitoru stacija</t>
  </si>
  <si>
    <t>GRAINALV225</t>
  </si>
  <si>
    <t>03.12.2021.</t>
  </si>
  <si>
    <t>UAB GRAINA Latvia filiāle</t>
  </si>
  <si>
    <t>21-04044</t>
  </si>
  <si>
    <t>Monitori ar invazīvā spiediena mērīšanas moduli</t>
  </si>
  <si>
    <t>Fonendoskopi</t>
  </si>
  <si>
    <t>Tonometri</t>
  </si>
  <si>
    <t>Skābekļa plūsmas regulatori</t>
  </si>
  <si>
    <t>ARB116136</t>
  </si>
  <si>
    <t>01.11.2021.</t>
  </si>
  <si>
    <t>21-03990</t>
  </si>
  <si>
    <t>ARB116383</t>
  </si>
  <si>
    <t>05.11.2021.</t>
  </si>
  <si>
    <t>21-04065</t>
  </si>
  <si>
    <t>ARB115213</t>
  </si>
  <si>
    <t>21-03777</t>
  </si>
  <si>
    <t>ELPA022887</t>
  </si>
  <si>
    <t>NMS ELPA SIA</t>
  </si>
  <si>
    <t>21-03971</t>
  </si>
  <si>
    <t>Rīgas 1.slimnīca</t>
  </si>
  <si>
    <t>NVD-9/234-2021</t>
  </si>
  <si>
    <t>NVD-9/187-2021</t>
  </si>
  <si>
    <t>17.03.2021.</t>
  </si>
  <si>
    <t>NVD-2/131-2021</t>
  </si>
  <si>
    <t>NVD-9/195-2021</t>
  </si>
  <si>
    <t>NVD-9/201-2021</t>
  </si>
  <si>
    <t>Saldus MC</t>
  </si>
  <si>
    <t>NVD-9/227-2021</t>
  </si>
  <si>
    <t>Ludzas MC</t>
  </si>
  <si>
    <t>NVD-9/226-2021</t>
  </si>
  <si>
    <t>Latvijas Jūras MC</t>
  </si>
  <si>
    <t>NVD-9/228-2021</t>
  </si>
  <si>
    <t>Balvu un Gulbenes SA</t>
  </si>
  <si>
    <t>NVD-9/233-2021</t>
  </si>
  <si>
    <t>Rīgas Dzemdību nams</t>
  </si>
  <si>
    <t>NVD-9/230-2021</t>
  </si>
  <si>
    <t>Aizkraukles S</t>
  </si>
  <si>
    <t>Krāslavas slimnīca</t>
  </si>
  <si>
    <t>Bauskas slimnīca</t>
  </si>
  <si>
    <t>Dobeles un apkārtnes slimnīca</t>
  </si>
  <si>
    <t>Madonas slimnīca</t>
  </si>
  <si>
    <t>Skābekļa koncentrācijas mērīšanas iekārtas. 6 gab.</t>
  </si>
  <si>
    <t>CV-NVD-F47</t>
  </si>
  <si>
    <t>Reanimācijas rati, 3 gab.</t>
  </si>
  <si>
    <t>CV-NVD-F46</t>
  </si>
  <si>
    <t>Ledusskapis med.uzglabāšanai 4 gab</t>
  </si>
  <si>
    <t>CV-NVD-F45</t>
  </si>
  <si>
    <t>CV-NVD-F44</t>
  </si>
  <si>
    <t>Fizioterapijas piederumi</t>
  </si>
  <si>
    <t>CV-NVD-F43</t>
  </si>
  <si>
    <t>Pacientu skapīši 140 gab.</t>
  </si>
  <si>
    <t>CV-NVD-F42</t>
  </si>
  <si>
    <t>Gultas + matracis 140 gab</t>
  </si>
  <si>
    <t>CV-NVD-F41</t>
  </si>
  <si>
    <t>Sēdrati 10 gab</t>
  </si>
  <si>
    <t>CV-NVD-F40</t>
  </si>
  <si>
    <t>EKG iekārtas, 2 gab.</t>
  </si>
  <si>
    <t>CV-NVD-F39</t>
  </si>
  <si>
    <t>Portatīvais USG ar EHO</t>
  </si>
  <si>
    <t>CV-NVD-F38</t>
  </si>
  <si>
    <t>Flovmetri ar mitrinātāju 120 gab.</t>
  </si>
  <si>
    <t>CV-NVD-F37</t>
  </si>
  <si>
    <t>Pulsa oksimetri 20 gab.</t>
  </si>
  <si>
    <t>CV-NVD-F36</t>
  </si>
  <si>
    <t>Perfūzijas sūkņi, 20 gab.</t>
  </si>
  <si>
    <t>CV-NVD-F35</t>
  </si>
  <si>
    <t>Vakumsūknis, portatīvs, 4 gab</t>
  </si>
  <si>
    <t>CV-NVD-F34</t>
  </si>
  <si>
    <t>Infūzijas statīvi, 80 gab.</t>
  </si>
  <si>
    <t>CV-NVD-F33</t>
  </si>
  <si>
    <t>Infūzijas sūkņi. 15 gab.</t>
  </si>
  <si>
    <t>CV-NVD-F32</t>
  </si>
  <si>
    <t>Defibrilators, 4 gab</t>
  </si>
  <si>
    <t>CV-NVD-F31</t>
  </si>
  <si>
    <t>Centrālā monitoringa stacija 2 gab</t>
  </si>
  <si>
    <t>CV-NVD-F30</t>
  </si>
  <si>
    <t>Pacienta monitori stacionāri 4 gab.</t>
  </si>
  <si>
    <t>CV-NVD-F29</t>
  </si>
  <si>
    <t>Pacienta monitori pārvietojami 30 gab.</t>
  </si>
  <si>
    <t>CV-NVD-F28</t>
  </si>
  <si>
    <t>Transporta MPV iekārtas 2 gab</t>
  </si>
  <si>
    <t>CV-NVD-F27</t>
  </si>
  <si>
    <t>Ēdiena transporta rati, 4 gab.</t>
  </si>
  <si>
    <t>CV-NVD-F26</t>
  </si>
  <si>
    <t>Miskastes ar pedāli, 100</t>
  </si>
  <si>
    <t>CV-NVD-F25</t>
  </si>
  <si>
    <t>Mazgāšanas rati, 15</t>
  </si>
  <si>
    <t>CV-NVD-F24</t>
  </si>
  <si>
    <t>Padubes mašīna, 2 gab</t>
  </si>
  <si>
    <t>CV-NVD-F23</t>
  </si>
  <si>
    <t>Aprūpes rati, 4</t>
  </si>
  <si>
    <t>CV-NVD-F22</t>
  </si>
  <si>
    <t>Noliktavas plaukti, 50</t>
  </si>
  <si>
    <t>CV-NVD-F21</t>
  </si>
  <si>
    <t>Teleskopiskais aizslietnis, 20</t>
  </si>
  <si>
    <t>CV-NVD-F20</t>
  </si>
  <si>
    <t>Saruna procedūra R1S 2021/104-IEP/COVID</t>
  </si>
  <si>
    <t>Galvas mazgašanas vanna, 6 gab</t>
  </si>
  <si>
    <t>CV-NVD-F19</t>
  </si>
  <si>
    <t>Slīddēlis, 4</t>
  </si>
  <si>
    <t>CV-NVD-F18</t>
  </si>
  <si>
    <t>Dušas guļrati 1 gab</t>
  </si>
  <si>
    <t>CV-NVD-F17</t>
  </si>
  <si>
    <t>Matraču aizsargs 120</t>
  </si>
  <si>
    <t>CV-NVD-F16</t>
  </si>
  <si>
    <t>Katūns SIA</t>
  </si>
  <si>
    <t>20.12.2021.</t>
  </si>
  <si>
    <t>KAT21296</t>
  </si>
  <si>
    <t>Sega</t>
  </si>
  <si>
    <t>CV-NVD-F15</t>
  </si>
  <si>
    <t>Spilvens</t>
  </si>
  <si>
    <t>CV-NVD-F14</t>
  </si>
  <si>
    <t>Palātu / Pacientu informatīvais sienas monitors (māsu postenis)</t>
  </si>
  <si>
    <t>CV-NVD-F13</t>
  </si>
  <si>
    <t>Multisistēma Rīga SIA</t>
  </si>
  <si>
    <t>MSR130119</t>
  </si>
  <si>
    <t>Video ieraksta servera dators</t>
  </si>
  <si>
    <t>CV-NVD-F12</t>
  </si>
  <si>
    <t>Video novērošana</t>
  </si>
  <si>
    <t>CV-NVD-F11</t>
  </si>
  <si>
    <t>Pacienta transporta rati. 4 gab.</t>
  </si>
  <si>
    <t>CV-NVD-F10</t>
  </si>
  <si>
    <t>Aktīvais pretizgulējumu matracis. 10 gab</t>
  </si>
  <si>
    <t>CV-NVD-F09</t>
  </si>
  <si>
    <t>Higiēnisko priekšmetu mazgāšanas-dezinfekcijas iekārta. 2 gab</t>
  </si>
  <si>
    <t>CV-NVD-F08</t>
  </si>
  <si>
    <t>Nerūsējoša tērauda ratiņi ar ritenīšiem 50 gab</t>
  </si>
  <si>
    <t>CV-NVD-F07</t>
  </si>
  <si>
    <t>Māsu izsaukumu sistēmas nomaiņa</t>
  </si>
  <si>
    <t>CV-NVD-F06</t>
  </si>
  <si>
    <t>Elektrības jaudas nodrošināšana</t>
  </si>
  <si>
    <t>CV-NVD-F05</t>
  </si>
  <si>
    <t>TENTI LV SIA</t>
  </si>
  <si>
    <t>TEN131-21</t>
  </si>
  <si>
    <t>Māsu posteņa aizsardzība, 3 gab</t>
  </si>
  <si>
    <t>CV-NVD-F04</t>
  </si>
  <si>
    <t>835/2021</t>
  </si>
  <si>
    <t>Skābekļa līnijas paplašināšana</t>
  </si>
  <si>
    <t>CV-NVD-F03</t>
  </si>
  <si>
    <t>Skābekļa pievāds pie gultas</t>
  </si>
  <si>
    <t>CV-NVD-F02</t>
  </si>
  <si>
    <t>Slūžas 2 gab.</t>
  </si>
  <si>
    <t>CV-NVD-F01</t>
  </si>
  <si>
    <t>SIA Rīgas 1.slimnīca</t>
  </si>
  <si>
    <t>5.4. Platformu ratiņi, alumīnija, ar noņemamiem rokturiem, kravnesību vismaz 300 kg</t>
  </si>
  <si>
    <t>5.3. Noliktavas konteiners medicīnas preču uzglabāšanai, izm. 6,058 x 2,438 x 2,591 mm</t>
  </si>
  <si>
    <t>5.2. Līķu rati</t>
  </si>
  <si>
    <t>21-03392</t>
  </si>
  <si>
    <t>Europa serviss</t>
  </si>
  <si>
    <t>2021/111</t>
  </si>
  <si>
    <t>5.1. punkts. Aukstuma iekārtu uzstādīšana pagrabstāva morgā</t>
  </si>
  <si>
    <t>5. Cita veida pozīcijas</t>
  </si>
  <si>
    <t>21-03561</t>
  </si>
  <si>
    <t>Zeimans</t>
  </si>
  <si>
    <t>ZE 21/4129</t>
  </si>
  <si>
    <t>Baterijas Duracell Industrial AA</t>
  </si>
  <si>
    <t>21-03430</t>
  </si>
  <si>
    <t>BG</t>
  </si>
  <si>
    <t>23.11.2021.</t>
  </si>
  <si>
    <t>BG 731469</t>
  </si>
  <si>
    <t>22-00002</t>
  </si>
  <si>
    <t>Kesko Senukai Latvia</t>
  </si>
  <si>
    <t>Baterijas</t>
  </si>
  <si>
    <t>Dozatori ar sensoru</t>
  </si>
  <si>
    <t>Statīvi roku dezinfekcijas līdzekļiem</t>
  </si>
  <si>
    <t>21-03562</t>
  </si>
  <si>
    <t>15.11.2021.</t>
  </si>
  <si>
    <t>ZE 21//4214</t>
  </si>
  <si>
    <t>Roku dezinfekcijas stends</t>
  </si>
  <si>
    <t>4.11. punkts. Automātiskās dezinfekcijas iekārta rokām. T.sk.:</t>
  </si>
  <si>
    <t>21-03429</t>
  </si>
  <si>
    <t>BG 732135</t>
  </si>
  <si>
    <t>Atkritumu maisu turētāji</t>
  </si>
  <si>
    <t>21-03428</t>
  </si>
  <si>
    <t>BG 731361</t>
  </si>
  <si>
    <t>21-03558</t>
  </si>
  <si>
    <t>ZE 21/4059</t>
  </si>
  <si>
    <t>4.10. Atkritumu tvertnes (kājas pedālis vāka pacelšanai) 200l:</t>
  </si>
  <si>
    <t>Spaiņi 50l</t>
  </si>
  <si>
    <t>21-03556</t>
  </si>
  <si>
    <t>ZE 21/4102</t>
  </si>
  <si>
    <t>4.9. Atkritumu tvertnes (kājas pedālis vāka pacelšanai) 100l:</t>
  </si>
  <si>
    <t>4.8. punkts. Atkritumu rati ar 4 riteņiem, nolaižamu malu</t>
  </si>
  <si>
    <t>4.7. punkts. Netīrās veļas rati ar noslēgtām malām, 1 nolaižamu</t>
  </si>
  <si>
    <t>4.6. Veļas rullis</t>
  </si>
  <si>
    <t>4.5. Veļas žāvētājs</t>
  </si>
  <si>
    <t>4.4. Veļas mazgājamā mašīna</t>
  </si>
  <si>
    <t>21-03563</t>
  </si>
  <si>
    <t>Fevex</t>
  </si>
  <si>
    <t>29.11.2021.</t>
  </si>
  <si>
    <t>FE20015166</t>
  </si>
  <si>
    <t>4.3. punkts. Grīdas mazgājamā mašīna</t>
  </si>
  <si>
    <t>4.2. Ultravioletā (UV) starojuma baktericīdas lampas</t>
  </si>
  <si>
    <t>4.1.Portatīva gaisa un telpas attīrīšans iekārta</t>
  </si>
  <si>
    <t>4. Dezinfekcijas, uzkopšanas un veļas nodrošinājums</t>
  </si>
  <si>
    <t>3.21. Pacientu krekli</t>
  </si>
  <si>
    <t>SIA "KATŪNS"</t>
  </si>
  <si>
    <t>3.20. Gultas veļas komplekti (virspalags, spilvendrāna, palags, puspalags), veļas maisi, spilveni, flaneļa segas</t>
  </si>
  <si>
    <t>3.19. Aparāts bahilām, automātisks</t>
  </si>
  <si>
    <t>3.18. Papildus rati ēdiena pārvadāšanai</t>
  </si>
  <si>
    <t>3.17. Termo kastes ēdiena pārvedāšanai, dezinficējamas</t>
  </si>
  <si>
    <t>3.16. Pārvietojamie galdiņi, 2 līmeņu, uz ritentiņiem</t>
  </si>
  <si>
    <t>3.15. Nebulaizeri</t>
  </si>
  <si>
    <t>3.14. Slīdmatrači pacienta pārvietošanai</t>
  </si>
  <si>
    <t>3.13. Statīvi (infūzijām, ar 4 zariem)</t>
  </si>
  <si>
    <t>3.12. Pacientu sēdrati</t>
  </si>
  <si>
    <t>3.11. Šībermašīna</t>
  </si>
  <si>
    <t>3.10. Aizslietnis, divdaļīgs, uz ritentiņiem, salokāms</t>
  </si>
  <si>
    <t>3.9.Pacienu pacēlājs</t>
  </si>
  <si>
    <t>3.8. Aktīvais pretizgulējumu matracis ar kompresoru</t>
  </si>
  <si>
    <t>3.7. Pretizgulējumu matracis</t>
  </si>
  <si>
    <t>3.6. Pacienta guļrati nodaļai</t>
  </si>
  <si>
    <t>3.5. Guļrati uzņemšanai</t>
  </si>
  <si>
    <t>3.4. Kušete, hidrauliskas ar augstuma regulāciju</t>
  </si>
  <si>
    <t>3.2. Pacienta nakts skapītis vismaz ar 2 atvilknēm un papildus paceļamu funkcionālu ēdināšanas dēli</t>
  </si>
  <si>
    <t>3.1. Gulta pacientu, funkcionāla, elektriska</t>
  </si>
  <si>
    <t>3. Ar pacientu aprūpi saistītās nepieciešamās iekārtas un aprīkojums</t>
  </si>
  <si>
    <t>Saņemti 10 gab, pagaidām nav iespējams pasūtīt, jo vairāk uz doto brīdi nav pedāvājumā</t>
  </si>
  <si>
    <t>2.15. Skābekļa mitrinātāja trauks ar dozimetru</t>
  </si>
  <si>
    <t>2.14. Elektrokardiogrāfs, mobils ar DICOM funkciju (WiFe)</t>
  </si>
  <si>
    <t>21-03555</t>
  </si>
  <si>
    <t>Arbor Medical Korporācija</t>
  </si>
  <si>
    <t>03.11.2021.</t>
  </si>
  <si>
    <t>ARB 116127</t>
  </si>
  <si>
    <t>2.13. punkts. Pulsoksitometrs, pirksta, portatīvs</t>
  </si>
  <si>
    <t>21-03560</t>
  </si>
  <si>
    <t>Magnum medical</t>
  </si>
  <si>
    <t>08.11.2021.</t>
  </si>
  <si>
    <t>MMD 764520</t>
  </si>
  <si>
    <t>Infrasarkanie termometri</t>
  </si>
  <si>
    <t>21-03559</t>
  </si>
  <si>
    <t>MMD 764518</t>
  </si>
  <si>
    <t>2.12. punkts. Bezkontakta termometrs:</t>
  </si>
  <si>
    <t>2.11. Videolaringoskops</t>
  </si>
  <si>
    <t>2.10. Krūšu kurvja portatīvā vakuuma iekārta</t>
  </si>
  <si>
    <t>2.9. Enterālās barošanas sūknis</t>
  </si>
  <si>
    <t>2.8. Portatīvs pulsa oksimetrs</t>
  </si>
  <si>
    <t>2.7. Infūzijas sūknis</t>
  </si>
  <si>
    <t>2.6. Perfūzijas sūknis</t>
  </si>
  <si>
    <t>2.5. Defibrilātors</t>
  </si>
  <si>
    <t>2.3. Mobīla palātas digitāla rentgena iekārta</t>
  </si>
  <si>
    <t>2.2. Neinvazīva mākslīgās plaušas ventilācijas iekārta</t>
  </si>
  <si>
    <t>2.1. Monitors pacientu vitālo funkciju novērošanas ar ratiem</t>
  </si>
  <si>
    <t>21-03557</t>
  </si>
  <si>
    <t>Stalve</t>
  </si>
  <si>
    <t>Aizkari ar rāvējslēdzēju aprūpes vajadzībām</t>
  </si>
  <si>
    <t>21-03553</t>
  </si>
  <si>
    <t>1.1. punkts. Starpsienu montāžas un izbūves darbi:</t>
  </si>
  <si>
    <t>1. Ieguldījumi infrastruktūrā un ēkas tehniskajā nodrošinājumā</t>
  </si>
  <si>
    <t>22-00272</t>
  </si>
  <si>
    <t>Biosan Latvia SIA</t>
  </si>
  <si>
    <t>26.01.2022.</t>
  </si>
  <si>
    <t>BSL-012022-33</t>
  </si>
  <si>
    <t>22-00270</t>
  </si>
  <si>
    <t>TRADINTEK SIA</t>
  </si>
  <si>
    <t>11.01.2022.</t>
  </si>
  <si>
    <t>TR 220009</t>
  </si>
  <si>
    <t>22-00271</t>
  </si>
  <si>
    <t>UAB GRAINA LATVIA filiāle</t>
  </si>
  <si>
    <t>25.01.2022.</t>
  </si>
  <si>
    <t>GRAINLV245</t>
  </si>
  <si>
    <t>22-00269</t>
  </si>
  <si>
    <t>06.01.2022.</t>
  </si>
  <si>
    <t>TR 220008</t>
  </si>
  <si>
    <t>22-00268</t>
  </si>
  <si>
    <t>janvāris</t>
  </si>
  <si>
    <t>SIA "Rīgas 2.slimnīca"</t>
  </si>
  <si>
    <t>SIA "Arbor Medical Korporācija", reģ. Nr. 40003547099</t>
  </si>
  <si>
    <t>Intensīvās terapijas gultu aktīvie pretzigulējumu matrači</t>
  </si>
  <si>
    <t>Specializētas intensīvās terapijas gultas</t>
  </si>
  <si>
    <t>Piekļuves kontroles sistēma slimnīcai</t>
  </si>
  <si>
    <t>Stacionārais USG aparāts COVID pacientu izmeklēšanai</t>
  </si>
  <si>
    <t xml:space="preserve">SIA  " NMS Elpa" </t>
  </si>
  <si>
    <t xml:space="preserve">06.12.2021. </t>
  </si>
  <si>
    <t>Guļrati (Uzņemšanas nodala, pacientu transportēšanai)</t>
  </si>
  <si>
    <t>30.11.2021.</t>
  </si>
  <si>
    <t>Vakuumsūkņi ar statīvu COVID nodaļai</t>
  </si>
  <si>
    <t xml:space="preserve">SIA " NMS ELPA" </t>
  </si>
  <si>
    <t>07.12.2021.</t>
  </si>
  <si>
    <t>Statīvs kardiogrāfam COVID nodaļai</t>
  </si>
  <si>
    <t>Kardiogrāfs ar statīvu COVID nodaļai</t>
  </si>
  <si>
    <t>Tvaika tīrīšanas un dezinfekcijas iekārta</t>
  </si>
  <si>
    <t xml:space="preserve">SIA Tradinteks" </t>
  </si>
  <si>
    <t>16.12.2021.</t>
  </si>
  <si>
    <t>Portatīva ultrasonogrāfijas iekārta (Uzņemšanas nodaāli, COVID nodaļai)</t>
  </si>
  <si>
    <t xml:space="preserve">SIA " Arbor Medical Korporācija" </t>
  </si>
  <si>
    <t>Digitālā palātas RTG iekārta Covid nodaļai</t>
  </si>
  <si>
    <t>Stacionārais RTG aparāts Radioloģijas nodaļā COVID pacientu izmeklēšanai</t>
  </si>
  <si>
    <t xml:space="preserve">SIA " A.Medical" </t>
  </si>
  <si>
    <t>Medicīniskie attēlu apskates monitori</t>
  </si>
  <si>
    <t xml:space="preserve">SIA  Arbor Medical Korporācija" </t>
  </si>
  <si>
    <t>Videolaringoskops (intensīvās terapijas pacientiem)</t>
  </si>
  <si>
    <t>Datortomogrāfs (64-slāņu)</t>
  </si>
  <si>
    <t>Nieru aiztājējterapijas iekārta (intensīvās terapijas pacientiem)</t>
  </si>
  <si>
    <t>Astoņu pacientu novērošanas centrālā darba stacija intensīvās terapijas pacientiem un 8 pacientu novērošanas monitori</t>
  </si>
  <si>
    <t>Skābekļa saišķu uzglabāšanas nojumes izbūve</t>
  </si>
  <si>
    <t xml:space="preserve">Skābekļa koncentrators (Skābekļa ražošanas iekārtu piegāde un uzstādīšana)  ar ražību 15 Nm3/h, glabāšanas konteiners </t>
  </si>
  <si>
    <t xml:space="preserve">Dublējošās avārijas apgādes ar medicīnisko skābekli remontdarbi, montāža un izbūve (60 m) </t>
  </si>
  <si>
    <t xml:space="preserve">SIA " Linde Gas" </t>
  </si>
  <si>
    <t>Mediciniskā skābekļa automātiskas pārslēgšanas stacija aprikota ar LCD ekranu, SMS moduli. Darba jauda 50 m3/h</t>
  </si>
  <si>
    <t>SIA "A Medical"</t>
  </si>
  <si>
    <t>AM211200125</t>
  </si>
  <si>
    <t>Sevoflurāna iztvaikotājs anestēzijas iekārtai</t>
  </si>
  <si>
    <t>SIA "Amerikas Baltijas tehnoloģiju korporācija"</t>
  </si>
  <si>
    <t>ABTK 213451</t>
  </si>
  <si>
    <t>SIA "AB Medical Group Riga"</t>
  </si>
  <si>
    <t>ABMG 212177</t>
  </si>
  <si>
    <t>ABMG 212153</t>
  </si>
  <si>
    <t>Portatīvais elektrokardiogrāfs</t>
  </si>
  <si>
    <t>SIA "J.I.M.", reģ. Nr. 40003191695</t>
  </si>
  <si>
    <t>Portatīvā gaisa un telpu attīrīšanas iekārta</t>
  </si>
  <si>
    <t>Sabiedrība ar ierobežotu atbildību "Amrid", reģ. Nr. 40103271732</t>
  </si>
  <si>
    <t>28.01.2022.</t>
  </si>
  <si>
    <t>AMR-00775</t>
  </si>
  <si>
    <t>Ūdeņraža peroksīda miglotājs</t>
  </si>
  <si>
    <t>Sabiedrība ar ierobežotu atbildību "NMS ELPA", reģ. 40003348336</t>
  </si>
  <si>
    <t>Portatīvās tualetes</t>
  </si>
  <si>
    <t>Sabiedrība ar ierobežotu atbildību "AB MEDICAL GROUP RIGA", reģ. Nr. 40003373297</t>
  </si>
  <si>
    <t>Pacientu transportēšanas guļrati</t>
  </si>
  <si>
    <t>Sēžamrati</t>
  </si>
  <si>
    <t>Šībermašīna</t>
  </si>
  <si>
    <t>Sabiedrība ar ierobežotu atbildību "B.BRAUN MEDICAL", reģ.Nr.40003277955</t>
  </si>
  <si>
    <t>Nieru aizstājējterapijas iekārta</t>
  </si>
  <si>
    <t>Pretizgulējumu matracis</t>
  </si>
  <si>
    <t>Funkcionālā pacientu gulta</t>
  </si>
  <si>
    <t>Risinājums medicīniskā saspiestā gaisa kontūru segmentēšanai (noplūžu fiksēšanai)</t>
  </si>
  <si>
    <t>Medicīniskā saspiestā gaisa apgādes sistēmas atjaunošana</t>
  </si>
  <si>
    <t>Viena punkta rezerves barošana ar platformu</t>
  </si>
  <si>
    <t>Linde Gas SIA, reģ. Nr. 40003068518</t>
  </si>
  <si>
    <t>Risinājums medicīniskā skābekļa kontūru segmentēšanai (noplūžu fiksēšanai)</t>
  </si>
  <si>
    <t>Skābekļa padeves sistēmas kapacitātes palielināšana un modernizēšana, t.sk. centrāle ar sms modeli, stabilizācijas bloks, un izejas kolektors</t>
  </si>
  <si>
    <t xml:space="preserve">Iekšējās medicīniskā skābekļa apgādes sistēmas atjaunošana </t>
  </si>
  <si>
    <t>Plūsmas mērītāju komplekts</t>
  </si>
  <si>
    <t>Iztvaicētājs</t>
  </si>
  <si>
    <t>Sašķidrinātā medicīniskā skābekļa uzglabāšanas tvertne</t>
  </si>
  <si>
    <t>Sabiedrība ar ierobežotu atbildību "RĒZEKNES SLIMNĪCA"</t>
  </si>
  <si>
    <t>SIA "Selding"</t>
  </si>
  <si>
    <t>SEL21016374</t>
  </si>
  <si>
    <t>Miskastes turētāji</t>
  </si>
  <si>
    <t>O2 kocentratori</t>
  </si>
  <si>
    <t>SIA "Mediq Latvija"</t>
  </si>
  <si>
    <t>MDQ-000055056</t>
  </si>
  <si>
    <t>SIA "MedAmber"</t>
  </si>
  <si>
    <t>LMC/271221</t>
  </si>
  <si>
    <t>Vakumsūkņi</t>
  </si>
  <si>
    <t>Transportēšanas rati</t>
  </si>
  <si>
    <t>SIA"AMRID"</t>
  </si>
  <si>
    <t>AMR-00753</t>
  </si>
  <si>
    <t>Baktericīdā mašīna</t>
  </si>
  <si>
    <t>Statīvi</t>
  </si>
  <si>
    <t>Gultas</t>
  </si>
  <si>
    <t>ARB117855</t>
  </si>
  <si>
    <t>Pulsa oksimetrs ar iznesamo sensoru</t>
  </si>
  <si>
    <t>Aizslietnis 1 daļīgs</t>
  </si>
  <si>
    <t>Aizslietnis 2 daļīgs</t>
  </si>
  <si>
    <t>ARB117859</t>
  </si>
  <si>
    <t>Medikamentu galdiņš</t>
  </si>
  <si>
    <t>ARB117857</t>
  </si>
  <si>
    <t>Portatīva MVP iekārta ar neinvazīvo ventilācijas funkciju</t>
  </si>
  <si>
    <t>TR212084</t>
  </si>
  <si>
    <t>Pacientu vitāli svarīgo funkciju novērošanas monitors</t>
  </si>
  <si>
    <t>SIA "ELME MESSER L"</t>
  </si>
  <si>
    <t>092-28482</t>
  </si>
  <si>
    <t>Augstas plūsmas skābekļa regulators (25l/min)</t>
  </si>
  <si>
    <t>Dubultais skābekļa plūsmas regulators (15l/min)</t>
  </si>
  <si>
    <t>SIA "Ludzas medicīnas centrs"</t>
  </si>
  <si>
    <t>Laringoskopa komplekts COVD 19 pacientiem</t>
  </si>
  <si>
    <t>Neinvazīvais ventilators ar CO2 funkciju</t>
  </si>
  <si>
    <t>ARB116484</t>
  </si>
  <si>
    <t>Skābekļa sistēmas izveide papildus 24. gultām. </t>
  </si>
  <si>
    <t>ARB118466</t>
  </si>
  <si>
    <t xml:space="preserve">Perfuzori </t>
  </si>
  <si>
    <t>ARB118464</t>
  </si>
  <si>
    <t xml:space="preserve">Pulsa oksimetri ar neinvazīvo asisspiediena mērīšanu </t>
  </si>
  <si>
    <t>ARB118461</t>
  </si>
  <si>
    <t xml:space="preserve">Pacientu vitālo funkciju monitors </t>
  </si>
  <si>
    <t>Latvijas Jūras Medicīnas centrs AS</t>
  </si>
  <si>
    <t xml:space="preserve">Funkcionālās gultas </t>
  </si>
  <si>
    <t>SIA Drussa</t>
  </si>
  <si>
    <t>FT213143CXPB</t>
  </si>
  <si>
    <t>DRS210885</t>
  </si>
  <si>
    <t>FT213195NZ67</t>
  </si>
  <si>
    <t>SIA Elme Messer L</t>
  </si>
  <si>
    <t>092-27991</t>
  </si>
  <si>
    <t>Papildus 6 skābekļa padeves ligzdu ierīkošana</t>
  </si>
  <si>
    <t>Pulsoksimetrs</t>
  </si>
  <si>
    <t>Monitori nav nepieciešami, jo saņemti kā humānā palīdzība</t>
  </si>
  <si>
    <t>Vitālo funkciju monitorēšanai</t>
  </si>
  <si>
    <t>SIA "Saldus medicīnas centrs"</t>
  </si>
  <si>
    <t>092-28882</t>
  </si>
  <si>
    <t>ARB118484</t>
  </si>
  <si>
    <t>TR220004</t>
  </si>
  <si>
    <t>KJS220181</t>
  </si>
  <si>
    <t>SIA "KJ Serviss"</t>
  </si>
  <si>
    <t>KJS220180</t>
  </si>
  <si>
    <t>Iepirkuma daļa pārtraukta</t>
  </si>
  <si>
    <t>februāris</t>
  </si>
  <si>
    <t>22-07469</t>
  </si>
  <si>
    <t>„TRADINTEK” SIA</t>
  </si>
  <si>
    <t>Sabiedrība ar ierobežotu atbildību "AB MEDICAL GROUP RIGA"</t>
  </si>
  <si>
    <t>Iespējamie piegādes veicēji nespēj iekļauties noteiktajā piegādes termiņā. Vēlams piegādes termiņa pagarinājums aptuveni 2 mēneši.</t>
  </si>
  <si>
    <t>Izsludināts iepirkums Publisko iepirkumu likuma 9. panta kārtībā „Krūšu kurvja drenāžas sistēmu iegāde” (id. Nr. SIA „Rīgas 2.slimnīca” 2022/3), kur atvēršana bija 21.02.2022.</t>
  </si>
  <si>
    <t>Sabiedrība ar ierobežotu atbildību "NMS ELPA"</t>
  </si>
  <si>
    <t>ARB 119303</t>
  </si>
  <si>
    <t>24.01.2022.</t>
  </si>
  <si>
    <t>UAB "Slaugivita"</t>
  </si>
  <si>
    <t>SIA “A.MEDICAL”</t>
  </si>
  <si>
    <t>Tiek veikta tirgus izpēte</t>
  </si>
  <si>
    <t>KAT 22017</t>
  </si>
  <si>
    <t>02.02.2022.</t>
  </si>
  <si>
    <t>Sabiedrība ar ierobežotu atbildību "Amrid"</t>
  </si>
  <si>
    <t>Sabiedrība ar ierobežotu atbildību "FEVEX"</t>
  </si>
  <si>
    <t>EIS</t>
  </si>
  <si>
    <t>ARB 119294</t>
  </si>
  <si>
    <t>Iekārtas netiks iegādātas</t>
  </si>
  <si>
    <t>21.10.2021. - Alūksnes slimnīca</t>
  </si>
  <si>
    <t>303446 BLV</t>
  </si>
  <si>
    <t>31.01.2022.
15.02.2022.</t>
  </si>
  <si>
    <t>ARB 119306
ARB 200497</t>
  </si>
  <si>
    <t>Pasākuma realizēšana netiks veikta.</t>
  </si>
  <si>
    <t>Linde Gas SIA, reģ. Nr. 40003068518;
Sabiedrība ar ierobežotu atbildību "OptiCom", 40003231409</t>
  </si>
  <si>
    <t>Skābekļa centrālā pievada pārbūve</t>
  </si>
  <si>
    <t>22-07358</t>
  </si>
  <si>
    <t>TR 220017</t>
  </si>
  <si>
    <t>22-07374</t>
  </si>
  <si>
    <t>ELPA 023338</t>
  </si>
  <si>
    <t>22-07461</t>
  </si>
  <si>
    <t>ELPA 023337</t>
  </si>
  <si>
    <t>22-07462</t>
  </si>
  <si>
    <t>Vitālo funkciju novērošanas monitors</t>
  </si>
  <si>
    <t>Dezinficējams skapītis pie gultas</t>
  </si>
  <si>
    <t>SIA "Gudrā māja GMF"</t>
  </si>
  <si>
    <t>Piegādāta lietota ārzemju palīdzības kārtā</t>
  </si>
  <si>
    <t xml:space="preserve">SIA "AB Medical Group Riga" </t>
  </si>
  <si>
    <t>15.02.2022.</t>
  </si>
  <si>
    <t>16.02.2022. noslēdzas iepirkums, plānotā iekārtu piegāde 01.04.2022.</t>
  </si>
  <si>
    <t>07.01.2022.</t>
  </si>
  <si>
    <t>SIA Stalve</t>
  </si>
  <si>
    <t>Divas starpsienas telpu nodalīšanai ( zonu nodalīšanai).</t>
  </si>
  <si>
    <t>Avansā izmaksāts 2021.gadā</t>
  </si>
  <si>
    <t>Faktiski apgūts finansējums 2021. gadā</t>
  </si>
  <si>
    <t>Netiks īstenots</t>
  </si>
  <si>
    <t>Līgums 286/2021</t>
  </si>
  <si>
    <t>22-00630</t>
  </si>
  <si>
    <t>FE 20017634</t>
  </si>
  <si>
    <t>Līgums 032/2022</t>
  </si>
  <si>
    <t>22-00636</t>
  </si>
  <si>
    <t>24.02.2022.</t>
  </si>
  <si>
    <t>AMR 00791</t>
  </si>
  <si>
    <t>28.02.2022.</t>
  </si>
  <si>
    <t>KAT 22028</t>
  </si>
  <si>
    <t>Līgums 283/2021</t>
  </si>
  <si>
    <t>22-00634</t>
  </si>
  <si>
    <t>Pirkums bez līguma</t>
  </si>
  <si>
    <t>22-00633</t>
  </si>
  <si>
    <t>SIA "BFGS"</t>
  </si>
  <si>
    <t>17.02.2022.</t>
  </si>
  <si>
    <t>S 2022-028</t>
  </si>
  <si>
    <t>Līgums 281/2021</t>
  </si>
  <si>
    <t>22-00640</t>
  </si>
  <si>
    <t>23.02.2022.</t>
  </si>
  <si>
    <t>ELPA 023525</t>
  </si>
  <si>
    <t>Līgums 274/2021</t>
  </si>
  <si>
    <t>22-00635</t>
  </si>
  <si>
    <t>22.02.2022.</t>
  </si>
  <si>
    <t>AM 220200550</t>
  </si>
  <si>
    <t>22-00631</t>
  </si>
  <si>
    <t>10.02.2022.</t>
  </si>
  <si>
    <t>AM 220200252</t>
  </si>
  <si>
    <r>
      <t>Izsludināts sarunu procedūrā “Covid-19 pacientu aprūpei nepieciešamā aprīkojuma piegāde“
(Iepirkuma identifikācijas Nr. Rīgas 2.slimnīca 2021/24 SP), ir noslēgti iepirkuma līgums Nr. 279/2021, plānotie piegādes termiņi ne ilgāk kā 21 (divdesmit vienas) dienas laikā no Līguma spēkā stāšanās dienas.</t>
    </r>
    <r>
      <rPr>
        <sz val="10"/>
        <color rgb="FFFF0000"/>
        <rFont val="Times New Roman"/>
        <family val="1"/>
        <charset val="186"/>
      </rPr>
      <t xml:space="preserve"> </t>
    </r>
  </si>
  <si>
    <t>Līgums 280/2021</t>
  </si>
  <si>
    <t>22-00629</t>
  </si>
  <si>
    <t>22-00639</t>
  </si>
  <si>
    <t>25.02.2022.</t>
  </si>
  <si>
    <t>ELPA 023547</t>
  </si>
  <si>
    <t>Izsludināts sarunu procedūrā “Medicīnas iekārtu piegāde“
(Iepirkuma identifikācijas Nr. Rīgas 2.slimnīca 2021/23 SP), ir noslēgts iepirkuma līgums Nr. 277/2021, plānotie piegādes termiņi 90 (deviņdesmit) dienu laikā no Līguma spēkā stāšanās dienas. 16.02. tika saņemts atteikums no piegādātāju puses, steidzami tiek meklēts alternatīvs risinājums.</t>
  </si>
  <si>
    <t>Līgums 276/2021</t>
  </si>
  <si>
    <t>22-00641</t>
  </si>
  <si>
    <t>ABMG 220269</t>
  </si>
  <si>
    <t>Līgums 275/2021</t>
  </si>
  <si>
    <t>22-00637</t>
  </si>
  <si>
    <t>ARB 200851</t>
  </si>
  <si>
    <t>Izdevumi materiālu iegādei priekš 4.nodaļas aizkaru/slūžu uzstādīšanas pabeigšanas</t>
  </si>
  <si>
    <t>22-00632</t>
  </si>
  <si>
    <t>K Senukai</t>
  </si>
  <si>
    <t>14.02.2022.</t>
  </si>
  <si>
    <t>oktobris-decembris</t>
  </si>
  <si>
    <t>Pavadzīme</t>
  </si>
  <si>
    <t>Rēķins 6721936885</t>
  </si>
  <si>
    <t>18.02.2022.</t>
  </si>
  <si>
    <t>Rēķins 6721936884</t>
  </si>
  <si>
    <t>Rēķins 67219379
22/02/051OPT</t>
  </si>
  <si>
    <t>25.02.2022.
28.02.2022.</t>
  </si>
  <si>
    <t>8; 17</t>
  </si>
  <si>
    <t>VEL180222/8</t>
  </si>
  <si>
    <t>12, 15</t>
  </si>
  <si>
    <t>ABMG 220321</t>
  </si>
  <si>
    <t>ELPA 023528</t>
  </si>
  <si>
    <t>304646 BLV</t>
  </si>
  <si>
    <t>ELPA 023555</t>
  </si>
  <si>
    <t>ARB 200218</t>
  </si>
  <si>
    <t>08.02.2022.</t>
  </si>
  <si>
    <t>ABMG 220270</t>
  </si>
  <si>
    <t>ELPA 023440</t>
  </si>
  <si>
    <t>ABMG 220322</t>
  </si>
  <si>
    <t>ELPA 023439</t>
  </si>
  <si>
    <t>JIM 021729</t>
  </si>
  <si>
    <t>ARB 200646</t>
  </si>
  <si>
    <t>Netika iesniegts neviens piedāvājums</t>
  </si>
  <si>
    <t xml:space="preserve">SIA " Amrid" </t>
  </si>
  <si>
    <r>
      <t xml:space="preserve">Līgums Nr. 1-22/17/2022. 14.01.2022. SIA " Amrid" , </t>
    </r>
    <r>
      <rPr>
        <b/>
        <sz val="12"/>
        <color theme="1"/>
        <rFont val="Times New Roman"/>
        <family val="1"/>
        <charset val="186"/>
      </rPr>
      <t>piegādāts</t>
    </r>
  </si>
  <si>
    <t>Informācija par finanšu līdzekļu izlietojumu (līgums Nr. VS/2021-395 )</t>
  </si>
  <si>
    <t>ELPA 023296</t>
  </si>
  <si>
    <t>22-08325</t>
  </si>
  <si>
    <t>036/2021.</t>
  </si>
  <si>
    <t>Seši aizslietņi-3 sekciju, saliekami,uz riteņiem.</t>
  </si>
  <si>
    <t>Emed SIA</t>
  </si>
  <si>
    <t>J22-05</t>
  </si>
  <si>
    <t>Pieci pretizgulējumu matrači  KP80-S+kompersors</t>
  </si>
  <si>
    <t>Novamed SIA</t>
  </si>
  <si>
    <t>NOVA 220101</t>
  </si>
  <si>
    <t>MQ-091774</t>
  </si>
  <si>
    <t>21.02.2022.</t>
  </si>
  <si>
    <t>AM220200330</t>
  </si>
  <si>
    <t>SIA"STALVE"</t>
  </si>
  <si>
    <t>ARB 200494</t>
  </si>
  <si>
    <t>ARB 200837</t>
  </si>
  <si>
    <t>Nr. 22.10.2021.-Bauskas slimnīca</t>
  </si>
  <si>
    <t>Skābekļa apgādes sistēmas rekonstrukcija III kārta</t>
  </si>
  <si>
    <t>Rēķins 6721937768</t>
  </si>
  <si>
    <t>GRAINALV206</t>
  </si>
  <si>
    <t>28.10.2021.</t>
  </si>
  <si>
    <t>22-00684</t>
  </si>
  <si>
    <t>302290BLV</t>
  </si>
  <si>
    <t>10.01.2022.</t>
  </si>
  <si>
    <t>B.Braun Medical SIA</t>
  </si>
  <si>
    <t>22-00428</t>
  </si>
  <si>
    <t>ARB118645</t>
  </si>
  <si>
    <t>22-00430</t>
  </si>
  <si>
    <t>Rēķins pirms termiņa iesniegts</t>
  </si>
  <si>
    <t>10.11.2021. saņemts no Veselības ministrijas ārvalstu veselības ietvaros, no Francijas.</t>
  </si>
  <si>
    <t>ARB200742</t>
  </si>
  <si>
    <t>Arbor Medical korporācija SIA</t>
  </si>
  <si>
    <t>iegādāti 10 gabali</t>
  </si>
  <si>
    <t>UV lampas gaisa attīrīšanai</t>
  </si>
  <si>
    <t>ARB200702</t>
  </si>
  <si>
    <t>iegādātas 6 lampas</t>
  </si>
  <si>
    <t>Pārvietošanās palīgierīce (slīddēlis)</t>
  </si>
  <si>
    <t>ARB119173</t>
  </si>
  <si>
    <t>25.01.2020.</t>
  </si>
  <si>
    <t>iegādāti 2 gabali</t>
  </si>
  <si>
    <t>POC2022032</t>
  </si>
  <si>
    <t>17.01.2022.</t>
  </si>
  <si>
    <t>Protezēšanas un ortopēdijas centrs AS</t>
  </si>
  <si>
    <t>pagaidām iegādāti vēl tikai 10 gabali (EUR 1075.12)</t>
  </si>
  <si>
    <t>ELPA023235</t>
  </si>
  <si>
    <t>18.01.2022.</t>
  </si>
  <si>
    <t>NMS ELPA</t>
  </si>
  <si>
    <t>iegādāti 25 gabali</t>
  </si>
  <si>
    <t>iegādāti 15 gabali</t>
  </si>
  <si>
    <t>22-00638</t>
  </si>
  <si>
    <t>Elme Messer</t>
  </si>
  <si>
    <t>091-21954</t>
  </si>
  <si>
    <t>02.03.2022. noslēgts līgums,   iekārtu piegāde līdz 04.04.2022.</t>
  </si>
  <si>
    <t>SIA ,,Arbor medical korporācija"</t>
  </si>
  <si>
    <t xml:space="preserve">SAS ,,Slaugvita" </t>
  </si>
  <si>
    <t>02.03.2022. noslēgts līgums,   iekārtu piegāde līdz 04.04.2022</t>
  </si>
  <si>
    <t>SIA ,,NMS Elpa"</t>
  </si>
  <si>
    <t>SIA  ,,A.Medical"</t>
  </si>
  <si>
    <t>02.03.2022. noslēgts līgums,  iekārtu piegāde līdz 04.04.2022</t>
  </si>
  <si>
    <t>Samazināts  skaits no 10.gab., plānots iegādāties 5.gab. 16.02.2022. noslēdzas iepirkums, iekārtu piegāde 01.04.2022.</t>
  </si>
  <si>
    <t>ARB118530</t>
  </si>
  <si>
    <t>ARB 119015</t>
  </si>
  <si>
    <t>27.10.2021.</t>
  </si>
  <si>
    <t>19.01.2022.</t>
  </si>
  <si>
    <t>SIA "Aizkraukles slimnīca</t>
  </si>
  <si>
    <t>Izsludināts iepirkums 31.01.2022.</t>
  </si>
  <si>
    <t>ELPA 023196</t>
  </si>
  <si>
    <t>22-29440</t>
  </si>
  <si>
    <t>09.11.2021. līgums ar NMS ELPA SIA. Piegādāts 1 gab. 11.01.2022.</t>
  </si>
  <si>
    <t>1.1.pielikums</t>
  </si>
  <si>
    <t>1.2.pielikums</t>
  </si>
  <si>
    <t>1.3.pielikums</t>
  </si>
  <si>
    <t>1.4.pielikums</t>
  </si>
  <si>
    <t>1.5.pielikums</t>
  </si>
  <si>
    <t>1.6.pielikums</t>
  </si>
  <si>
    <t>1.7.pielikums</t>
  </si>
  <si>
    <t>1.8.pielikums</t>
  </si>
  <si>
    <t>1.9.pielikums</t>
  </si>
  <si>
    <t>1.10.pielikums</t>
  </si>
  <si>
    <t>1.11.pielikums</t>
  </si>
  <si>
    <t>1.12.pielikums</t>
  </si>
  <si>
    <t>1.13.pielikums</t>
  </si>
  <si>
    <t>1.14.pielikums</t>
  </si>
  <si>
    <t>1.15.pielikums</t>
  </si>
  <si>
    <t>1.16.pielikums</t>
  </si>
  <si>
    <t>1.17.pielikums</t>
  </si>
  <si>
    <t>1.18.pielikums</t>
  </si>
  <si>
    <t>1.19.pielikums</t>
  </si>
  <si>
    <t>1.20.pielikums</t>
  </si>
  <si>
    <t>1.21.pielikums</t>
  </si>
  <si>
    <t>1.22.pielikums</t>
  </si>
  <si>
    <t>1.23.pielikums</t>
  </si>
  <si>
    <t>1.24.pielikums</t>
  </si>
  <si>
    <t>Rīgas Austrumu klīniskā universitātes slimnīca</t>
  </si>
  <si>
    <t>Paula Stradiņa klīniskā universitātes slimnīca</t>
  </si>
  <si>
    <t>Traumatoloģijas un ortopēdijas slimnīca</t>
  </si>
  <si>
    <t xml:space="preserve">7.piešķīrums (Izlietojums, atbilstoši Ministru kabineta 2021.gada 4.novembra rīkojumam Ministru kabineta rīkojums Nr. 797 “Par apropriācijas palielināšanu Veselības ministrijai” </t>
  </si>
  <si>
    <t xml:space="preserve">8.piešķīrums (Izlietojums, atbilstoši Ministru kabineta 2021.gada 1.decembra rīkojumam Ministru kabineta rīkojums Nr. 900 “Par apropriācijas palielināšanu Veselības ministrijai” </t>
  </si>
  <si>
    <t>Daugavpils psihoneiroloģiskā slimnīca</t>
  </si>
  <si>
    <t>Strenču psihoneiroloģiskā slimnīca</t>
  </si>
  <si>
    <t>Rīgas psihiatrijas un narkoloģijas centrs</t>
  </si>
  <si>
    <t xml:space="preserve">9.piešķīrums (Izlietojums, atbilstoši Ministru kabineta 2021.gada 1.decembra rīkojumam Ministru kabineta rīkojums Nr. 905 “Par apropriācijas palielināšanu Veselības ministrijai” </t>
  </si>
  <si>
    <t>Ģintermuiža</t>
  </si>
  <si>
    <t>Summa priekšapmaksai VAI IEGULDĪŠANA PAMATKAPITĀLĀ 2021.gadā</t>
  </si>
  <si>
    <t>Pavisam kopā ieguldīšana pamatkapitālā (797, 900, 905)</t>
  </si>
  <si>
    <t>Nepirks</t>
  </si>
  <si>
    <t>Finansējums, atbilstoši MK rīkojumiem un protokoliem</t>
  </si>
  <si>
    <t>Atlikums 2022.gadā (tiks veikts pārskaitījums uz valsts budžeta kontu)</t>
  </si>
  <si>
    <t>Atlikums 2021.gadā no daļēji noslēgtajiem vai nenoslēgtajiem līgumiem</t>
  </si>
  <si>
    <t>marts</t>
  </si>
  <si>
    <t>Dokumenti nosūtīti 05.02.2022</t>
  </si>
  <si>
    <t>TR 222078</t>
  </si>
  <si>
    <t>22-01057</t>
  </si>
  <si>
    <t>Izsludināts sarunu procedūrā “Medicīnas iekārtu piegāde“
(Iepirkuma identifikācijas Nr. Rīgas 2.slimnīca 2021/23 SP), ir noslēgti iepirkuma līgumi Nr. 275/2021 un 277/2021, plānotie piegādes termiņi ne ilgāk kā  60 (sešdesmit) dienu laikā defibrilātoriem no Līguma spēkā  stāšanās dienas. ( skatīt pielikums Nr.3)</t>
  </si>
  <si>
    <t>ELPA 023463</t>
  </si>
  <si>
    <t>22-01056</t>
  </si>
  <si>
    <t>Izsludināts sarunu procedūrā “Medicīnas iekārtu piegāde“
(Iepirkuma identifikācijas Nr. Rīgas 2.slimnīca 2021/23 SP), plānots noslēgt iepirkuma līgumu līdz 07.01.2022., plānotie piegādes termiņi 4 (četru) nedēļu laikā no Līguma spēkā stāšanās dienas.  ( skatīt pielikums Nr.4)</t>
  </si>
  <si>
    <t>Izsludināts sarunu procedūrā “Covid-19 pacientu aprūpei nepieciešamā aprīkojuma piegāde“
(Iepirkuma identifikācijas Nr. Rīgas 2.slimnīca 2021/24 SP), ir noslēgti iepirkuma līgumi Nr. 281/2021, plānots noslēgt pēdējo iepirkuma līgumu līdz 07.01.2022., plānotie piegādes termiņi ne ilgāk kā 15 (piecpadsmit) dienu laikā pacientu funkconālajām gultām un aktīvajiem pretizgulējumu matračiem, 45 (četrdesmit piecu) dienu laikā pacientu piederumu skapīšiem, kušetēm un pacientu guļratiem, 3 (trīs) nedēļu laikā ( skatīt pielikums Nr.10, 11)</t>
  </si>
  <si>
    <t>ARB 201193</t>
  </si>
  <si>
    <t>22-01054</t>
  </si>
  <si>
    <t>ARB 200913</t>
  </si>
  <si>
    <t>22-01053</t>
  </si>
  <si>
    <t>Veitka tirgus izpēte, dotajā brīdī  līgums tiek skaņots ( skatīt pielikums Nr.5)</t>
  </si>
  <si>
    <t>Nolsēgts līgums Nr. 026/2022, piegāde 2 kalendāro nedēļu laikā. ( skatīt pielikums Nr.6)</t>
  </si>
  <si>
    <t>Tiek veikta tirgus izpēte ( skatīt pielikums Nr.7)</t>
  </si>
  <si>
    <t>FE20018401</t>
  </si>
  <si>
    <t>22-01055</t>
  </si>
  <si>
    <t>Izsludināts sarunu procedūrā “Profesionālo veļas mazgājamo mašīnu, veļas ruļļa un žāvētāja piegāde“
(Iepirkuma identifikācijas Nr. Rīgas 2.slimnīca 2021/25 SP), ir noslēgts iepirkuma līgums Nr. 286/2021, plānotie piegādes termiņi 30 (trīsdesmit) dienu laikā no Līguma spēkā stāšanās dienas.  ( skatīt pielikums Nr.8)</t>
  </si>
  <si>
    <t>Veikta tirgus izpēte, kuras rezultātā noslēgts pirkuma līgums ( skatīt pielikums Nr12)</t>
  </si>
  <si>
    <t>MODU 6561/22</t>
  </si>
  <si>
    <t>MODUL, SIA</t>
  </si>
  <si>
    <t>22-01059</t>
  </si>
  <si>
    <t>Veikta tirgus izpēte, kuras rezultātā noslēgts pirkuma līgums. Gaidāma piegāde tuvākajā laikā. ( skatīt pielikums Nr.9)</t>
  </si>
  <si>
    <t>RKB 681</t>
  </si>
  <si>
    <t>RK Birojs SIA</t>
  </si>
  <si>
    <t>22-00659</t>
  </si>
  <si>
    <t>Piegādāts SIA "Rīgas 2.slimnīca" (skatīt pielikums Nr.13 )</t>
  </si>
  <si>
    <t>Segti no 2021. gada avansa finansējuma</t>
  </si>
  <si>
    <t>2021.gads novembris</t>
  </si>
  <si>
    <t>2021.gads decembris</t>
  </si>
  <si>
    <t>2022. gada februāris</t>
  </si>
  <si>
    <t>2022. gada marts</t>
  </si>
  <si>
    <t>Neiegādāsimies, izvērtēts, ka nav efektīvs C19 pacientu ārstēšanā</t>
  </si>
  <si>
    <t>Nav nepieciešams</t>
  </si>
  <si>
    <r>
      <t xml:space="preserve">Līgums Nr 1-22/14/2022. 17.01.2022. SIA " A.Medical"  Vēstule Nr. 46/01-2022 par preču piegādes termiņa </t>
    </r>
    <r>
      <rPr>
        <b/>
        <sz val="12"/>
        <color theme="1"/>
        <rFont val="Times New Roman"/>
        <family val="1"/>
        <charset val="186"/>
      </rPr>
      <t>pagarinājumu</t>
    </r>
    <r>
      <rPr>
        <sz val="12"/>
        <color theme="1"/>
        <rFont val="Times New Roman"/>
        <family val="1"/>
      </rPr>
      <t xml:space="preserve"> līdz 20.05.2022.</t>
    </r>
  </si>
  <si>
    <t>14.03.2022.</t>
  </si>
  <si>
    <t xml:space="preserve">SIA " Tradinteks" </t>
  </si>
  <si>
    <r>
      <t xml:space="preserve">Līgums 1-22/12/2022 14.01.2022. SIAS " Tradintek" </t>
    </r>
    <r>
      <rPr>
        <b/>
        <sz val="12"/>
        <color theme="1"/>
        <rFont val="Times New Roman"/>
        <family val="1"/>
        <charset val="186"/>
      </rPr>
      <t xml:space="preserve"> Piegādātas</t>
    </r>
  </si>
  <si>
    <t>03.03.2022.</t>
  </si>
  <si>
    <r>
      <t xml:space="preserve">Līgums Nr. 1-22/13/2022. 17.01.2022. SIA " Arbor Medical Korporācija"  </t>
    </r>
    <r>
      <rPr>
        <b/>
        <sz val="11"/>
        <color theme="1"/>
        <rFont val="Times New Roman"/>
        <family val="1"/>
        <charset val="186"/>
      </rPr>
      <t>Piegādāti</t>
    </r>
  </si>
  <si>
    <t>24.03.2022.</t>
  </si>
  <si>
    <t xml:space="preserve">SIA " Baltijas Dialīzes serviss" </t>
  </si>
  <si>
    <r>
      <t xml:space="preserve">Līgums Nr. 1-22/15/2022. 17.01.2022.  SIA " Baltijas dialīzes Serviss"  </t>
    </r>
    <r>
      <rPr>
        <b/>
        <sz val="12"/>
        <color theme="1"/>
        <rFont val="Times New Roman"/>
        <family val="1"/>
        <charset val="186"/>
      </rPr>
      <t xml:space="preserve">Piegādāts </t>
    </r>
  </si>
  <si>
    <r>
      <t xml:space="preserve">Līgums  Nr. 1-22/96/2021, 08.12.2021. SIA "Tradinteks". </t>
    </r>
    <r>
      <rPr>
        <b/>
        <sz val="12"/>
        <color theme="1"/>
        <rFont val="Times New Roman"/>
        <family val="1"/>
        <charset val="186"/>
      </rPr>
      <t>Piegādāts</t>
    </r>
    <r>
      <rPr>
        <sz val="12"/>
        <color theme="1"/>
        <rFont val="Times New Roman"/>
        <family val="1"/>
      </rPr>
      <t xml:space="preserve"> , bet nav vēl veikta apmācība un parakstīts P/N akts.</t>
    </r>
  </si>
  <si>
    <r>
      <t xml:space="preserve">Līgums Nr. 1-22/16/2022. 14.01.2022. SIA " Siemens Healcare Oy Latvijas filiāle. Līguma </t>
    </r>
    <r>
      <rPr>
        <b/>
        <sz val="12"/>
        <color theme="1"/>
        <rFont val="Times New Roman"/>
        <family val="1"/>
        <charset val="186"/>
      </rPr>
      <t>pagarinājums</t>
    </r>
    <r>
      <rPr>
        <sz val="12"/>
        <color theme="1"/>
        <rFont val="Times New Roman"/>
        <family val="1"/>
        <charset val="186"/>
      </rPr>
      <t xml:space="preserve"> līdz 2022.gada 29.aprīlim vēstule Nr. 03/141/880083/2022</t>
    </r>
  </si>
  <si>
    <t>31.03.2022.</t>
  </si>
  <si>
    <r>
      <t xml:space="preserve">Līgums Nr. 1-22/14/2022.17.01.2022.. SIA " A.Medical"  </t>
    </r>
    <r>
      <rPr>
        <b/>
        <sz val="11"/>
        <color theme="1"/>
        <rFont val="Times New Roman"/>
        <family val="1"/>
        <charset val="186"/>
      </rPr>
      <t xml:space="preserve">Piegādāts </t>
    </r>
  </si>
  <si>
    <t xml:space="preserve">AR 04175 </t>
  </si>
  <si>
    <t xml:space="preserve">SIA " Rears" </t>
  </si>
  <si>
    <r>
      <t xml:space="preserve">Līgums Nr. 1-22/7/2022 13.01.2022. SIA " Rears", papildus vienošanās Nr.1. </t>
    </r>
    <r>
      <rPr>
        <b/>
        <sz val="11"/>
        <color theme="1"/>
        <rFont val="Times New Roman"/>
        <family val="1"/>
        <charset val="186"/>
      </rPr>
      <t>Pieņemta ekspluatācijā</t>
    </r>
  </si>
  <si>
    <r>
      <t xml:space="preserve">Līgums 1-22/12/2022 14.01.2022. SIAS " Tradintek"  </t>
    </r>
    <r>
      <rPr>
        <b/>
        <sz val="11"/>
        <color theme="1"/>
        <rFont val="Times New Roman"/>
        <family val="1"/>
        <charset val="186"/>
      </rPr>
      <t>Piegādātas</t>
    </r>
  </si>
  <si>
    <r>
      <t xml:space="preserve">Līgums Nr. 1-22/13/2022. 17.01.2022. SIA " Arbor Medical Korporācija" </t>
    </r>
    <r>
      <rPr>
        <b/>
        <sz val="11"/>
        <color theme="1"/>
        <rFont val="Times New Roman"/>
        <family val="1"/>
        <charset val="186"/>
      </rPr>
      <t>Piegādāti</t>
    </r>
  </si>
  <si>
    <t>Uz 05.04.2022.</t>
  </si>
  <si>
    <t>81
114</t>
  </si>
  <si>
    <t>Nepieciešams finansējums 2022. gadam</t>
  </si>
  <si>
    <t>Papildus nepieciešams finansējums 2022. gadā (2021.gadā uzsākto pasākumu norēķiniem)</t>
  </si>
  <si>
    <t xml:space="preserve">Papildus nepieciešams finansējums 2022. gadā </t>
  </si>
  <si>
    <t>Līgums noslēgts, gaidām piegādi. 
Piegāde bija plānota marta pēdējā nedēļā, taču ir saņemta informācija no Piegādātāja par piegādes kavēšanos, par kuru ražotājs sagatavos informatīvu vēstuli.</t>
  </si>
  <si>
    <t>306532 BLV</t>
  </si>
  <si>
    <t>21.03.2022.</t>
  </si>
  <si>
    <t>22-09062</t>
  </si>
  <si>
    <t>Perfuzori saņemti, pozīcija izpildīta.</t>
  </si>
  <si>
    <t>IT 003109</t>
  </si>
  <si>
    <t>04.03.2022.</t>
  </si>
  <si>
    <t>SIA Industriālās tehnoloģijas</t>
  </si>
  <si>
    <t>22-08965</t>
  </si>
  <si>
    <t>Iekārta saņemta, pozīcija izpildīta.</t>
  </si>
  <si>
    <t>Tiek gatavota tehniskā specifikācija iepirkumam. Plānotais iepirkuma izsludināšanas termiņš - aprīlis. Iespējamais piegādes termiņš - jūnijs/jūlijs.</t>
  </si>
  <si>
    <t>ARB 201830</t>
  </si>
  <si>
    <t>25.03.2022.</t>
  </si>
  <si>
    <t>22-09063</t>
  </si>
  <si>
    <t>Gultas saņemtas, pozīcija izpildīta.</t>
  </si>
  <si>
    <t>AM220300549</t>
  </si>
  <si>
    <t>30.03.2022.</t>
  </si>
  <si>
    <t>SIA A.Medical</t>
  </si>
  <si>
    <t>22-09132</t>
  </si>
  <si>
    <t>Sēdrati saņemti, pozīcija izpildīta.</t>
  </si>
  <si>
    <t>Ierīces saņemtas, pozīcija izpildīta.</t>
  </si>
  <si>
    <t>04.02.2022.</t>
  </si>
  <si>
    <t>21.02.22 nr.088479</t>
  </si>
  <si>
    <t>Piegāde aprīlī</t>
  </si>
  <si>
    <t>Nepirksim</t>
  </si>
  <si>
    <t>Mazā iepirkuma procedūra, piegāde martā</t>
  </si>
  <si>
    <t>19.01.22.087498</t>
  </si>
  <si>
    <t>05.01.2022.</t>
  </si>
  <si>
    <t>Papildus nepieciešams finansējums 2022. gadā</t>
  </si>
  <si>
    <t>Daļēji segti no 2021. gada avansa finansējuma</t>
  </si>
  <si>
    <t>10.12.2021.</t>
  </si>
  <si>
    <t>17.11.2021.</t>
  </si>
  <si>
    <t>11.11.2021.</t>
  </si>
  <si>
    <t>02.12.2021.</t>
  </si>
  <si>
    <t>24.10.2021.</t>
  </si>
  <si>
    <t>17.12.2021.</t>
  </si>
  <si>
    <t>Papildus nepieciešams finansējums 2022. gadam</t>
  </si>
  <si>
    <t>ABMG220572</t>
  </si>
  <si>
    <t>FT22090GVPJ0</t>
  </si>
  <si>
    <t>PP2022-05/1</t>
  </si>
  <si>
    <t>ELPA 023786</t>
  </si>
  <si>
    <t>23.03.2022.</t>
  </si>
  <si>
    <t>AM220300373</t>
  </si>
  <si>
    <t>16.03.2022.</t>
  </si>
  <si>
    <t>ARB 200495</t>
  </si>
  <si>
    <t>ARB 200496</t>
  </si>
  <si>
    <t>GRAINALV261</t>
  </si>
  <si>
    <t>Apmaksa aprīlī.</t>
  </si>
  <si>
    <t>Nr.08-2022</t>
  </si>
  <si>
    <t>28.03.2022.</t>
  </si>
  <si>
    <t>IM projects SIA</t>
  </si>
  <si>
    <t>22-08001</t>
  </si>
  <si>
    <t>22-08064</t>
  </si>
  <si>
    <t>ELPA023716</t>
  </si>
  <si>
    <t>15.03.2022.</t>
  </si>
  <si>
    <t>22-08015</t>
  </si>
  <si>
    <t>Akts</t>
  </si>
  <si>
    <t>LR VM</t>
  </si>
  <si>
    <t>Tradintek SIA</t>
  </si>
  <si>
    <t>222180TR</t>
  </si>
  <si>
    <t>Nepieciešams finansējums par faktiski realizētiem 2021. un 2022. gada pasākumiem</t>
  </si>
  <si>
    <t>198/2022</t>
  </si>
  <si>
    <t>NMS ELPA, sia</t>
  </si>
  <si>
    <t>22-01061</t>
  </si>
  <si>
    <t>091-22027</t>
  </si>
  <si>
    <t>Elme Messer L, sia</t>
  </si>
  <si>
    <t>22-01062</t>
  </si>
  <si>
    <t>ABTK 220959</t>
  </si>
  <si>
    <t>ABTK 220614</t>
  </si>
  <si>
    <t>ABTK 220452</t>
  </si>
  <si>
    <t>IT 003085</t>
  </si>
  <si>
    <t>Papildus nepieciešamais finansējums 2022. gadam</t>
  </si>
  <si>
    <t>Piegādāts, 50% tika segti no 2021. gada avansa finansējuma</t>
  </si>
  <si>
    <t>Līgums Nr. 1-22/13/2022. 17.01.2022. SIA " Arbor Medical Korporācija"  Piegādāti</t>
  </si>
  <si>
    <t xml:space="preserve">Priekšapmaksas rēķins Nr. GRLV2022/021
</t>
  </si>
  <si>
    <t>02.03.2022.</t>
  </si>
  <si>
    <t>VM443</t>
  </si>
  <si>
    <t>02.03.2022. noslēgts līgums,  iekārtu piegāde līdz 04.04.2022. Plānots iegādāties 8 monitorus un 1 darba staciju.
Priekšapmaksa 20% no līguma summas atbilstoši līguma nosacījumiem. (kopējā līguma summa - 132 253 EUR).</t>
  </si>
  <si>
    <t>Priekšapmaksas rēķins Nr. PIEP8604</t>
  </si>
  <si>
    <t>ARB 202044</t>
  </si>
  <si>
    <t>02.03.2022. noslēgts līgums,   iekārtas piegādātas 01.04.2022.</t>
  </si>
  <si>
    <r>
      <t>Darbi ir</t>
    </r>
    <r>
      <rPr>
        <b/>
        <sz val="12"/>
        <rFont val="Times New Roman"/>
        <family val="1"/>
        <charset val="186"/>
      </rPr>
      <t xml:space="preserve"> pabeigti</t>
    </r>
  </si>
  <si>
    <r>
      <rPr>
        <b/>
        <sz val="12"/>
        <rFont val="Times New Roman"/>
        <family val="1"/>
        <charset val="186"/>
      </rPr>
      <t>Iegādāti</t>
    </r>
    <r>
      <rPr>
        <sz val="12"/>
        <rFont val="Times New Roman"/>
        <family val="1"/>
        <charset val="186"/>
      </rPr>
      <t xml:space="preserve"> 4 monitori un 1 darba stacija</t>
    </r>
  </si>
  <si>
    <t>Samazināts  skaits no 2.gab., plānots iegādāties 1 gab, 02.03.2022. noslēgts līgums,  plānotā iekārtu piegāde līdz 04.04.2022. Priekšapmaksa 20 % no līguma summas atbilstoši līguma nosacījumiem (kopējā līguma summa - 107 569 EUR).</t>
  </si>
  <si>
    <t>aprīlis</t>
  </si>
  <si>
    <t>Faktiskais atlikums 2022.gadā</t>
  </si>
  <si>
    <t>Faktiski apmaksāts 2021. gadā</t>
  </si>
  <si>
    <t>PRGM327307</t>
  </si>
  <si>
    <t>SIA Medilink</t>
  </si>
  <si>
    <t>FT22091BWR9Y</t>
  </si>
  <si>
    <t>4.piešķīrums (Izlietojums, atbilstoši Ministru kabineta 2021.gada 3.novembra rīkojumam Nr.799 "Par finanšu līdzekļu piešķiršanu no valsts budžeta programmas "Līdzekļi neparedzētiem gadījumiem")/ izlietojums, atbilstoši 2021. gada 20. oktobra prorokollēmuma Nr. 71 4. § 6. punktam, Ministru kabineta 2021. gada 26.oktobra protokollēmuma Nr. 72 60§ 3.punktam</t>
  </si>
  <si>
    <t>6.piešķīrums (Izlietojums, atbilstoši Ministru kabineta 2021.gada 1.decembra rīkojumam Nr.904 "Par finanšu līdzekļu piešķiršanu no valsts budžeta programmas "Līdzekļi neparedzētiem gadījumiem")/ izlietojums, atbilstoši 2021. gada 23. novembra prorokollēmuma Nr. 76 40. § 5. punktam</t>
  </si>
  <si>
    <t>5.piešķīrums (Izlietojums, atbilstoši Ministru kabineta 2021.gada 1.decembra rīkojumam Nr.899 "Par finanšu līdzekļu piešķiršanu no valsts budžeta programmas "Līdzekļi neparedzētiem gadījumiem")/ izlietojums, atbilstoši 2021. gada 2. novembra prorokollēmuma Nr. 73 47. § 3. punktam</t>
  </si>
  <si>
    <t>Pavisam kopā trīs rīkojumiem un protokoliem</t>
  </si>
  <si>
    <t>Par finanšu līdzekļu piešķiršanu no valsts budžeta programmas “Līdzekļi neparedzētiem gadījumiem”</t>
  </si>
  <si>
    <t xml:space="preserve">Papildus piešķirtā finansējums slimnīcu papildus kapacitātes stiprināšanai Covid -19 apstākļos piešķirtā finansējuma izlietojums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</si>
</sst>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00\ _€_-;\-* #,##0.00\ _€_-;_-* &quot;-&quot;??\ _€_-;_-@_-"/>
    <numFmt numFmtId="165" formatCode="&quot; &quot;* #,##0&quot; &quot;;&quot;-&quot;* #,##0&quot; &quot;;&quot; &quot;* &quot;-&quot;#&quot; &quot;;&quot; &quot;@&quot; &quot;"/>
    <numFmt numFmtId="166" formatCode="_-* #,##0_-;\-* #,##0_-;_-* &quot;-&quot;??_-;_-@_-"/>
    <numFmt numFmtId="167" formatCode="0.00_ ;\-0.00\ "/>
  </numFmts>
  <fonts count="55" x14ac:knownFonts="1">
    <font>
      <sz val="11"/>
      <color theme="1"/>
      <name val="Calibri"/>
      <family val="2"/>
      <charset val="186"/>
      <scheme val="minor"/>
    </font>
    <font>
      <b/>
      <sz val="11"/>
      <color theme="1"/>
      <name val="Calibri"/>
      <family val="2"/>
      <charset val="186"/>
      <scheme val="minor"/>
    </font>
    <font>
      <sz val="11"/>
      <color theme="1"/>
      <name val="Calibri"/>
      <family val="2"/>
      <charset val="186"/>
      <scheme val="minor"/>
    </font>
    <font>
      <sz val="11"/>
      <color theme="1"/>
      <name val="Arial"/>
      <family val="2"/>
      <charset val="186"/>
    </font>
    <font>
      <sz val="10"/>
      <name val="Arial"/>
      <family val="2"/>
      <charset val="186"/>
    </font>
    <font>
      <sz val="11"/>
      <name val="Calibri"/>
      <family val="2"/>
      <charset val="186"/>
      <scheme val="minor"/>
    </font>
    <font>
      <sz val="10"/>
      <name val="Arial"/>
      <family val="2"/>
    </font>
    <font>
      <b/>
      <i/>
      <u/>
      <sz val="11"/>
      <color theme="1"/>
      <name val="Calibri"/>
      <family val="2"/>
      <charset val="186"/>
      <scheme val="minor"/>
    </font>
    <font>
      <sz val="10"/>
      <color theme="1"/>
      <name val="Calibri"/>
      <family val="2"/>
      <charset val="186"/>
      <scheme val="minor"/>
    </font>
    <font>
      <sz val="9"/>
      <color theme="1"/>
      <name val="Calibri"/>
      <family val="2"/>
      <charset val="186"/>
      <scheme val="minor"/>
    </font>
    <font>
      <sz val="12"/>
      <color theme="1"/>
      <name val="Times New Roman"/>
      <family val="1"/>
      <charset val="186"/>
    </font>
    <font>
      <sz val="11"/>
      <color theme="1"/>
      <name val="Times New Roman"/>
      <family val="1"/>
      <charset val="186"/>
    </font>
    <font>
      <b/>
      <sz val="14"/>
      <name val="Times New Roman"/>
      <family val="1"/>
      <charset val="186"/>
    </font>
    <font>
      <b/>
      <sz val="12"/>
      <color theme="1"/>
      <name val="Times New Roman"/>
      <family val="1"/>
      <charset val="186"/>
    </font>
    <font>
      <sz val="12"/>
      <color rgb="FFFF0000"/>
      <name val="Times New Roman"/>
      <family val="1"/>
      <charset val="186"/>
    </font>
    <font>
      <sz val="12"/>
      <color rgb="FF000000"/>
      <name val="Times New Roman"/>
      <family val="1"/>
      <charset val="186"/>
    </font>
    <font>
      <b/>
      <sz val="12"/>
      <color rgb="FF000000"/>
      <name val="Times New Roman"/>
      <family val="1"/>
      <charset val="186"/>
    </font>
    <font>
      <sz val="11"/>
      <color rgb="FFFF0000"/>
      <name val="Times New Roman"/>
      <family val="1"/>
      <charset val="186"/>
    </font>
    <font>
      <b/>
      <u/>
      <sz val="12"/>
      <color theme="1"/>
      <name val="Times New Roman"/>
      <family val="1"/>
      <charset val="186"/>
    </font>
    <font>
      <sz val="12"/>
      <color theme="1"/>
      <name val="Times New Roman"/>
      <family val="1"/>
    </font>
    <font>
      <sz val="10"/>
      <color theme="1"/>
      <name val="Times New Roman"/>
      <family val="1"/>
      <charset val="186"/>
    </font>
    <font>
      <b/>
      <sz val="11"/>
      <color theme="1"/>
      <name val="Times New Roman"/>
      <family val="1"/>
      <charset val="186"/>
    </font>
    <font>
      <i/>
      <sz val="12"/>
      <color theme="1"/>
      <name val="Times New Roman"/>
      <family val="1"/>
      <charset val="186"/>
    </font>
    <font>
      <b/>
      <i/>
      <sz val="12"/>
      <color theme="1"/>
      <name val="Times New Roman"/>
      <family val="1"/>
      <charset val="186"/>
    </font>
    <font>
      <b/>
      <sz val="12"/>
      <color theme="1"/>
      <name val="Times New Roman"/>
      <family val="1"/>
    </font>
    <font>
      <sz val="11"/>
      <name val="Times"/>
      <family val="1"/>
    </font>
    <font>
      <sz val="11"/>
      <color theme="1"/>
      <name val="Times"/>
      <family val="1"/>
    </font>
    <font>
      <sz val="11"/>
      <color theme="1"/>
      <name val="Times New Roman"/>
      <family val="1"/>
    </font>
    <font>
      <sz val="11"/>
      <name val="Times New Roman"/>
      <family val="1"/>
      <charset val="186"/>
    </font>
    <font>
      <sz val="11"/>
      <name val="Times New Roman"/>
      <family val="1"/>
    </font>
    <font>
      <sz val="11"/>
      <color rgb="FF00B050"/>
      <name val="Times New Roman"/>
      <family val="1"/>
      <charset val="186"/>
    </font>
    <font>
      <b/>
      <sz val="12"/>
      <color theme="1"/>
      <name val="Calibri"/>
      <family val="2"/>
      <charset val="186"/>
      <scheme val="minor"/>
    </font>
    <font>
      <b/>
      <sz val="10"/>
      <color theme="1"/>
      <name val="Times New Roman"/>
      <family val="1"/>
      <charset val="186"/>
    </font>
    <font>
      <sz val="12"/>
      <color theme="1"/>
      <name val="Calibri"/>
      <family val="2"/>
      <charset val="186"/>
      <scheme val="minor"/>
    </font>
    <font>
      <sz val="12"/>
      <name val="Times New Roman"/>
      <family val="1"/>
      <charset val="186"/>
    </font>
    <font>
      <sz val="10"/>
      <name val="Times New Roman"/>
      <family val="1"/>
      <charset val="186"/>
    </font>
    <font>
      <sz val="11.5"/>
      <name val="Times New Roman"/>
      <family val="1"/>
      <charset val="204"/>
    </font>
    <font>
      <sz val="12"/>
      <color rgb="FF000000"/>
      <name val="Times New Roman"/>
      <family val="1"/>
    </font>
    <font>
      <sz val="12"/>
      <color rgb="FFFF0000"/>
      <name val="Times New Roman"/>
      <family val="1"/>
    </font>
    <font>
      <sz val="12"/>
      <name val="Times"/>
      <family val="1"/>
    </font>
    <font>
      <sz val="11"/>
      <color rgb="FF000000"/>
      <name val="Times New Roman"/>
      <family val="1"/>
    </font>
    <font>
      <sz val="11"/>
      <color rgb="FF00B0F0"/>
      <name val="Times New Roman"/>
      <family val="1"/>
      <charset val="186"/>
    </font>
    <font>
      <sz val="10"/>
      <color rgb="FFFF0000"/>
      <name val="Times New Roman"/>
      <family val="1"/>
      <charset val="186"/>
    </font>
    <font>
      <sz val="9"/>
      <name val="Calibri"/>
      <family val="2"/>
      <charset val="186"/>
      <scheme val="minor"/>
    </font>
    <font>
      <sz val="10"/>
      <name val="Calibri"/>
      <family val="2"/>
      <charset val="186"/>
      <scheme val="minor"/>
    </font>
    <font>
      <b/>
      <sz val="11"/>
      <name val="Times New Roman"/>
      <family val="1"/>
      <charset val="186"/>
    </font>
    <font>
      <i/>
      <sz val="12"/>
      <color rgb="FFFF0000"/>
      <name val="Times New Roman"/>
      <family val="1"/>
      <charset val="186"/>
    </font>
    <font>
      <sz val="12"/>
      <color rgb="FFC00000"/>
      <name val="Times New Roman"/>
      <family val="1"/>
      <charset val="186"/>
    </font>
    <font>
      <sz val="10"/>
      <color rgb="FF000000"/>
      <name val="Times New Roman"/>
      <family val="1"/>
      <charset val="186"/>
    </font>
    <font>
      <b/>
      <sz val="10"/>
      <name val="Times New Roman"/>
      <family val="1"/>
      <charset val="186"/>
    </font>
    <font>
      <sz val="12"/>
      <color rgb="FF201F1E"/>
      <name val="Times New Roman"/>
      <family val="1"/>
      <charset val="186"/>
    </font>
    <font>
      <i/>
      <sz val="9"/>
      <color theme="1"/>
      <name val="Times New Roman"/>
      <family val="1"/>
      <charset val="186"/>
    </font>
    <font>
      <b/>
      <sz val="12"/>
      <name val="Times New Roman"/>
      <family val="1"/>
      <charset val="186"/>
    </font>
    <font>
      <b/>
      <sz val="12"/>
      <name val="Calibri"/>
      <family val="2"/>
      <charset val="186"/>
      <scheme val="minor"/>
    </font>
    <font>
      <b/>
      <sz val="14"/>
      <color theme="1"/>
      <name val="Times New Roman"/>
      <family val="1"/>
      <charset val="186"/>
    </font>
  </fonts>
  <fills count="24">
    <fill>
      <patternFill patternType="none"/>
    </fill>
    <fill>
      <patternFill patternType="gray125"/>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rgb="FF92D050"/>
        <bgColor indexed="64"/>
      </patternFill>
    </fill>
    <fill>
      <patternFill patternType="solid">
        <fgColor rgb="FFFFFF00"/>
        <bgColor indexed="64"/>
      </patternFill>
    </fill>
    <fill>
      <patternFill patternType="solid">
        <fgColor theme="4" tint="0.59999389629810485"/>
        <bgColor indexed="64"/>
      </patternFill>
    </fill>
    <fill>
      <patternFill patternType="solid">
        <fgColor theme="7"/>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rgb="FFFFC000"/>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rgb="FFFFFFFF"/>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8" tint="0.39997558519241921"/>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5"/>
        <bgColor indexed="64"/>
      </patternFill>
    </fill>
  </fills>
  <borders count="34">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auto="1"/>
      </bottom>
      <diagonal/>
    </border>
    <border>
      <left style="hair">
        <color auto="1"/>
      </left>
      <right style="hair">
        <color auto="1"/>
      </right>
      <top/>
      <bottom/>
      <diagonal/>
    </border>
    <border diagonalUp="1" diagonalDown="1">
      <left style="thin">
        <color indexed="64"/>
      </left>
      <right style="thin">
        <color indexed="64"/>
      </right>
      <top style="thin">
        <color indexed="64"/>
      </top>
      <bottom style="thin">
        <color indexed="64"/>
      </bottom>
      <diagonal style="thin">
        <color indexed="64"/>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s>
  <cellStyleXfs count="8">
    <xf numFmtId="0" fontId="0" fillId="0" borderId="0"/>
    <xf numFmtId="0" fontId="3" fillId="0" borderId="0"/>
    <xf numFmtId="164" fontId="2" fillId="0" borderId="0" applyFont="0" applyFill="0" applyBorder="0" applyAlignment="0" applyProtection="0"/>
    <xf numFmtId="0" fontId="4" fillId="0" borderId="0"/>
    <xf numFmtId="0" fontId="6" fillId="0" borderId="0"/>
    <xf numFmtId="43" fontId="2" fillId="0" borderId="0" applyFont="0" applyFill="0" applyBorder="0" applyAlignment="0" applyProtection="0"/>
    <xf numFmtId="164" fontId="2" fillId="0" borderId="0" applyFont="0" applyFill="0" applyBorder="0" applyAlignment="0" applyProtection="0"/>
    <xf numFmtId="0" fontId="2" fillId="0" borderId="0"/>
  </cellStyleXfs>
  <cellXfs count="973">
    <xf numFmtId="0" fontId="0" fillId="0" borderId="0" xfId="0"/>
    <xf numFmtId="0" fontId="0" fillId="0" borderId="1" xfId="0" applyBorder="1"/>
    <xf numFmtId="0" fontId="1" fillId="2" borderId="2" xfId="0" applyFont="1" applyFill="1" applyBorder="1" applyAlignment="1">
      <alignment horizontal="center"/>
    </xf>
    <xf numFmtId="0" fontId="1" fillId="2" borderId="3" xfId="0" applyFont="1" applyFill="1" applyBorder="1" applyAlignment="1">
      <alignment horizontal="center"/>
    </xf>
    <xf numFmtId="0" fontId="0" fillId="3" borderId="1" xfId="0" applyFill="1" applyBorder="1"/>
    <xf numFmtId="4" fontId="0" fillId="3" borderId="1" xfId="0" applyNumberFormat="1" applyFill="1" applyBorder="1"/>
    <xf numFmtId="0" fontId="1" fillId="2" borderId="1" xfId="0" applyFont="1" applyFill="1" applyBorder="1" applyAlignment="1">
      <alignment wrapText="1"/>
    </xf>
    <xf numFmtId="4" fontId="0" fillId="0" borderId="1" xfId="0" applyNumberFormat="1" applyFill="1" applyBorder="1"/>
    <xf numFmtId="3" fontId="0" fillId="3" borderId="1" xfId="0" applyNumberFormat="1" applyFill="1" applyBorder="1"/>
    <xf numFmtId="0" fontId="10" fillId="0" borderId="0" xfId="0" applyFont="1" applyAlignment="1">
      <alignment vertical="top" wrapText="1"/>
    </xf>
    <xf numFmtId="0" fontId="10" fillId="0" borderId="0" xfId="0" applyFont="1" applyAlignment="1">
      <alignment horizontal="right" vertical="top" wrapText="1"/>
    </xf>
    <xf numFmtId="0" fontId="11" fillId="4" borderId="0" xfId="0" applyFont="1" applyFill="1" applyAlignment="1">
      <alignment vertical="top" wrapText="1"/>
    </xf>
    <xf numFmtId="0" fontId="11" fillId="0" borderId="0" xfId="0" applyFont="1" applyAlignment="1">
      <alignment vertical="top" wrapText="1"/>
    </xf>
    <xf numFmtId="0" fontId="13" fillId="6" borderId="13" xfId="0" applyFont="1" applyFill="1" applyBorder="1" applyAlignment="1">
      <alignment horizontal="center" vertical="center" wrapText="1"/>
    </xf>
    <xf numFmtId="0" fontId="13" fillId="7" borderId="13" xfId="0" applyFont="1" applyFill="1" applyBorder="1" applyAlignment="1">
      <alignment horizontal="left" vertical="center" wrapText="1"/>
    </xf>
    <xf numFmtId="0" fontId="13" fillId="7" borderId="13" xfId="0" applyFont="1" applyFill="1" applyBorder="1" applyAlignment="1">
      <alignment horizontal="center" vertical="center" wrapText="1"/>
    </xf>
    <xf numFmtId="0" fontId="10" fillId="0" borderId="13" xfId="0" applyFont="1" applyBorder="1" applyAlignment="1">
      <alignment vertical="top" wrapText="1"/>
    </xf>
    <xf numFmtId="3" fontId="10" fillId="0" borderId="13" xfId="0" applyNumberFormat="1" applyFont="1" applyBorder="1" applyAlignment="1">
      <alignment vertical="top" wrapText="1"/>
    </xf>
    <xf numFmtId="4" fontId="10" fillId="0" borderId="13" xfId="0" applyNumberFormat="1" applyFont="1" applyBorder="1" applyAlignment="1">
      <alignment vertical="top" wrapText="1"/>
    </xf>
    <xf numFmtId="4" fontId="11" fillId="0" borderId="0" xfId="0" applyNumberFormat="1" applyFont="1" applyAlignment="1">
      <alignment vertical="top" wrapText="1"/>
    </xf>
    <xf numFmtId="0" fontId="10" fillId="7" borderId="13" xfId="0" applyFont="1" applyFill="1" applyBorder="1" applyAlignment="1">
      <alignment vertical="top" wrapText="1"/>
    </xf>
    <xf numFmtId="4" fontId="10" fillId="7" borderId="13" xfId="0" applyNumberFormat="1" applyFont="1" applyFill="1" applyBorder="1" applyAlignment="1">
      <alignment vertical="top" wrapText="1"/>
    </xf>
    <xf numFmtId="4" fontId="10" fillId="7" borderId="0" xfId="0" applyNumberFormat="1" applyFont="1" applyFill="1" applyAlignment="1">
      <alignment vertical="top" wrapText="1"/>
    </xf>
    <xf numFmtId="4" fontId="10" fillId="5" borderId="0" xfId="0" applyNumberFormat="1" applyFont="1" applyFill="1" applyAlignment="1">
      <alignment vertical="top" wrapText="1"/>
    </xf>
    <xf numFmtId="14" fontId="10" fillId="0" borderId="13" xfId="0" applyNumberFormat="1" applyFont="1" applyBorder="1" applyAlignment="1">
      <alignment vertical="top" wrapText="1"/>
    </xf>
    <xf numFmtId="0" fontId="10" fillId="0" borderId="5" xfId="0" applyFont="1" applyBorder="1" applyAlignment="1">
      <alignment vertical="top" wrapText="1"/>
    </xf>
    <xf numFmtId="164" fontId="11" fillId="0" borderId="0" xfId="0" applyNumberFormat="1" applyFont="1" applyAlignment="1">
      <alignment vertical="top" wrapText="1"/>
    </xf>
    <xf numFmtId="0" fontId="11" fillId="0" borderId="0" xfId="0" applyFont="1" applyAlignment="1">
      <alignment vertical="center" wrapText="1"/>
    </xf>
    <xf numFmtId="0" fontId="11" fillId="4" borderId="0" xfId="0" applyFont="1" applyFill="1" applyAlignment="1">
      <alignment vertical="center" wrapText="1"/>
    </xf>
    <xf numFmtId="0" fontId="10" fillId="0" borderId="0" xfId="0" applyFont="1" applyAlignment="1">
      <alignment vertical="center" wrapText="1"/>
    </xf>
    <xf numFmtId="0" fontId="10" fillId="0" borderId="0" xfId="0" applyFont="1" applyAlignment="1">
      <alignment horizontal="right" vertical="center" wrapText="1"/>
    </xf>
    <xf numFmtId="0" fontId="10" fillId="0" borderId="13" xfId="0" applyFont="1" applyBorder="1" applyAlignment="1">
      <alignment vertical="center" wrapText="1"/>
    </xf>
    <xf numFmtId="0" fontId="11" fillId="0" borderId="0" xfId="0" applyFont="1" applyAlignment="1">
      <alignment horizontal="left" vertical="center" wrapText="1"/>
    </xf>
    <xf numFmtId="0" fontId="17" fillId="4" borderId="0" xfId="0" applyFont="1" applyFill="1" applyAlignment="1">
      <alignment vertical="center" wrapText="1"/>
    </xf>
    <xf numFmtId="165" fontId="13" fillId="7" borderId="13" xfId="0" applyNumberFormat="1" applyFont="1" applyFill="1" applyBorder="1" applyAlignment="1">
      <alignment horizontal="center" vertical="center" wrapText="1"/>
    </xf>
    <xf numFmtId="0" fontId="13" fillId="7" borderId="9" xfId="0" applyFont="1" applyFill="1" applyBorder="1" applyAlignment="1">
      <alignment horizontal="center" vertical="center" wrapText="1"/>
    </xf>
    <xf numFmtId="0" fontId="19" fillId="0" borderId="13" xfId="0" applyFont="1" applyBorder="1" applyAlignment="1">
      <alignment vertical="top" wrapText="1"/>
    </xf>
    <xf numFmtId="0" fontId="19" fillId="0" borderId="13" xfId="0" applyFont="1" applyBorder="1" applyAlignment="1">
      <alignment horizontal="center" vertical="top" wrapText="1"/>
    </xf>
    <xf numFmtId="2" fontId="10" fillId="0" borderId="0" xfId="0" applyNumberFormat="1" applyFont="1" applyAlignment="1">
      <alignment vertical="top" wrapText="1"/>
    </xf>
    <xf numFmtId="0" fontId="10" fillId="0" borderId="0" xfId="0" applyFont="1" applyAlignment="1">
      <alignment vertical="top"/>
    </xf>
    <xf numFmtId="0" fontId="10" fillId="0" borderId="0" xfId="0" applyFont="1" applyAlignment="1">
      <alignment horizontal="right" vertical="top"/>
    </xf>
    <xf numFmtId="0" fontId="21" fillId="6" borderId="13" xfId="0" applyFont="1" applyFill="1" applyBorder="1" applyAlignment="1">
      <alignment horizontal="center" vertical="center"/>
    </xf>
    <xf numFmtId="0" fontId="13" fillId="7" borderId="13" xfId="0" applyFont="1" applyFill="1" applyBorder="1" applyAlignment="1">
      <alignment horizontal="center" vertical="center"/>
    </xf>
    <xf numFmtId="0" fontId="10" fillId="0" borderId="13" xfId="0" applyFont="1" applyBorder="1" applyAlignment="1">
      <alignment vertical="top"/>
    </xf>
    <xf numFmtId="0" fontId="10" fillId="9" borderId="13" xfId="0" applyFont="1" applyFill="1" applyBorder="1" applyAlignment="1">
      <alignment vertical="top"/>
    </xf>
    <xf numFmtId="0" fontId="10" fillId="9" borderId="13" xfId="0" applyFont="1" applyFill="1" applyBorder="1" applyAlignment="1">
      <alignment vertical="top" wrapText="1"/>
    </xf>
    <xf numFmtId="2" fontId="13" fillId="7" borderId="13" xfId="0" applyNumberFormat="1" applyFont="1" applyFill="1" applyBorder="1" applyAlignment="1">
      <alignment horizontal="center" vertical="center" wrapText="1"/>
    </xf>
    <xf numFmtId="2" fontId="10" fillId="0" borderId="13" xfId="0" applyNumberFormat="1" applyFont="1" applyBorder="1" applyAlignment="1">
      <alignment vertical="top" wrapText="1"/>
    </xf>
    <xf numFmtId="43" fontId="10" fillId="0" borderId="0" xfId="5" applyFont="1" applyAlignment="1">
      <alignment vertical="top" wrapText="1"/>
    </xf>
    <xf numFmtId="0" fontId="17" fillId="0" borderId="0" xfId="0" applyFont="1" applyAlignment="1">
      <alignment vertical="top" wrapText="1"/>
    </xf>
    <xf numFmtId="0" fontId="24" fillId="0" borderId="0" xfId="0" applyFont="1" applyAlignment="1">
      <alignment vertical="top"/>
    </xf>
    <xf numFmtId="43" fontId="13" fillId="6" borderId="13" xfId="5" applyFont="1" applyFill="1" applyBorder="1" applyAlignment="1">
      <alignment horizontal="center" vertical="center" wrapText="1"/>
    </xf>
    <xf numFmtId="43" fontId="13" fillId="7" borderId="13" xfId="0" applyNumberFormat="1" applyFont="1" applyFill="1" applyBorder="1" applyAlignment="1">
      <alignment horizontal="center" vertical="center" wrapText="1"/>
    </xf>
    <xf numFmtId="43" fontId="13" fillId="7" borderId="13" xfId="5" applyFont="1" applyFill="1" applyBorder="1" applyAlignment="1">
      <alignment horizontal="center" vertical="center" wrapText="1"/>
    </xf>
    <xf numFmtId="43" fontId="11" fillId="0" borderId="0" xfId="0" applyNumberFormat="1" applyFont="1" applyAlignment="1">
      <alignment vertical="center" wrapText="1"/>
    </xf>
    <xf numFmtId="14" fontId="11" fillId="0" borderId="0" xfId="0" applyNumberFormat="1" applyFont="1" applyAlignment="1">
      <alignment vertical="center" wrapText="1"/>
    </xf>
    <xf numFmtId="14" fontId="17" fillId="4" borderId="0" xfId="0" applyNumberFormat="1" applyFont="1" applyFill="1" applyAlignment="1">
      <alignment vertical="center" wrapText="1"/>
    </xf>
    <xf numFmtId="14" fontId="17" fillId="0" borderId="0" xfId="0" applyNumberFormat="1" applyFont="1" applyAlignment="1">
      <alignment vertical="center" wrapText="1"/>
    </xf>
    <xf numFmtId="14" fontId="11" fillId="0" borderId="0" xfId="0" applyNumberFormat="1" applyFont="1" applyAlignment="1">
      <alignment vertical="top" wrapText="1"/>
    </xf>
    <xf numFmtId="14" fontId="28" fillId="0" borderId="0" xfId="0" applyNumberFormat="1" applyFont="1" applyAlignment="1">
      <alignment vertical="center" wrapText="1"/>
    </xf>
    <xf numFmtId="14" fontId="28" fillId="4" borderId="0" xfId="0" applyNumberFormat="1" applyFont="1" applyFill="1" applyAlignment="1">
      <alignment vertical="center" wrapText="1"/>
    </xf>
    <xf numFmtId="0" fontId="28" fillId="4" borderId="0" xfId="0" applyFont="1" applyFill="1" applyAlignment="1">
      <alignment vertical="center" wrapText="1"/>
    </xf>
    <xf numFmtId="43" fontId="11" fillId="0" borderId="0" xfId="5" applyFont="1" applyAlignment="1">
      <alignment vertical="top" wrapText="1"/>
    </xf>
    <xf numFmtId="0" fontId="30" fillId="0" borderId="0" xfId="0" applyFont="1" applyAlignment="1">
      <alignment vertical="top" wrapText="1"/>
    </xf>
    <xf numFmtId="43" fontId="30" fillId="0" borderId="0" xfId="5" applyFont="1" applyAlignment="1">
      <alignment vertical="top" wrapText="1"/>
    </xf>
    <xf numFmtId="43" fontId="10" fillId="8" borderId="0" xfId="5" applyFont="1" applyFill="1" applyAlignment="1">
      <alignment vertical="top" wrapText="1"/>
    </xf>
    <xf numFmtId="43" fontId="10" fillId="5" borderId="0" xfId="5" applyFont="1" applyFill="1" applyAlignment="1">
      <alignment vertical="top" wrapText="1"/>
    </xf>
    <xf numFmtId="164" fontId="10" fillId="0" borderId="0" xfId="0" applyNumberFormat="1" applyFont="1" applyAlignment="1">
      <alignment vertical="top" wrapText="1"/>
    </xf>
    <xf numFmtId="2" fontId="13" fillId="6" borderId="13" xfId="0" applyNumberFormat="1" applyFont="1" applyFill="1" applyBorder="1" applyAlignment="1">
      <alignment horizontal="center" vertical="center" wrapText="1"/>
    </xf>
    <xf numFmtId="0" fontId="13" fillId="7" borderId="10" xfId="0" applyFont="1" applyFill="1" applyBorder="1" applyAlignment="1">
      <alignment horizontal="left" vertical="center" wrapText="1"/>
    </xf>
    <xf numFmtId="0" fontId="13" fillId="7" borderId="10" xfId="0" applyFont="1" applyFill="1" applyBorder="1" applyAlignment="1">
      <alignment horizontal="center" vertical="center" wrapText="1"/>
    </xf>
    <xf numFmtId="0" fontId="21" fillId="0" borderId="0" xfId="0" applyFont="1" applyAlignment="1">
      <alignment vertical="top" wrapText="1"/>
    </xf>
    <xf numFmtId="2" fontId="11" fillId="0" borderId="0" xfId="0" applyNumberFormat="1" applyFont="1" applyAlignment="1">
      <alignment vertical="top" wrapText="1"/>
    </xf>
    <xf numFmtId="0" fontId="27" fillId="10" borderId="13" xfId="0" applyFont="1" applyFill="1" applyBorder="1" applyAlignment="1">
      <alignment horizontal="center" vertical="center"/>
    </xf>
    <xf numFmtId="2" fontId="10" fillId="10" borderId="13" xfId="0" applyNumberFormat="1" applyFont="1" applyFill="1" applyBorder="1" applyAlignment="1">
      <alignment horizontal="center" vertical="center" wrapText="1"/>
    </xf>
    <xf numFmtId="0" fontId="19" fillId="10" borderId="13" xfId="0" applyFont="1" applyFill="1" applyBorder="1" applyAlignment="1">
      <alignment horizontal="left" vertical="center" wrapText="1"/>
    </xf>
    <xf numFmtId="0" fontId="27" fillId="0" borderId="13" xfId="0" applyFont="1" applyBorder="1" applyAlignment="1">
      <alignment horizontal="center" vertical="center"/>
    </xf>
    <xf numFmtId="2" fontId="10" fillId="0" borderId="13" xfId="0" applyNumberFormat="1" applyFont="1" applyBorder="1" applyAlignment="1">
      <alignment horizontal="center" vertical="center" wrapText="1"/>
    </xf>
    <xf numFmtId="0" fontId="19" fillId="4" borderId="13" xfId="0" applyFont="1" applyFill="1" applyBorder="1" applyAlignment="1">
      <alignment horizontal="left" vertical="center" wrapText="1"/>
    </xf>
    <xf numFmtId="0" fontId="27" fillId="0" borderId="10" xfId="0" applyFont="1" applyBorder="1" applyAlignment="1">
      <alignment horizontal="center" vertical="center"/>
    </xf>
    <xf numFmtId="0" fontId="27" fillId="10" borderId="10" xfId="0" applyFont="1" applyFill="1" applyBorder="1" applyAlignment="1">
      <alignment horizontal="center" vertical="center"/>
    </xf>
    <xf numFmtId="0" fontId="13" fillId="0" borderId="0" xfId="0" applyFont="1" applyAlignment="1">
      <alignment vertical="top" wrapText="1"/>
    </xf>
    <xf numFmtId="4" fontId="0" fillId="0" borderId="0" xfId="0" applyNumberFormat="1"/>
    <xf numFmtId="0" fontId="17" fillId="4" borderId="0" xfId="0" applyFont="1" applyFill="1" applyAlignment="1">
      <alignment vertical="top" wrapText="1"/>
    </xf>
    <xf numFmtId="14" fontId="11" fillId="0" borderId="0" xfId="0" applyNumberFormat="1" applyFont="1" applyAlignment="1">
      <alignment horizontal="center" vertical="center" wrapText="1"/>
    </xf>
    <xf numFmtId="0" fontId="11" fillId="0" borderId="0" xfId="0" applyFont="1" applyAlignment="1">
      <alignment horizontal="center" vertical="center" wrapText="1"/>
    </xf>
    <xf numFmtId="0" fontId="7" fillId="3" borderId="0" xfId="0" applyFont="1" applyFill="1" applyAlignment="1">
      <alignment horizontal="center" wrapText="1"/>
    </xf>
    <xf numFmtId="0" fontId="7" fillId="5" borderId="0" xfId="0" applyFont="1" applyFill="1" applyAlignment="1">
      <alignment horizontal="center" wrapText="1"/>
    </xf>
    <xf numFmtId="0" fontId="0" fillId="5" borderId="1" xfId="0" applyFill="1" applyBorder="1"/>
    <xf numFmtId="0" fontId="0" fillId="0" borderId="1" xfId="0" applyFill="1" applyBorder="1"/>
    <xf numFmtId="0" fontId="7" fillId="13" borderId="0" xfId="0" applyFont="1" applyFill="1" applyAlignment="1">
      <alignment horizontal="center" wrapText="1"/>
    </xf>
    <xf numFmtId="0" fontId="0" fillId="13" borderId="0" xfId="0" applyFill="1"/>
    <xf numFmtId="4" fontId="0" fillId="5" borderId="1" xfId="0" applyNumberFormat="1" applyFill="1" applyBorder="1"/>
    <xf numFmtId="3" fontId="8" fillId="0" borderId="1" xfId="0" applyNumberFormat="1" applyFont="1" applyFill="1" applyBorder="1" applyAlignment="1">
      <alignment wrapText="1"/>
    </xf>
    <xf numFmtId="3" fontId="0" fillId="0" borderId="1" xfId="0" applyNumberFormat="1" applyFill="1" applyBorder="1"/>
    <xf numFmtId="0" fontId="0" fillId="0" borderId="0" xfId="0" applyFill="1"/>
    <xf numFmtId="3" fontId="0" fillId="13" borderId="0" xfId="0" applyNumberFormat="1" applyFill="1"/>
    <xf numFmtId="0" fontId="14" fillId="0" borderId="13" xfId="0" applyFont="1" applyBorder="1" applyAlignment="1">
      <alignment vertical="top" wrapText="1"/>
    </xf>
    <xf numFmtId="3" fontId="11" fillId="0" borderId="0" xfId="0" applyNumberFormat="1" applyFont="1" applyAlignment="1">
      <alignment vertical="top" wrapText="1"/>
    </xf>
    <xf numFmtId="4" fontId="13" fillId="7" borderId="13" xfId="0" applyNumberFormat="1" applyFont="1" applyFill="1" applyBorder="1" applyAlignment="1">
      <alignment horizontal="center" vertical="center" wrapText="1"/>
    </xf>
    <xf numFmtId="0" fontId="0" fillId="0" borderId="7" xfId="0" applyBorder="1"/>
    <xf numFmtId="0" fontId="34" fillId="0" borderId="13" xfId="0" applyFont="1" applyBorder="1" applyAlignment="1">
      <alignment vertical="top" wrapText="1"/>
    </xf>
    <xf numFmtId="3" fontId="10" fillId="0" borderId="13" xfId="0" applyNumberFormat="1" applyFont="1" applyBorder="1" applyAlignment="1">
      <alignment vertical="center" wrapText="1"/>
    </xf>
    <xf numFmtId="0" fontId="32" fillId="0" borderId="13" xfId="0" applyFont="1" applyBorder="1" applyAlignment="1">
      <alignment horizontal="center" vertical="center" wrapText="1"/>
    </xf>
    <xf numFmtId="0" fontId="32" fillId="0" borderId="13" xfId="0" applyFont="1" applyBorder="1"/>
    <xf numFmtId="0" fontId="20" fillId="0" borderId="13" xfId="0" applyFont="1" applyBorder="1"/>
    <xf numFmtId="0" fontId="10" fillId="9" borderId="0" xfId="0" applyFont="1" applyFill="1" applyAlignment="1">
      <alignment vertical="top" wrapText="1"/>
    </xf>
    <xf numFmtId="0" fontId="11" fillId="0" borderId="13" xfId="0" applyFont="1" applyBorder="1" applyAlignment="1">
      <alignment vertical="top" wrapText="1"/>
    </xf>
    <xf numFmtId="0" fontId="37" fillId="0" borderId="13" xfId="0" applyFont="1" applyBorder="1" applyAlignment="1">
      <alignment horizontal="left" vertical="center" wrapText="1"/>
    </xf>
    <xf numFmtId="2" fontId="11" fillId="0" borderId="13" xfId="0" applyNumberFormat="1" applyFont="1" applyBorder="1" applyAlignment="1">
      <alignment vertical="top" wrapText="1"/>
    </xf>
    <xf numFmtId="0" fontId="10" fillId="0" borderId="13" xfId="0" applyFont="1" applyBorder="1" applyAlignment="1">
      <alignment horizontal="center" vertical="top" wrapText="1"/>
    </xf>
    <xf numFmtId="0" fontId="38" fillId="0" borderId="13" xfId="0" applyFont="1" applyBorder="1" applyAlignment="1">
      <alignment horizontal="center" vertical="top" wrapText="1"/>
    </xf>
    <xf numFmtId="0" fontId="38" fillId="0" borderId="13" xfId="0" applyFont="1" applyBorder="1" applyAlignment="1">
      <alignment vertical="top" wrapText="1"/>
    </xf>
    <xf numFmtId="0" fontId="38" fillId="0" borderId="13" xfId="0" applyFont="1" applyBorder="1" applyAlignment="1">
      <alignment horizontal="left" vertical="center" wrapText="1"/>
    </xf>
    <xf numFmtId="0" fontId="38" fillId="4" borderId="13" xfId="0" applyFont="1" applyFill="1" applyBorder="1" applyAlignment="1">
      <alignment horizontal="left" vertical="center" wrapText="1"/>
    </xf>
    <xf numFmtId="166" fontId="13" fillId="7" borderId="13" xfId="0" applyNumberFormat="1" applyFont="1" applyFill="1" applyBorder="1" applyAlignment="1">
      <alignment horizontal="center" vertical="center" wrapText="1"/>
    </xf>
    <xf numFmtId="43" fontId="10" fillId="15" borderId="0" xfId="5" applyFont="1" applyFill="1" applyAlignment="1">
      <alignment vertical="top" wrapText="1"/>
    </xf>
    <xf numFmtId="0" fontId="27" fillId="12" borderId="13" xfId="0" applyFont="1" applyFill="1" applyBorder="1" applyAlignment="1">
      <alignment horizontal="left" vertical="center" wrapText="1"/>
    </xf>
    <xf numFmtId="43" fontId="40" fillId="0" borderId="13" xfId="5" applyFont="1" applyBorder="1" applyAlignment="1">
      <alignment horizontal="right" vertical="center"/>
    </xf>
    <xf numFmtId="0" fontId="40" fillId="0" borderId="13" xfId="0" applyFont="1" applyBorder="1" applyAlignment="1">
      <alignment horizontal="center" vertical="center"/>
    </xf>
    <xf numFmtId="0" fontId="40" fillId="0" borderId="13" xfId="0" applyFont="1" applyBorder="1" applyAlignment="1">
      <alignment vertical="center" wrapText="1"/>
    </xf>
    <xf numFmtId="0" fontId="40" fillId="0" borderId="13" xfId="0" applyFont="1" applyBorder="1" applyAlignment="1">
      <alignment vertical="center"/>
    </xf>
    <xf numFmtId="14" fontId="14" fillId="0" borderId="13" xfId="0" applyNumberFormat="1" applyFont="1" applyBorder="1" applyAlignment="1">
      <alignment vertical="top" wrapText="1"/>
    </xf>
    <xf numFmtId="4" fontId="10" fillId="0" borderId="0" xfId="0" applyNumberFormat="1" applyFont="1" applyAlignment="1">
      <alignment vertical="top" wrapText="1"/>
    </xf>
    <xf numFmtId="0" fontId="28" fillId="0" borderId="0" xfId="0" applyFont="1" applyAlignment="1">
      <alignment vertical="top" wrapText="1"/>
    </xf>
    <xf numFmtId="0" fontId="34" fillId="4" borderId="13" xfId="0" applyFont="1" applyFill="1" applyBorder="1" applyAlignment="1">
      <alignment horizontal="center" vertical="top" wrapText="1"/>
    </xf>
    <xf numFmtId="0" fontId="34" fillId="4" borderId="13" xfId="0" applyFont="1" applyFill="1" applyBorder="1" applyAlignment="1">
      <alignment vertical="top" wrapText="1"/>
    </xf>
    <xf numFmtId="0" fontId="34" fillId="4" borderId="13" xfId="0" applyFont="1" applyFill="1" applyBorder="1" applyAlignment="1">
      <alignment horizontal="left" vertical="top" wrapText="1"/>
    </xf>
    <xf numFmtId="0" fontId="41" fillId="0" borderId="0" xfId="0" applyFont="1" applyAlignment="1">
      <alignment vertical="top" wrapText="1"/>
    </xf>
    <xf numFmtId="0" fontId="41" fillId="4" borderId="0" xfId="0" applyFont="1" applyFill="1" applyAlignment="1">
      <alignment vertical="top" wrapText="1"/>
    </xf>
    <xf numFmtId="0" fontId="11" fillId="0" borderId="0" xfId="0" applyFont="1" applyAlignment="1">
      <alignment vertical="top" wrapText="1"/>
    </xf>
    <xf numFmtId="0" fontId="10" fillId="0" borderId="13" xfId="0" applyFont="1" applyBorder="1" applyAlignment="1">
      <alignment horizontal="left" vertical="top" wrapText="1"/>
    </xf>
    <xf numFmtId="0" fontId="13" fillId="4" borderId="0" xfId="0" applyFont="1" applyFill="1" applyAlignment="1">
      <alignment vertical="top" wrapText="1"/>
    </xf>
    <xf numFmtId="0" fontId="11" fillId="0" borderId="0" xfId="0" applyFont="1" applyAlignment="1">
      <alignment vertical="top" wrapText="1"/>
    </xf>
    <xf numFmtId="0" fontId="19" fillId="0" borderId="13" xfId="0" applyFont="1" applyBorder="1" applyAlignment="1">
      <alignment horizontal="left" vertical="center" wrapText="1"/>
    </xf>
    <xf numFmtId="0" fontId="19" fillId="0" borderId="10" xfId="0" applyFont="1" applyBorder="1" applyAlignment="1">
      <alignment horizontal="left" vertical="center" wrapText="1"/>
    </xf>
    <xf numFmtId="0" fontId="19" fillId="10" borderId="10" xfId="0" applyFont="1" applyFill="1" applyBorder="1" applyAlignment="1">
      <alignment horizontal="left" vertical="center" wrapText="1"/>
    </xf>
    <xf numFmtId="4" fontId="13" fillId="7" borderId="10" xfId="0" applyNumberFormat="1" applyFont="1" applyFill="1" applyBorder="1" applyAlignment="1">
      <alignment horizontal="center" vertical="center" wrapText="1"/>
    </xf>
    <xf numFmtId="4" fontId="10" fillId="9" borderId="13" xfId="0" applyNumberFormat="1" applyFont="1" applyFill="1" applyBorder="1" applyAlignment="1">
      <alignment vertical="top" wrapText="1"/>
    </xf>
    <xf numFmtId="43" fontId="11" fillId="4" borderId="0" xfId="0" applyNumberFormat="1" applyFont="1" applyFill="1" applyAlignment="1">
      <alignment vertical="top" wrapText="1"/>
    </xf>
    <xf numFmtId="43" fontId="11" fillId="4" borderId="0" xfId="0" applyNumberFormat="1" applyFont="1" applyFill="1" applyAlignment="1">
      <alignment vertical="center" wrapText="1"/>
    </xf>
    <xf numFmtId="0" fontId="14" fillId="0" borderId="0" xfId="0" applyFont="1" applyAlignment="1">
      <alignment vertical="center" wrapText="1"/>
    </xf>
    <xf numFmtId="0" fontId="38" fillId="0" borderId="13" xfId="0" applyFont="1" applyBorder="1" applyAlignment="1">
      <alignment vertical="center"/>
    </xf>
    <xf numFmtId="0" fontId="38" fillId="0" borderId="13" xfId="0" applyFont="1" applyBorder="1" applyAlignment="1">
      <alignment horizontal="center" vertical="center"/>
    </xf>
    <xf numFmtId="3" fontId="38" fillId="0" borderId="13" xfId="0" applyNumberFormat="1" applyFont="1" applyBorder="1" applyAlignment="1">
      <alignment horizontal="right" vertical="center"/>
    </xf>
    <xf numFmtId="0" fontId="38" fillId="0" borderId="13" xfId="0" applyFont="1" applyBorder="1" applyAlignment="1">
      <alignment vertical="center" wrapText="1"/>
    </xf>
    <xf numFmtId="0" fontId="38" fillId="0" borderId="13" xfId="0" applyFont="1" applyBorder="1" applyAlignment="1">
      <alignment wrapText="1"/>
    </xf>
    <xf numFmtId="0" fontId="13" fillId="0" borderId="13" xfId="0" applyFont="1" applyBorder="1" applyAlignment="1">
      <alignment horizontal="center" vertical="center" wrapText="1"/>
    </xf>
    <xf numFmtId="0" fontId="21" fillId="0" borderId="0" xfId="0" applyFont="1" applyBorder="1" applyAlignment="1">
      <alignment vertical="top" wrapText="1"/>
    </xf>
    <xf numFmtId="0" fontId="11" fillId="0" borderId="0" xfId="0" applyFont="1" applyAlignment="1">
      <alignment horizontal="center" vertical="top" wrapText="1"/>
    </xf>
    <xf numFmtId="0" fontId="11" fillId="0" borderId="0" xfId="0" applyFont="1" applyAlignment="1">
      <alignment vertical="top" wrapText="1"/>
    </xf>
    <xf numFmtId="0" fontId="20" fillId="0" borderId="13" xfId="0" applyFont="1" applyBorder="1" applyAlignment="1">
      <alignment horizontal="center" vertical="center" wrapText="1"/>
    </xf>
    <xf numFmtId="0" fontId="11" fillId="0" borderId="0" xfId="0" applyFont="1" applyAlignment="1">
      <alignment horizontal="center" vertical="center" wrapText="1"/>
    </xf>
    <xf numFmtId="0" fontId="10" fillId="0" borderId="13" xfId="0" applyFont="1" applyBorder="1" applyAlignment="1">
      <alignment horizontal="center" vertical="center"/>
    </xf>
    <xf numFmtId="0" fontId="11" fillId="0" borderId="0" xfId="0" applyFont="1" applyAlignment="1">
      <alignment vertical="top" wrapText="1"/>
    </xf>
    <xf numFmtId="4" fontId="28" fillId="0" borderId="0" xfId="0" applyNumberFormat="1" applyFont="1" applyAlignment="1">
      <alignment vertical="top" wrapText="1"/>
    </xf>
    <xf numFmtId="0" fontId="13" fillId="6" borderId="13" xfId="0" applyFont="1" applyFill="1" applyBorder="1" applyAlignment="1">
      <alignment horizontal="center" vertical="center" wrapText="1"/>
    </xf>
    <xf numFmtId="3" fontId="13" fillId="7" borderId="13" xfId="0" applyNumberFormat="1" applyFont="1" applyFill="1" applyBorder="1" applyAlignment="1">
      <alignment horizontal="center" vertical="center" wrapText="1"/>
    </xf>
    <xf numFmtId="0" fontId="10" fillId="0" borderId="13" xfId="0" applyFont="1" applyBorder="1" applyAlignment="1">
      <alignment horizontal="right" vertical="top" wrapText="1"/>
    </xf>
    <xf numFmtId="0" fontId="35" fillId="16" borderId="13" xfId="0" applyFont="1" applyFill="1" applyBorder="1" applyAlignment="1">
      <alignment horizontal="center" vertical="center" wrapText="1"/>
    </xf>
    <xf numFmtId="4" fontId="10" fillId="16" borderId="0" xfId="0" applyNumberFormat="1" applyFont="1" applyFill="1" applyAlignment="1">
      <alignment vertical="top" wrapText="1"/>
    </xf>
    <xf numFmtId="0" fontId="35" fillId="16" borderId="13" xfId="0" applyFont="1" applyFill="1" applyBorder="1" applyAlignment="1">
      <alignment horizontal="left" vertical="center" wrapText="1"/>
    </xf>
    <xf numFmtId="0" fontId="13" fillId="0" borderId="13" xfId="0" applyFont="1" applyBorder="1" applyAlignment="1">
      <alignment horizontal="left" vertical="center" wrapText="1"/>
    </xf>
    <xf numFmtId="0" fontId="12" fillId="0" borderId="0" xfId="0" applyFont="1" applyAlignment="1">
      <alignment horizontal="center" vertical="center" wrapText="1"/>
    </xf>
    <xf numFmtId="0" fontId="27" fillId="0" borderId="17" xfId="0" applyFont="1" applyBorder="1" applyAlignment="1">
      <alignment horizontal="center" vertical="center" wrapText="1"/>
    </xf>
    <xf numFmtId="43" fontId="40" fillId="0" borderId="17" xfId="5" applyFont="1" applyBorder="1" applyAlignment="1">
      <alignment horizontal="center" vertical="center"/>
    </xf>
    <xf numFmtId="0" fontId="27" fillId="0" borderId="13" xfId="0" applyFont="1" applyBorder="1" applyAlignment="1">
      <alignment horizontal="center" vertical="center" wrapText="1"/>
    </xf>
    <xf numFmtId="43" fontId="40" fillId="0" borderId="13" xfId="5" applyFont="1" applyBorder="1" applyAlignment="1">
      <alignment horizontal="center" vertical="center"/>
    </xf>
    <xf numFmtId="164" fontId="27" fillId="0" borderId="13" xfId="0" applyNumberFormat="1" applyFont="1" applyBorder="1" applyAlignment="1">
      <alignment horizontal="center" vertical="center" wrapText="1"/>
    </xf>
    <xf numFmtId="2" fontId="10" fillId="9" borderId="13" xfId="0" applyNumberFormat="1" applyFont="1" applyFill="1" applyBorder="1" applyAlignment="1">
      <alignment vertical="top" wrapText="1"/>
    </xf>
    <xf numFmtId="2" fontId="19" fillId="10" borderId="13" xfId="0" applyNumberFormat="1" applyFont="1" applyFill="1" applyBorder="1" applyAlignment="1">
      <alignment horizontal="left" vertical="center"/>
    </xf>
    <xf numFmtId="0" fontId="10" fillId="10" borderId="13" xfId="0" applyFont="1" applyFill="1" applyBorder="1" applyAlignment="1">
      <alignment vertical="center" wrapText="1"/>
    </xf>
    <xf numFmtId="2" fontId="19" fillId="10" borderId="10" xfId="0" applyNumberFormat="1" applyFont="1" applyFill="1" applyBorder="1" applyAlignment="1">
      <alignment horizontal="left" vertical="center"/>
    </xf>
    <xf numFmtId="0" fontId="19" fillId="14" borderId="13" xfId="0" applyFont="1" applyFill="1" applyBorder="1" applyAlignment="1">
      <alignment horizontal="left" vertical="center" wrapText="1"/>
    </xf>
    <xf numFmtId="2" fontId="19" fillId="14" borderId="13" xfId="0" applyNumberFormat="1" applyFont="1" applyFill="1" applyBorder="1" applyAlignment="1">
      <alignment horizontal="left" vertical="center"/>
    </xf>
    <xf numFmtId="0" fontId="10" fillId="14" borderId="13" xfId="0" applyFont="1" applyFill="1" applyBorder="1" applyAlignment="1">
      <alignment vertical="center" wrapText="1"/>
    </xf>
    <xf numFmtId="0" fontId="11" fillId="0" borderId="0" xfId="0" applyFont="1" applyFill="1" applyAlignment="1">
      <alignment vertical="top" wrapText="1"/>
    </xf>
    <xf numFmtId="0" fontId="21" fillId="6" borderId="13" xfId="0" applyFont="1" applyFill="1" applyBorder="1" applyAlignment="1">
      <alignment vertical="center"/>
    </xf>
    <xf numFmtId="0" fontId="22" fillId="0" borderId="13" xfId="0" applyFont="1" applyFill="1" applyBorder="1" applyAlignment="1">
      <alignment vertical="center" wrapText="1"/>
    </xf>
    <xf numFmtId="0" fontId="22" fillId="0" borderId="13" xfId="0" applyFont="1" applyFill="1" applyBorder="1" applyAlignment="1">
      <alignment horizontal="center" vertical="center"/>
    </xf>
    <xf numFmtId="3" fontId="22" fillId="0" borderId="13" xfId="0" applyNumberFormat="1" applyFont="1" applyFill="1" applyBorder="1" applyAlignment="1">
      <alignment horizontal="right" vertical="center"/>
    </xf>
    <xf numFmtId="0" fontId="22" fillId="0" borderId="13" xfId="0" applyFont="1" applyFill="1" applyBorder="1" applyAlignment="1">
      <alignment vertical="top"/>
    </xf>
    <xf numFmtId="0" fontId="22" fillId="0" borderId="13" xfId="0" applyFont="1" applyFill="1" applyBorder="1" applyAlignment="1">
      <alignment vertical="center"/>
    </xf>
    <xf numFmtId="0" fontId="10" fillId="0" borderId="13" xfId="0" applyFont="1" applyFill="1" applyBorder="1" applyAlignment="1">
      <alignment vertical="top" wrapText="1"/>
    </xf>
    <xf numFmtId="0" fontId="10" fillId="16" borderId="13" xfId="0" applyFont="1" applyFill="1" applyBorder="1" applyAlignment="1">
      <alignment vertical="top" wrapText="1"/>
    </xf>
    <xf numFmtId="0" fontId="10" fillId="16" borderId="0" xfId="0" applyFont="1" applyFill="1" applyAlignment="1">
      <alignment vertical="top" wrapText="1"/>
    </xf>
    <xf numFmtId="0" fontId="46" fillId="0" borderId="13" xfId="0" applyFont="1" applyBorder="1" applyAlignment="1">
      <alignment vertical="top" wrapText="1"/>
    </xf>
    <xf numFmtId="0" fontId="10" fillId="7" borderId="0" xfId="0" applyFont="1" applyFill="1" applyAlignment="1">
      <alignment vertical="top" wrapText="1"/>
    </xf>
    <xf numFmtId="4" fontId="10" fillId="9" borderId="0" xfId="0" applyNumberFormat="1" applyFont="1" applyFill="1" applyAlignment="1">
      <alignment vertical="top" wrapText="1"/>
    </xf>
    <xf numFmtId="3" fontId="10" fillId="9" borderId="13" xfId="0" applyNumberFormat="1" applyFont="1" applyFill="1" applyBorder="1" applyAlignment="1">
      <alignment vertical="top" wrapText="1"/>
    </xf>
    <xf numFmtId="3" fontId="10" fillId="7" borderId="13" xfId="0" applyNumberFormat="1" applyFont="1" applyFill="1" applyBorder="1" applyAlignment="1">
      <alignment vertical="top" wrapText="1"/>
    </xf>
    <xf numFmtId="0" fontId="10" fillId="0" borderId="0" xfId="0" applyFont="1" applyAlignment="1">
      <alignment horizontal="center" vertical="top" wrapText="1"/>
    </xf>
    <xf numFmtId="0" fontId="10" fillId="0" borderId="0" xfId="0" applyFont="1" applyAlignment="1">
      <alignment horizontal="left" vertical="top" wrapText="1"/>
    </xf>
    <xf numFmtId="0" fontId="10" fillId="0" borderId="13" xfId="0" applyFont="1" applyBorder="1" applyAlignment="1">
      <alignment vertical="center"/>
    </xf>
    <xf numFmtId="0" fontId="47" fillId="0" borderId="0" xfId="0" applyFont="1" applyBorder="1" applyAlignment="1">
      <alignment vertical="top" wrapText="1"/>
    </xf>
    <xf numFmtId="0" fontId="20" fillId="0" borderId="0" xfId="0" applyFont="1" applyAlignment="1">
      <alignment horizontal="center" vertical="top" wrapText="1"/>
    </xf>
    <xf numFmtId="2" fontId="20" fillId="0" borderId="0" xfId="0" applyNumberFormat="1" applyFont="1"/>
    <xf numFmtId="49" fontId="20" fillId="0" borderId="0" xfId="0" applyNumberFormat="1" applyFont="1" applyAlignment="1">
      <alignment horizontal="left"/>
    </xf>
    <xf numFmtId="0" fontId="20" fillId="0" borderId="0" xfId="0" applyFont="1"/>
    <xf numFmtId="2" fontId="20" fillId="0" borderId="0" xfId="0" applyNumberFormat="1" applyFont="1" applyAlignment="1">
      <alignment horizontal="center" vertical="center" wrapText="1"/>
    </xf>
    <xf numFmtId="0" fontId="20" fillId="0" borderId="0" xfId="0" applyFont="1" applyAlignment="1">
      <alignment horizontal="center" vertical="center" wrapText="1"/>
    </xf>
    <xf numFmtId="0" fontId="20" fillId="0" borderId="0" xfId="0" applyFont="1" applyAlignment="1">
      <alignment vertical="center" wrapText="1"/>
    </xf>
    <xf numFmtId="0" fontId="20" fillId="0" borderId="13" xfId="0" applyFont="1" applyBorder="1" applyAlignment="1">
      <alignment horizontal="center" vertical="top" wrapText="1"/>
    </xf>
    <xf numFmtId="2" fontId="20" fillId="0" borderId="13" xfId="0" applyNumberFormat="1" applyFont="1" applyBorder="1"/>
    <xf numFmtId="49" fontId="20" fillId="0" borderId="13" xfId="0" applyNumberFormat="1" applyFont="1" applyBorder="1" applyAlignment="1">
      <alignment horizontal="left"/>
    </xf>
    <xf numFmtId="0" fontId="48" fillId="0" borderId="13" xfId="0" applyFont="1" applyBorder="1" applyAlignment="1">
      <alignment horizontal="left" vertical="center" wrapText="1"/>
    </xf>
    <xf numFmtId="0" fontId="48" fillId="0" borderId="13" xfId="0" applyFont="1" applyBorder="1" applyAlignment="1">
      <alignment vertical="center" wrapText="1"/>
    </xf>
    <xf numFmtId="2" fontId="20" fillId="0" borderId="10" xfId="0" applyNumberFormat="1" applyFont="1" applyBorder="1"/>
    <xf numFmtId="49" fontId="20" fillId="0" borderId="10" xfId="0" applyNumberFormat="1" applyFont="1" applyBorder="1" applyAlignment="1">
      <alignment horizontal="left"/>
    </xf>
    <xf numFmtId="0" fontId="20" fillId="0" borderId="10" xfId="0" applyFont="1" applyBorder="1"/>
    <xf numFmtId="0" fontId="20" fillId="0" borderId="10" xfId="0" applyFont="1" applyBorder="1" applyAlignment="1">
      <alignment horizontal="center" vertical="center" wrapText="1"/>
    </xf>
    <xf numFmtId="0" fontId="48" fillId="0" borderId="10" xfId="0" applyFont="1" applyBorder="1" applyAlignment="1">
      <alignment horizontal="left" vertical="center" wrapText="1"/>
    </xf>
    <xf numFmtId="0" fontId="20" fillId="0" borderId="13" xfId="0" applyFont="1" applyBorder="1" applyAlignment="1">
      <alignment horizontal="center"/>
    </xf>
    <xf numFmtId="0" fontId="32" fillId="0" borderId="13" xfId="0" applyFont="1" applyBorder="1" applyAlignment="1">
      <alignment vertical="top" wrapText="1"/>
    </xf>
    <xf numFmtId="2" fontId="32" fillId="0" borderId="13" xfId="0" applyNumberFormat="1" applyFont="1" applyBorder="1"/>
    <xf numFmtId="49" fontId="32" fillId="0" borderId="13" xfId="0" applyNumberFormat="1" applyFont="1" applyBorder="1" applyAlignment="1">
      <alignment horizontal="left"/>
    </xf>
    <xf numFmtId="2" fontId="32" fillId="0" borderId="13" xfId="0" applyNumberFormat="1" applyFont="1" applyBorder="1" applyAlignment="1">
      <alignment vertical="center" wrapText="1"/>
    </xf>
    <xf numFmtId="0" fontId="49" fillId="0" borderId="13" xfId="0" applyFont="1" applyBorder="1" applyAlignment="1">
      <alignment horizontal="left" vertical="center" wrapText="1"/>
    </xf>
    <xf numFmtId="0" fontId="10" fillId="0" borderId="0" xfId="0" applyFont="1" applyAlignment="1">
      <alignment horizontal="center" vertical="center" wrapText="1"/>
    </xf>
    <xf numFmtId="3" fontId="13" fillId="7" borderId="10" xfId="0" applyNumberFormat="1" applyFont="1" applyFill="1" applyBorder="1" applyAlignment="1">
      <alignment horizontal="center" vertical="center" wrapText="1"/>
    </xf>
    <xf numFmtId="0" fontId="20" fillId="0" borderId="13" xfId="0" applyFont="1" applyBorder="1" applyAlignment="1">
      <alignment horizontal="left" vertical="top" wrapText="1"/>
    </xf>
    <xf numFmtId="0" fontId="20" fillId="0" borderId="10" xfId="0" applyFont="1" applyBorder="1" applyAlignment="1">
      <alignment horizontal="left" vertical="top" wrapText="1"/>
    </xf>
    <xf numFmtId="0" fontId="23" fillId="0" borderId="0" xfId="0" applyFont="1" applyAlignment="1">
      <alignment horizontal="left" vertical="center" wrapText="1"/>
    </xf>
    <xf numFmtId="4" fontId="19" fillId="0" borderId="13" xfId="0" applyNumberFormat="1" applyFont="1" applyBorder="1" applyAlignment="1">
      <alignment vertical="top" wrapText="1"/>
    </xf>
    <xf numFmtId="0" fontId="0" fillId="0" borderId="0" xfId="0" applyAlignment="1">
      <alignment vertical="top"/>
    </xf>
    <xf numFmtId="0" fontId="10" fillId="0" borderId="9" xfId="0" applyFont="1" applyBorder="1" applyAlignment="1">
      <alignment horizontal="center" vertical="top" wrapText="1"/>
    </xf>
    <xf numFmtId="0" fontId="17" fillId="4" borderId="13" xfId="0" applyFont="1" applyFill="1" applyBorder="1" applyAlignment="1">
      <alignment vertical="top" wrapText="1"/>
    </xf>
    <xf numFmtId="0" fontId="17" fillId="0" borderId="0" xfId="0" applyFont="1" applyFill="1" applyBorder="1" applyAlignment="1">
      <alignment vertical="top" wrapText="1"/>
    </xf>
    <xf numFmtId="0" fontId="50" fillId="17" borderId="13" xfId="0" applyFont="1" applyFill="1" applyBorder="1" applyAlignment="1">
      <alignment vertical="center"/>
    </xf>
    <xf numFmtId="0" fontId="15" fillId="17" borderId="13" xfId="0" applyFont="1" applyFill="1" applyBorder="1" applyAlignment="1">
      <alignment horizontal="center" vertical="center"/>
    </xf>
    <xf numFmtId="0" fontId="10" fillId="0" borderId="9" xfId="0" applyFont="1" applyBorder="1" applyAlignment="1">
      <alignment horizontal="right" vertical="top" wrapText="1"/>
    </xf>
    <xf numFmtId="0" fontId="51" fillId="0" borderId="0" xfId="0" applyFont="1" applyAlignment="1">
      <alignment vertical="top" wrapText="1"/>
    </xf>
    <xf numFmtId="0" fontId="1" fillId="9" borderId="1" xfId="0" applyFont="1" applyFill="1" applyBorder="1"/>
    <xf numFmtId="4" fontId="1" fillId="9" borderId="0" xfId="0" applyNumberFormat="1" applyFont="1" applyFill="1"/>
    <xf numFmtId="0" fontId="5" fillId="0" borderId="1" xfId="0" applyFont="1" applyFill="1" applyBorder="1"/>
    <xf numFmtId="0" fontId="43" fillId="0" borderId="1" xfId="0" applyFont="1" applyFill="1" applyBorder="1" applyAlignment="1">
      <alignment wrapText="1"/>
    </xf>
    <xf numFmtId="4" fontId="44" fillId="0" borderId="1" xfId="0" applyNumberFormat="1" applyFont="1" applyFill="1" applyBorder="1" applyAlignment="1">
      <alignment wrapText="1"/>
    </xf>
    <xf numFmtId="3" fontId="44" fillId="0" borderId="1" xfId="0" applyNumberFormat="1" applyFont="1" applyFill="1" applyBorder="1" applyAlignment="1">
      <alignment wrapText="1"/>
    </xf>
    <xf numFmtId="3" fontId="5" fillId="0" borderId="1" xfId="0" applyNumberFormat="1" applyFont="1" applyFill="1" applyBorder="1"/>
    <xf numFmtId="4" fontId="5" fillId="0" borderId="1" xfId="0" applyNumberFormat="1" applyFont="1" applyFill="1" applyBorder="1"/>
    <xf numFmtId="0" fontId="9" fillId="0" borderId="1" xfId="0" applyFont="1" applyFill="1" applyBorder="1" applyAlignment="1">
      <alignment wrapText="1"/>
    </xf>
    <xf numFmtId="0" fontId="0" fillId="0" borderId="16" xfId="0" applyFill="1" applyBorder="1"/>
    <xf numFmtId="0" fontId="33" fillId="0" borderId="0" xfId="0" applyFont="1" applyAlignment="1">
      <alignment vertical="top" wrapText="1"/>
    </xf>
    <xf numFmtId="0" fontId="15" fillId="0" borderId="0" xfId="0" applyFont="1" applyAlignment="1">
      <alignment vertical="center" wrapText="1"/>
    </xf>
    <xf numFmtId="0" fontId="7" fillId="18" borderId="1" xfId="0" applyFont="1" applyFill="1" applyBorder="1" applyAlignment="1">
      <alignment horizontal="center" wrapText="1"/>
    </xf>
    <xf numFmtId="0" fontId="0" fillId="18" borderId="1" xfId="0" applyFill="1" applyBorder="1"/>
    <xf numFmtId="3" fontId="0" fillId="18" borderId="1" xfId="0" applyNumberFormat="1" applyFill="1" applyBorder="1"/>
    <xf numFmtId="0" fontId="7" fillId="12" borderId="1" xfId="0" applyFont="1" applyFill="1" applyBorder="1" applyAlignment="1">
      <alignment horizontal="center" wrapText="1"/>
    </xf>
    <xf numFmtId="0" fontId="0" fillId="12" borderId="1" xfId="0" applyFill="1" applyBorder="1"/>
    <xf numFmtId="3" fontId="0" fillId="12" borderId="1" xfId="0" applyNumberFormat="1" applyFill="1" applyBorder="1"/>
    <xf numFmtId="0" fontId="7" fillId="19" borderId="1" xfId="0" applyFont="1" applyFill="1" applyBorder="1" applyAlignment="1">
      <alignment horizontal="center" wrapText="1"/>
    </xf>
    <xf numFmtId="0" fontId="0" fillId="19" borderId="1" xfId="0" applyFill="1" applyBorder="1"/>
    <xf numFmtId="3" fontId="0" fillId="19" borderId="1" xfId="0" applyNumberFormat="1" applyFill="1" applyBorder="1"/>
    <xf numFmtId="0" fontId="1" fillId="2" borderId="1" xfId="0" applyFont="1" applyFill="1" applyBorder="1" applyAlignment="1">
      <alignment horizontal="center" vertical="center" wrapText="1"/>
    </xf>
    <xf numFmtId="0" fontId="31" fillId="9" borderId="1" xfId="0" applyFont="1" applyFill="1" applyBorder="1" applyAlignment="1">
      <alignment horizontal="left" wrapText="1"/>
    </xf>
    <xf numFmtId="0" fontId="31" fillId="9" borderId="1" xfId="0" applyFont="1" applyFill="1" applyBorder="1"/>
    <xf numFmtId="3" fontId="31" fillId="9" borderId="1" xfId="0" applyNumberFormat="1" applyFont="1" applyFill="1" applyBorder="1"/>
    <xf numFmtId="4" fontId="53" fillId="9" borderId="1" xfId="0" applyNumberFormat="1" applyFont="1" applyFill="1" applyBorder="1"/>
    <xf numFmtId="4" fontId="31" fillId="9" borderId="1" xfId="0" applyNumberFormat="1" applyFont="1" applyFill="1" applyBorder="1"/>
    <xf numFmtId="0" fontId="13" fillId="6" borderId="13" xfId="0" applyFont="1" applyFill="1" applyBorder="1" applyAlignment="1">
      <alignment horizontal="center" vertical="center" wrapText="1"/>
    </xf>
    <xf numFmtId="0" fontId="20" fillId="16" borderId="13" xfId="0" applyFont="1" applyFill="1" applyBorder="1" applyAlignment="1">
      <alignment horizontal="center" vertical="center"/>
    </xf>
    <xf numFmtId="0" fontId="20" fillId="16" borderId="13" xfId="0" applyFont="1" applyFill="1" applyBorder="1" applyAlignment="1">
      <alignment horizontal="center" vertical="center" wrapText="1"/>
    </xf>
    <xf numFmtId="49" fontId="20" fillId="16" borderId="13" xfId="0" applyNumberFormat="1" applyFont="1" applyFill="1" applyBorder="1" applyAlignment="1">
      <alignment horizontal="center" vertical="center"/>
    </xf>
    <xf numFmtId="0" fontId="21" fillId="6" borderId="13" xfId="0" applyFont="1" applyFill="1" applyBorder="1" applyAlignment="1">
      <alignment horizontal="center" vertical="center" wrapText="1"/>
    </xf>
    <xf numFmtId="0" fontId="10" fillId="0" borderId="0" xfId="0" applyFont="1" applyAlignment="1">
      <alignment horizontal="center" vertical="top" wrapText="1"/>
    </xf>
    <xf numFmtId="2" fontId="10" fillId="0" borderId="13" xfId="0" applyNumberFormat="1" applyFont="1" applyFill="1" applyBorder="1" applyAlignment="1">
      <alignment vertical="top" wrapText="1"/>
    </xf>
    <xf numFmtId="14" fontId="10" fillId="0" borderId="13" xfId="0" applyNumberFormat="1" applyFont="1" applyFill="1" applyBorder="1" applyAlignment="1">
      <alignment vertical="top" wrapText="1"/>
    </xf>
    <xf numFmtId="0" fontId="1" fillId="2" borderId="1" xfId="0" applyFont="1" applyFill="1" applyBorder="1" applyAlignment="1">
      <alignment horizontal="center" vertical="center"/>
    </xf>
    <xf numFmtId="0" fontId="1" fillId="9" borderId="1" xfId="0" applyFont="1" applyFill="1" applyBorder="1" applyAlignment="1">
      <alignment wrapText="1"/>
    </xf>
    <xf numFmtId="0" fontId="13" fillId="0" borderId="18" xfId="0" applyFont="1" applyBorder="1" applyAlignment="1">
      <alignment horizontal="left" vertical="center" wrapText="1"/>
    </xf>
    <xf numFmtId="0" fontId="13" fillId="0" borderId="19" xfId="0" applyFont="1" applyBorder="1" applyAlignment="1">
      <alignment horizontal="center" vertical="center" wrapText="1"/>
    </xf>
    <xf numFmtId="2" fontId="13" fillId="0" borderId="19" xfId="0" applyNumberFormat="1" applyFont="1" applyBorder="1" applyAlignment="1">
      <alignment horizontal="center" vertical="center" wrapText="1"/>
    </xf>
    <xf numFmtId="0" fontId="13" fillId="0" borderId="20" xfId="0" applyFont="1" applyBorder="1" applyAlignment="1">
      <alignment horizontal="center" vertical="center" wrapText="1"/>
    </xf>
    <xf numFmtId="0" fontId="32" fillId="0" borderId="21" xfId="0" applyFont="1" applyFill="1" applyBorder="1" applyAlignment="1">
      <alignment vertical="center"/>
    </xf>
    <xf numFmtId="0" fontId="32" fillId="0" borderId="5" xfId="0" applyFont="1" applyFill="1" applyBorder="1" applyAlignment="1">
      <alignment horizontal="center" vertical="center" wrapText="1"/>
    </xf>
    <xf numFmtId="2" fontId="32" fillId="0" borderId="14" xfId="0" applyNumberFormat="1" applyFont="1" applyFill="1" applyBorder="1" applyAlignment="1">
      <alignment horizontal="center" vertical="center" wrapText="1"/>
    </xf>
    <xf numFmtId="0" fontId="20" fillId="0" borderId="5" xfId="0" applyFont="1" applyFill="1" applyBorder="1" applyAlignment="1">
      <alignment horizontal="center" vertical="center"/>
    </xf>
    <xf numFmtId="2" fontId="20" fillId="0" borderId="5" xfId="0" applyNumberFormat="1" applyFont="1" applyFill="1" applyBorder="1" applyAlignment="1">
      <alignment horizontal="center" vertical="center"/>
    </xf>
    <xf numFmtId="49" fontId="20" fillId="0" borderId="5" xfId="0" applyNumberFormat="1" applyFont="1" applyFill="1" applyBorder="1" applyAlignment="1">
      <alignment horizontal="center" vertical="center"/>
    </xf>
    <xf numFmtId="0" fontId="32" fillId="0" borderId="22" xfId="0" applyFont="1" applyFill="1" applyBorder="1" applyAlignment="1">
      <alignment horizontal="center" vertical="center" wrapText="1"/>
    </xf>
    <xf numFmtId="0" fontId="20" fillId="0" borderId="13" xfId="0" applyFont="1" applyFill="1" applyBorder="1" applyAlignment="1">
      <alignment horizontal="center" vertical="center" wrapText="1"/>
    </xf>
    <xf numFmtId="2" fontId="20" fillId="0" borderId="13" xfId="0" applyNumberFormat="1" applyFont="1" applyFill="1" applyBorder="1" applyAlignment="1">
      <alignment horizontal="center" vertical="center" wrapText="1"/>
    </xf>
    <xf numFmtId="0" fontId="20" fillId="0" borderId="13" xfId="0" applyFont="1" applyFill="1" applyBorder="1" applyAlignment="1">
      <alignment horizontal="center" vertical="center"/>
    </xf>
    <xf numFmtId="2" fontId="20" fillId="0" borderId="13" xfId="0" applyNumberFormat="1" applyFont="1" applyFill="1" applyBorder="1" applyAlignment="1">
      <alignment horizontal="center" vertical="center"/>
    </xf>
    <xf numFmtId="49" fontId="20" fillId="0" borderId="13" xfId="0" applyNumberFormat="1" applyFont="1" applyFill="1" applyBorder="1" applyAlignment="1">
      <alignment horizontal="center" vertical="center"/>
    </xf>
    <xf numFmtId="0" fontId="20" fillId="0" borderId="10" xfId="0" applyFont="1" applyFill="1" applyBorder="1" applyAlignment="1">
      <alignment horizontal="center" vertical="center" wrapText="1"/>
    </xf>
    <xf numFmtId="2" fontId="20" fillId="0" borderId="10" xfId="0" applyNumberFormat="1" applyFont="1" applyFill="1" applyBorder="1" applyAlignment="1">
      <alignment horizontal="center" vertical="center" wrapText="1"/>
    </xf>
    <xf numFmtId="0" fontId="20" fillId="0" borderId="10" xfId="0" applyFont="1" applyFill="1" applyBorder="1" applyAlignment="1">
      <alignment horizontal="center" vertical="center"/>
    </xf>
    <xf numFmtId="2" fontId="20" fillId="0" borderId="10" xfId="0" applyNumberFormat="1" applyFont="1" applyFill="1" applyBorder="1" applyAlignment="1">
      <alignment horizontal="center" vertical="center"/>
    </xf>
    <xf numFmtId="49" fontId="20" fillId="0" borderId="10" xfId="0" applyNumberFormat="1" applyFont="1" applyFill="1" applyBorder="1" applyAlignment="1">
      <alignment horizontal="center" vertical="center"/>
    </xf>
    <xf numFmtId="0" fontId="35" fillId="0" borderId="13" xfId="0" applyFont="1" applyFill="1" applyBorder="1" applyAlignment="1">
      <alignment horizontal="center" vertical="center" wrapText="1"/>
    </xf>
    <xf numFmtId="0" fontId="32" fillId="0" borderId="13" xfId="0" applyFont="1" applyFill="1" applyBorder="1"/>
    <xf numFmtId="0" fontId="20" fillId="0" borderId="13" xfId="0" applyFont="1" applyFill="1" applyBorder="1" applyAlignment="1">
      <alignment vertical="center"/>
    </xf>
    <xf numFmtId="14" fontId="20" fillId="0" borderId="13" xfId="0" applyNumberFormat="1" applyFont="1" applyFill="1" applyBorder="1" applyAlignment="1">
      <alignment horizontal="center" vertical="center"/>
    </xf>
    <xf numFmtId="0" fontId="20" fillId="0" borderId="14" xfId="0" applyFont="1" applyFill="1" applyBorder="1" applyAlignment="1">
      <alignment vertical="center" wrapText="1"/>
    </xf>
    <xf numFmtId="4" fontId="20" fillId="0" borderId="13" xfId="0" applyNumberFormat="1" applyFont="1" applyFill="1" applyBorder="1" applyAlignment="1">
      <alignment horizontal="center" vertical="center" wrapText="1"/>
    </xf>
    <xf numFmtId="0" fontId="16" fillId="0" borderId="13" xfId="0" applyFont="1" applyFill="1" applyBorder="1"/>
    <xf numFmtId="0" fontId="20" fillId="0" borderId="10" xfId="0" applyFont="1" applyFill="1" applyBorder="1" applyAlignment="1">
      <alignment vertical="center"/>
    </xf>
    <xf numFmtId="0" fontId="35" fillId="0" borderId="10" xfId="0" applyFont="1" applyFill="1" applyBorder="1" applyAlignment="1">
      <alignment horizontal="center" vertical="center" wrapText="1"/>
    </xf>
    <xf numFmtId="0" fontId="32" fillId="0" borderId="18" xfId="0" applyFont="1" applyFill="1" applyBorder="1"/>
    <xf numFmtId="0" fontId="32" fillId="0" borderId="19" xfId="0" applyFont="1" applyFill="1" applyBorder="1" applyAlignment="1">
      <alignment horizontal="center" vertical="center" wrapText="1"/>
    </xf>
    <xf numFmtId="2" fontId="32" fillId="0" borderId="19" xfId="0" applyNumberFormat="1" applyFont="1" applyFill="1" applyBorder="1" applyAlignment="1">
      <alignment horizontal="center" vertical="center" wrapText="1"/>
    </xf>
    <xf numFmtId="0" fontId="32" fillId="0" borderId="19" xfId="0" applyFont="1" applyFill="1" applyBorder="1" applyAlignment="1">
      <alignment horizontal="center" vertical="center"/>
    </xf>
    <xf numFmtId="0" fontId="20" fillId="0" borderId="19" xfId="0" applyFont="1" applyFill="1" applyBorder="1" applyAlignment="1">
      <alignment horizontal="center" vertical="center"/>
    </xf>
    <xf numFmtId="2" fontId="20" fillId="0" borderId="19" xfId="0" applyNumberFormat="1" applyFont="1" applyFill="1" applyBorder="1" applyAlignment="1">
      <alignment horizontal="center" vertical="center"/>
    </xf>
    <xf numFmtId="49" fontId="20" fillId="0" borderId="19" xfId="0" applyNumberFormat="1" applyFont="1" applyFill="1" applyBorder="1" applyAlignment="1">
      <alignment horizontal="center" vertical="center"/>
    </xf>
    <xf numFmtId="0" fontId="20" fillId="0" borderId="20" xfId="0" applyFont="1" applyFill="1" applyBorder="1" applyAlignment="1">
      <alignment horizontal="left" vertical="center" wrapText="1"/>
    </xf>
    <xf numFmtId="0" fontId="20" fillId="0" borderId="13" xfId="0" applyFont="1" applyFill="1" applyBorder="1" applyAlignment="1">
      <alignment vertical="center" wrapText="1"/>
    </xf>
    <xf numFmtId="0" fontId="20" fillId="0" borderId="0" xfId="0" applyFont="1" applyFill="1" applyAlignment="1">
      <alignment horizontal="center" vertical="center"/>
    </xf>
    <xf numFmtId="0" fontId="20" fillId="0" borderId="13" xfId="0" applyFont="1" applyFill="1" applyBorder="1"/>
    <xf numFmtId="0" fontId="35" fillId="0" borderId="13" xfId="0" applyFont="1" applyFill="1" applyBorder="1" applyAlignment="1">
      <alignment horizontal="center" vertical="center"/>
    </xf>
    <xf numFmtId="0" fontId="35" fillId="0" borderId="13" xfId="0" applyFont="1" applyFill="1" applyBorder="1" applyAlignment="1">
      <alignment vertical="center" wrapText="1"/>
    </xf>
    <xf numFmtId="2" fontId="35" fillId="0" borderId="5" xfId="0" applyNumberFormat="1" applyFont="1" applyFill="1" applyBorder="1" applyAlignment="1">
      <alignment horizontal="center" vertical="center"/>
    </xf>
    <xf numFmtId="0" fontId="32" fillId="0" borderId="13" xfId="0" applyFont="1" applyFill="1" applyBorder="1" applyAlignment="1">
      <alignment horizontal="center" vertical="center" wrapText="1"/>
    </xf>
    <xf numFmtId="2" fontId="32" fillId="0" borderId="13" xfId="0" applyNumberFormat="1" applyFont="1" applyFill="1" applyBorder="1" applyAlignment="1">
      <alignment horizontal="center" vertical="center" wrapText="1"/>
    </xf>
    <xf numFmtId="0" fontId="32" fillId="0" borderId="13" xfId="0" applyFont="1" applyFill="1" applyBorder="1" applyAlignment="1">
      <alignment horizontal="center" vertical="center"/>
    </xf>
    <xf numFmtId="2" fontId="32" fillId="0" borderId="13" xfId="0" applyNumberFormat="1" applyFont="1" applyFill="1" applyBorder="1" applyAlignment="1">
      <alignment horizontal="center" vertical="center"/>
    </xf>
    <xf numFmtId="49" fontId="32" fillId="0" borderId="13" xfId="0" applyNumberFormat="1" applyFont="1" applyFill="1" applyBorder="1" applyAlignment="1">
      <alignment horizontal="center" vertical="center"/>
    </xf>
    <xf numFmtId="0" fontId="20" fillId="19" borderId="23" xfId="0" applyFont="1" applyFill="1" applyBorder="1"/>
    <xf numFmtId="0" fontId="20" fillId="19" borderId="13" xfId="0" applyFont="1" applyFill="1" applyBorder="1" applyAlignment="1">
      <alignment horizontal="center" vertical="center" wrapText="1"/>
    </xf>
    <xf numFmtId="2" fontId="20" fillId="19" borderId="13" xfId="0" applyNumberFormat="1" applyFont="1" applyFill="1" applyBorder="1" applyAlignment="1">
      <alignment horizontal="center" vertical="center" wrapText="1"/>
    </xf>
    <xf numFmtId="0" fontId="20" fillId="19" borderId="13" xfId="0" applyFont="1" applyFill="1" applyBorder="1" applyAlignment="1">
      <alignment horizontal="center" vertical="center"/>
    </xf>
    <xf numFmtId="2" fontId="20" fillId="19" borderId="13" xfId="0" applyNumberFormat="1" applyFont="1" applyFill="1" applyBorder="1" applyAlignment="1">
      <alignment horizontal="center" vertical="center"/>
    </xf>
    <xf numFmtId="49" fontId="20" fillId="19" borderId="13" xfId="0" applyNumberFormat="1" applyFont="1" applyFill="1" applyBorder="1" applyAlignment="1">
      <alignment horizontal="center" vertical="center"/>
    </xf>
    <xf numFmtId="0" fontId="20" fillId="19" borderId="24" xfId="0" applyFont="1" applyFill="1" applyBorder="1"/>
    <xf numFmtId="0" fontId="20" fillId="19" borderId="10" xfId="0" applyFont="1" applyFill="1" applyBorder="1" applyAlignment="1">
      <alignment horizontal="center" vertical="center" wrapText="1"/>
    </xf>
    <xf numFmtId="2" fontId="20" fillId="19" borderId="10" xfId="0" applyNumberFormat="1" applyFont="1" applyFill="1" applyBorder="1" applyAlignment="1">
      <alignment horizontal="center" vertical="center" wrapText="1"/>
    </xf>
    <xf numFmtId="0" fontId="20" fillId="19" borderId="10" xfId="0" applyFont="1" applyFill="1" applyBorder="1" applyAlignment="1">
      <alignment horizontal="center" vertical="center"/>
    </xf>
    <xf numFmtId="2" fontId="20" fillId="19" borderId="10" xfId="0" applyNumberFormat="1" applyFont="1" applyFill="1" applyBorder="1" applyAlignment="1">
      <alignment horizontal="center" vertical="center"/>
    </xf>
    <xf numFmtId="49" fontId="20" fillId="19" borderId="10" xfId="0" applyNumberFormat="1" applyFont="1" applyFill="1" applyBorder="1" applyAlignment="1">
      <alignment horizontal="center" vertical="center"/>
    </xf>
    <xf numFmtId="4" fontId="10" fillId="19" borderId="0" xfId="0" applyNumberFormat="1" applyFont="1" applyFill="1" applyAlignment="1">
      <alignment vertical="top" wrapText="1"/>
    </xf>
    <xf numFmtId="0" fontId="20" fillId="19" borderId="25" xfId="0" applyFont="1" applyFill="1" applyBorder="1" applyAlignment="1">
      <alignment vertical="center" wrapText="1"/>
    </xf>
    <xf numFmtId="0" fontId="20" fillId="19" borderId="27" xfId="0" applyFont="1" applyFill="1" applyBorder="1"/>
    <xf numFmtId="0" fontId="20" fillId="19" borderId="28" xfId="0" applyFont="1" applyFill="1" applyBorder="1" applyAlignment="1">
      <alignment horizontal="center" vertical="center" wrapText="1"/>
    </xf>
    <xf numFmtId="2" fontId="20" fillId="19" borderId="28" xfId="0" applyNumberFormat="1" applyFont="1" applyFill="1" applyBorder="1" applyAlignment="1">
      <alignment horizontal="center" vertical="center" wrapText="1"/>
    </xf>
    <xf numFmtId="0" fontId="20" fillId="19" borderId="28" xfId="0" applyFont="1" applyFill="1" applyBorder="1" applyAlignment="1">
      <alignment horizontal="center" vertical="center"/>
    </xf>
    <xf numFmtId="2" fontId="20" fillId="19" borderId="28" xfId="0" applyNumberFormat="1" applyFont="1" applyFill="1" applyBorder="1" applyAlignment="1">
      <alignment horizontal="center" vertical="center"/>
    </xf>
    <xf numFmtId="49" fontId="20" fillId="19" borderId="28" xfId="0" applyNumberFormat="1" applyFont="1" applyFill="1" applyBorder="1" applyAlignment="1">
      <alignment horizontal="center" vertical="center"/>
    </xf>
    <xf numFmtId="0" fontId="32" fillId="19" borderId="29" xfId="0" applyFont="1" applyFill="1" applyBorder="1"/>
    <xf numFmtId="0" fontId="32" fillId="19" borderId="30" xfId="0" applyFont="1" applyFill="1" applyBorder="1" applyAlignment="1">
      <alignment horizontal="center" vertical="center" wrapText="1"/>
    </xf>
    <xf numFmtId="2" fontId="32" fillId="19" borderId="30" xfId="0" applyNumberFormat="1" applyFont="1" applyFill="1" applyBorder="1" applyAlignment="1">
      <alignment horizontal="center" vertical="center" wrapText="1"/>
    </xf>
    <xf numFmtId="0" fontId="20" fillId="19" borderId="30" xfId="0" applyFont="1" applyFill="1" applyBorder="1" applyAlignment="1">
      <alignment horizontal="center" vertical="center"/>
    </xf>
    <xf numFmtId="2" fontId="20" fillId="19" borderId="30" xfId="0" applyNumberFormat="1" applyFont="1" applyFill="1" applyBorder="1" applyAlignment="1">
      <alignment horizontal="center" vertical="center"/>
    </xf>
    <xf numFmtId="49" fontId="20" fillId="19" borderId="30" xfId="0" applyNumberFormat="1" applyFont="1" applyFill="1" applyBorder="1" applyAlignment="1">
      <alignment horizontal="center" vertical="center"/>
    </xf>
    <xf numFmtId="2" fontId="20" fillId="19" borderId="31" xfId="0" applyNumberFormat="1" applyFont="1" applyFill="1" applyBorder="1" applyAlignment="1">
      <alignment horizontal="center" vertical="center"/>
    </xf>
    <xf numFmtId="0" fontId="32" fillId="19" borderId="33" xfId="0" applyFont="1" applyFill="1" applyBorder="1"/>
    <xf numFmtId="0" fontId="32" fillId="19" borderId="31" xfId="0" applyFont="1" applyFill="1" applyBorder="1" applyAlignment="1">
      <alignment horizontal="center" vertical="center" wrapText="1"/>
    </xf>
    <xf numFmtId="2" fontId="32" fillId="19" borderId="31" xfId="0" applyNumberFormat="1" applyFont="1" applyFill="1" applyBorder="1" applyAlignment="1">
      <alignment horizontal="center" vertical="center" wrapText="1"/>
    </xf>
    <xf numFmtId="0" fontId="20" fillId="19" borderId="31" xfId="0" applyFont="1" applyFill="1" applyBorder="1" applyAlignment="1">
      <alignment horizontal="center" vertical="center"/>
    </xf>
    <xf numFmtId="0" fontId="20" fillId="19" borderId="14" xfId="0" applyFont="1" applyFill="1" applyBorder="1" applyAlignment="1">
      <alignment horizontal="center" vertical="center"/>
    </xf>
    <xf numFmtId="2" fontId="20" fillId="19" borderId="14" xfId="0" applyNumberFormat="1" applyFont="1" applyFill="1" applyBorder="1" applyAlignment="1">
      <alignment horizontal="center" vertical="center"/>
    </xf>
    <xf numFmtId="49" fontId="20" fillId="19" borderId="31" xfId="0" applyNumberFormat="1" applyFont="1" applyFill="1" applyBorder="1" applyAlignment="1">
      <alignment horizontal="center" vertical="center"/>
    </xf>
    <xf numFmtId="0" fontId="32" fillId="19" borderId="18" xfId="0" applyFont="1" applyFill="1" applyBorder="1" applyAlignment="1">
      <alignment vertical="center" wrapText="1"/>
    </xf>
    <xf numFmtId="0" fontId="32" fillId="19" borderId="19" xfId="0" applyFont="1" applyFill="1" applyBorder="1" applyAlignment="1">
      <alignment horizontal="center" vertical="center" wrapText="1"/>
    </xf>
    <xf numFmtId="2" fontId="32" fillId="19" borderId="19" xfId="0" applyNumberFormat="1" applyFont="1" applyFill="1" applyBorder="1" applyAlignment="1">
      <alignment horizontal="center" vertical="center" wrapText="1"/>
    </xf>
    <xf numFmtId="0" fontId="32" fillId="19" borderId="19" xfId="0" applyFont="1" applyFill="1" applyBorder="1" applyAlignment="1">
      <alignment horizontal="center" vertical="center"/>
    </xf>
    <xf numFmtId="2" fontId="32" fillId="19" borderId="19" xfId="0" applyNumberFormat="1" applyFont="1" applyFill="1" applyBorder="1" applyAlignment="1">
      <alignment horizontal="center" vertical="center"/>
    </xf>
    <xf numFmtId="49" fontId="32" fillId="19" borderId="19" xfId="0" applyNumberFormat="1" applyFont="1" applyFill="1" applyBorder="1" applyAlignment="1">
      <alignment horizontal="center" vertical="center"/>
    </xf>
    <xf numFmtId="0" fontId="32" fillId="19" borderId="5" xfId="0" applyFont="1" applyFill="1" applyBorder="1" applyAlignment="1">
      <alignment vertical="center" wrapText="1"/>
    </xf>
    <xf numFmtId="0" fontId="32" fillId="19" borderId="5" xfId="0" applyFont="1" applyFill="1" applyBorder="1" applyAlignment="1">
      <alignment horizontal="center" vertical="center" wrapText="1"/>
    </xf>
    <xf numFmtId="2" fontId="32" fillId="19" borderId="5" xfId="0" applyNumberFormat="1" applyFont="1" applyFill="1" applyBorder="1" applyAlignment="1">
      <alignment horizontal="center" vertical="center" wrapText="1"/>
    </xf>
    <xf numFmtId="0" fontId="32" fillId="19" borderId="5" xfId="0" applyFont="1" applyFill="1" applyBorder="1" applyAlignment="1">
      <alignment horizontal="center" vertical="center"/>
    </xf>
    <xf numFmtId="2" fontId="32" fillId="19" borderId="5" xfId="0" applyNumberFormat="1" applyFont="1" applyFill="1" applyBorder="1" applyAlignment="1">
      <alignment horizontal="center" vertical="center"/>
    </xf>
    <xf numFmtId="49" fontId="32" fillId="19" borderId="5" xfId="0" applyNumberFormat="1" applyFont="1" applyFill="1" applyBorder="1" applyAlignment="1">
      <alignment horizontal="center" vertical="center"/>
    </xf>
    <xf numFmtId="0" fontId="20" fillId="19" borderId="5" xfId="0" applyFont="1" applyFill="1" applyBorder="1"/>
    <xf numFmtId="0" fontId="20" fillId="19" borderId="5" xfId="0" applyFont="1" applyFill="1" applyBorder="1" applyAlignment="1">
      <alignment horizontal="center" vertical="center" wrapText="1"/>
    </xf>
    <xf numFmtId="0" fontId="20" fillId="19" borderId="5" xfId="0" applyFont="1" applyFill="1" applyBorder="1" applyAlignment="1">
      <alignment horizontal="center" vertical="center"/>
    </xf>
    <xf numFmtId="2" fontId="20" fillId="19" borderId="5" xfId="0" applyNumberFormat="1" applyFont="1" applyFill="1" applyBorder="1" applyAlignment="1">
      <alignment horizontal="center" vertical="center"/>
    </xf>
    <xf numFmtId="49" fontId="20" fillId="19" borderId="5" xfId="0" applyNumberFormat="1" applyFont="1" applyFill="1" applyBorder="1" applyAlignment="1">
      <alignment horizontal="center" vertical="center"/>
    </xf>
    <xf numFmtId="0" fontId="20" fillId="19" borderId="13" xfId="0" applyFont="1" applyFill="1" applyBorder="1"/>
    <xf numFmtId="0" fontId="32" fillId="19" borderId="18" xfId="0" applyFont="1" applyFill="1" applyBorder="1"/>
    <xf numFmtId="0" fontId="20" fillId="19" borderId="19" xfId="0" applyFont="1" applyFill="1" applyBorder="1" applyAlignment="1">
      <alignment horizontal="center" vertical="center"/>
    </xf>
    <xf numFmtId="2" fontId="20" fillId="19" borderId="19" xfId="0" applyNumberFormat="1" applyFont="1" applyFill="1" applyBorder="1" applyAlignment="1">
      <alignment horizontal="center" vertical="center"/>
    </xf>
    <xf numFmtId="49" fontId="20" fillId="19" borderId="19" xfId="0" applyNumberFormat="1" applyFont="1" applyFill="1" applyBorder="1" applyAlignment="1">
      <alignment horizontal="center" vertical="center"/>
    </xf>
    <xf numFmtId="4" fontId="10" fillId="20" borderId="0" xfId="0" applyNumberFormat="1" applyFont="1" applyFill="1" applyAlignment="1">
      <alignment vertical="top" wrapText="1"/>
    </xf>
    <xf numFmtId="0" fontId="20" fillId="20" borderId="13" xfId="0" applyFont="1" applyFill="1" applyBorder="1" applyAlignment="1">
      <alignment vertical="center"/>
    </xf>
    <xf numFmtId="0" fontId="20" fillId="20" borderId="13" xfId="0" applyFont="1" applyFill="1" applyBorder="1" applyAlignment="1">
      <alignment horizontal="center" vertical="center" wrapText="1"/>
    </xf>
    <xf numFmtId="167" fontId="20" fillId="20" borderId="13" xfId="5" applyNumberFormat="1" applyFont="1" applyFill="1" applyBorder="1" applyAlignment="1">
      <alignment horizontal="center" vertical="center" wrapText="1"/>
    </xf>
    <xf numFmtId="0" fontId="20" fillId="20" borderId="13" xfId="0" applyFont="1" applyFill="1" applyBorder="1" applyAlignment="1">
      <alignment horizontal="center" vertical="center"/>
    </xf>
    <xf numFmtId="2" fontId="20" fillId="20" borderId="13" xfId="0" applyNumberFormat="1" applyFont="1" applyFill="1" applyBorder="1" applyAlignment="1">
      <alignment horizontal="center" vertical="center"/>
    </xf>
    <xf numFmtId="49" fontId="20" fillId="20" borderId="13" xfId="0" applyNumberFormat="1" applyFont="1" applyFill="1" applyBorder="1" applyAlignment="1">
      <alignment horizontal="center" vertical="center"/>
    </xf>
    <xf numFmtId="0" fontId="20" fillId="20" borderId="25" xfId="0" applyFont="1" applyFill="1" applyBorder="1" applyAlignment="1">
      <alignment vertical="center" wrapText="1"/>
    </xf>
    <xf numFmtId="2" fontId="20" fillId="20" borderId="13" xfId="0" applyNumberFormat="1" applyFont="1" applyFill="1" applyBorder="1" applyAlignment="1">
      <alignment horizontal="center" vertical="center" wrapText="1"/>
    </xf>
    <xf numFmtId="0" fontId="20" fillId="20" borderId="0" xfId="0" applyFont="1" applyFill="1" applyAlignment="1">
      <alignment horizontal="center" vertical="center" wrapText="1"/>
    </xf>
    <xf numFmtId="0" fontId="20" fillId="20" borderId="26" xfId="0" applyFont="1" applyFill="1" applyBorder="1" applyAlignment="1">
      <alignment vertical="center" wrapText="1"/>
    </xf>
    <xf numFmtId="0" fontId="20" fillId="20" borderId="13" xfId="0" applyFont="1" applyFill="1" applyBorder="1" applyAlignment="1">
      <alignment horizontal="left" vertical="center"/>
    </xf>
    <xf numFmtId="2" fontId="35" fillId="20" borderId="13" xfId="0" applyNumberFormat="1" applyFont="1" applyFill="1" applyBorder="1" applyAlignment="1">
      <alignment horizontal="center" vertical="center"/>
    </xf>
    <xf numFmtId="4" fontId="35" fillId="20" borderId="13" xfId="0" applyNumberFormat="1" applyFont="1" applyFill="1" applyBorder="1" applyAlignment="1">
      <alignment horizontal="center" vertical="center"/>
    </xf>
    <xf numFmtId="0" fontId="35" fillId="20" borderId="13" xfId="0" applyFont="1" applyFill="1" applyBorder="1" applyAlignment="1">
      <alignment horizontal="center" vertical="center" wrapText="1"/>
    </xf>
    <xf numFmtId="0" fontId="20" fillId="20" borderId="13" xfId="0" applyFont="1" applyFill="1" applyBorder="1" applyAlignment="1">
      <alignment vertical="center" wrapText="1"/>
    </xf>
    <xf numFmtId="0" fontId="20" fillId="5" borderId="13" xfId="0" applyFont="1" applyFill="1" applyBorder="1" applyAlignment="1">
      <alignment vertical="center" wrapText="1"/>
    </xf>
    <xf numFmtId="0" fontId="20" fillId="5" borderId="13" xfId="0" applyFont="1" applyFill="1" applyBorder="1" applyAlignment="1">
      <alignment horizontal="center" vertical="center" wrapText="1"/>
    </xf>
    <xf numFmtId="2" fontId="20" fillId="5" borderId="13" xfId="0" applyNumberFormat="1" applyFont="1" applyFill="1" applyBorder="1" applyAlignment="1">
      <alignment horizontal="center" vertical="center" wrapText="1"/>
    </xf>
    <xf numFmtId="0" fontId="20" fillId="5" borderId="13" xfId="0" applyFont="1" applyFill="1" applyBorder="1" applyAlignment="1">
      <alignment horizontal="center" vertical="center"/>
    </xf>
    <xf numFmtId="14" fontId="20" fillId="5" borderId="13" xfId="0" applyNumberFormat="1" applyFont="1" applyFill="1" applyBorder="1" applyAlignment="1">
      <alignment horizontal="center" vertical="center"/>
    </xf>
    <xf numFmtId="2" fontId="20" fillId="5" borderId="13" xfId="0" applyNumberFormat="1" applyFont="1" applyFill="1" applyBorder="1" applyAlignment="1">
      <alignment horizontal="center" vertical="center"/>
    </xf>
    <xf numFmtId="49" fontId="20" fillId="5" borderId="13" xfId="0" applyNumberFormat="1" applyFont="1" applyFill="1" applyBorder="1" applyAlignment="1">
      <alignment horizontal="center" vertical="center"/>
    </xf>
    <xf numFmtId="0" fontId="35" fillId="5" borderId="13" xfId="0" applyFont="1" applyFill="1" applyBorder="1" applyAlignment="1">
      <alignment horizontal="center" vertical="center" wrapText="1"/>
    </xf>
    <xf numFmtId="0" fontId="35" fillId="5" borderId="13" xfId="0" applyFont="1" applyFill="1" applyBorder="1" applyAlignment="1">
      <alignment horizontal="center" vertical="center"/>
    </xf>
    <xf numFmtId="0" fontId="20" fillId="5" borderId="31" xfId="0" applyFont="1" applyFill="1" applyBorder="1" applyAlignment="1">
      <alignment vertical="center" wrapText="1"/>
    </xf>
    <xf numFmtId="0" fontId="20" fillId="5" borderId="10" xfId="0" applyFont="1" applyFill="1" applyBorder="1" applyAlignment="1">
      <alignment vertical="center" wrapText="1"/>
    </xf>
    <xf numFmtId="0" fontId="20" fillId="5" borderId="10" xfId="0" applyFont="1" applyFill="1" applyBorder="1" applyAlignment="1">
      <alignment horizontal="center" vertical="center" wrapText="1"/>
    </xf>
    <xf numFmtId="2" fontId="20" fillId="5" borderId="10" xfId="0" applyNumberFormat="1" applyFont="1" applyFill="1" applyBorder="1" applyAlignment="1">
      <alignment horizontal="center" vertical="center" wrapText="1"/>
    </xf>
    <xf numFmtId="0" fontId="20" fillId="5" borderId="13" xfId="0" applyFont="1" applyFill="1" applyBorder="1" applyAlignment="1">
      <alignment vertical="center"/>
    </xf>
    <xf numFmtId="2" fontId="35" fillId="5" borderId="13" xfId="0" applyNumberFormat="1" applyFont="1" applyFill="1" applyBorder="1" applyAlignment="1">
      <alignment horizontal="center" vertical="center"/>
    </xf>
    <xf numFmtId="2" fontId="35" fillId="5" borderId="5" xfId="0" applyNumberFormat="1" applyFont="1" applyFill="1" applyBorder="1" applyAlignment="1">
      <alignment horizontal="center" vertical="center"/>
    </xf>
    <xf numFmtId="0" fontId="20" fillId="5" borderId="13" xfId="0" applyFont="1" applyFill="1" applyBorder="1"/>
    <xf numFmtId="2" fontId="35" fillId="5" borderId="13" xfId="0" applyNumberFormat="1" applyFont="1" applyFill="1" applyBorder="1" applyAlignment="1">
      <alignment horizontal="center" vertical="center" wrapText="1"/>
    </xf>
    <xf numFmtId="0" fontId="28" fillId="5" borderId="13" xfId="0" applyFont="1" applyFill="1" applyBorder="1" applyAlignment="1">
      <alignment horizontal="center" vertical="center" wrapText="1"/>
    </xf>
    <xf numFmtId="4" fontId="20" fillId="5" borderId="13" xfId="0" applyNumberFormat="1" applyFont="1" applyFill="1" applyBorder="1" applyAlignment="1">
      <alignment horizontal="center" vertical="center" wrapText="1"/>
    </xf>
    <xf numFmtId="0" fontId="20" fillId="5" borderId="14" xfId="0" applyFont="1" applyFill="1" applyBorder="1" applyAlignment="1">
      <alignment vertical="center" wrapText="1"/>
    </xf>
    <xf numFmtId="0" fontId="20" fillId="5" borderId="10" xfId="0" applyFont="1" applyFill="1" applyBorder="1" applyAlignment="1">
      <alignment horizontal="center" vertical="center"/>
    </xf>
    <xf numFmtId="2" fontId="20" fillId="5" borderId="10" xfId="0" applyNumberFormat="1" applyFont="1" applyFill="1" applyBorder="1" applyAlignment="1">
      <alignment horizontal="center" vertical="center"/>
    </xf>
    <xf numFmtId="49" fontId="20" fillId="5" borderId="10" xfId="0" applyNumberFormat="1" applyFont="1" applyFill="1" applyBorder="1" applyAlignment="1">
      <alignment horizontal="center" vertical="center"/>
    </xf>
    <xf numFmtId="0" fontId="35" fillId="5" borderId="13" xfId="0" applyFont="1" applyFill="1" applyBorder="1" applyAlignment="1">
      <alignment horizontal="left" vertical="center" wrapText="1"/>
    </xf>
    <xf numFmtId="0" fontId="10" fillId="14" borderId="0" xfId="0" applyFont="1" applyFill="1" applyAlignment="1">
      <alignment vertical="top" wrapText="1"/>
    </xf>
    <xf numFmtId="4" fontId="10" fillId="14" borderId="0" xfId="0" applyNumberFormat="1" applyFont="1" applyFill="1" applyAlignment="1">
      <alignment vertical="top" wrapText="1"/>
    </xf>
    <xf numFmtId="4" fontId="13" fillId="0" borderId="0" xfId="0" applyNumberFormat="1" applyFont="1" applyAlignment="1">
      <alignment wrapText="1"/>
    </xf>
    <xf numFmtId="165" fontId="13" fillId="0" borderId="13" xfId="0" applyNumberFormat="1" applyFont="1" applyBorder="1" applyAlignment="1">
      <alignment horizontal="center" vertical="center" wrapText="1"/>
    </xf>
    <xf numFmtId="4" fontId="13" fillId="0" borderId="13" xfId="0" applyNumberFormat="1" applyFont="1" applyBorder="1" applyAlignment="1">
      <alignment horizontal="center" vertical="center" wrapText="1"/>
    </xf>
    <xf numFmtId="0" fontId="37" fillId="0" borderId="13" xfId="0" applyFont="1" applyBorder="1" applyAlignment="1">
      <alignment horizontal="center" vertical="center"/>
    </xf>
    <xf numFmtId="165" fontId="37" fillId="0" borderId="13" xfId="5" applyNumberFormat="1" applyFont="1" applyFill="1" applyBorder="1" applyAlignment="1">
      <alignment horizontal="center" vertical="center"/>
    </xf>
    <xf numFmtId="165" fontId="38" fillId="0" borderId="13" xfId="5" applyNumberFormat="1" applyFont="1" applyFill="1" applyBorder="1" applyAlignment="1">
      <alignment horizontal="center" vertical="center"/>
    </xf>
    <xf numFmtId="4" fontId="38" fillId="0" borderId="13" xfId="0" applyNumberFormat="1" applyFont="1" applyBorder="1" applyAlignment="1">
      <alignment vertical="top" wrapText="1"/>
    </xf>
    <xf numFmtId="0" fontId="14" fillId="4" borderId="13" xfId="0" applyFont="1" applyFill="1" applyBorder="1" applyAlignment="1">
      <alignment horizontal="center" vertical="top" wrapText="1"/>
    </xf>
    <xf numFmtId="0" fontId="19" fillId="0" borderId="13" xfId="0" applyFont="1" applyBorder="1" applyAlignment="1">
      <alignment horizontal="center" vertical="center"/>
    </xf>
    <xf numFmtId="165" fontId="19" fillId="0" borderId="13" xfId="5" applyNumberFormat="1" applyFont="1" applyFill="1" applyBorder="1" applyAlignment="1">
      <alignment horizontal="center" vertical="center"/>
    </xf>
    <xf numFmtId="4" fontId="10" fillId="14" borderId="13" xfId="0" applyNumberFormat="1" applyFont="1" applyFill="1" applyBorder="1" applyAlignment="1">
      <alignment vertical="top" wrapText="1"/>
    </xf>
    <xf numFmtId="4" fontId="11" fillId="9" borderId="13" xfId="0" applyNumberFormat="1" applyFont="1" applyFill="1" applyBorder="1" applyAlignment="1">
      <alignment vertical="top" wrapText="1"/>
    </xf>
    <xf numFmtId="4" fontId="11" fillId="14" borderId="13" xfId="0" applyNumberFormat="1" applyFont="1" applyFill="1" applyBorder="1" applyAlignment="1">
      <alignment vertical="top" wrapText="1"/>
    </xf>
    <xf numFmtId="0" fontId="13" fillId="7" borderId="5" xfId="0" applyFont="1" applyFill="1" applyBorder="1" applyAlignment="1">
      <alignment horizontal="center" vertical="center" wrapText="1"/>
    </xf>
    <xf numFmtId="0" fontId="13" fillId="7" borderId="0" xfId="0" applyFont="1" applyFill="1" applyAlignment="1">
      <alignment horizontal="center" vertical="center" wrapText="1"/>
    </xf>
    <xf numFmtId="2" fontId="20" fillId="0" borderId="13" xfId="0" applyNumberFormat="1" applyFont="1" applyFill="1" applyBorder="1" applyAlignment="1">
      <alignment vertical="center" wrapText="1"/>
    </xf>
    <xf numFmtId="4" fontId="10" fillId="0" borderId="0" xfId="0" applyNumberFormat="1" applyFont="1" applyFill="1" applyAlignment="1">
      <alignment vertical="top" wrapText="1"/>
    </xf>
    <xf numFmtId="0" fontId="10" fillId="19" borderId="0" xfId="0" applyFont="1" applyFill="1" applyAlignment="1">
      <alignment vertical="top" wrapText="1"/>
    </xf>
    <xf numFmtId="43" fontId="10" fillId="19" borderId="0" xfId="0" applyNumberFormat="1" applyFont="1" applyFill="1" applyAlignment="1">
      <alignment vertical="top" wrapText="1"/>
    </xf>
    <xf numFmtId="0" fontId="40" fillId="19" borderId="13" xfId="0" applyFont="1" applyFill="1" applyBorder="1" applyAlignment="1">
      <alignment vertical="center" wrapText="1"/>
    </xf>
    <xf numFmtId="0" fontId="40" fillId="19" borderId="13" xfId="0" applyFont="1" applyFill="1" applyBorder="1" applyAlignment="1">
      <alignment horizontal="center" vertical="center"/>
    </xf>
    <xf numFmtId="43" fontId="40" fillId="19" borderId="13" xfId="5" applyFont="1" applyFill="1" applyBorder="1" applyAlignment="1">
      <alignment horizontal="right" vertical="center"/>
    </xf>
    <xf numFmtId="0" fontId="27" fillId="19" borderId="13" xfId="0" applyFont="1" applyFill="1" applyBorder="1" applyAlignment="1">
      <alignment horizontal="center" vertical="center" wrapText="1"/>
    </xf>
    <xf numFmtId="43" fontId="40" fillId="19" borderId="13" xfId="5" applyFont="1" applyFill="1" applyBorder="1" applyAlignment="1">
      <alignment horizontal="center" vertical="center"/>
    </xf>
    <xf numFmtId="0" fontId="36" fillId="19" borderId="13" xfId="0" applyFont="1" applyFill="1" applyBorder="1" applyAlignment="1">
      <alignment horizontal="center" vertical="center" wrapText="1"/>
    </xf>
    <xf numFmtId="43" fontId="10" fillId="14" borderId="0" xfId="0" applyNumberFormat="1" applyFont="1" applyFill="1" applyAlignment="1">
      <alignment vertical="top" wrapText="1"/>
    </xf>
    <xf numFmtId="0" fontId="40" fillId="14" borderId="13" xfId="0" applyFont="1" applyFill="1" applyBorder="1" applyAlignment="1">
      <alignment vertical="center" wrapText="1"/>
    </xf>
    <xf numFmtId="0" fontId="40" fillId="14" borderId="13" xfId="0" applyFont="1" applyFill="1" applyBorder="1" applyAlignment="1">
      <alignment horizontal="center" vertical="center"/>
    </xf>
    <xf numFmtId="43" fontId="40" fillId="14" borderId="13" xfId="5" applyFont="1" applyFill="1" applyBorder="1" applyAlignment="1">
      <alignment horizontal="right" vertical="center"/>
    </xf>
    <xf numFmtId="0" fontId="27" fillId="14" borderId="13" xfId="0" applyFont="1" applyFill="1" applyBorder="1" applyAlignment="1">
      <alignment horizontal="center" vertical="center" wrapText="1"/>
    </xf>
    <xf numFmtId="43" fontId="40" fillId="14" borderId="13" xfId="5" applyFont="1" applyFill="1" applyBorder="1" applyAlignment="1">
      <alignment horizontal="center" vertical="center"/>
    </xf>
    <xf numFmtId="0" fontId="36" fillId="14" borderId="13" xfId="0" applyFont="1" applyFill="1" applyBorder="1" applyAlignment="1">
      <alignment horizontal="center" vertical="center" wrapText="1"/>
    </xf>
    <xf numFmtId="0" fontId="27" fillId="14" borderId="13" xfId="0" applyFont="1" applyFill="1" applyBorder="1" applyAlignment="1">
      <alignment horizontal="center" vertical="top" wrapText="1"/>
    </xf>
    <xf numFmtId="43" fontId="40" fillId="14" borderId="13" xfId="5" applyFont="1" applyFill="1" applyBorder="1" applyAlignment="1">
      <alignment horizontal="center" vertical="center" wrapText="1"/>
    </xf>
    <xf numFmtId="166" fontId="40" fillId="14" borderId="13" xfId="5" applyNumberFormat="1" applyFont="1" applyFill="1" applyBorder="1" applyAlignment="1">
      <alignment horizontal="center" vertical="center" wrapText="1"/>
    </xf>
    <xf numFmtId="0" fontId="45" fillId="0" borderId="13" xfId="0" applyFont="1" applyFill="1" applyBorder="1" applyAlignment="1">
      <alignment horizontal="center" vertical="center" wrapText="1"/>
    </xf>
    <xf numFmtId="0" fontId="37" fillId="9" borderId="13" xfId="0" applyFont="1" applyFill="1" applyBorder="1" applyAlignment="1">
      <alignment horizontal="left" vertical="center" wrapText="1"/>
    </xf>
    <xf numFmtId="0" fontId="37" fillId="9" borderId="13" xfId="0" applyFont="1" applyFill="1" applyBorder="1" applyAlignment="1">
      <alignment horizontal="center" vertical="center"/>
    </xf>
    <xf numFmtId="165" fontId="37" fillId="9" borderId="13" xfId="5" applyNumberFormat="1" applyFont="1" applyFill="1" applyBorder="1" applyAlignment="1">
      <alignment horizontal="center" vertical="center"/>
    </xf>
    <xf numFmtId="0" fontId="37" fillId="9" borderId="13" xfId="0" applyFont="1" applyFill="1" applyBorder="1" applyAlignment="1">
      <alignment horizontal="left" vertical="center"/>
    </xf>
    <xf numFmtId="0" fontId="10" fillId="9" borderId="13" xfId="0" applyFont="1" applyFill="1" applyBorder="1" applyAlignment="1">
      <alignment horizontal="center" vertical="top" wrapText="1"/>
    </xf>
    <xf numFmtId="0" fontId="11" fillId="9" borderId="13" xfId="0" applyFont="1" applyFill="1" applyBorder="1" applyAlignment="1">
      <alignment vertical="top" wrapText="1"/>
    </xf>
    <xf numFmtId="0" fontId="11" fillId="9" borderId="13" xfId="0" applyFont="1" applyFill="1" applyBorder="1" applyAlignment="1">
      <alignment horizontal="center" vertical="top" wrapText="1"/>
    </xf>
    <xf numFmtId="0" fontId="37" fillId="10" borderId="13" xfId="0" applyFont="1" applyFill="1" applyBorder="1" applyAlignment="1">
      <alignment horizontal="left" vertical="center" wrapText="1"/>
    </xf>
    <xf numFmtId="0" fontId="19" fillId="10" borderId="13" xfId="0" applyFont="1" applyFill="1" applyBorder="1" applyAlignment="1">
      <alignment horizontal="center" vertical="center"/>
    </xf>
    <xf numFmtId="165" fontId="19" fillId="10" borderId="13" xfId="5" applyNumberFormat="1" applyFont="1" applyFill="1" applyBorder="1" applyAlignment="1">
      <alignment horizontal="center" vertical="center"/>
    </xf>
    <xf numFmtId="0" fontId="19" fillId="10" borderId="13" xfId="0" applyFont="1" applyFill="1" applyBorder="1" applyAlignment="1">
      <alignment vertical="top" wrapText="1"/>
    </xf>
    <xf numFmtId="4" fontId="19" fillId="10" borderId="13" xfId="0" applyNumberFormat="1" applyFont="1" applyFill="1" applyBorder="1" applyAlignment="1">
      <alignment vertical="top" wrapText="1"/>
    </xf>
    <xf numFmtId="0" fontId="19" fillId="10" borderId="13" xfId="0" applyFont="1" applyFill="1" applyBorder="1" applyAlignment="1">
      <alignment horizontal="center" vertical="top" wrapText="1"/>
    </xf>
    <xf numFmtId="0" fontId="22" fillId="10" borderId="13" xfId="0" applyFont="1" applyFill="1" applyBorder="1" applyAlignment="1">
      <alignment vertical="top" wrapText="1"/>
    </xf>
    <xf numFmtId="0" fontId="11" fillId="10" borderId="13" xfId="0" applyFont="1" applyFill="1" applyBorder="1" applyAlignment="1">
      <alignment horizontal="center" vertical="top" wrapText="1"/>
    </xf>
    <xf numFmtId="0" fontId="37" fillId="10" borderId="13" xfId="0" applyFont="1" applyFill="1" applyBorder="1" applyAlignment="1">
      <alignment horizontal="left" vertical="center"/>
    </xf>
    <xf numFmtId="0" fontId="10" fillId="10" borderId="0" xfId="0" applyFont="1" applyFill="1" applyAlignment="1">
      <alignment vertical="top" wrapText="1"/>
    </xf>
    <xf numFmtId="4" fontId="10" fillId="10" borderId="0" xfId="0" applyNumberFormat="1" applyFont="1" applyFill="1" applyAlignment="1">
      <alignment vertical="top" wrapText="1"/>
    </xf>
    <xf numFmtId="0" fontId="37" fillId="10" borderId="13" xfId="0" applyFont="1" applyFill="1" applyBorder="1" applyAlignment="1">
      <alignment horizontal="center" vertical="center"/>
    </xf>
    <xf numFmtId="165" fontId="37" fillId="10" borderId="13" xfId="5" applyNumberFormat="1" applyFont="1" applyFill="1" applyBorder="1" applyAlignment="1">
      <alignment horizontal="center" vertical="center"/>
    </xf>
    <xf numFmtId="0" fontId="10" fillId="10" borderId="13" xfId="0" applyFont="1" applyFill="1" applyBorder="1" applyAlignment="1">
      <alignment vertical="top" wrapText="1"/>
    </xf>
    <xf numFmtId="4" fontId="10" fillId="10" borderId="13" xfId="0" applyNumberFormat="1" applyFont="1" applyFill="1" applyBorder="1" applyAlignment="1">
      <alignment vertical="top" wrapText="1"/>
    </xf>
    <xf numFmtId="0" fontId="11" fillId="10" borderId="13" xfId="0" applyFont="1" applyFill="1" applyBorder="1" applyAlignment="1">
      <alignment vertical="top" wrapText="1"/>
    </xf>
    <xf numFmtId="4" fontId="11" fillId="10" borderId="13" xfId="0" applyNumberFormat="1" applyFont="1" applyFill="1" applyBorder="1" applyAlignment="1">
      <alignment vertical="top" wrapText="1"/>
    </xf>
    <xf numFmtId="0" fontId="11" fillId="10" borderId="13" xfId="0" applyFont="1" applyFill="1" applyBorder="1" applyAlignment="1">
      <alignment horizontal="right" vertical="top" wrapText="1"/>
    </xf>
    <xf numFmtId="0" fontId="37" fillId="8" borderId="13" xfId="0" applyFont="1" applyFill="1" applyBorder="1" applyAlignment="1">
      <alignment horizontal="left" vertical="center" wrapText="1"/>
    </xf>
    <xf numFmtId="0" fontId="37" fillId="8" borderId="13" xfId="0" applyFont="1" applyFill="1" applyBorder="1" applyAlignment="1">
      <alignment horizontal="center" vertical="center"/>
    </xf>
    <xf numFmtId="165" fontId="37" fillId="8" borderId="13" xfId="5" applyNumberFormat="1" applyFont="1" applyFill="1" applyBorder="1" applyAlignment="1">
      <alignment horizontal="center" vertical="center"/>
    </xf>
    <xf numFmtId="0" fontId="10" fillId="8" borderId="13" xfId="0" applyFont="1" applyFill="1" applyBorder="1" applyAlignment="1">
      <alignment vertical="top" wrapText="1"/>
    </xf>
    <xf numFmtId="4" fontId="10" fillId="8" borderId="13" xfId="0" applyNumberFormat="1" applyFont="1" applyFill="1" applyBorder="1" applyAlignment="1">
      <alignment vertical="top" wrapText="1"/>
    </xf>
    <xf numFmtId="0" fontId="10" fillId="8" borderId="13" xfId="0" applyFont="1" applyFill="1" applyBorder="1" applyAlignment="1">
      <alignment horizontal="center" vertical="top" wrapText="1"/>
    </xf>
    <xf numFmtId="0" fontId="10" fillId="8" borderId="0" xfId="0" applyFont="1" applyFill="1" applyAlignment="1">
      <alignment vertical="top" wrapText="1"/>
    </xf>
    <xf numFmtId="4" fontId="10" fillId="8" borderId="0" xfId="0" applyNumberFormat="1" applyFont="1" applyFill="1" applyAlignment="1">
      <alignment vertical="top" wrapText="1"/>
    </xf>
    <xf numFmtId="0" fontId="37" fillId="14" borderId="13" xfId="0" applyFont="1" applyFill="1" applyBorder="1" applyAlignment="1">
      <alignment horizontal="left" vertical="center"/>
    </xf>
    <xf numFmtId="0" fontId="37" fillId="14" borderId="13" xfId="0" applyFont="1" applyFill="1" applyBorder="1" applyAlignment="1">
      <alignment horizontal="center" vertical="center"/>
    </xf>
    <xf numFmtId="165" fontId="37" fillId="14" borderId="13" xfId="5" applyNumberFormat="1" applyFont="1" applyFill="1" applyBorder="1" applyAlignment="1">
      <alignment horizontal="center" vertical="center"/>
    </xf>
    <xf numFmtId="0" fontId="10" fillId="14" borderId="13" xfId="0" applyFont="1" applyFill="1" applyBorder="1" applyAlignment="1">
      <alignment vertical="top" wrapText="1"/>
    </xf>
    <xf numFmtId="14" fontId="10" fillId="14" borderId="13" xfId="0" applyNumberFormat="1" applyFont="1" applyFill="1" applyBorder="1" applyAlignment="1">
      <alignment horizontal="left" vertical="top" wrapText="1"/>
    </xf>
    <xf numFmtId="0" fontId="10" fillId="14" borderId="13" xfId="0" applyFont="1" applyFill="1" applyBorder="1" applyAlignment="1">
      <alignment horizontal="center" vertical="top" wrapText="1"/>
    </xf>
    <xf numFmtId="0" fontId="37" fillId="14" borderId="13" xfId="0" applyFont="1" applyFill="1" applyBorder="1" applyAlignment="1">
      <alignment horizontal="left" vertical="center" wrapText="1"/>
    </xf>
    <xf numFmtId="0" fontId="11" fillId="14" borderId="13" xfId="0" applyFont="1" applyFill="1" applyBorder="1" applyAlignment="1">
      <alignment vertical="top" wrapText="1"/>
    </xf>
    <xf numFmtId="0" fontId="11" fillId="14" borderId="13" xfId="0" applyFont="1" applyFill="1" applyBorder="1" applyAlignment="1">
      <alignment horizontal="center" vertical="top" wrapText="1"/>
    </xf>
    <xf numFmtId="165" fontId="37" fillId="14" borderId="13" xfId="5" applyNumberFormat="1" applyFont="1" applyFill="1" applyBorder="1" applyAlignment="1">
      <alignment horizontal="right" vertical="center"/>
    </xf>
    <xf numFmtId="0" fontId="10" fillId="9" borderId="13" xfId="0" applyFont="1" applyFill="1" applyBorder="1" applyAlignment="1">
      <alignment vertical="center" wrapText="1"/>
    </xf>
    <xf numFmtId="3" fontId="10" fillId="9" borderId="13" xfId="0" applyNumberFormat="1" applyFont="1" applyFill="1" applyBorder="1" applyAlignment="1">
      <alignment vertical="center" wrapText="1"/>
    </xf>
    <xf numFmtId="14" fontId="10" fillId="9" borderId="13" xfId="0" applyNumberFormat="1" applyFont="1" applyFill="1" applyBorder="1" applyAlignment="1">
      <alignment vertical="top" wrapText="1"/>
    </xf>
    <xf numFmtId="0" fontId="10" fillId="21" borderId="13" xfId="0" applyFont="1" applyFill="1" applyBorder="1" applyAlignment="1">
      <alignment vertical="center" wrapText="1"/>
    </xf>
    <xf numFmtId="3" fontId="10" fillId="21" borderId="13" xfId="0" applyNumberFormat="1" applyFont="1" applyFill="1" applyBorder="1" applyAlignment="1">
      <alignment vertical="center" wrapText="1"/>
    </xf>
    <xf numFmtId="0" fontId="10" fillId="21" borderId="13" xfId="0" applyFont="1" applyFill="1" applyBorder="1" applyAlignment="1">
      <alignment horizontal="right" vertical="top" wrapText="1"/>
    </xf>
    <xf numFmtId="0" fontId="10" fillId="21" borderId="13" xfId="0" applyFont="1" applyFill="1" applyBorder="1" applyAlignment="1">
      <alignment vertical="top" wrapText="1"/>
    </xf>
    <xf numFmtId="14" fontId="10" fillId="21" borderId="13" xfId="0" applyNumberFormat="1" applyFont="1" applyFill="1" applyBorder="1" applyAlignment="1">
      <alignment vertical="top" wrapText="1"/>
    </xf>
    <xf numFmtId="0" fontId="10" fillId="21" borderId="0" xfId="0" applyFont="1" applyFill="1" applyAlignment="1">
      <alignment vertical="top" wrapText="1"/>
    </xf>
    <xf numFmtId="0" fontId="20" fillId="21" borderId="13" xfId="0" applyFont="1" applyFill="1" applyBorder="1" applyAlignment="1">
      <alignment vertical="center" wrapText="1"/>
    </xf>
    <xf numFmtId="4" fontId="45" fillId="0" borderId="0" xfId="0" applyNumberFormat="1" applyFont="1" applyAlignment="1">
      <alignment vertical="top" wrapText="1"/>
    </xf>
    <xf numFmtId="2" fontId="19" fillId="0" borderId="13" xfId="0" applyNumberFormat="1" applyFont="1" applyBorder="1" applyAlignment="1">
      <alignment horizontal="left" vertical="center"/>
    </xf>
    <xf numFmtId="0" fontId="27" fillId="14" borderId="13" xfId="0" applyFont="1" applyFill="1" applyBorder="1" applyAlignment="1">
      <alignment horizontal="center" vertical="center"/>
    </xf>
    <xf numFmtId="2" fontId="10" fillId="14" borderId="13" xfId="0" applyNumberFormat="1" applyFont="1" applyFill="1" applyBorder="1" applyAlignment="1">
      <alignment horizontal="center" vertical="center" wrapText="1"/>
    </xf>
    <xf numFmtId="0" fontId="19" fillId="11" borderId="13" xfId="0" applyFont="1" applyFill="1" applyBorder="1" applyAlignment="1">
      <alignment horizontal="left" vertical="center" wrapText="1"/>
    </xf>
    <xf numFmtId="0" fontId="27" fillId="11" borderId="13" xfId="0" applyFont="1" applyFill="1" applyBorder="1" applyAlignment="1">
      <alignment horizontal="center" vertical="center"/>
    </xf>
    <xf numFmtId="2" fontId="10" fillId="11" borderId="13" xfId="0" applyNumberFormat="1" applyFont="1" applyFill="1" applyBorder="1" applyAlignment="1">
      <alignment horizontal="center" vertical="center" wrapText="1"/>
    </xf>
    <xf numFmtId="0" fontId="10" fillId="11" borderId="13" xfId="0" applyFont="1" applyFill="1" applyBorder="1" applyAlignment="1">
      <alignment vertical="center" wrapText="1"/>
    </xf>
    <xf numFmtId="2" fontId="19" fillId="11" borderId="13" xfId="0" applyNumberFormat="1" applyFont="1" applyFill="1" applyBorder="1" applyAlignment="1">
      <alignment horizontal="left" vertical="center"/>
    </xf>
    <xf numFmtId="0" fontId="19" fillId="11" borderId="10" xfId="0" applyFont="1" applyFill="1" applyBorder="1" applyAlignment="1">
      <alignment horizontal="left" vertical="center" wrapText="1"/>
    </xf>
    <xf numFmtId="0" fontId="27" fillId="11" borderId="10" xfId="0" applyFont="1" applyFill="1" applyBorder="1" applyAlignment="1">
      <alignment horizontal="center" vertical="center"/>
    </xf>
    <xf numFmtId="16" fontId="10" fillId="14" borderId="13" xfId="0" applyNumberFormat="1" applyFont="1" applyFill="1" applyBorder="1" applyAlignment="1">
      <alignment vertical="center" wrapText="1"/>
    </xf>
    <xf numFmtId="0" fontId="10" fillId="14" borderId="13" xfId="0" applyFont="1" applyFill="1" applyBorder="1" applyAlignment="1">
      <alignment horizontal="left" vertical="center" wrapText="1"/>
    </xf>
    <xf numFmtId="2" fontId="10" fillId="10" borderId="0" xfId="0" applyNumberFormat="1" applyFont="1" applyFill="1" applyAlignment="1">
      <alignment vertical="top" wrapText="1"/>
    </xf>
    <xf numFmtId="0" fontId="11" fillId="14" borderId="0" xfId="0" applyFont="1" applyFill="1" applyAlignment="1">
      <alignment vertical="top" wrapText="1"/>
    </xf>
    <xf numFmtId="2" fontId="10" fillId="14" borderId="0" xfId="0" applyNumberFormat="1" applyFont="1" applyFill="1" applyAlignment="1">
      <alignment vertical="top" wrapText="1"/>
    </xf>
    <xf numFmtId="2" fontId="11" fillId="10" borderId="13" xfId="0" applyNumberFormat="1" applyFont="1" applyFill="1" applyBorder="1" applyAlignment="1">
      <alignment horizontal="center" vertical="center" wrapText="1"/>
    </xf>
    <xf numFmtId="0" fontId="10" fillId="18" borderId="0" xfId="0" applyFont="1" applyFill="1" applyAlignment="1">
      <alignment vertical="top" wrapText="1"/>
    </xf>
    <xf numFmtId="2" fontId="10" fillId="18" borderId="0" xfId="0" applyNumberFormat="1" applyFont="1" applyFill="1" applyAlignment="1">
      <alignment vertical="top" wrapText="1"/>
    </xf>
    <xf numFmtId="0" fontId="19" fillId="18" borderId="13" xfId="0" applyFont="1" applyFill="1" applyBorder="1" applyAlignment="1">
      <alignment horizontal="left" vertical="center" wrapText="1"/>
    </xf>
    <xf numFmtId="0" fontId="27" fillId="18" borderId="13" xfId="0" applyFont="1" applyFill="1" applyBorder="1" applyAlignment="1">
      <alignment horizontal="center" vertical="center"/>
    </xf>
    <xf numFmtId="2" fontId="10" fillId="18" borderId="13" xfId="0" applyNumberFormat="1" applyFont="1" applyFill="1" applyBorder="1" applyAlignment="1">
      <alignment horizontal="center" vertical="center" wrapText="1"/>
    </xf>
    <xf numFmtId="2" fontId="19" fillId="18" borderId="13" xfId="0" applyNumberFormat="1" applyFont="1" applyFill="1" applyBorder="1" applyAlignment="1">
      <alignment horizontal="left" vertical="center"/>
    </xf>
    <xf numFmtId="0" fontId="10" fillId="18" borderId="13" xfId="0" applyFont="1" applyFill="1" applyBorder="1" applyAlignment="1">
      <alignment horizontal="left" vertical="center" wrapText="1"/>
    </xf>
    <xf numFmtId="2" fontId="19" fillId="22" borderId="10" xfId="0" applyNumberFormat="1" applyFont="1" applyFill="1" applyBorder="1" applyAlignment="1">
      <alignment horizontal="left" vertical="center"/>
    </xf>
    <xf numFmtId="2" fontId="19" fillId="22" borderId="13" xfId="0" applyNumberFormat="1" applyFont="1" applyFill="1" applyBorder="1" applyAlignment="1">
      <alignment horizontal="left" vertical="center"/>
    </xf>
    <xf numFmtId="0" fontId="19" fillId="22" borderId="10" xfId="0" applyFont="1" applyFill="1" applyBorder="1" applyAlignment="1">
      <alignment horizontal="left" vertical="center" wrapText="1"/>
    </xf>
    <xf numFmtId="0" fontId="19" fillId="22" borderId="13" xfId="0" applyFont="1" applyFill="1" applyBorder="1" applyAlignment="1">
      <alignment horizontal="left" vertical="center" wrapText="1"/>
    </xf>
    <xf numFmtId="0" fontId="10" fillId="22" borderId="13" xfId="0" applyFont="1" applyFill="1" applyBorder="1" applyAlignment="1">
      <alignment vertical="center" wrapText="1"/>
    </xf>
    <xf numFmtId="0" fontId="11" fillId="8" borderId="0" xfId="0" applyFont="1" applyFill="1" applyAlignment="1">
      <alignment vertical="top" wrapText="1"/>
    </xf>
    <xf numFmtId="2" fontId="10" fillId="8" borderId="0" xfId="0" applyNumberFormat="1" applyFont="1" applyFill="1" applyAlignment="1">
      <alignment vertical="top" wrapText="1"/>
    </xf>
    <xf numFmtId="0" fontId="19" fillId="8" borderId="13" xfId="0" applyFont="1" applyFill="1" applyBorder="1" applyAlignment="1">
      <alignment horizontal="left" vertical="center" wrapText="1"/>
    </xf>
    <xf numFmtId="0" fontId="27" fillId="8" borderId="13" xfId="0" applyFont="1" applyFill="1" applyBorder="1" applyAlignment="1">
      <alignment horizontal="center" vertical="center"/>
    </xf>
    <xf numFmtId="2" fontId="10" fillId="8" borderId="13" xfId="0" applyNumberFormat="1" applyFont="1" applyFill="1" applyBorder="1" applyAlignment="1">
      <alignment horizontal="center" vertical="center" wrapText="1"/>
    </xf>
    <xf numFmtId="2" fontId="19" fillId="8" borderId="13" xfId="0" applyNumberFormat="1" applyFont="1" applyFill="1" applyBorder="1" applyAlignment="1">
      <alignment horizontal="left" vertical="center"/>
    </xf>
    <xf numFmtId="0" fontId="19" fillId="8" borderId="10" xfId="0" applyFont="1" applyFill="1" applyBorder="1" applyAlignment="1">
      <alignment horizontal="left" vertical="center" wrapText="1"/>
    </xf>
    <xf numFmtId="0" fontId="27" fillId="8" borderId="10" xfId="0" applyFont="1" applyFill="1" applyBorder="1" applyAlignment="1">
      <alignment horizontal="center" vertical="center"/>
    </xf>
    <xf numFmtId="2" fontId="19" fillId="8" borderId="10" xfId="0" applyNumberFormat="1" applyFont="1" applyFill="1" applyBorder="1" applyAlignment="1">
      <alignment horizontal="left" vertical="center"/>
    </xf>
    <xf numFmtId="0" fontId="11" fillId="13" borderId="0" xfId="0" applyFont="1" applyFill="1" applyAlignment="1">
      <alignment vertical="top" wrapText="1"/>
    </xf>
    <xf numFmtId="2" fontId="10" fillId="13" borderId="0" xfId="0" applyNumberFormat="1" applyFont="1" applyFill="1" applyAlignment="1">
      <alignment vertical="top" wrapText="1"/>
    </xf>
    <xf numFmtId="0" fontId="19" fillId="13" borderId="10" xfId="0" applyFont="1" applyFill="1" applyBorder="1" applyAlignment="1">
      <alignment horizontal="left" vertical="center" wrapText="1"/>
    </xf>
    <xf numFmtId="2" fontId="19" fillId="13" borderId="10" xfId="0" applyNumberFormat="1" applyFont="1" applyFill="1" applyBorder="1" applyAlignment="1">
      <alignment horizontal="left" vertical="center"/>
    </xf>
    <xf numFmtId="0" fontId="19" fillId="13" borderId="13" xfId="0" applyFont="1" applyFill="1" applyBorder="1" applyAlignment="1">
      <alignment horizontal="left" vertical="center" wrapText="1"/>
    </xf>
    <xf numFmtId="2" fontId="19" fillId="13" borderId="13" xfId="0" applyNumberFormat="1" applyFont="1" applyFill="1" applyBorder="1" applyAlignment="1">
      <alignment horizontal="left" vertical="center"/>
    </xf>
    <xf numFmtId="0" fontId="10" fillId="13" borderId="13" xfId="0" applyFont="1" applyFill="1" applyBorder="1" applyAlignment="1">
      <alignment vertical="center" wrapText="1"/>
    </xf>
    <xf numFmtId="0" fontId="54" fillId="0" borderId="0" xfId="0" applyFont="1" applyAlignment="1">
      <alignment vertical="top"/>
    </xf>
    <xf numFmtId="0" fontId="10" fillId="9" borderId="0" xfId="0" applyFont="1" applyFill="1" applyAlignment="1">
      <alignment vertical="top"/>
    </xf>
    <xf numFmtId="0" fontId="10" fillId="16" borderId="0" xfId="0" applyFont="1" applyFill="1" applyAlignment="1">
      <alignment vertical="top"/>
    </xf>
    <xf numFmtId="0" fontId="10" fillId="16" borderId="13" xfId="0" applyFont="1" applyFill="1" applyBorder="1" applyAlignment="1">
      <alignment vertical="top"/>
    </xf>
    <xf numFmtId="0" fontId="10" fillId="0" borderId="13" xfId="0" applyFont="1" applyBorder="1" applyAlignment="1">
      <alignment horizontal="right" vertical="center"/>
    </xf>
    <xf numFmtId="1" fontId="10" fillId="0" borderId="13" xfId="0" applyNumberFormat="1" applyFont="1" applyBorder="1" applyAlignment="1">
      <alignment horizontal="right" vertical="center"/>
    </xf>
    <xf numFmtId="0" fontId="10" fillId="16" borderId="13" xfId="0" applyFont="1" applyFill="1" applyBorder="1" applyAlignment="1">
      <alignment vertical="center" wrapText="1"/>
    </xf>
    <xf numFmtId="0" fontId="10" fillId="16" borderId="13" xfId="0" applyFont="1" applyFill="1" applyBorder="1" applyAlignment="1">
      <alignment horizontal="center" vertical="center"/>
    </xf>
    <xf numFmtId="3" fontId="10" fillId="16" borderId="13" xfId="0" applyNumberFormat="1" applyFont="1" applyFill="1" applyBorder="1" applyAlignment="1">
      <alignment horizontal="right" vertical="center"/>
    </xf>
    <xf numFmtId="1" fontId="10" fillId="16" borderId="13" xfId="0" applyNumberFormat="1" applyFont="1" applyFill="1" applyBorder="1" applyAlignment="1">
      <alignment horizontal="right" vertical="center"/>
    </xf>
    <xf numFmtId="3" fontId="10" fillId="0" borderId="13" xfId="0" applyNumberFormat="1" applyFont="1" applyBorder="1" applyAlignment="1">
      <alignment horizontal="right" vertical="center"/>
    </xf>
    <xf numFmtId="3" fontId="13" fillId="7" borderId="13" xfId="0" applyNumberFormat="1" applyFont="1" applyFill="1" applyBorder="1" applyAlignment="1">
      <alignment horizontal="center" vertical="center"/>
    </xf>
    <xf numFmtId="0" fontId="10" fillId="9" borderId="13" xfId="0" applyFont="1" applyFill="1" applyBorder="1" applyAlignment="1">
      <alignment horizontal="center" vertical="center"/>
    </xf>
    <xf numFmtId="0" fontId="10" fillId="9" borderId="13" xfId="0" applyFont="1" applyFill="1" applyBorder="1" applyAlignment="1">
      <alignment horizontal="right" vertical="center"/>
    </xf>
    <xf numFmtId="1" fontId="10" fillId="9" borderId="13" xfId="0" applyNumberFormat="1" applyFont="1" applyFill="1" applyBorder="1" applyAlignment="1">
      <alignment horizontal="right" vertical="center"/>
    </xf>
    <xf numFmtId="0" fontId="14" fillId="0" borderId="13" xfId="0" applyFont="1" applyFill="1" applyBorder="1" applyAlignment="1">
      <alignment vertical="center" wrapText="1"/>
    </xf>
    <xf numFmtId="0" fontId="14" fillId="0" borderId="13" xfId="0" applyFont="1" applyFill="1" applyBorder="1" applyAlignment="1">
      <alignment horizontal="center" vertical="center"/>
    </xf>
    <xf numFmtId="0" fontId="14" fillId="0" borderId="13" xfId="0" applyFont="1" applyFill="1" applyBorder="1" applyAlignment="1">
      <alignment horizontal="right" vertical="center"/>
    </xf>
    <xf numFmtId="1" fontId="14" fillId="0" borderId="13" xfId="0" applyNumberFormat="1" applyFont="1" applyFill="1" applyBorder="1" applyAlignment="1">
      <alignment horizontal="right" vertical="center"/>
    </xf>
    <xf numFmtId="0" fontId="14" fillId="0" borderId="13" xfId="0" applyFont="1" applyFill="1" applyBorder="1" applyAlignment="1">
      <alignment vertical="top"/>
    </xf>
    <xf numFmtId="0" fontId="14" fillId="0" borderId="13" xfId="0" applyFont="1" applyFill="1" applyBorder="1" applyAlignment="1">
      <alignment vertical="center"/>
    </xf>
    <xf numFmtId="0" fontId="10" fillId="2" borderId="0" xfId="0" applyFont="1" applyFill="1" applyAlignment="1">
      <alignment vertical="top"/>
    </xf>
    <xf numFmtId="3" fontId="10" fillId="9" borderId="13" xfId="0" applyNumberFormat="1" applyFont="1" applyFill="1" applyBorder="1" applyAlignment="1">
      <alignment horizontal="right" vertical="center"/>
    </xf>
    <xf numFmtId="14" fontId="14" fillId="0" borderId="13" xfId="0" applyNumberFormat="1" applyFont="1" applyFill="1" applyBorder="1" applyAlignment="1">
      <alignment vertical="top"/>
    </xf>
    <xf numFmtId="0" fontId="46" fillId="0" borderId="13" xfId="0" applyFont="1" applyFill="1" applyBorder="1" applyAlignment="1">
      <alignment vertical="top" wrapText="1"/>
    </xf>
    <xf numFmtId="3" fontId="14" fillId="0" borderId="13" xfId="0" applyNumberFormat="1" applyFont="1" applyFill="1" applyBorder="1" applyAlignment="1">
      <alignment horizontal="right" vertical="center"/>
    </xf>
    <xf numFmtId="0" fontId="22" fillId="0" borderId="13" xfId="0" applyFont="1" applyFill="1" applyBorder="1" applyAlignment="1">
      <alignment vertical="top" wrapText="1"/>
    </xf>
    <xf numFmtId="0" fontId="10" fillId="2" borderId="13" xfId="0" applyFont="1" applyFill="1" applyBorder="1" applyAlignment="1">
      <alignment vertical="center" wrapText="1"/>
    </xf>
    <xf numFmtId="0" fontId="10" fillId="2" borderId="13" xfId="0" applyFont="1" applyFill="1" applyBorder="1" applyAlignment="1">
      <alignment horizontal="center" vertical="center"/>
    </xf>
    <xf numFmtId="0" fontId="10" fillId="2" borderId="13" xfId="0" applyFont="1" applyFill="1" applyBorder="1" applyAlignment="1">
      <alignment horizontal="right" vertical="center"/>
    </xf>
    <xf numFmtId="1" fontId="10" fillId="2" borderId="13" xfId="0" applyNumberFormat="1" applyFont="1" applyFill="1" applyBorder="1" applyAlignment="1">
      <alignment horizontal="right" vertical="center"/>
    </xf>
    <xf numFmtId="3" fontId="10" fillId="2" borderId="13" xfId="0" applyNumberFormat="1" applyFont="1" applyFill="1" applyBorder="1" applyAlignment="1">
      <alignment horizontal="right" vertical="center"/>
    </xf>
    <xf numFmtId="0" fontId="10" fillId="2" borderId="13" xfId="0" applyFont="1" applyFill="1" applyBorder="1" applyAlignment="1">
      <alignment vertical="top"/>
    </xf>
    <xf numFmtId="0" fontId="10" fillId="2" borderId="13" xfId="0" applyFont="1" applyFill="1" applyBorder="1" applyAlignment="1">
      <alignment vertical="top" wrapText="1"/>
    </xf>
    <xf numFmtId="0" fontId="10" fillId="10" borderId="13" xfId="0" applyFont="1" applyFill="1" applyBorder="1" applyAlignment="1">
      <alignment vertical="center"/>
    </xf>
    <xf numFmtId="49" fontId="10" fillId="10" borderId="13" xfId="0" applyNumberFormat="1" applyFont="1" applyFill="1" applyBorder="1" applyAlignment="1">
      <alignment horizontal="right" vertical="center"/>
    </xf>
    <xf numFmtId="3" fontId="10" fillId="10" borderId="13" xfId="0" applyNumberFormat="1" applyFont="1" applyFill="1" applyBorder="1" applyAlignment="1">
      <alignment horizontal="right" vertical="center"/>
    </xf>
    <xf numFmtId="0" fontId="10" fillId="10" borderId="13" xfId="0" applyFont="1" applyFill="1" applyBorder="1" applyAlignment="1">
      <alignment vertical="top"/>
    </xf>
    <xf numFmtId="0" fontId="10" fillId="10" borderId="0" xfId="0" applyFont="1" applyFill="1" applyAlignment="1">
      <alignment vertical="top"/>
    </xf>
    <xf numFmtId="0" fontId="11" fillId="10" borderId="13" xfId="0" applyFont="1" applyFill="1" applyBorder="1" applyAlignment="1">
      <alignment vertical="center" wrapText="1"/>
    </xf>
    <xf numFmtId="14" fontId="11" fillId="10" borderId="13" xfId="0" applyNumberFormat="1" applyFont="1" applyFill="1" applyBorder="1" applyAlignment="1">
      <alignment vertical="center" wrapText="1"/>
    </xf>
    <xf numFmtId="43" fontId="27" fillId="10" borderId="13" xfId="5" applyFont="1" applyFill="1" applyBorder="1" applyAlignment="1">
      <alignment vertical="center"/>
    </xf>
    <xf numFmtId="43" fontId="11" fillId="10" borderId="13" xfId="5" applyFont="1" applyFill="1" applyBorder="1" applyAlignment="1">
      <alignment vertical="center" wrapText="1"/>
    </xf>
    <xf numFmtId="0" fontId="39" fillId="14" borderId="13" xfId="0" applyFont="1" applyFill="1" applyBorder="1" applyAlignment="1">
      <alignment horizontal="left" vertical="center"/>
    </xf>
    <xf numFmtId="0" fontId="26" fillId="14" borderId="13" xfId="0" applyFont="1" applyFill="1" applyBorder="1" applyAlignment="1">
      <alignment horizontal="right" vertical="center" wrapText="1"/>
    </xf>
    <xf numFmtId="43" fontId="11" fillId="14" borderId="13" xfId="5" applyFont="1" applyFill="1" applyBorder="1" applyAlignment="1">
      <alignment vertical="center" wrapText="1"/>
    </xf>
    <xf numFmtId="0" fontId="11" fillId="14" borderId="13" xfId="0" applyFont="1" applyFill="1" applyBorder="1" applyAlignment="1">
      <alignment vertical="center" wrapText="1"/>
    </xf>
    <xf numFmtId="14" fontId="11" fillId="14" borderId="13" xfId="0" applyNumberFormat="1" applyFont="1" applyFill="1" applyBorder="1" applyAlignment="1">
      <alignment vertical="center" wrapText="1"/>
    </xf>
    <xf numFmtId="43" fontId="27" fillId="14" borderId="13" xfId="5" applyFont="1" applyFill="1" applyBorder="1" applyAlignment="1">
      <alignment vertical="center"/>
    </xf>
    <xf numFmtId="0" fontId="39" fillId="14" borderId="13" xfId="0" applyFont="1" applyFill="1" applyBorder="1" applyAlignment="1">
      <alignment horizontal="left" vertical="center" wrapText="1"/>
    </xf>
    <xf numFmtId="0" fontId="25" fillId="14" borderId="13" xfId="0" applyFont="1" applyFill="1" applyBorder="1" applyAlignment="1">
      <alignment horizontal="right" vertical="center"/>
    </xf>
    <xf numFmtId="0" fontId="19" fillId="18" borderId="10" xfId="0" applyFont="1" applyFill="1" applyBorder="1" applyAlignment="1">
      <alignment horizontal="left" vertical="center" wrapText="1"/>
    </xf>
    <xf numFmtId="0" fontId="27" fillId="18" borderId="10" xfId="0" applyFont="1" applyFill="1" applyBorder="1" applyAlignment="1">
      <alignment horizontal="center" vertical="center"/>
    </xf>
    <xf numFmtId="2" fontId="19" fillId="18" borderId="10" xfId="0" applyNumberFormat="1" applyFont="1" applyFill="1" applyBorder="1" applyAlignment="1">
      <alignment horizontal="left" vertical="center"/>
    </xf>
    <xf numFmtId="0" fontId="10" fillId="18" borderId="13" xfId="0" applyFont="1" applyFill="1" applyBorder="1" applyAlignment="1">
      <alignment vertical="center" wrapText="1"/>
    </xf>
    <xf numFmtId="0" fontId="11" fillId="18" borderId="13" xfId="0" applyFont="1" applyFill="1" applyBorder="1" applyAlignment="1">
      <alignment vertical="center" wrapText="1"/>
    </xf>
    <xf numFmtId="0" fontId="19" fillId="22" borderId="10" xfId="0" applyFont="1" applyFill="1" applyBorder="1" applyAlignment="1">
      <alignment vertical="center" wrapText="1"/>
    </xf>
    <xf numFmtId="0" fontId="19" fillId="22" borderId="5" xfId="0" applyFont="1" applyFill="1" applyBorder="1" applyAlignment="1">
      <alignment vertical="center" wrapText="1"/>
    </xf>
    <xf numFmtId="0" fontId="28" fillId="8" borderId="13" xfId="0" applyFont="1" applyFill="1" applyBorder="1" applyAlignment="1">
      <alignment vertical="center" wrapText="1"/>
    </xf>
    <xf numFmtId="43" fontId="28" fillId="8" borderId="13" xfId="5" applyFont="1" applyFill="1" applyBorder="1" applyAlignment="1">
      <alignment vertical="center" wrapText="1"/>
    </xf>
    <xf numFmtId="14" fontId="28" fillId="8" borderId="13" xfId="0" applyNumberFormat="1" applyFont="1" applyFill="1" applyBorder="1" applyAlignment="1">
      <alignment vertical="center" wrapText="1"/>
    </xf>
    <xf numFmtId="43" fontId="29" fillId="8" borderId="13" xfId="5" applyFont="1" applyFill="1" applyBorder="1" applyAlignment="1">
      <alignment vertical="center" wrapText="1"/>
    </xf>
    <xf numFmtId="0" fontId="25" fillId="15" borderId="13" xfId="0" applyFont="1" applyFill="1" applyBorder="1" applyAlignment="1">
      <alignment horizontal="left" vertical="center" wrapText="1"/>
    </xf>
    <xf numFmtId="0" fontId="26" fillId="15" borderId="13" xfId="0" applyFont="1" applyFill="1" applyBorder="1" applyAlignment="1">
      <alignment horizontal="right" vertical="center" wrapText="1"/>
    </xf>
    <xf numFmtId="43" fontId="11" fillId="15" borderId="13" xfId="5" applyFont="1" applyFill="1" applyBorder="1" applyAlignment="1">
      <alignment vertical="center" wrapText="1"/>
    </xf>
    <xf numFmtId="0" fontId="11" fillId="15" borderId="13" xfId="0" applyFont="1" applyFill="1" applyBorder="1" applyAlignment="1">
      <alignment vertical="center" wrapText="1"/>
    </xf>
    <xf numFmtId="14" fontId="11" fillId="15" borderId="13" xfId="0" applyNumberFormat="1" applyFont="1" applyFill="1" applyBorder="1" applyAlignment="1">
      <alignment vertical="center" wrapText="1"/>
    </xf>
    <xf numFmtId="43" fontId="27" fillId="15" borderId="13" xfId="5" applyFont="1" applyFill="1" applyBorder="1" applyAlignment="1">
      <alignment vertical="center"/>
    </xf>
    <xf numFmtId="0" fontId="25" fillId="15" borderId="13" xfId="0" applyFont="1" applyFill="1" applyBorder="1" applyAlignment="1">
      <alignment horizontal="left" vertical="center"/>
    </xf>
    <xf numFmtId="0" fontId="25" fillId="15" borderId="13" xfId="0" applyFont="1" applyFill="1" applyBorder="1" applyAlignment="1">
      <alignment horizontal="right" vertical="center"/>
    </xf>
    <xf numFmtId="43" fontId="28" fillId="15" borderId="13" xfId="5" applyFont="1" applyFill="1" applyBorder="1" applyAlignment="1">
      <alignment vertical="center" wrapText="1"/>
    </xf>
    <xf numFmtId="0" fontId="28" fillId="15" borderId="13" xfId="0" applyFont="1" applyFill="1" applyBorder="1" applyAlignment="1">
      <alignment vertical="center" wrapText="1"/>
    </xf>
    <xf numFmtId="14" fontId="28" fillId="15" borderId="13" xfId="0" applyNumberFormat="1" applyFont="1" applyFill="1" applyBorder="1" applyAlignment="1">
      <alignment vertical="center" wrapText="1"/>
    </xf>
    <xf numFmtId="43" fontId="29" fillId="15" borderId="13" xfId="5" applyFont="1" applyFill="1" applyBorder="1" applyAlignment="1">
      <alignment horizontal="right"/>
    </xf>
    <xf numFmtId="43" fontId="29" fillId="15" borderId="13" xfId="5" applyFont="1" applyFill="1" applyBorder="1" applyAlignment="1">
      <alignment vertical="center" wrapText="1"/>
    </xf>
    <xf numFmtId="43" fontId="29" fillId="15" borderId="13" xfId="5" applyFont="1" applyFill="1" applyBorder="1" applyAlignment="1">
      <alignment vertical="center"/>
    </xf>
    <xf numFmtId="43" fontId="29" fillId="15" borderId="13" xfId="5" applyFont="1" applyFill="1" applyBorder="1"/>
    <xf numFmtId="0" fontId="25" fillId="5" borderId="13" xfId="0" applyFont="1" applyFill="1" applyBorder="1" applyAlignment="1">
      <alignment horizontal="left" vertical="center" wrapText="1"/>
    </xf>
    <xf numFmtId="0" fontId="26" fillId="5" borderId="13" xfId="0" applyFont="1" applyFill="1" applyBorder="1" applyAlignment="1">
      <alignment horizontal="right" vertical="center" wrapText="1"/>
    </xf>
    <xf numFmtId="43" fontId="11" fillId="5" borderId="13" xfId="5" applyFont="1" applyFill="1" applyBorder="1" applyAlignment="1">
      <alignment vertical="center" wrapText="1"/>
    </xf>
    <xf numFmtId="0" fontId="11" fillId="5" borderId="13" xfId="0" applyFont="1" applyFill="1" applyBorder="1" applyAlignment="1">
      <alignment vertical="center" wrapText="1"/>
    </xf>
    <xf numFmtId="14" fontId="11" fillId="5" borderId="13" xfId="0" applyNumberFormat="1" applyFont="1" applyFill="1" applyBorder="1" applyAlignment="1">
      <alignment vertical="center" wrapText="1"/>
    </xf>
    <xf numFmtId="43" fontId="27" fillId="5" borderId="13" xfId="5" applyFont="1" applyFill="1" applyBorder="1"/>
    <xf numFmtId="0" fontId="25" fillId="5" borderId="13" xfId="0" applyFont="1" applyFill="1" applyBorder="1" applyAlignment="1">
      <alignment horizontal="left" vertical="center"/>
    </xf>
    <xf numFmtId="0" fontId="25" fillId="5" borderId="13" xfId="0" applyFont="1" applyFill="1" applyBorder="1" applyAlignment="1">
      <alignment horizontal="right" vertical="center"/>
    </xf>
    <xf numFmtId="43" fontId="28" fillId="5" borderId="13" xfId="5" applyFont="1" applyFill="1" applyBorder="1" applyAlignment="1">
      <alignment vertical="center" wrapText="1"/>
    </xf>
    <xf numFmtId="0" fontId="28" fillId="5" borderId="13" xfId="0" applyFont="1" applyFill="1" applyBorder="1" applyAlignment="1">
      <alignment vertical="center" wrapText="1"/>
    </xf>
    <xf numFmtId="14" fontId="28" fillId="5" borderId="13" xfId="0" applyNumberFormat="1" applyFont="1" applyFill="1" applyBorder="1" applyAlignment="1">
      <alignment vertical="center" wrapText="1"/>
    </xf>
    <xf numFmtId="43" fontId="29" fillId="5" borderId="0" xfId="5" applyFont="1" applyFill="1"/>
    <xf numFmtId="43" fontId="29" fillId="5" borderId="13" xfId="5" applyFont="1" applyFill="1" applyBorder="1" applyAlignment="1">
      <alignment horizontal="right"/>
    </xf>
    <xf numFmtId="43" fontId="28" fillId="5" borderId="0" xfId="5" applyFont="1" applyFill="1" applyAlignment="1">
      <alignment horizontal="right"/>
    </xf>
    <xf numFmtId="49" fontId="28" fillId="5" borderId="13" xfId="0" applyNumberFormat="1" applyFont="1" applyFill="1" applyBorder="1" applyAlignment="1">
      <alignment horizontal="right" vertical="center" wrapText="1"/>
    </xf>
    <xf numFmtId="43" fontId="28" fillId="5" borderId="13" xfId="5" applyFont="1" applyFill="1" applyBorder="1"/>
    <xf numFmtId="43" fontId="29" fillId="5" borderId="13" xfId="5" applyFont="1" applyFill="1" applyBorder="1"/>
    <xf numFmtId="0" fontId="28" fillId="5" borderId="0" xfId="0" applyFont="1" applyFill="1" applyAlignment="1">
      <alignment vertical="top" wrapText="1"/>
    </xf>
    <xf numFmtId="0" fontId="28" fillId="5" borderId="13" xfId="0" applyFont="1" applyFill="1" applyBorder="1" applyAlignment="1">
      <alignment vertical="top" wrapText="1"/>
    </xf>
    <xf numFmtId="14" fontId="28" fillId="5" borderId="13" xfId="0" applyNumberFormat="1" applyFont="1" applyFill="1" applyBorder="1" applyAlignment="1">
      <alignment vertical="top" wrapText="1"/>
    </xf>
    <xf numFmtId="43" fontId="28" fillId="5" borderId="13" xfId="5" applyFont="1" applyFill="1" applyBorder="1" applyAlignment="1">
      <alignment vertical="top" wrapText="1"/>
    </xf>
    <xf numFmtId="0" fontId="25" fillId="19" borderId="13" xfId="0" applyFont="1" applyFill="1" applyBorder="1" applyAlignment="1">
      <alignment horizontal="left" vertical="center"/>
    </xf>
    <xf numFmtId="0" fontId="25" fillId="19" borderId="13" xfId="0" applyFont="1" applyFill="1" applyBorder="1" applyAlignment="1">
      <alignment horizontal="right" vertical="center"/>
    </xf>
    <xf numFmtId="43" fontId="28" fillId="19" borderId="13" xfId="5" applyFont="1" applyFill="1" applyBorder="1" applyAlignment="1">
      <alignment vertical="center" wrapText="1"/>
    </xf>
    <xf numFmtId="43" fontId="29" fillId="19" borderId="13" xfId="5" applyFont="1" applyFill="1" applyBorder="1" applyAlignment="1">
      <alignment vertical="center" wrapText="1"/>
    </xf>
    <xf numFmtId="0" fontId="25" fillId="19" borderId="13" xfId="0" applyFont="1" applyFill="1" applyBorder="1" applyAlignment="1">
      <alignment horizontal="left" vertical="center" wrapText="1"/>
    </xf>
    <xf numFmtId="43" fontId="10" fillId="19" borderId="0" xfId="5" applyFont="1" applyFill="1" applyAlignment="1">
      <alignment vertical="top" wrapText="1"/>
    </xf>
    <xf numFmtId="43" fontId="27" fillId="15" borderId="13" xfId="5" applyFont="1" applyFill="1" applyBorder="1" applyAlignment="1">
      <alignment horizontal="left" vertical="center" wrapText="1"/>
    </xf>
    <xf numFmtId="0" fontId="10" fillId="19" borderId="13" xfId="0" applyFont="1" applyFill="1" applyBorder="1" applyAlignment="1">
      <alignment vertical="top" wrapText="1"/>
    </xf>
    <xf numFmtId="14" fontId="10" fillId="19" borderId="13" xfId="0" applyNumberFormat="1" applyFont="1" applyFill="1" applyBorder="1" applyAlignment="1">
      <alignment vertical="top" wrapText="1"/>
    </xf>
    <xf numFmtId="0" fontId="10" fillId="19" borderId="13" xfId="0" applyFont="1" applyFill="1" applyBorder="1" applyAlignment="1">
      <alignment horizontal="center" vertical="top" wrapText="1"/>
    </xf>
    <xf numFmtId="14" fontId="10" fillId="9" borderId="13" xfId="0" applyNumberFormat="1" applyFont="1" applyFill="1" applyBorder="1" applyAlignment="1">
      <alignment horizontal="left" vertical="top" wrapText="1"/>
    </xf>
    <xf numFmtId="14" fontId="10" fillId="8" borderId="13" xfId="0" applyNumberFormat="1" applyFont="1" applyFill="1" applyBorder="1" applyAlignment="1">
      <alignment vertical="top" wrapText="1"/>
    </xf>
    <xf numFmtId="0" fontId="10" fillId="8" borderId="0" xfId="0" applyFont="1" applyFill="1" applyAlignment="1">
      <alignment vertical="center" wrapText="1"/>
    </xf>
    <xf numFmtId="0" fontId="15" fillId="8" borderId="10" xfId="0" applyFont="1" applyFill="1" applyBorder="1" applyAlignment="1">
      <alignment vertical="center" wrapText="1"/>
    </xf>
    <xf numFmtId="0" fontId="15" fillId="8" borderId="10" xfId="0" applyFont="1" applyFill="1" applyBorder="1" applyAlignment="1">
      <alignment vertical="center"/>
    </xf>
    <xf numFmtId="3" fontId="15" fillId="8" borderId="10" xfId="0" applyNumberFormat="1" applyFont="1" applyFill="1" applyBorder="1" applyAlignment="1">
      <alignment vertical="center"/>
    </xf>
    <xf numFmtId="0" fontId="10" fillId="8" borderId="13" xfId="0" applyFont="1" applyFill="1" applyBorder="1" applyAlignment="1">
      <alignment vertical="center" wrapText="1"/>
    </xf>
    <xf numFmtId="14" fontId="10" fillId="8" borderId="13" xfId="0" applyNumberFormat="1" applyFont="1" applyFill="1" applyBorder="1" applyAlignment="1">
      <alignment vertical="center" wrapText="1"/>
    </xf>
    <xf numFmtId="4" fontId="10" fillId="8" borderId="13" xfId="0" applyNumberFormat="1" applyFont="1" applyFill="1" applyBorder="1" applyAlignment="1">
      <alignment vertical="center" wrapText="1"/>
    </xf>
    <xf numFmtId="4" fontId="38" fillId="0" borderId="13" xfId="0" applyNumberFormat="1" applyFont="1" applyBorder="1" applyAlignment="1">
      <alignment vertical="center" wrapText="1"/>
    </xf>
    <xf numFmtId="3" fontId="10" fillId="8" borderId="13" xfId="0" applyNumberFormat="1" applyFont="1" applyFill="1" applyBorder="1" applyAlignment="1">
      <alignment vertical="center" wrapText="1"/>
    </xf>
    <xf numFmtId="0" fontId="10" fillId="19" borderId="0" xfId="0" applyFont="1" applyFill="1" applyAlignment="1">
      <alignment vertical="center" wrapText="1"/>
    </xf>
    <xf numFmtId="0" fontId="15" fillId="19" borderId="13" xfId="0" applyFont="1" applyFill="1" applyBorder="1" applyAlignment="1">
      <alignment vertical="center" wrapText="1"/>
    </xf>
    <xf numFmtId="0" fontId="15" fillId="19" borderId="13" xfId="0" applyFont="1" applyFill="1" applyBorder="1" applyAlignment="1">
      <alignment horizontal="center" vertical="center"/>
    </xf>
    <xf numFmtId="3" fontId="15" fillId="19" borderId="13" xfId="0" applyNumberFormat="1" applyFont="1" applyFill="1" applyBorder="1" applyAlignment="1">
      <alignment horizontal="right" vertical="center"/>
    </xf>
    <xf numFmtId="0" fontId="10" fillId="19" borderId="13" xfId="0" applyFont="1" applyFill="1" applyBorder="1" applyAlignment="1">
      <alignment vertical="center" wrapText="1"/>
    </xf>
    <xf numFmtId="4" fontId="10" fillId="19" borderId="13" xfId="0" applyNumberFormat="1" applyFont="1" applyFill="1" applyBorder="1" applyAlignment="1">
      <alignment vertical="center" wrapText="1"/>
    </xf>
    <xf numFmtId="3" fontId="10" fillId="19" borderId="13" xfId="0" applyNumberFormat="1" applyFont="1" applyFill="1" applyBorder="1" applyAlignment="1">
      <alignment vertical="center" wrapText="1"/>
    </xf>
    <xf numFmtId="0" fontId="10" fillId="21" borderId="0" xfId="0" applyFont="1" applyFill="1" applyAlignment="1">
      <alignment vertical="center" wrapText="1"/>
    </xf>
    <xf numFmtId="0" fontId="15" fillId="21" borderId="13" xfId="0" applyFont="1" applyFill="1" applyBorder="1" applyAlignment="1">
      <alignment vertical="center" wrapText="1"/>
    </xf>
    <xf numFmtId="0" fontId="15" fillId="21" borderId="13" xfId="0" applyFont="1" applyFill="1" applyBorder="1" applyAlignment="1">
      <alignment horizontal="center" vertical="center"/>
    </xf>
    <xf numFmtId="3" fontId="15" fillId="21" borderId="13" xfId="0" applyNumberFormat="1" applyFont="1" applyFill="1" applyBorder="1" applyAlignment="1">
      <alignment horizontal="right" vertical="center"/>
    </xf>
    <xf numFmtId="4" fontId="10" fillId="21" borderId="13" xfId="0" applyNumberFormat="1" applyFont="1" applyFill="1" applyBorder="1" applyAlignment="1">
      <alignment vertical="center" wrapText="1"/>
    </xf>
    <xf numFmtId="4" fontId="10" fillId="8" borderId="0" xfId="0" applyNumberFormat="1" applyFont="1" applyFill="1" applyAlignment="1">
      <alignment vertical="center" wrapText="1"/>
    </xf>
    <xf numFmtId="4" fontId="10" fillId="19" borderId="0" xfId="0" applyNumberFormat="1" applyFont="1" applyFill="1" applyAlignment="1">
      <alignment vertical="center" wrapText="1"/>
    </xf>
    <xf numFmtId="4" fontId="10" fillId="21" borderId="0" xfId="0" applyNumberFormat="1" applyFont="1" applyFill="1" applyAlignment="1">
      <alignment vertical="center" wrapText="1"/>
    </xf>
    <xf numFmtId="4" fontId="21" fillId="0" borderId="0" xfId="0" applyNumberFormat="1" applyFont="1" applyAlignment="1">
      <alignment vertical="top" wrapText="1"/>
    </xf>
    <xf numFmtId="0" fontId="34" fillId="21" borderId="13" xfId="0" applyFont="1" applyFill="1" applyBorder="1" applyAlignment="1">
      <alignment vertical="top" wrapText="1"/>
    </xf>
    <xf numFmtId="0" fontId="11" fillId="5" borderId="0" xfId="0" applyFont="1" applyFill="1" applyAlignment="1">
      <alignment vertical="top" wrapText="1"/>
    </xf>
    <xf numFmtId="0" fontId="10" fillId="5" borderId="13" xfId="0" applyFont="1" applyFill="1" applyBorder="1" applyAlignment="1">
      <alignment vertical="top" wrapText="1"/>
    </xf>
    <xf numFmtId="0" fontId="10" fillId="6" borderId="0" xfId="0" applyFont="1" applyFill="1" applyAlignment="1">
      <alignment vertical="top" wrapText="1"/>
    </xf>
    <xf numFmtId="0" fontId="10" fillId="6" borderId="13" xfId="0" applyFont="1" applyFill="1" applyBorder="1" applyAlignment="1">
      <alignment vertical="top" wrapText="1"/>
    </xf>
    <xf numFmtId="0" fontId="10" fillId="2" borderId="0" xfId="0" applyFont="1" applyFill="1" applyAlignment="1">
      <alignment vertical="top" wrapText="1"/>
    </xf>
    <xf numFmtId="0" fontId="18" fillId="0" borderId="0" xfId="0" applyFont="1" applyAlignment="1">
      <alignment vertical="top" wrapText="1"/>
    </xf>
    <xf numFmtId="4" fontId="10" fillId="21" borderId="0" xfId="0" applyNumberFormat="1" applyFont="1" applyFill="1" applyAlignment="1">
      <alignment vertical="top" wrapText="1"/>
    </xf>
    <xf numFmtId="4" fontId="10" fillId="6" borderId="0" xfId="0" applyNumberFormat="1" applyFont="1" applyFill="1" applyAlignment="1">
      <alignment vertical="top" wrapText="1"/>
    </xf>
    <xf numFmtId="4" fontId="10" fillId="2" borderId="0" xfId="0" applyNumberFormat="1" applyFont="1" applyFill="1" applyAlignment="1">
      <alignment vertical="top" wrapText="1"/>
    </xf>
    <xf numFmtId="4" fontId="10" fillId="5" borderId="13" xfId="0" applyNumberFormat="1" applyFont="1" applyFill="1" applyBorder="1" applyAlignment="1">
      <alignment vertical="top" wrapText="1"/>
    </xf>
    <xf numFmtId="4" fontId="10" fillId="6" borderId="13" xfId="0" applyNumberFormat="1" applyFont="1" applyFill="1" applyBorder="1" applyAlignment="1">
      <alignment vertical="top" wrapText="1"/>
    </xf>
    <xf numFmtId="4" fontId="10" fillId="2" borderId="13" xfId="0" applyNumberFormat="1" applyFont="1" applyFill="1" applyBorder="1" applyAlignment="1">
      <alignment vertical="top" wrapText="1"/>
    </xf>
    <xf numFmtId="4" fontId="34" fillId="0" borderId="13" xfId="0" applyNumberFormat="1" applyFont="1" applyBorder="1" applyAlignment="1">
      <alignment vertical="top" wrapText="1"/>
    </xf>
    <xf numFmtId="4" fontId="10" fillId="19" borderId="13" xfId="0" applyNumberFormat="1" applyFont="1" applyFill="1" applyBorder="1" applyAlignment="1">
      <alignment vertical="top" wrapText="1"/>
    </xf>
    <xf numFmtId="4" fontId="10" fillId="21" borderId="13" xfId="0" applyNumberFormat="1" applyFont="1" applyFill="1" applyBorder="1" applyAlignment="1">
      <alignment vertical="top" wrapText="1"/>
    </xf>
    <xf numFmtId="3" fontId="10" fillId="14" borderId="13" xfId="0" applyNumberFormat="1" applyFont="1" applyFill="1" applyBorder="1" applyAlignment="1">
      <alignment vertical="top" wrapText="1"/>
    </xf>
    <xf numFmtId="0" fontId="10" fillId="12" borderId="0" xfId="0" applyFont="1" applyFill="1" applyAlignment="1">
      <alignment vertical="top" wrapText="1"/>
    </xf>
    <xf numFmtId="0" fontId="10" fillId="12" borderId="13" xfId="0" applyFont="1" applyFill="1" applyBorder="1" applyAlignment="1">
      <alignment vertical="top" wrapText="1"/>
    </xf>
    <xf numFmtId="3" fontId="15" fillId="0" borderId="13" xfId="0" applyNumberFormat="1" applyFont="1" applyBorder="1" applyAlignment="1">
      <alignment horizontal="center" vertical="center"/>
    </xf>
    <xf numFmtId="0" fontId="10" fillId="0" borderId="0" xfId="0" applyFont="1" applyBorder="1" applyAlignment="1">
      <alignment vertical="center"/>
    </xf>
    <xf numFmtId="0" fontId="10" fillId="0" borderId="0" xfId="0" applyFont="1" applyBorder="1" applyAlignment="1">
      <alignment horizontal="center" vertical="center"/>
    </xf>
    <xf numFmtId="3" fontId="15" fillId="0" borderId="0" xfId="0" applyNumberFormat="1" applyFont="1" applyBorder="1" applyAlignment="1">
      <alignment horizontal="center" vertical="center"/>
    </xf>
    <xf numFmtId="0" fontId="10" fillId="0" borderId="0" xfId="0" applyFont="1" applyBorder="1" applyAlignment="1">
      <alignment horizontal="center" vertical="top" wrapText="1"/>
    </xf>
    <xf numFmtId="0" fontId="14" fillId="0" borderId="0" xfId="0" applyFont="1" applyBorder="1" applyAlignment="1">
      <alignment vertical="top" wrapText="1"/>
    </xf>
    <xf numFmtId="14" fontId="10" fillId="19" borderId="13" xfId="0" applyNumberFormat="1" applyFont="1" applyFill="1" applyBorder="1" applyAlignment="1">
      <alignment horizontal="center" vertical="top" wrapText="1"/>
    </xf>
    <xf numFmtId="0" fontId="10" fillId="19" borderId="13" xfId="0" applyFont="1" applyFill="1" applyBorder="1" applyAlignment="1">
      <alignment horizontal="left" vertical="top" wrapText="1"/>
    </xf>
    <xf numFmtId="2" fontId="10" fillId="19" borderId="13" xfId="0" applyNumberFormat="1" applyFont="1" applyFill="1" applyBorder="1" applyAlignment="1">
      <alignment horizontal="center" vertical="top" wrapText="1"/>
    </xf>
    <xf numFmtId="0" fontId="10" fillId="12" borderId="13" xfId="0" applyFont="1" applyFill="1" applyBorder="1" applyAlignment="1">
      <alignment horizontal="center" vertical="top" wrapText="1"/>
    </xf>
    <xf numFmtId="17" fontId="10" fillId="12" borderId="13" xfId="0" applyNumberFormat="1" applyFont="1" applyFill="1" applyBorder="1" applyAlignment="1">
      <alignment horizontal="center" vertical="top" wrapText="1"/>
    </xf>
    <xf numFmtId="14" fontId="10" fillId="12" borderId="13" xfId="0" applyNumberFormat="1" applyFont="1" applyFill="1" applyBorder="1" applyAlignment="1">
      <alignment horizontal="center" vertical="top" wrapText="1"/>
    </xf>
    <xf numFmtId="4" fontId="10" fillId="12" borderId="0" xfId="0" applyNumberFormat="1" applyFont="1" applyFill="1" applyAlignment="1">
      <alignment vertical="top" wrapText="1"/>
    </xf>
    <xf numFmtId="4" fontId="0" fillId="0" borderId="0" xfId="0" applyNumberFormat="1" applyFill="1"/>
    <xf numFmtId="4" fontId="10" fillId="19" borderId="13" xfId="0" applyNumberFormat="1" applyFont="1" applyFill="1" applyBorder="1" applyAlignment="1">
      <alignment horizontal="center" vertical="top" wrapText="1"/>
    </xf>
    <xf numFmtId="4" fontId="10" fillId="12" borderId="13" xfId="0" applyNumberFormat="1" applyFont="1" applyFill="1" applyBorder="1" applyAlignment="1">
      <alignment horizontal="center" vertical="top" wrapText="1"/>
    </xf>
    <xf numFmtId="4" fontId="10" fillId="0" borderId="13" xfId="0" applyNumberFormat="1" applyFont="1" applyBorder="1" applyAlignment="1">
      <alignment horizontal="center" vertical="top" wrapText="1"/>
    </xf>
    <xf numFmtId="0" fontId="10" fillId="23" borderId="0" xfId="0" applyFont="1" applyFill="1" applyAlignment="1">
      <alignment vertical="top" wrapText="1"/>
    </xf>
    <xf numFmtId="0" fontId="10" fillId="23" borderId="13" xfId="0" applyFont="1" applyFill="1" applyBorder="1" applyAlignment="1">
      <alignment vertical="top" wrapText="1"/>
    </xf>
    <xf numFmtId="0" fontId="35" fillId="19" borderId="13" xfId="0" applyFont="1" applyFill="1" applyBorder="1" applyAlignment="1">
      <alignment horizontal="left" vertical="center" wrapText="1"/>
    </xf>
    <xf numFmtId="14" fontId="20" fillId="19" borderId="13" xfId="0" applyNumberFormat="1" applyFont="1" applyFill="1" applyBorder="1" applyAlignment="1">
      <alignment horizontal="center" vertical="center" wrapText="1"/>
    </xf>
    <xf numFmtId="14" fontId="20" fillId="19" borderId="13" xfId="0" applyNumberFormat="1" applyFont="1" applyFill="1" applyBorder="1" applyAlignment="1">
      <alignment horizontal="center" vertical="center"/>
    </xf>
    <xf numFmtId="4" fontId="20" fillId="19" borderId="13" xfId="0" applyNumberFormat="1" applyFont="1" applyFill="1" applyBorder="1" applyAlignment="1">
      <alignment horizontal="center" vertical="center" wrapText="1"/>
    </xf>
    <xf numFmtId="4" fontId="20" fillId="19" borderId="13" xfId="0" applyNumberFormat="1" applyFont="1" applyFill="1" applyBorder="1" applyAlignment="1">
      <alignment horizontal="center" vertical="center"/>
    </xf>
    <xf numFmtId="4" fontId="20" fillId="16" borderId="13" xfId="0" applyNumberFormat="1" applyFont="1" applyFill="1" applyBorder="1" applyAlignment="1">
      <alignment horizontal="center" vertical="center"/>
    </xf>
    <xf numFmtId="4" fontId="20" fillId="0" borderId="13" xfId="5" applyNumberFormat="1" applyFont="1" applyFill="1" applyBorder="1" applyAlignment="1">
      <alignment horizontal="center" vertical="center" wrapText="1"/>
    </xf>
    <xf numFmtId="4" fontId="20" fillId="0" borderId="13" xfId="0" applyNumberFormat="1" applyFont="1" applyBorder="1" applyAlignment="1">
      <alignment horizontal="center" vertical="center" wrapText="1"/>
    </xf>
    <xf numFmtId="4" fontId="20" fillId="0" borderId="10" xfId="0" applyNumberFormat="1" applyFont="1" applyBorder="1" applyAlignment="1">
      <alignment horizontal="center" vertical="center" wrapText="1"/>
    </xf>
    <xf numFmtId="4" fontId="13" fillId="0" borderId="0" xfId="0" applyNumberFormat="1" applyFont="1" applyAlignment="1">
      <alignment vertical="top" wrapText="1"/>
    </xf>
    <xf numFmtId="1" fontId="10" fillId="9" borderId="13" xfId="0" applyNumberFormat="1" applyFont="1" applyFill="1" applyBorder="1" applyAlignment="1">
      <alignment vertical="top" wrapText="1"/>
    </xf>
    <xf numFmtId="2" fontId="10" fillId="19" borderId="0" xfId="0" applyNumberFormat="1" applyFont="1" applyFill="1" applyAlignment="1">
      <alignment vertical="top" wrapText="1"/>
    </xf>
    <xf numFmtId="2" fontId="10" fillId="6" borderId="13" xfId="0" applyNumberFormat="1" applyFont="1" applyFill="1" applyBorder="1" applyAlignment="1">
      <alignment vertical="top" wrapText="1"/>
    </xf>
    <xf numFmtId="2" fontId="10" fillId="19" borderId="13" xfId="0" applyNumberFormat="1" applyFont="1" applyFill="1" applyBorder="1" applyAlignment="1">
      <alignment vertical="top" wrapText="1"/>
    </xf>
    <xf numFmtId="1" fontId="10" fillId="19" borderId="13" xfId="0" applyNumberFormat="1" applyFont="1" applyFill="1" applyBorder="1" applyAlignment="1">
      <alignment vertical="top" wrapText="1"/>
    </xf>
    <xf numFmtId="14" fontId="10" fillId="6" borderId="13" xfId="0" applyNumberFormat="1" applyFont="1" applyFill="1" applyBorder="1" applyAlignment="1">
      <alignment vertical="top" wrapText="1"/>
    </xf>
    <xf numFmtId="1" fontId="10" fillId="6" borderId="13" xfId="0" applyNumberFormat="1" applyFont="1" applyFill="1" applyBorder="1" applyAlignment="1">
      <alignment vertical="top" wrapText="1"/>
    </xf>
    <xf numFmtId="0" fontId="14" fillId="0" borderId="13" xfId="0" applyFont="1" applyFill="1" applyBorder="1" applyAlignment="1">
      <alignment vertical="top" wrapText="1"/>
    </xf>
    <xf numFmtId="0" fontId="11" fillId="19" borderId="0" xfId="0" applyFont="1" applyFill="1" applyAlignment="1">
      <alignment vertical="top" wrapText="1"/>
    </xf>
    <xf numFmtId="0" fontId="10" fillId="19" borderId="13" xfId="0" applyFont="1" applyFill="1" applyBorder="1" applyAlignment="1">
      <alignment horizontal="left" vertical="center" wrapText="1"/>
    </xf>
    <xf numFmtId="0" fontId="10" fillId="19" borderId="13" xfId="0" applyFont="1" applyFill="1" applyBorder="1" applyAlignment="1">
      <alignment horizontal="center" vertical="center"/>
    </xf>
    <xf numFmtId="166" fontId="10" fillId="19" borderId="13" xfId="5" applyNumberFormat="1" applyFont="1" applyFill="1" applyBorder="1" applyAlignment="1">
      <alignment horizontal="center" vertical="center"/>
    </xf>
    <xf numFmtId="0" fontId="10" fillId="19" borderId="4" xfId="0" applyFont="1" applyFill="1" applyBorder="1" applyAlignment="1">
      <alignment horizontal="center" vertical="center" wrapText="1"/>
    </xf>
    <xf numFmtId="0" fontId="10" fillId="19" borderId="5" xfId="0" applyFont="1" applyFill="1" applyBorder="1" applyAlignment="1">
      <alignment vertical="center" wrapText="1"/>
    </xf>
    <xf numFmtId="0" fontId="10" fillId="19" borderId="10" xfId="0" applyFont="1" applyFill="1" applyBorder="1" applyAlignment="1">
      <alignment horizontal="left" vertical="center" wrapText="1"/>
    </xf>
    <xf numFmtId="4" fontId="10" fillId="19" borderId="5" xfId="0" applyNumberFormat="1" applyFont="1" applyFill="1" applyBorder="1" applyAlignment="1">
      <alignment vertical="center" wrapText="1"/>
    </xf>
    <xf numFmtId="0" fontId="10" fillId="9" borderId="13" xfId="0" applyFont="1" applyFill="1" applyBorder="1" applyAlignment="1">
      <alignment horizontal="left" vertical="center" wrapText="1"/>
    </xf>
    <xf numFmtId="166" fontId="10" fillId="9" borderId="13" xfId="5" applyNumberFormat="1" applyFont="1" applyFill="1" applyBorder="1" applyAlignment="1">
      <alignment horizontal="center" vertical="center"/>
    </xf>
    <xf numFmtId="0" fontId="10" fillId="9" borderId="9" xfId="0" applyFont="1" applyFill="1" applyBorder="1" applyAlignment="1">
      <alignment horizontal="center" vertical="center" wrapText="1"/>
    </xf>
    <xf numFmtId="14" fontId="10" fillId="9" borderId="13" xfId="0" applyNumberFormat="1" applyFont="1" applyFill="1" applyBorder="1" applyAlignment="1">
      <alignment vertical="center" wrapText="1"/>
    </xf>
    <xf numFmtId="4" fontId="10" fillId="9" borderId="13" xfId="0" applyNumberFormat="1" applyFont="1" applyFill="1" applyBorder="1" applyAlignment="1">
      <alignment vertical="center" wrapText="1"/>
    </xf>
    <xf numFmtId="0" fontId="10" fillId="9" borderId="13" xfId="0" applyFont="1" applyFill="1" applyBorder="1" applyAlignment="1">
      <alignment horizontal="left" vertical="center"/>
    </xf>
    <xf numFmtId="0" fontId="19" fillId="9" borderId="9" xfId="0" applyFont="1" applyFill="1" applyBorder="1" applyAlignment="1">
      <alignment horizontal="center" vertical="center" wrapText="1"/>
    </xf>
    <xf numFmtId="0" fontId="19" fillId="9" borderId="13" xfId="0" applyFont="1" applyFill="1" applyBorder="1" applyAlignment="1">
      <alignment vertical="top" wrapText="1"/>
    </xf>
    <xf numFmtId="4" fontId="19" fillId="9" borderId="13" xfId="0" applyNumberFormat="1" applyFont="1" applyFill="1" applyBorder="1" applyAlignment="1">
      <alignment vertical="top" wrapText="1"/>
    </xf>
    <xf numFmtId="0" fontId="10" fillId="23" borderId="13" xfId="0" applyFont="1" applyFill="1" applyBorder="1" applyAlignment="1">
      <alignment horizontal="left" vertical="center"/>
    </xf>
    <xf numFmtId="0" fontId="10" fillId="23" borderId="13" xfId="0" applyFont="1" applyFill="1" applyBorder="1" applyAlignment="1">
      <alignment horizontal="center" vertical="center" wrapText="1"/>
    </xf>
    <xf numFmtId="165" fontId="10" fillId="23" borderId="13" xfId="0" applyNumberFormat="1" applyFont="1" applyFill="1" applyBorder="1" applyAlignment="1">
      <alignment horizontal="center" vertical="center" wrapText="1"/>
    </xf>
    <xf numFmtId="0" fontId="10" fillId="23" borderId="9" xfId="0" applyFont="1" applyFill="1" applyBorder="1" applyAlignment="1">
      <alignment horizontal="center" vertical="center" wrapText="1"/>
    </xf>
    <xf numFmtId="0" fontId="11" fillId="23" borderId="13" xfId="0" applyFont="1" applyFill="1" applyBorder="1" applyAlignment="1">
      <alignment horizontal="center" vertical="top" wrapText="1"/>
    </xf>
    <xf numFmtId="0" fontId="10" fillId="19" borderId="5" xfId="0" applyFont="1" applyFill="1" applyBorder="1" applyAlignment="1">
      <alignment horizontal="left" vertical="center" wrapText="1"/>
    </xf>
    <xf numFmtId="0" fontId="19" fillId="9" borderId="13" xfId="0" applyFont="1" applyFill="1" applyBorder="1" applyAlignment="1">
      <alignment horizontal="left" vertical="top" wrapText="1"/>
    </xf>
    <xf numFmtId="4" fontId="10" fillId="23" borderId="13" xfId="0" applyNumberFormat="1" applyFont="1" applyFill="1" applyBorder="1" applyAlignment="1">
      <alignment horizontal="center" vertical="center" wrapText="1"/>
    </xf>
    <xf numFmtId="4" fontId="10" fillId="23" borderId="0" xfId="0" applyNumberFormat="1" applyFont="1" applyFill="1" applyAlignment="1">
      <alignment vertical="top" wrapText="1"/>
    </xf>
    <xf numFmtId="0" fontId="34" fillId="0" borderId="13" xfId="0" applyFont="1" applyBorder="1" applyAlignment="1">
      <alignment wrapText="1"/>
    </xf>
    <xf numFmtId="3" fontId="34" fillId="0" borderId="13" xfId="0" applyNumberFormat="1" applyFont="1" applyBorder="1"/>
    <xf numFmtId="0" fontId="34" fillId="0" borderId="9" xfId="0" applyFont="1" applyBorder="1" applyAlignment="1">
      <alignment vertical="top" wrapText="1"/>
    </xf>
    <xf numFmtId="3" fontId="34" fillId="0" borderId="13" xfId="0" applyNumberFormat="1" applyFont="1" applyBorder="1" applyAlignment="1">
      <alignment vertical="top"/>
    </xf>
    <xf numFmtId="0" fontId="34" fillId="0" borderId="13" xfId="0" applyFont="1" applyBorder="1" applyAlignment="1">
      <alignment vertical="top"/>
    </xf>
    <xf numFmtId="0" fontId="34" fillId="23" borderId="0" xfId="0" applyFont="1" applyFill="1" applyBorder="1" applyAlignment="1">
      <alignment vertical="top" wrapText="1"/>
    </xf>
    <xf numFmtId="0" fontId="34" fillId="23" borderId="13" xfId="0" applyFont="1" applyFill="1" applyBorder="1" applyAlignment="1">
      <alignment wrapText="1"/>
    </xf>
    <xf numFmtId="0" fontId="34" fillId="23" borderId="9" xfId="0" applyFont="1" applyFill="1" applyBorder="1" applyAlignment="1">
      <alignment wrapText="1"/>
    </xf>
    <xf numFmtId="3" fontId="34" fillId="23" borderId="13" xfId="0" applyNumberFormat="1" applyFont="1" applyFill="1" applyBorder="1"/>
    <xf numFmtId="4" fontId="34" fillId="23" borderId="13" xfId="0" applyNumberFormat="1" applyFont="1" applyFill="1" applyBorder="1" applyAlignment="1">
      <alignment wrapText="1"/>
    </xf>
    <xf numFmtId="0" fontId="34" fillId="23" borderId="13" xfId="0" applyFont="1" applyFill="1" applyBorder="1" applyAlignment="1">
      <alignment vertical="top" wrapText="1"/>
    </xf>
    <xf numFmtId="14" fontId="34" fillId="23" borderId="13" xfId="0" applyNumberFormat="1" applyFont="1" applyFill="1" applyBorder="1" applyAlignment="1">
      <alignment vertical="top" wrapText="1"/>
    </xf>
    <xf numFmtId="4" fontId="34" fillId="23" borderId="13" xfId="0" applyNumberFormat="1" applyFont="1" applyFill="1" applyBorder="1" applyAlignment="1">
      <alignment vertical="top" wrapText="1"/>
    </xf>
    <xf numFmtId="0" fontId="34" fillId="19" borderId="13" xfId="0" applyFont="1" applyFill="1" applyBorder="1" applyAlignment="1">
      <alignment vertical="top" wrapText="1"/>
    </xf>
    <xf numFmtId="4" fontId="34" fillId="19" borderId="13" xfId="0" applyNumberFormat="1" applyFont="1" applyFill="1" applyBorder="1" applyAlignment="1">
      <alignment vertical="top" wrapText="1"/>
    </xf>
    <xf numFmtId="14" fontId="34" fillId="19" borderId="13" xfId="0" applyNumberFormat="1" applyFont="1" applyFill="1" applyBorder="1" applyAlignment="1">
      <alignment vertical="top" wrapText="1"/>
    </xf>
    <xf numFmtId="0" fontId="34" fillId="8" borderId="13" xfId="0" applyFont="1" applyFill="1" applyBorder="1" applyAlignment="1">
      <alignment vertical="top"/>
    </xf>
    <xf numFmtId="0" fontId="34" fillId="8" borderId="9" xfId="0" applyFont="1" applyFill="1" applyBorder="1" applyAlignment="1">
      <alignment vertical="top" wrapText="1"/>
    </xf>
    <xf numFmtId="3" fontId="34" fillId="8" borderId="13" xfId="0" applyNumberFormat="1" applyFont="1" applyFill="1" applyBorder="1" applyAlignment="1">
      <alignment vertical="top"/>
    </xf>
    <xf numFmtId="0" fontId="34" fillId="8" borderId="13" xfId="0" applyFont="1" applyFill="1" applyBorder="1" applyAlignment="1">
      <alignment vertical="top" wrapText="1"/>
    </xf>
    <xf numFmtId="14" fontId="34" fillId="8" borderId="13" xfId="0" applyNumberFormat="1" applyFont="1" applyFill="1" applyBorder="1" applyAlignment="1">
      <alignment vertical="top" wrapText="1"/>
    </xf>
    <xf numFmtId="4" fontId="34" fillId="8" borderId="13" xfId="0" applyNumberFormat="1" applyFont="1" applyFill="1" applyBorder="1" applyAlignment="1">
      <alignment vertical="top" wrapText="1"/>
    </xf>
    <xf numFmtId="0" fontId="34" fillId="19" borderId="9" xfId="0" applyFont="1" applyFill="1" applyBorder="1" applyAlignment="1">
      <alignment vertical="top" wrapText="1"/>
    </xf>
    <xf numFmtId="3" fontId="34" fillId="19" borderId="13" xfId="0" applyNumberFormat="1" applyFont="1" applyFill="1" applyBorder="1" applyAlignment="1">
      <alignment vertical="top"/>
    </xf>
    <xf numFmtId="14" fontId="10" fillId="12" borderId="13" xfId="0" applyNumberFormat="1" applyFont="1" applyFill="1" applyBorder="1" applyAlignment="1">
      <alignment vertical="top" wrapText="1"/>
    </xf>
    <xf numFmtId="2" fontId="10" fillId="12" borderId="0" xfId="0" applyNumberFormat="1" applyFont="1" applyFill="1" applyAlignment="1">
      <alignment vertical="top" wrapText="1"/>
    </xf>
    <xf numFmtId="0" fontId="34" fillId="12" borderId="13" xfId="0" applyFont="1" applyFill="1" applyBorder="1" applyAlignment="1">
      <alignment vertical="top" wrapText="1"/>
    </xf>
    <xf numFmtId="0" fontId="34" fillId="12" borderId="13" xfId="0" applyFont="1" applyFill="1" applyBorder="1" applyAlignment="1">
      <alignment horizontal="center" vertical="top" wrapText="1"/>
    </xf>
    <xf numFmtId="1" fontId="34" fillId="12" borderId="13" xfId="0" applyNumberFormat="1" applyFont="1" applyFill="1" applyBorder="1" applyAlignment="1">
      <alignment horizontal="center" vertical="top" wrapText="1"/>
    </xf>
    <xf numFmtId="14" fontId="34" fillId="12" borderId="13" xfId="0" applyNumberFormat="1" applyFont="1" applyFill="1" applyBorder="1" applyAlignment="1">
      <alignment horizontal="center" vertical="top" wrapText="1"/>
    </xf>
    <xf numFmtId="0" fontId="34" fillId="12" borderId="13" xfId="0" applyFont="1" applyFill="1" applyBorder="1" applyAlignment="1">
      <alignment horizontal="left" vertical="top" wrapText="1"/>
    </xf>
    <xf numFmtId="2" fontId="34" fillId="12" borderId="13" xfId="0" applyNumberFormat="1" applyFont="1" applyFill="1" applyBorder="1" applyAlignment="1">
      <alignment horizontal="center" vertical="top" wrapText="1"/>
    </xf>
    <xf numFmtId="0" fontId="34" fillId="6" borderId="13" xfId="0" applyFont="1" applyFill="1" applyBorder="1" applyAlignment="1">
      <alignment vertical="top" wrapText="1"/>
    </xf>
    <xf numFmtId="0" fontId="34" fillId="6" borderId="13" xfId="0" applyFont="1" applyFill="1" applyBorder="1" applyAlignment="1">
      <alignment horizontal="center" vertical="top" wrapText="1"/>
    </xf>
    <xf numFmtId="1" fontId="34" fillId="6" borderId="13" xfId="0" applyNumberFormat="1" applyFont="1" applyFill="1" applyBorder="1" applyAlignment="1">
      <alignment horizontal="center" vertical="top" wrapText="1"/>
    </xf>
    <xf numFmtId="14" fontId="34" fillId="6" borderId="13" xfId="0" applyNumberFormat="1" applyFont="1" applyFill="1" applyBorder="1" applyAlignment="1">
      <alignment horizontal="center" vertical="top" wrapText="1"/>
    </xf>
    <xf numFmtId="0" fontId="34" fillId="6" borderId="13" xfId="0" applyFont="1" applyFill="1" applyBorder="1" applyAlignment="1">
      <alignment horizontal="left" vertical="top" wrapText="1"/>
    </xf>
    <xf numFmtId="2" fontId="34" fillId="6" borderId="13" xfId="0" applyNumberFormat="1" applyFont="1" applyFill="1" applyBorder="1" applyAlignment="1">
      <alignment horizontal="center" vertical="top" wrapText="1"/>
    </xf>
    <xf numFmtId="0" fontId="34" fillId="19" borderId="13" xfId="0" applyFont="1" applyFill="1" applyBorder="1" applyAlignment="1">
      <alignment horizontal="center" vertical="top" wrapText="1"/>
    </xf>
    <xf numFmtId="14" fontId="34" fillId="19" borderId="13" xfId="0" applyNumberFormat="1" applyFont="1" applyFill="1" applyBorder="1" applyAlignment="1">
      <alignment horizontal="center" vertical="top" wrapText="1"/>
    </xf>
    <xf numFmtId="0" fontId="34" fillId="19" borderId="13" xfId="0" applyFont="1" applyFill="1" applyBorder="1" applyAlignment="1">
      <alignment horizontal="left" vertical="top" wrapText="1"/>
    </xf>
    <xf numFmtId="2" fontId="34" fillId="19" borderId="13" xfId="0" applyNumberFormat="1" applyFont="1" applyFill="1" applyBorder="1" applyAlignment="1">
      <alignment horizontal="center" vertical="top" wrapText="1"/>
    </xf>
    <xf numFmtId="0" fontId="34" fillId="19" borderId="13" xfId="0" quotePrefix="1" applyFont="1" applyFill="1" applyBorder="1" applyAlignment="1">
      <alignment horizontal="center" vertical="top" wrapText="1"/>
    </xf>
    <xf numFmtId="0" fontId="28" fillId="12" borderId="13" xfId="0" applyFont="1" applyFill="1" applyBorder="1" applyAlignment="1">
      <alignment vertical="top" wrapText="1"/>
    </xf>
    <xf numFmtId="0" fontId="10" fillId="19" borderId="13" xfId="0" applyFont="1" applyFill="1" applyBorder="1" applyAlignment="1">
      <alignment horizontal="center" vertical="center" wrapText="1"/>
    </xf>
    <xf numFmtId="4" fontId="10" fillId="19" borderId="0" xfId="0" applyNumberFormat="1" applyFont="1" applyFill="1" applyBorder="1" applyAlignment="1">
      <alignment horizontal="right" vertical="center" wrapText="1"/>
    </xf>
    <xf numFmtId="4" fontId="10" fillId="8" borderId="0" xfId="0" applyNumberFormat="1" applyFont="1" applyFill="1" applyBorder="1" applyAlignment="1">
      <alignment horizontal="right" vertical="center" wrapText="1"/>
    </xf>
    <xf numFmtId="2" fontId="10" fillId="8" borderId="13" xfId="0" applyNumberFormat="1" applyFont="1" applyFill="1" applyBorder="1" applyAlignment="1">
      <alignment vertical="top" wrapText="1"/>
    </xf>
    <xf numFmtId="0" fontId="10" fillId="8" borderId="13" xfId="0" applyFont="1" applyFill="1" applyBorder="1" applyAlignment="1">
      <alignment horizontal="center" vertical="center" wrapText="1"/>
    </xf>
    <xf numFmtId="0" fontId="10" fillId="11" borderId="0" xfId="0" applyFont="1" applyFill="1" applyAlignment="1">
      <alignment vertical="top" wrapText="1"/>
    </xf>
    <xf numFmtId="4" fontId="10" fillId="11" borderId="0" xfId="0" applyNumberFormat="1" applyFont="1" applyFill="1" applyBorder="1" applyAlignment="1">
      <alignment horizontal="right" vertical="center" wrapText="1"/>
    </xf>
    <xf numFmtId="0" fontId="10" fillId="11" borderId="13" xfId="0" applyFont="1" applyFill="1" applyBorder="1" applyAlignment="1">
      <alignment vertical="top" wrapText="1"/>
    </xf>
    <xf numFmtId="0" fontId="10" fillId="11" borderId="13" xfId="0" applyFont="1" applyFill="1" applyBorder="1" applyAlignment="1">
      <alignment horizontal="center" vertical="center" wrapText="1"/>
    </xf>
    <xf numFmtId="0" fontId="10" fillId="11" borderId="13" xfId="0" applyFont="1" applyFill="1" applyBorder="1" applyAlignment="1">
      <alignment horizontal="left" vertical="top" wrapText="1"/>
    </xf>
    <xf numFmtId="2" fontId="10" fillId="11" borderId="13" xfId="0" applyNumberFormat="1" applyFont="1" applyFill="1" applyBorder="1" applyAlignment="1">
      <alignment vertical="top" wrapText="1"/>
    </xf>
    <xf numFmtId="0" fontId="34" fillId="11" borderId="13" xfId="0" applyFont="1" applyFill="1" applyBorder="1" applyAlignment="1">
      <alignment vertical="center" wrapText="1"/>
    </xf>
    <xf numFmtId="0" fontId="34" fillId="11" borderId="13" xfId="0" applyFont="1" applyFill="1" applyBorder="1"/>
    <xf numFmtId="4" fontId="34" fillId="11" borderId="13" xfId="0" applyNumberFormat="1" applyFont="1" applyFill="1" applyBorder="1" applyAlignment="1">
      <alignment horizontal="right"/>
    </xf>
    <xf numFmtId="0" fontId="34" fillId="11" borderId="13" xfId="0" applyFont="1" applyFill="1" applyBorder="1" applyAlignment="1">
      <alignment horizontal="right"/>
    </xf>
    <xf numFmtId="0" fontId="10" fillId="19" borderId="13" xfId="0" applyFont="1" applyFill="1" applyBorder="1" applyAlignment="1">
      <alignment horizontal="left"/>
    </xf>
    <xf numFmtId="0" fontId="10" fillId="8" borderId="13" xfId="0" applyFont="1" applyFill="1" applyBorder="1" applyAlignment="1">
      <alignment horizontal="left"/>
    </xf>
    <xf numFmtId="0" fontId="10" fillId="11" borderId="10" xfId="0" applyFont="1" applyFill="1" applyBorder="1" applyAlignment="1">
      <alignment horizontal="left"/>
    </xf>
    <xf numFmtId="0" fontId="10" fillId="20" borderId="0" xfId="0" applyFont="1" applyFill="1" applyAlignment="1">
      <alignment vertical="top" wrapText="1"/>
    </xf>
    <xf numFmtId="4" fontId="10" fillId="20" borderId="0" xfId="0" applyNumberFormat="1" applyFont="1" applyFill="1" applyBorder="1" applyAlignment="1">
      <alignment horizontal="right" vertical="center" wrapText="1"/>
    </xf>
    <xf numFmtId="0" fontId="10" fillId="20" borderId="10" xfId="0" applyFont="1" applyFill="1" applyBorder="1" applyAlignment="1">
      <alignment horizontal="left"/>
    </xf>
    <xf numFmtId="0" fontId="10" fillId="20" borderId="13" xfId="0" applyFont="1" applyFill="1" applyBorder="1" applyAlignment="1">
      <alignment vertical="top" wrapText="1"/>
    </xf>
    <xf numFmtId="0" fontId="10" fillId="20" borderId="13" xfId="0" applyFont="1" applyFill="1" applyBorder="1" applyAlignment="1">
      <alignment horizontal="center" vertical="center" wrapText="1"/>
    </xf>
    <xf numFmtId="0" fontId="34" fillId="20" borderId="13" xfId="0" applyFont="1" applyFill="1" applyBorder="1" applyAlignment="1">
      <alignment vertical="center" wrapText="1"/>
    </xf>
    <xf numFmtId="4" fontId="34" fillId="20" borderId="13" xfId="0" applyNumberFormat="1" applyFont="1" applyFill="1" applyBorder="1" applyAlignment="1">
      <alignment horizontal="right"/>
    </xf>
    <xf numFmtId="0" fontId="34" fillId="14" borderId="5" xfId="0" applyFont="1" applyFill="1" applyBorder="1" applyAlignment="1">
      <alignment vertical="center" wrapText="1"/>
    </xf>
    <xf numFmtId="4" fontId="34" fillId="14" borderId="13" xfId="0" applyNumberFormat="1" applyFont="1" applyFill="1" applyBorder="1" applyAlignment="1">
      <alignment horizontal="right"/>
    </xf>
    <xf numFmtId="0" fontId="50" fillId="14" borderId="13" xfId="0" applyFont="1" applyFill="1" applyBorder="1" applyAlignment="1">
      <alignment vertical="center"/>
    </xf>
    <xf numFmtId="0" fontId="10" fillId="14" borderId="9" xfId="0" applyFont="1" applyFill="1" applyBorder="1" applyAlignment="1">
      <alignment horizontal="center" vertical="top" wrapText="1"/>
    </xf>
    <xf numFmtId="0" fontId="15" fillId="14" borderId="13" xfId="0" applyFont="1" applyFill="1" applyBorder="1" applyAlignment="1">
      <alignment horizontal="center" vertical="center"/>
    </xf>
    <xf numFmtId="0" fontId="10" fillId="14" borderId="9" xfId="0" applyFont="1" applyFill="1" applyBorder="1" applyAlignment="1">
      <alignment horizontal="right" vertical="top" wrapText="1"/>
    </xf>
    <xf numFmtId="0" fontId="10" fillId="14" borderId="13" xfId="0" applyFont="1" applyFill="1" applyBorder="1" applyAlignment="1">
      <alignment horizontal="right" vertical="top" wrapText="1"/>
    </xf>
    <xf numFmtId="0" fontId="5" fillId="0" borderId="1" xfId="0" applyFont="1" applyFill="1" applyBorder="1" applyAlignment="1">
      <alignment horizontal="left"/>
    </xf>
    <xf numFmtId="0" fontId="31" fillId="0" borderId="0" xfId="0" applyFont="1" applyAlignment="1">
      <alignment horizont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0" fontId="13" fillId="6" borderId="13" xfId="0" applyFont="1" applyFill="1" applyBorder="1" applyAlignment="1">
      <alignment horizontal="center" vertical="center" wrapText="1"/>
    </xf>
    <xf numFmtId="0" fontId="20" fillId="5" borderId="10" xfId="0" applyFont="1" applyFill="1" applyBorder="1" applyAlignment="1">
      <alignment horizontal="center" vertical="center" wrapText="1"/>
    </xf>
    <xf numFmtId="0" fontId="20" fillId="5" borderId="14" xfId="0" applyFont="1" applyFill="1" applyBorder="1" applyAlignment="1">
      <alignment horizontal="center" vertical="center" wrapText="1"/>
    </xf>
    <xf numFmtId="0" fontId="20" fillId="5" borderId="5" xfId="0" applyFont="1" applyFill="1" applyBorder="1" applyAlignment="1">
      <alignment horizontal="center" vertical="center" wrapText="1"/>
    </xf>
    <xf numFmtId="0" fontId="20" fillId="5" borderId="10" xfId="0" applyFont="1" applyFill="1" applyBorder="1" applyAlignment="1">
      <alignment horizontal="center" vertical="center"/>
    </xf>
    <xf numFmtId="0" fontId="20" fillId="5" borderId="32" xfId="0" applyFont="1" applyFill="1" applyBorder="1" applyAlignment="1">
      <alignment horizontal="center" vertical="center"/>
    </xf>
    <xf numFmtId="49" fontId="20" fillId="5" borderId="10" xfId="0" applyNumberFormat="1" applyFont="1" applyFill="1" applyBorder="1" applyAlignment="1">
      <alignment horizontal="center" vertical="center"/>
    </xf>
    <xf numFmtId="49" fontId="20" fillId="5" borderId="32" xfId="0" applyNumberFormat="1" applyFont="1" applyFill="1" applyBorder="1" applyAlignment="1">
      <alignment horizontal="center" vertical="center"/>
    </xf>
    <xf numFmtId="2" fontId="20" fillId="5" borderId="10" xfId="0" applyNumberFormat="1" applyFont="1" applyFill="1" applyBorder="1" applyAlignment="1">
      <alignment horizontal="center" vertical="center"/>
    </xf>
    <xf numFmtId="2" fontId="20" fillId="5" borderId="32" xfId="0" applyNumberFormat="1" applyFont="1" applyFill="1" applyBorder="1" applyAlignment="1">
      <alignment horizontal="center" vertical="center"/>
    </xf>
    <xf numFmtId="0" fontId="20" fillId="5" borderId="10" xfId="0" applyFont="1" applyFill="1" applyBorder="1" applyAlignment="1">
      <alignment horizontal="left" vertical="center" wrapText="1"/>
    </xf>
    <xf numFmtId="0" fontId="20" fillId="5" borderId="5" xfId="0" applyFont="1" applyFill="1" applyBorder="1" applyAlignment="1">
      <alignment horizontal="left" vertical="center" wrapText="1"/>
    </xf>
    <xf numFmtId="2" fontId="20" fillId="5" borderId="10" xfId="0" applyNumberFormat="1" applyFont="1" applyFill="1" applyBorder="1" applyAlignment="1">
      <alignment horizontal="center" vertical="center" wrapText="1"/>
    </xf>
    <xf numFmtId="2" fontId="20" fillId="5" borderId="5" xfId="0" applyNumberFormat="1" applyFont="1" applyFill="1" applyBorder="1" applyAlignment="1">
      <alignment horizontal="center" vertical="center" wrapText="1"/>
    </xf>
    <xf numFmtId="0" fontId="20" fillId="5" borderId="14" xfId="0" applyFont="1" applyFill="1" applyBorder="1" applyAlignment="1">
      <alignment horizontal="center" vertical="center"/>
    </xf>
    <xf numFmtId="0" fontId="20" fillId="5" borderId="5" xfId="0" applyFont="1" applyFill="1" applyBorder="1" applyAlignment="1">
      <alignment horizontal="center" vertical="center"/>
    </xf>
    <xf numFmtId="49" fontId="20" fillId="5" borderId="14" xfId="0" applyNumberFormat="1" applyFont="1" applyFill="1" applyBorder="1" applyAlignment="1">
      <alignment horizontal="center" vertical="center"/>
    </xf>
    <xf numFmtId="49" fontId="20" fillId="5" borderId="5" xfId="0" applyNumberFormat="1" applyFont="1" applyFill="1" applyBorder="1" applyAlignment="1">
      <alignment horizontal="center" vertical="center"/>
    </xf>
    <xf numFmtId="2" fontId="20" fillId="5" borderId="14" xfId="0" applyNumberFormat="1" applyFont="1" applyFill="1" applyBorder="1" applyAlignment="1">
      <alignment horizontal="center" vertical="center"/>
    </xf>
    <xf numFmtId="2" fontId="20" fillId="5" borderId="5" xfId="0" applyNumberFormat="1" applyFont="1" applyFill="1" applyBorder="1" applyAlignment="1">
      <alignment horizontal="center" vertical="center"/>
    </xf>
    <xf numFmtId="0" fontId="20" fillId="0" borderId="10" xfId="0" applyFont="1" applyFill="1" applyBorder="1" applyAlignment="1">
      <alignment horizontal="center" vertical="center" wrapText="1"/>
    </xf>
    <xf numFmtId="0" fontId="20" fillId="0" borderId="14" xfId="0" applyFont="1" applyFill="1" applyBorder="1" applyAlignment="1">
      <alignment horizontal="center" vertical="center" wrapText="1"/>
    </xf>
    <xf numFmtId="0" fontId="20" fillId="5" borderId="10" xfId="0" applyFont="1" applyFill="1" applyBorder="1" applyAlignment="1">
      <alignment horizontal="left" vertical="center"/>
    </xf>
    <xf numFmtId="0" fontId="20" fillId="5" borderId="5" xfId="0" applyFont="1" applyFill="1" applyBorder="1" applyAlignment="1">
      <alignment horizontal="left" vertical="center"/>
    </xf>
    <xf numFmtId="0" fontId="35" fillId="19" borderId="10" xfId="0" applyFont="1" applyFill="1" applyBorder="1" applyAlignment="1">
      <alignment horizontal="left" vertical="center" wrapText="1"/>
    </xf>
    <xf numFmtId="0" fontId="35" fillId="19" borderId="5" xfId="0" applyFont="1" applyFill="1" applyBorder="1" applyAlignment="1">
      <alignment horizontal="left" vertical="center" wrapText="1"/>
    </xf>
    <xf numFmtId="0" fontId="20" fillId="0" borderId="12" xfId="0" applyFont="1" applyFill="1" applyBorder="1" applyAlignment="1">
      <alignment horizontal="left" vertical="center"/>
    </xf>
    <xf numFmtId="0" fontId="20" fillId="0" borderId="4" xfId="0" applyFont="1" applyFill="1" applyBorder="1" applyAlignment="1">
      <alignment horizontal="left" vertical="center"/>
    </xf>
    <xf numFmtId="0" fontId="20" fillId="20" borderId="10" xfId="0" applyFont="1" applyFill="1" applyBorder="1" applyAlignment="1">
      <alignment horizontal="center" vertical="center"/>
    </xf>
    <xf numFmtId="0" fontId="20" fillId="20" borderId="5" xfId="0" applyFont="1" applyFill="1" applyBorder="1" applyAlignment="1">
      <alignment horizontal="center" vertical="center"/>
    </xf>
    <xf numFmtId="0" fontId="35" fillId="20" borderId="10" xfId="0" applyFont="1" applyFill="1" applyBorder="1" applyAlignment="1">
      <alignment horizontal="center" vertical="center"/>
    </xf>
    <xf numFmtId="0" fontId="35" fillId="20" borderId="5" xfId="0" applyFont="1" applyFill="1" applyBorder="1" applyAlignment="1">
      <alignment horizontal="center" vertical="center"/>
    </xf>
    <xf numFmtId="49" fontId="35" fillId="20" borderId="10" xfId="0" applyNumberFormat="1" applyFont="1" applyFill="1" applyBorder="1" applyAlignment="1">
      <alignment horizontal="center" vertical="center"/>
    </xf>
    <xf numFmtId="49" fontId="35" fillId="20" borderId="5" xfId="0" applyNumberFormat="1" applyFont="1" applyFill="1" applyBorder="1" applyAlignment="1">
      <alignment horizontal="center" vertical="center"/>
    </xf>
    <xf numFmtId="2" fontId="35" fillId="20" borderId="10" xfId="0" applyNumberFormat="1" applyFont="1" applyFill="1" applyBorder="1" applyAlignment="1">
      <alignment horizontal="center" vertical="center" wrapText="1"/>
    </xf>
    <xf numFmtId="2" fontId="35" fillId="20" borderId="5" xfId="0" applyNumberFormat="1" applyFont="1" applyFill="1" applyBorder="1" applyAlignment="1">
      <alignment horizontal="center" vertical="center" wrapText="1"/>
    </xf>
    <xf numFmtId="0" fontId="13" fillId="6" borderId="7" xfId="0" applyFont="1" applyFill="1" applyBorder="1" applyAlignment="1">
      <alignment horizontal="center" vertical="center" wrapText="1"/>
    </xf>
    <xf numFmtId="0" fontId="13" fillId="6" borderId="8" xfId="0" applyFont="1" applyFill="1" applyBorder="1" applyAlignment="1">
      <alignment horizontal="center" vertical="center" wrapText="1"/>
    </xf>
    <xf numFmtId="0" fontId="13" fillId="6" borderId="9" xfId="0" applyFont="1" applyFill="1" applyBorder="1" applyAlignment="1">
      <alignment horizontal="center" vertical="center" wrapText="1"/>
    </xf>
    <xf numFmtId="0" fontId="13" fillId="6" borderId="10" xfId="0" applyFont="1" applyFill="1" applyBorder="1" applyAlignment="1">
      <alignment horizontal="center" vertical="center" wrapText="1"/>
    </xf>
    <xf numFmtId="0" fontId="13" fillId="6" borderId="5" xfId="0" applyFont="1" applyFill="1" applyBorder="1" applyAlignment="1">
      <alignment horizontal="center" vertical="center" wrapText="1"/>
    </xf>
    <xf numFmtId="0" fontId="13" fillId="6" borderId="11" xfId="0" applyFont="1" applyFill="1" applyBorder="1" applyAlignment="1">
      <alignment horizontal="center" vertical="center" wrapText="1"/>
    </xf>
    <xf numFmtId="0" fontId="13" fillId="6" borderId="12" xfId="0" applyFont="1" applyFill="1" applyBorder="1" applyAlignment="1">
      <alignment horizontal="center" vertical="center" wrapText="1"/>
    </xf>
    <xf numFmtId="0" fontId="12" fillId="0" borderId="14" xfId="0" applyFont="1" applyBorder="1" applyAlignment="1">
      <alignment horizontal="center" vertical="center" wrapText="1"/>
    </xf>
    <xf numFmtId="0" fontId="13" fillId="6" borderId="6" xfId="0" applyFont="1" applyFill="1" applyBorder="1" applyAlignment="1">
      <alignment horizontal="center" vertical="center" wrapText="1"/>
    </xf>
    <xf numFmtId="0" fontId="35" fillId="9" borderId="10" xfId="0" applyFont="1" applyFill="1" applyBorder="1" applyAlignment="1">
      <alignment horizontal="left" vertical="center" wrapText="1"/>
    </xf>
    <xf numFmtId="0" fontId="35" fillId="9" borderId="5" xfId="0" applyFont="1" applyFill="1" applyBorder="1" applyAlignment="1">
      <alignment horizontal="left" vertical="center" wrapText="1"/>
    </xf>
    <xf numFmtId="0" fontId="10" fillId="9" borderId="13" xfId="0" applyFont="1" applyFill="1" applyBorder="1" applyAlignment="1">
      <alignment horizontal="center" vertical="center" wrapText="1"/>
    </xf>
    <xf numFmtId="4" fontId="10" fillId="9" borderId="13" xfId="0" applyNumberFormat="1" applyFont="1" applyFill="1" applyBorder="1" applyAlignment="1">
      <alignment horizontal="right" vertical="center" wrapText="1"/>
    </xf>
    <xf numFmtId="0" fontId="10" fillId="9" borderId="13" xfId="0" applyFont="1" applyFill="1" applyBorder="1" applyAlignment="1">
      <alignment horizontal="right" vertical="center" wrapText="1"/>
    </xf>
    <xf numFmtId="0" fontId="13" fillId="0" borderId="13" xfId="0" applyFont="1" applyBorder="1" applyAlignment="1">
      <alignment horizontal="center" vertical="center" wrapText="1"/>
    </xf>
    <xf numFmtId="0" fontId="39" fillId="10" borderId="10" xfId="0" applyFont="1" applyFill="1" applyBorder="1" applyAlignment="1">
      <alignment horizontal="left" vertical="center" wrapText="1"/>
    </xf>
    <xf numFmtId="0" fontId="39" fillId="10" borderId="5" xfId="0" applyFont="1" applyFill="1" applyBorder="1" applyAlignment="1">
      <alignment horizontal="left" vertical="center" wrapText="1"/>
    </xf>
    <xf numFmtId="0" fontId="26" fillId="10" borderId="10" xfId="0" applyFont="1" applyFill="1" applyBorder="1" applyAlignment="1">
      <alignment horizontal="right" vertical="center" wrapText="1"/>
    </xf>
    <xf numFmtId="0" fontId="26" fillId="10" borderId="5" xfId="0" applyFont="1" applyFill="1" applyBorder="1" applyAlignment="1">
      <alignment horizontal="right" vertical="center" wrapText="1"/>
    </xf>
    <xf numFmtId="43" fontId="11" fillId="10" borderId="10" xfId="5" applyFont="1" applyFill="1" applyBorder="1" applyAlignment="1">
      <alignment horizontal="center" vertical="center" wrapText="1"/>
    </xf>
    <xf numFmtId="43" fontId="11" fillId="10" borderId="5" xfId="5" applyFont="1" applyFill="1" applyBorder="1" applyAlignment="1">
      <alignment horizontal="center" vertical="center" wrapText="1"/>
    </xf>
    <xf numFmtId="43" fontId="13" fillId="6" borderId="10" xfId="5" applyFont="1" applyFill="1" applyBorder="1" applyAlignment="1">
      <alignment horizontal="center" vertical="center" wrapText="1"/>
    </xf>
    <xf numFmtId="43" fontId="13" fillId="6" borderId="5" xfId="5" applyFont="1" applyFill="1" applyBorder="1" applyAlignment="1">
      <alignment horizontal="center" vertical="center" wrapText="1"/>
    </xf>
    <xf numFmtId="2" fontId="19" fillId="22" borderId="10" xfId="0" applyNumberFormat="1" applyFont="1" applyFill="1" applyBorder="1" applyAlignment="1">
      <alignment horizontal="left" vertical="center"/>
    </xf>
    <xf numFmtId="2" fontId="19" fillId="22" borderId="5" xfId="0" applyNumberFormat="1" applyFont="1" applyFill="1" applyBorder="1" applyAlignment="1">
      <alignment horizontal="left" vertical="center"/>
    </xf>
    <xf numFmtId="0" fontId="19" fillId="7" borderId="10" xfId="0" applyFont="1" applyFill="1" applyBorder="1" applyAlignment="1">
      <alignment horizontal="left" vertical="center" wrapText="1"/>
    </xf>
    <xf numFmtId="0" fontId="19" fillId="7" borderId="5" xfId="0" applyFont="1" applyFill="1" applyBorder="1" applyAlignment="1">
      <alignment horizontal="left" vertical="center" wrapText="1"/>
    </xf>
    <xf numFmtId="0" fontId="27" fillId="7" borderId="10" xfId="0" applyFont="1" applyFill="1" applyBorder="1" applyAlignment="1">
      <alignment horizontal="center" vertical="center"/>
    </xf>
    <xf numFmtId="0" fontId="27" fillId="7" borderId="5" xfId="0" applyFont="1" applyFill="1" applyBorder="1" applyAlignment="1">
      <alignment horizontal="center" vertical="center"/>
    </xf>
    <xf numFmtId="2" fontId="10" fillId="7" borderId="10" xfId="0" applyNumberFormat="1" applyFont="1" applyFill="1" applyBorder="1" applyAlignment="1">
      <alignment horizontal="center" vertical="center" wrapText="1"/>
    </xf>
    <xf numFmtId="2" fontId="10" fillId="7" borderId="5" xfId="0" applyNumberFormat="1" applyFont="1" applyFill="1" applyBorder="1" applyAlignment="1">
      <alignment horizontal="center" vertical="center" wrapText="1"/>
    </xf>
    <xf numFmtId="0" fontId="19" fillId="7" borderId="14" xfId="0" applyFont="1" applyFill="1" applyBorder="1" applyAlignment="1">
      <alignment horizontal="left" vertical="center" wrapText="1"/>
    </xf>
    <xf numFmtId="0" fontId="27" fillId="7" borderId="14" xfId="0" applyFont="1" applyFill="1" applyBorder="1" applyAlignment="1">
      <alignment horizontal="center" vertical="center"/>
    </xf>
    <xf numFmtId="2" fontId="10" fillId="7" borderId="14" xfId="0" applyNumberFormat="1" applyFont="1" applyFill="1" applyBorder="1" applyAlignment="1">
      <alignment horizontal="center" vertical="center" wrapText="1"/>
    </xf>
    <xf numFmtId="0" fontId="19" fillId="22" borderId="10" xfId="0" applyFont="1" applyFill="1" applyBorder="1" applyAlignment="1">
      <alignment horizontal="left" vertical="center" wrapText="1"/>
    </xf>
    <xf numFmtId="0" fontId="19" fillId="22" borderId="5" xfId="0" applyFont="1" applyFill="1" applyBorder="1" applyAlignment="1">
      <alignment horizontal="left" vertical="center" wrapText="1"/>
    </xf>
    <xf numFmtId="0" fontId="12" fillId="0" borderId="15" xfId="0" applyFont="1" applyBorder="1" applyAlignment="1">
      <alignment horizontal="center" vertical="center"/>
    </xf>
    <xf numFmtId="0" fontId="13" fillId="6" borderId="13" xfId="0" applyFont="1" applyFill="1" applyBorder="1" applyAlignment="1">
      <alignment horizontal="center" vertical="center"/>
    </xf>
    <xf numFmtId="0" fontId="21" fillId="6" borderId="13" xfId="0" applyFont="1" applyFill="1" applyBorder="1" applyAlignment="1">
      <alignment horizontal="center" vertical="center" wrapText="1"/>
    </xf>
    <xf numFmtId="14" fontId="11" fillId="0" borderId="0" xfId="0" applyNumberFormat="1" applyFont="1" applyAlignment="1">
      <alignment horizontal="center" vertical="center" wrapText="1"/>
    </xf>
    <xf numFmtId="0" fontId="11" fillId="0" borderId="0" xfId="0" applyFont="1" applyAlignment="1">
      <alignment horizontal="center" vertical="center" wrapText="1"/>
    </xf>
    <xf numFmtId="14" fontId="27" fillId="0" borderId="0" xfId="0" applyNumberFormat="1" applyFont="1" applyAlignment="1">
      <alignment horizontal="center" vertical="center"/>
    </xf>
    <xf numFmtId="0" fontId="28" fillId="5" borderId="10" xfId="0" applyFont="1" applyFill="1" applyBorder="1" applyAlignment="1">
      <alignment horizontal="left" vertical="center" wrapText="1"/>
    </xf>
    <xf numFmtId="0" fontId="28" fillId="5" borderId="5" xfId="0" applyFont="1" applyFill="1" applyBorder="1" applyAlignment="1">
      <alignment horizontal="left" vertical="center" wrapText="1"/>
    </xf>
    <xf numFmtId="0" fontId="28" fillId="5" borderId="10" xfId="0" applyFont="1" applyFill="1" applyBorder="1" applyAlignment="1">
      <alignment horizontal="right" vertical="center" wrapText="1"/>
    </xf>
    <xf numFmtId="0" fontId="28" fillId="5" borderId="5" xfId="0" applyFont="1" applyFill="1" applyBorder="1" applyAlignment="1">
      <alignment horizontal="right" vertical="center" wrapText="1"/>
    </xf>
    <xf numFmtId="43" fontId="28" fillId="5" borderId="10" xfId="5" applyFont="1" applyFill="1" applyBorder="1" applyAlignment="1">
      <alignment horizontal="center" vertical="center" wrapText="1"/>
    </xf>
    <xf numFmtId="43" fontId="28" fillId="5" borderId="5" xfId="5" applyFont="1" applyFill="1" applyBorder="1" applyAlignment="1">
      <alignment horizontal="center" vertical="center" wrapText="1"/>
    </xf>
    <xf numFmtId="0" fontId="28" fillId="19" borderId="10" xfId="0" applyFont="1" applyFill="1" applyBorder="1" applyAlignment="1">
      <alignment horizontal="left" vertical="center" wrapText="1"/>
    </xf>
    <xf numFmtId="0" fontId="28" fillId="19" borderId="5" xfId="0" applyFont="1" applyFill="1" applyBorder="1" applyAlignment="1">
      <alignment horizontal="left" vertical="center" wrapText="1"/>
    </xf>
    <xf numFmtId="14" fontId="28" fillId="19" borderId="10" xfId="0" applyNumberFormat="1" applyFont="1" applyFill="1" applyBorder="1" applyAlignment="1">
      <alignment horizontal="left" vertical="center" wrapText="1"/>
    </xf>
    <xf numFmtId="0" fontId="28" fillId="19" borderId="10" xfId="0" applyFont="1" applyFill="1" applyBorder="1" applyAlignment="1">
      <alignment horizontal="right" vertical="center" wrapText="1"/>
    </xf>
    <xf numFmtId="0" fontId="28" fillId="19" borderId="5" xfId="0" applyFont="1" applyFill="1" applyBorder="1" applyAlignment="1">
      <alignment horizontal="right" vertical="center" wrapText="1"/>
    </xf>
    <xf numFmtId="43" fontId="28" fillId="19" borderId="10" xfId="5" applyFont="1" applyFill="1" applyBorder="1" applyAlignment="1">
      <alignment horizontal="center" vertical="center" wrapText="1"/>
    </xf>
    <xf numFmtId="43" fontId="28" fillId="19" borderId="5" xfId="5" applyFont="1" applyFill="1" applyBorder="1" applyAlignment="1">
      <alignment horizontal="center" vertical="center" wrapText="1"/>
    </xf>
    <xf numFmtId="0" fontId="10" fillId="19" borderId="10" xfId="0" applyFont="1" applyFill="1" applyBorder="1" applyAlignment="1">
      <alignment horizontal="center" vertical="center" wrapText="1"/>
    </xf>
    <xf numFmtId="0" fontId="10" fillId="19" borderId="14" xfId="0" applyFont="1" applyFill="1" applyBorder="1" applyAlignment="1">
      <alignment horizontal="center" vertical="center" wrapText="1"/>
    </xf>
    <xf numFmtId="0" fontId="10" fillId="19" borderId="5" xfId="0" applyFont="1" applyFill="1" applyBorder="1" applyAlignment="1">
      <alignment horizontal="center" vertical="center" wrapText="1"/>
    </xf>
    <xf numFmtId="0" fontId="11" fillId="0" borderId="0" xfId="0" applyFont="1" applyAlignment="1">
      <alignment horizontal="left" vertical="center" wrapText="1"/>
    </xf>
    <xf numFmtId="0" fontId="18" fillId="0" borderId="0" xfId="0" applyFont="1" applyAlignment="1">
      <alignment horizontal="left" vertical="center" wrapText="1"/>
    </xf>
    <xf numFmtId="0" fontId="10" fillId="0" borderId="13" xfId="0" applyFont="1" applyBorder="1" applyAlignment="1">
      <alignment horizontal="left" vertical="center" wrapText="1"/>
    </xf>
    <xf numFmtId="0" fontId="10" fillId="0" borderId="13" xfId="0" applyFont="1" applyBorder="1" applyAlignment="1">
      <alignment horizontal="center" vertical="center"/>
    </xf>
    <xf numFmtId="3" fontId="15" fillId="0" borderId="13" xfId="0" applyNumberFormat="1" applyFont="1" applyBorder="1" applyAlignment="1">
      <alignment horizontal="center" vertical="center"/>
    </xf>
    <xf numFmtId="0" fontId="10" fillId="0" borderId="13" xfId="0" applyFont="1" applyBorder="1" applyAlignment="1">
      <alignment horizontal="left" vertical="top" wrapText="1"/>
    </xf>
    <xf numFmtId="0" fontId="10" fillId="0" borderId="0" xfId="0" applyFont="1" applyAlignment="1">
      <alignment horizontal="center" vertical="top" wrapText="1"/>
    </xf>
    <xf numFmtId="0" fontId="34" fillId="0" borderId="10" xfId="0" applyFont="1" applyBorder="1" applyAlignment="1">
      <alignment horizontal="left" vertical="center" wrapText="1"/>
    </xf>
    <xf numFmtId="0" fontId="34" fillId="0" borderId="14" xfId="0" applyFont="1" applyBorder="1" applyAlignment="1">
      <alignment horizontal="left" vertical="center" wrapText="1"/>
    </xf>
    <xf numFmtId="0" fontId="34" fillId="0" borderId="5" xfId="0" applyFont="1" applyBorder="1" applyAlignment="1">
      <alignment horizontal="left" vertical="center" wrapText="1"/>
    </xf>
    <xf numFmtId="0" fontId="34" fillId="0" borderId="10"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5" xfId="0" applyFont="1" applyBorder="1" applyAlignment="1">
      <alignment horizontal="center" vertical="center" wrapText="1"/>
    </xf>
    <xf numFmtId="3" fontId="34" fillId="0" borderId="10" xfId="0" applyNumberFormat="1" applyFont="1" applyBorder="1" applyAlignment="1">
      <alignment horizontal="center" vertical="center"/>
    </xf>
    <xf numFmtId="3" fontId="34" fillId="0" borderId="14" xfId="0" applyNumberFormat="1" applyFont="1" applyBorder="1" applyAlignment="1">
      <alignment horizontal="center" vertical="center"/>
    </xf>
    <xf numFmtId="3" fontId="34" fillId="0" borderId="5" xfId="0" applyNumberFormat="1" applyFont="1" applyBorder="1" applyAlignment="1">
      <alignment horizontal="center" vertical="center"/>
    </xf>
    <xf numFmtId="0" fontId="50" fillId="4" borderId="10" xfId="0" applyFont="1" applyFill="1" applyBorder="1" applyAlignment="1">
      <alignment horizontal="center" vertical="center" wrapText="1"/>
    </xf>
    <xf numFmtId="0" fontId="50" fillId="4" borderId="14" xfId="0" applyFont="1" applyFill="1" applyBorder="1" applyAlignment="1">
      <alignment horizontal="center" vertical="center" wrapText="1"/>
    </xf>
    <xf numFmtId="0" fontId="50" fillId="4" borderId="5" xfId="0" applyFont="1" applyFill="1" applyBorder="1" applyAlignment="1">
      <alignment horizontal="center" vertical="center" wrapText="1"/>
    </xf>
    <xf numFmtId="0" fontId="10" fillId="4" borderId="10" xfId="0" applyFont="1" applyFill="1" applyBorder="1" applyAlignment="1">
      <alignment horizontal="center" vertical="center"/>
    </xf>
    <xf numFmtId="0" fontId="10" fillId="4" borderId="14" xfId="0" applyFont="1" applyFill="1" applyBorder="1" applyAlignment="1">
      <alignment horizontal="center" vertical="center"/>
    </xf>
    <xf numFmtId="0" fontId="10" fillId="4" borderId="5" xfId="0" applyFont="1" applyFill="1" applyBorder="1" applyAlignment="1">
      <alignment horizontal="center" vertical="center"/>
    </xf>
    <xf numFmtId="0" fontId="50" fillId="4" borderId="10" xfId="0" applyFont="1" applyFill="1" applyBorder="1" applyAlignment="1">
      <alignment horizontal="right" vertical="center"/>
    </xf>
    <xf numFmtId="0" fontId="50" fillId="4" borderId="14" xfId="0" applyFont="1" applyFill="1" applyBorder="1" applyAlignment="1">
      <alignment horizontal="right" vertical="center"/>
    </xf>
    <xf numFmtId="0" fontId="50" fillId="4" borderId="5" xfId="0" applyFont="1" applyFill="1" applyBorder="1" applyAlignment="1">
      <alignment horizontal="right" vertical="center"/>
    </xf>
  </cellXfs>
  <cellStyles count="8">
    <cellStyle name="Comma" xfId="5" builtinId="3"/>
    <cellStyle name="Comma 2" xfId="2" xr:uid="{00000000-0005-0000-0000-000001000000}"/>
    <cellStyle name="Komats 2" xfId="6" xr:uid="{129B082E-402C-4CFB-AF14-A0871F628F6A}"/>
    <cellStyle name="Normal" xfId="0" builtinId="0"/>
    <cellStyle name="Normal 2" xfId="3" xr:uid="{00000000-0005-0000-0000-000003000000}"/>
    <cellStyle name="Normal 3" xfId="1" xr:uid="{00000000-0005-0000-0000-000004000000}"/>
    <cellStyle name="Normal 3 2" xfId="4" xr:uid="{00000000-0005-0000-0000-000005000000}"/>
    <cellStyle name="Normal 3 3" xfId="7" xr:uid="{DC82956A-9840-4942-9EF9-F0A65936CB0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248F36-04C3-4AE1-8BA2-ED6EED836AEF}">
  <sheetPr>
    <tabColor rgb="FF00B050"/>
    <pageSetUpPr fitToPage="1"/>
  </sheetPr>
  <dimension ref="A1:M56"/>
  <sheetViews>
    <sheetView tabSelected="1" zoomScale="90" zoomScaleNormal="90" workbookViewId="0">
      <pane xSplit="1" ySplit="7" topLeftCell="C8" activePane="bottomRight" state="frozen"/>
      <selection pane="topRight" activeCell="B1" sqref="B1"/>
      <selection pane="bottomLeft" activeCell="A6" sqref="A6"/>
      <selection pane="bottomRight" activeCell="R11" sqref="R11"/>
    </sheetView>
  </sheetViews>
  <sheetFormatPr defaultRowHeight="15" x14ac:dyDescent="0.25"/>
  <cols>
    <col min="1" max="1" width="50.5703125" customWidth="1"/>
    <col min="2" max="2" width="11.42578125" hidden="1" customWidth="1"/>
    <col min="3" max="3" width="0.28515625" customWidth="1"/>
    <col min="4" max="4" width="16.5703125" customWidth="1"/>
    <col min="5" max="6" width="13.42578125" customWidth="1"/>
    <col min="7" max="8" width="16.28515625" customWidth="1"/>
    <col min="9" max="10" width="16.28515625" hidden="1" customWidth="1"/>
    <col min="11" max="11" width="25.140625" customWidth="1"/>
    <col min="13" max="13" width="14.85546875" customWidth="1"/>
  </cols>
  <sheetData>
    <row r="1" spans="1:13" ht="15.75" x14ac:dyDescent="0.25">
      <c r="K1" s="9" t="s">
        <v>920</v>
      </c>
    </row>
    <row r="2" spans="1:13" ht="87" customHeight="1" x14ac:dyDescent="0.25">
      <c r="D2" s="95"/>
      <c r="E2" s="95"/>
      <c r="F2" s="95"/>
      <c r="G2" s="95"/>
      <c r="H2" s="95"/>
      <c r="I2" s="95"/>
      <c r="J2" s="95"/>
      <c r="K2" s="9" t="s">
        <v>1112</v>
      </c>
    </row>
    <row r="3" spans="1:13" ht="16.5" customHeight="1" x14ac:dyDescent="0.25">
      <c r="A3" s="845" t="s">
        <v>1113</v>
      </c>
      <c r="B3" s="845"/>
      <c r="C3" s="845"/>
      <c r="D3" s="845"/>
      <c r="E3" s="845"/>
      <c r="F3" s="845"/>
      <c r="G3" s="845"/>
      <c r="H3" s="845"/>
      <c r="I3" s="845"/>
      <c r="J3" s="845"/>
      <c r="K3" s="845"/>
    </row>
    <row r="4" spans="1:13" ht="24.75" customHeight="1" x14ac:dyDescent="0.25">
      <c r="E4" s="82"/>
      <c r="F4" s="82"/>
      <c r="G4" s="82"/>
      <c r="H4" s="82"/>
      <c r="I4" s="82"/>
      <c r="J4" s="82"/>
      <c r="K4" s="82"/>
    </row>
    <row r="5" spans="1:13" ht="35.25" customHeight="1" x14ac:dyDescent="0.25">
      <c r="A5" s="2" t="s">
        <v>9</v>
      </c>
      <c r="B5" s="846" t="s">
        <v>957</v>
      </c>
      <c r="C5" s="846"/>
      <c r="D5" s="846"/>
      <c r="E5" s="846"/>
      <c r="F5" s="846"/>
      <c r="G5" s="847" t="s">
        <v>1104</v>
      </c>
      <c r="H5" s="847" t="s">
        <v>1078</v>
      </c>
      <c r="I5" s="849" t="s">
        <v>959</v>
      </c>
      <c r="J5" s="849" t="s">
        <v>958</v>
      </c>
      <c r="K5" s="847" t="s">
        <v>1103</v>
      </c>
    </row>
    <row r="6" spans="1:13" ht="58.5" customHeight="1" x14ac:dyDescent="0.25">
      <c r="A6" s="3"/>
      <c r="B6" s="6" t="s">
        <v>5</v>
      </c>
      <c r="C6" s="6" t="s">
        <v>4</v>
      </c>
      <c r="D6" s="253" t="s">
        <v>954</v>
      </c>
      <c r="E6" s="253" t="s">
        <v>12</v>
      </c>
      <c r="F6" s="267" t="s">
        <v>0</v>
      </c>
      <c r="G6" s="848"/>
      <c r="H6" s="848"/>
      <c r="I6" s="850"/>
      <c r="J6" s="850"/>
      <c r="K6" s="848"/>
    </row>
    <row r="7" spans="1:13" ht="18.75" customHeight="1" x14ac:dyDescent="0.25">
      <c r="A7" s="268" t="s">
        <v>1111</v>
      </c>
      <c r="B7" s="232"/>
      <c r="C7" s="232"/>
      <c r="D7" s="233">
        <f>D8+D15+D37</f>
        <v>5727448</v>
      </c>
      <c r="E7" s="233">
        <f t="shared" ref="E7:F7" si="0">E8+E15+E37</f>
        <v>6688008</v>
      </c>
      <c r="F7" s="233">
        <f t="shared" si="0"/>
        <v>12415456</v>
      </c>
      <c r="G7" s="233">
        <v>1380010.14</v>
      </c>
      <c r="H7" s="233">
        <f>H8+H15+H37</f>
        <v>3255493</v>
      </c>
      <c r="I7" s="233">
        <v>717574.24</v>
      </c>
      <c r="J7" s="233">
        <v>3629863.62</v>
      </c>
      <c r="K7" s="233">
        <f t="shared" ref="K7:K16" si="1">E7-H7</f>
        <v>3432515</v>
      </c>
    </row>
    <row r="8" spans="1:13" ht="111" customHeight="1" x14ac:dyDescent="0.25">
      <c r="A8" s="87" t="s">
        <v>1108</v>
      </c>
      <c r="B8" s="88"/>
      <c r="C8" s="88"/>
      <c r="D8" s="92">
        <f>D9+D10+D11+D12+D13</f>
        <v>1045916</v>
      </c>
      <c r="E8" s="92">
        <f>E9+E10+E11+E12+E13+E14</f>
        <v>4590901</v>
      </c>
      <c r="F8" s="92">
        <f>F9+F10+F11+F12+F13+F14</f>
        <v>5636817</v>
      </c>
      <c r="G8" s="92">
        <v>370182.62</v>
      </c>
      <c r="H8" s="92">
        <f>SUM(H9:H14)</f>
        <v>2453261</v>
      </c>
      <c r="I8" s="92">
        <v>332286.24</v>
      </c>
      <c r="J8" s="92">
        <v>343447.14</v>
      </c>
      <c r="K8" s="92">
        <f t="shared" si="1"/>
        <v>2137640</v>
      </c>
    </row>
    <row r="9" spans="1:13" ht="21.75" customHeight="1" x14ac:dyDescent="0.25">
      <c r="A9" s="234" t="s">
        <v>359</v>
      </c>
      <c r="B9" s="235" t="s">
        <v>40</v>
      </c>
      <c r="C9" s="235" t="s">
        <v>360</v>
      </c>
      <c r="D9" s="236">
        <v>381795</v>
      </c>
      <c r="E9" s="237">
        <v>763591</v>
      </c>
      <c r="F9" s="238">
        <f t="shared" ref="F9:F14" si="2">D9+E9</f>
        <v>1145386</v>
      </c>
      <c r="G9" s="239">
        <f>'R.1.sl._799'!C61</f>
        <v>49508.759999999995</v>
      </c>
      <c r="H9" s="239">
        <f>'R.1.sl._799'!C64</f>
        <v>3776</v>
      </c>
      <c r="I9" s="239">
        <v>332286.24</v>
      </c>
      <c r="J9" s="239"/>
      <c r="K9" s="239">
        <f t="shared" si="1"/>
        <v>759815</v>
      </c>
      <c r="M9" s="82"/>
    </row>
    <row r="10" spans="1:13" ht="18.75" customHeight="1" x14ac:dyDescent="0.25">
      <c r="A10" s="89" t="s">
        <v>10</v>
      </c>
      <c r="B10" s="240" t="s">
        <v>163</v>
      </c>
      <c r="C10" s="240" t="s">
        <v>361</v>
      </c>
      <c r="D10" s="93">
        <v>376625</v>
      </c>
      <c r="E10" s="93">
        <v>753248</v>
      </c>
      <c r="F10" s="94">
        <f>D10+E10</f>
        <v>1129873</v>
      </c>
      <c r="G10" s="239">
        <f>'R.2.sl_799'!G3</f>
        <v>34714.6</v>
      </c>
      <c r="H10" s="239">
        <f>'R.2.sl_799'!G4+'R.2.sl_799'!G5+'R.2.sl_799'!G6</f>
        <v>753248</v>
      </c>
      <c r="I10" s="239"/>
      <c r="J10" s="239">
        <v>341910.4</v>
      </c>
      <c r="K10" s="239">
        <f t="shared" si="1"/>
        <v>0</v>
      </c>
      <c r="M10" s="82"/>
    </row>
    <row r="11" spans="1:13" ht="21.75" customHeight="1" x14ac:dyDescent="0.25">
      <c r="A11" s="234" t="s">
        <v>7</v>
      </c>
      <c r="B11" s="235" t="s">
        <v>362</v>
      </c>
      <c r="C11" s="235" t="s">
        <v>363</v>
      </c>
      <c r="D11" s="237">
        <v>49075</v>
      </c>
      <c r="E11" s="237">
        <v>1190485</v>
      </c>
      <c r="F11" s="238">
        <f t="shared" si="2"/>
        <v>1239560</v>
      </c>
      <c r="G11" s="239">
        <f>D11</f>
        <v>49075</v>
      </c>
      <c r="H11" s="239">
        <f>Rezekne_799!B35</f>
        <v>585579</v>
      </c>
      <c r="I11" s="239"/>
      <c r="J11" s="239">
        <v>0</v>
      </c>
      <c r="K11" s="239">
        <f t="shared" si="1"/>
        <v>604906</v>
      </c>
    </row>
    <row r="12" spans="1:13" ht="18.75" customHeight="1" x14ac:dyDescent="0.25">
      <c r="A12" s="89" t="s">
        <v>2</v>
      </c>
      <c r="B12" s="240" t="s">
        <v>11</v>
      </c>
      <c r="C12" s="240" t="s">
        <v>364</v>
      </c>
      <c r="D12" s="93">
        <v>175421</v>
      </c>
      <c r="E12" s="93">
        <v>1621775</v>
      </c>
      <c r="F12" s="94">
        <f t="shared" si="2"/>
        <v>1797196</v>
      </c>
      <c r="G12" s="239">
        <f>Jelg_799!G3+Jelg_799!G4</f>
        <v>173884.25999999998</v>
      </c>
      <c r="H12" s="239">
        <f>Jelg_799!B44</f>
        <v>1090402</v>
      </c>
      <c r="I12" s="239"/>
      <c r="J12" s="239">
        <v>1536.7400000000198</v>
      </c>
      <c r="K12" s="239">
        <f t="shared" si="1"/>
        <v>531373</v>
      </c>
    </row>
    <row r="13" spans="1:13" ht="18" customHeight="1" x14ac:dyDescent="0.25">
      <c r="A13" s="234" t="s">
        <v>8</v>
      </c>
      <c r="B13" s="235" t="s">
        <v>40</v>
      </c>
      <c r="C13" s="235" t="s">
        <v>365</v>
      </c>
      <c r="D13" s="237">
        <v>63000</v>
      </c>
      <c r="E13" s="237">
        <v>21000</v>
      </c>
      <c r="F13" s="238">
        <f t="shared" si="2"/>
        <v>84000</v>
      </c>
      <c r="G13" s="239">
        <f>Ziemeļkurz_799!B19</f>
        <v>83255.259999999995</v>
      </c>
      <c r="H13" s="239">
        <f>Ziemeļkurz_799!B20</f>
        <v>20256</v>
      </c>
      <c r="I13" s="239"/>
      <c r="J13" s="239">
        <v>0</v>
      </c>
      <c r="K13" s="239">
        <f t="shared" si="1"/>
        <v>744</v>
      </c>
    </row>
    <row r="14" spans="1:13" x14ac:dyDescent="0.25">
      <c r="A14" s="241" t="s">
        <v>13</v>
      </c>
      <c r="B14" s="240"/>
      <c r="C14" s="240"/>
      <c r="D14" s="93"/>
      <c r="E14" s="93">
        <v>240802</v>
      </c>
      <c r="F14" s="94">
        <f t="shared" si="2"/>
        <v>240802</v>
      </c>
      <c r="G14" s="239">
        <v>0</v>
      </c>
      <c r="H14" s="239">
        <v>0</v>
      </c>
      <c r="I14" s="239"/>
      <c r="J14" s="239">
        <v>0</v>
      </c>
      <c r="K14" s="239">
        <f t="shared" si="1"/>
        <v>240802</v>
      </c>
    </row>
    <row r="15" spans="1:13" ht="90" customHeight="1" x14ac:dyDescent="0.25">
      <c r="A15" s="86" t="s">
        <v>1110</v>
      </c>
      <c r="B15" s="4"/>
      <c r="C15" s="4"/>
      <c r="D15" s="8">
        <f>SUM(D16:D36)</f>
        <v>4284321</v>
      </c>
      <c r="E15" s="8">
        <f t="shared" ref="E15:F15" si="3">SUM(E16:E36)</f>
        <v>1976769</v>
      </c>
      <c r="F15" s="5">
        <f t="shared" si="3"/>
        <v>6261090</v>
      </c>
      <c r="G15" s="5">
        <v>906493.49</v>
      </c>
      <c r="H15" s="8">
        <f>SUM(H16:H36)</f>
        <v>770257</v>
      </c>
      <c r="I15" s="5">
        <v>276842</v>
      </c>
      <c r="J15" s="5">
        <v>3100985.5100000002</v>
      </c>
      <c r="K15" s="8">
        <f t="shared" si="1"/>
        <v>1206512</v>
      </c>
    </row>
    <row r="16" spans="1:13" ht="20.25" customHeight="1" x14ac:dyDescent="0.25">
      <c r="A16" s="89" t="s">
        <v>13</v>
      </c>
      <c r="B16" s="240" t="s">
        <v>23</v>
      </c>
      <c r="C16" s="240" t="s">
        <v>24</v>
      </c>
      <c r="D16" s="93">
        <v>399140</v>
      </c>
      <c r="E16" s="93">
        <v>171060</v>
      </c>
      <c r="F16" s="94">
        <f>D16+E16</f>
        <v>570200</v>
      </c>
      <c r="G16" s="239">
        <f>Vidzem_899!B42</f>
        <v>81086.94</v>
      </c>
      <c r="H16" s="239">
        <f>Vidzem_899!B43</f>
        <v>122682</v>
      </c>
      <c r="I16" s="239">
        <v>60000</v>
      </c>
      <c r="J16" s="239">
        <v>258053.05999999994</v>
      </c>
      <c r="K16" s="7">
        <f t="shared" si="1"/>
        <v>48378</v>
      </c>
      <c r="M16" s="82"/>
    </row>
    <row r="17" spans="1:13" ht="20.25" customHeight="1" x14ac:dyDescent="0.25">
      <c r="A17" s="89" t="s">
        <v>1</v>
      </c>
      <c r="B17" s="240" t="s">
        <v>28</v>
      </c>
      <c r="C17" s="240" t="s">
        <v>37</v>
      </c>
      <c r="D17" s="93">
        <v>392192</v>
      </c>
      <c r="E17" s="93">
        <v>650000</v>
      </c>
      <c r="F17" s="94">
        <f>D17+E17</f>
        <v>1042192</v>
      </c>
      <c r="G17" s="239">
        <f>Jekabp_899!B27</f>
        <v>41401.360000000001</v>
      </c>
      <c r="H17" s="239">
        <f>Jekabp_899!B28</f>
        <v>147073</v>
      </c>
      <c r="I17" s="239"/>
      <c r="J17" s="239">
        <v>350790.64</v>
      </c>
      <c r="K17" s="7">
        <f t="shared" ref="K17:K36" si="4">E17-H17</f>
        <v>502927</v>
      </c>
    </row>
    <row r="18" spans="1:13" ht="16.5" customHeight="1" x14ac:dyDescent="0.25">
      <c r="A18" s="89" t="s">
        <v>3</v>
      </c>
      <c r="B18" s="240" t="s">
        <v>23</v>
      </c>
      <c r="C18" s="240" t="s">
        <v>46</v>
      </c>
      <c r="D18" s="93">
        <v>991075</v>
      </c>
      <c r="E18" s="93">
        <v>424746</v>
      </c>
      <c r="F18" s="94">
        <f>D18+E18</f>
        <v>1415821</v>
      </c>
      <c r="G18" s="239">
        <v>11904.22</v>
      </c>
      <c r="H18" s="239">
        <v>0</v>
      </c>
      <c r="I18" s="239"/>
      <c r="J18" s="239">
        <v>979170.78</v>
      </c>
      <c r="K18" s="7">
        <f>E18-H18</f>
        <v>424746</v>
      </c>
    </row>
    <row r="19" spans="1:13" ht="17.25" customHeight="1" x14ac:dyDescent="0.25">
      <c r="A19" s="89" t="s">
        <v>7</v>
      </c>
      <c r="B19" s="240" t="s">
        <v>28</v>
      </c>
      <c r="C19" s="240" t="s">
        <v>38</v>
      </c>
      <c r="D19" s="93">
        <v>485888</v>
      </c>
      <c r="E19" s="93">
        <v>0</v>
      </c>
      <c r="F19" s="94">
        <f>D19+E19</f>
        <v>485888</v>
      </c>
      <c r="G19" s="239">
        <v>304459.33999999997</v>
      </c>
      <c r="H19" s="239">
        <v>0</v>
      </c>
      <c r="I19" s="239"/>
      <c r="J19" s="239">
        <v>181428.66000000003</v>
      </c>
      <c r="K19" s="7">
        <f t="shared" si="4"/>
        <v>0</v>
      </c>
    </row>
    <row r="20" spans="1:13" ht="17.25" customHeight="1" x14ac:dyDescent="0.25">
      <c r="A20" s="89" t="s">
        <v>8</v>
      </c>
      <c r="B20" s="240" t="s">
        <v>30</v>
      </c>
      <c r="C20" s="240" t="s">
        <v>42</v>
      </c>
      <c r="D20" s="93">
        <f>56441+144720</f>
        <v>201161</v>
      </c>
      <c r="E20" s="93">
        <f>8500+32991</f>
        <v>41491</v>
      </c>
      <c r="F20" s="94">
        <f>D20+E20</f>
        <v>242652</v>
      </c>
      <c r="G20" s="239">
        <f>Ziemeļk_899!B41</f>
        <v>187271.5</v>
      </c>
      <c r="H20" s="239">
        <f>Ziemeļk_899!B42</f>
        <v>33330</v>
      </c>
      <c r="I20" s="239"/>
      <c r="J20" s="239">
        <v>13889.5</v>
      </c>
      <c r="K20" s="7">
        <f t="shared" si="4"/>
        <v>8161</v>
      </c>
    </row>
    <row r="21" spans="1:13" ht="18" customHeight="1" x14ac:dyDescent="0.25">
      <c r="A21" s="89" t="s">
        <v>14</v>
      </c>
      <c r="B21" s="240" t="s">
        <v>11</v>
      </c>
      <c r="C21" s="240" t="s">
        <v>45</v>
      </c>
      <c r="D21" s="93">
        <v>9681</v>
      </c>
      <c r="E21" s="93">
        <v>4149</v>
      </c>
      <c r="F21" s="94">
        <f t="shared" ref="F21:F36" si="5">D21+E21</f>
        <v>13830</v>
      </c>
      <c r="G21" s="239">
        <f>Priek_899!B21</f>
        <v>9681</v>
      </c>
      <c r="H21" s="239">
        <f>Priek_899!B24</f>
        <v>4146</v>
      </c>
      <c r="I21" s="239"/>
      <c r="J21" s="239">
        <v>0</v>
      </c>
      <c r="K21" s="7">
        <f t="shared" si="4"/>
        <v>3</v>
      </c>
    </row>
    <row r="22" spans="1:13" ht="18.75" customHeight="1" x14ac:dyDescent="0.25">
      <c r="A22" s="89" t="s">
        <v>379</v>
      </c>
      <c r="B22" s="240" t="s">
        <v>40</v>
      </c>
      <c r="C22" s="240" t="s">
        <v>44</v>
      </c>
      <c r="D22" s="93">
        <v>126032</v>
      </c>
      <c r="E22" s="93">
        <v>49838</v>
      </c>
      <c r="F22" s="94">
        <f t="shared" si="5"/>
        <v>175870</v>
      </c>
      <c r="G22" s="239">
        <f>Dobele_899!B20</f>
        <v>1498.34</v>
      </c>
      <c r="H22" s="239">
        <f>Dobele_899!B21</f>
        <v>49838</v>
      </c>
      <c r="I22" s="239"/>
      <c r="J22" s="239">
        <v>124533.66</v>
      </c>
      <c r="K22" s="7">
        <f t="shared" si="4"/>
        <v>0</v>
      </c>
      <c r="M22" s="82"/>
    </row>
    <row r="23" spans="1:13" ht="19.5" customHeight="1" x14ac:dyDescent="0.25">
      <c r="A23" s="89" t="s">
        <v>15</v>
      </c>
      <c r="B23" s="240" t="s">
        <v>28</v>
      </c>
      <c r="C23" s="240" t="s">
        <v>29</v>
      </c>
      <c r="D23" s="93">
        <v>58783</v>
      </c>
      <c r="E23" s="93">
        <v>25193</v>
      </c>
      <c r="F23" s="94">
        <f t="shared" si="5"/>
        <v>83976</v>
      </c>
      <c r="G23" s="239">
        <f>Alūksn_899!B25</f>
        <v>30951.31</v>
      </c>
      <c r="H23" s="239">
        <f>Alūksn_899!B26</f>
        <v>25193</v>
      </c>
      <c r="I23" s="239"/>
      <c r="J23" s="239">
        <v>27831.689999999995</v>
      </c>
      <c r="K23" s="7">
        <f t="shared" si="4"/>
        <v>0</v>
      </c>
      <c r="M23" s="82"/>
    </row>
    <row r="24" spans="1:13" ht="17.25" customHeight="1" x14ac:dyDescent="0.25">
      <c r="A24" s="89" t="s">
        <v>378</v>
      </c>
      <c r="B24" s="240" t="s">
        <v>28</v>
      </c>
      <c r="C24" s="240" t="s">
        <v>39</v>
      </c>
      <c r="D24" s="93">
        <v>179462</v>
      </c>
      <c r="E24" s="93">
        <v>71577</v>
      </c>
      <c r="F24" s="94">
        <f t="shared" si="5"/>
        <v>251039</v>
      </c>
      <c r="G24" s="239">
        <f>Bausk_899!B27</f>
        <v>27026.639999999999</v>
      </c>
      <c r="H24" s="239">
        <f>Bausk_899!B28</f>
        <v>71577</v>
      </c>
      <c r="I24" s="239"/>
      <c r="J24" s="239">
        <v>152435.35999999999</v>
      </c>
      <c r="K24" s="7">
        <f t="shared" si="4"/>
        <v>0</v>
      </c>
      <c r="M24" s="82"/>
    </row>
    <row r="25" spans="1:13" ht="18.75" customHeight="1" x14ac:dyDescent="0.25">
      <c r="A25" s="89" t="s">
        <v>16</v>
      </c>
      <c r="B25" s="240" t="s">
        <v>23</v>
      </c>
      <c r="C25" s="240" t="s">
        <v>25</v>
      </c>
      <c r="D25" s="93">
        <v>78855</v>
      </c>
      <c r="E25" s="93">
        <v>33795</v>
      </c>
      <c r="F25" s="94">
        <f t="shared" si="5"/>
        <v>112650</v>
      </c>
      <c r="G25" s="239">
        <f>Cēsis_899!B29</f>
        <v>20072.75</v>
      </c>
      <c r="H25" s="239">
        <f>Cēsis_899!B31</f>
        <v>17010</v>
      </c>
      <c r="I25" s="239"/>
      <c r="J25" s="239">
        <v>58782.249999999993</v>
      </c>
      <c r="K25" s="7">
        <f t="shared" si="4"/>
        <v>16785</v>
      </c>
    </row>
    <row r="26" spans="1:13" s="95" customFormat="1" x14ac:dyDescent="0.25">
      <c r="A26" s="234" t="s">
        <v>17</v>
      </c>
      <c r="B26" s="235"/>
      <c r="C26" s="235"/>
      <c r="D26" s="237">
        <v>145880</v>
      </c>
      <c r="E26" s="237">
        <v>62520</v>
      </c>
      <c r="F26" s="238">
        <f t="shared" si="5"/>
        <v>208400</v>
      </c>
      <c r="G26" s="239">
        <v>0</v>
      </c>
      <c r="H26" s="239">
        <v>0</v>
      </c>
      <c r="I26" s="239">
        <v>145880</v>
      </c>
      <c r="J26" s="239">
        <v>0</v>
      </c>
      <c r="K26" s="7">
        <f t="shared" si="4"/>
        <v>62520</v>
      </c>
    </row>
    <row r="27" spans="1:13" s="95" customFormat="1" x14ac:dyDescent="0.25">
      <c r="A27" s="844" t="s">
        <v>377</v>
      </c>
      <c r="B27" s="235"/>
      <c r="C27" s="235"/>
      <c r="D27" s="237">
        <v>63000</v>
      </c>
      <c r="E27" s="237">
        <v>27000</v>
      </c>
      <c r="F27" s="238">
        <f t="shared" si="5"/>
        <v>90000</v>
      </c>
      <c r="G27" s="239">
        <v>0</v>
      </c>
      <c r="H27" s="239">
        <v>0</v>
      </c>
      <c r="I27" s="239">
        <v>63000</v>
      </c>
      <c r="J27" s="239">
        <v>0</v>
      </c>
      <c r="K27" s="239">
        <f t="shared" si="4"/>
        <v>27000</v>
      </c>
    </row>
    <row r="28" spans="1:13" s="95" customFormat="1" ht="18" customHeight="1" x14ac:dyDescent="0.25">
      <c r="A28" s="234" t="s">
        <v>18</v>
      </c>
      <c r="B28" s="235" t="s">
        <v>30</v>
      </c>
      <c r="C28" s="235" t="s">
        <v>31</v>
      </c>
      <c r="D28" s="237">
        <v>108900</v>
      </c>
      <c r="E28" s="237">
        <v>0</v>
      </c>
      <c r="F28" s="238">
        <f t="shared" si="5"/>
        <v>108900</v>
      </c>
      <c r="G28" s="239">
        <v>0</v>
      </c>
      <c r="H28" s="239">
        <v>0</v>
      </c>
      <c r="I28" s="239"/>
      <c r="J28" s="239">
        <v>108900</v>
      </c>
      <c r="K28" s="239">
        <f t="shared" si="4"/>
        <v>0</v>
      </c>
    </row>
    <row r="29" spans="1:13" s="95" customFormat="1" ht="18.75" customHeight="1" x14ac:dyDescent="0.25">
      <c r="A29" s="234" t="s">
        <v>380</v>
      </c>
      <c r="B29" s="235" t="s">
        <v>11</v>
      </c>
      <c r="C29" s="235" t="s">
        <v>27</v>
      </c>
      <c r="D29" s="237">
        <v>163450</v>
      </c>
      <c r="E29" s="237">
        <v>70050</v>
      </c>
      <c r="F29" s="238">
        <f t="shared" si="5"/>
        <v>233500</v>
      </c>
      <c r="G29" s="239">
        <v>0</v>
      </c>
      <c r="H29" s="239">
        <f>Madona_899!B25</f>
        <v>70050</v>
      </c>
      <c r="I29" s="239"/>
      <c r="J29" s="239">
        <v>163450</v>
      </c>
      <c r="K29" s="239">
        <f t="shared" si="4"/>
        <v>0</v>
      </c>
      <c r="M29" s="718"/>
    </row>
    <row r="30" spans="1:13" s="95" customFormat="1" ht="18" customHeight="1" x14ac:dyDescent="0.25">
      <c r="A30" s="234" t="s">
        <v>32</v>
      </c>
      <c r="B30" s="235" t="s">
        <v>28</v>
      </c>
      <c r="C30" s="235" t="s">
        <v>35</v>
      </c>
      <c r="D30" s="237">
        <v>55650</v>
      </c>
      <c r="E30" s="237">
        <v>23850</v>
      </c>
      <c r="F30" s="238">
        <f>D30+E30</f>
        <v>79500</v>
      </c>
      <c r="G30" s="239">
        <v>0</v>
      </c>
      <c r="H30" s="239">
        <f>Limb_899!B29</f>
        <v>23850</v>
      </c>
      <c r="I30" s="239"/>
      <c r="J30" s="239">
        <v>55650</v>
      </c>
      <c r="K30" s="239">
        <f t="shared" si="4"/>
        <v>0</v>
      </c>
      <c r="M30" s="718"/>
    </row>
    <row r="31" spans="1:13" s="95" customFormat="1" ht="18.75" customHeight="1" x14ac:dyDescent="0.25">
      <c r="A31" s="234" t="s">
        <v>19</v>
      </c>
      <c r="B31" s="235" t="s">
        <v>40</v>
      </c>
      <c r="C31" s="235" t="s">
        <v>41</v>
      </c>
      <c r="D31" s="237">
        <v>2100</v>
      </c>
      <c r="E31" s="237">
        <v>0</v>
      </c>
      <c r="F31" s="238">
        <f t="shared" si="5"/>
        <v>2100</v>
      </c>
      <c r="G31" s="239">
        <v>1858.6200000000001</v>
      </c>
      <c r="H31" s="239">
        <v>0</v>
      </c>
      <c r="I31" s="239"/>
      <c r="J31" s="239">
        <v>241.37999999999988</v>
      </c>
      <c r="K31" s="239">
        <f t="shared" si="4"/>
        <v>0</v>
      </c>
      <c r="M31" s="718"/>
    </row>
    <row r="32" spans="1:13" s="95" customFormat="1" ht="20.25" customHeight="1" x14ac:dyDescent="0.25">
      <c r="A32" s="234" t="s">
        <v>10</v>
      </c>
      <c r="B32" s="235" t="s">
        <v>11</v>
      </c>
      <c r="C32" s="235" t="s">
        <v>26</v>
      </c>
      <c r="D32" s="237">
        <v>211912</v>
      </c>
      <c r="E32" s="237">
        <v>90819</v>
      </c>
      <c r="F32" s="238">
        <f t="shared" si="5"/>
        <v>302731</v>
      </c>
      <c r="G32" s="239">
        <v>0</v>
      </c>
      <c r="H32" s="239">
        <f>'R.2.sl_899'!B25</f>
        <v>90819</v>
      </c>
      <c r="I32" s="239"/>
      <c r="J32" s="239">
        <v>211912</v>
      </c>
      <c r="K32" s="239">
        <f t="shared" si="4"/>
        <v>0</v>
      </c>
      <c r="M32" s="718"/>
    </row>
    <row r="33" spans="1:11" s="95" customFormat="1" ht="17.25" customHeight="1" x14ac:dyDescent="0.25">
      <c r="A33" s="234" t="s">
        <v>20</v>
      </c>
      <c r="B33" s="235" t="s">
        <v>33</v>
      </c>
      <c r="C33" s="235" t="s">
        <v>34</v>
      </c>
      <c r="D33" s="237">
        <v>173042</v>
      </c>
      <c r="E33" s="237">
        <v>74161</v>
      </c>
      <c r="F33" s="238">
        <f t="shared" si="5"/>
        <v>247203</v>
      </c>
      <c r="G33" s="239">
        <f>Sanare_899!B34</f>
        <v>55420.78</v>
      </c>
      <c r="H33" s="239">
        <f>Sanare_899!B35</f>
        <v>46214</v>
      </c>
      <c r="I33" s="239"/>
      <c r="J33" s="239">
        <v>117621.22</v>
      </c>
      <c r="K33" s="239">
        <f t="shared" si="4"/>
        <v>27947</v>
      </c>
    </row>
    <row r="34" spans="1:11" s="95" customFormat="1" x14ac:dyDescent="0.25">
      <c r="A34" s="234" t="s">
        <v>21</v>
      </c>
      <c r="B34" s="235"/>
      <c r="C34" s="235"/>
      <c r="D34" s="237">
        <v>7962</v>
      </c>
      <c r="E34" s="237">
        <v>3412</v>
      </c>
      <c r="F34" s="238">
        <f t="shared" si="5"/>
        <v>11374</v>
      </c>
      <c r="G34" s="239">
        <v>0</v>
      </c>
      <c r="H34" s="239">
        <v>0</v>
      </c>
      <c r="I34" s="239">
        <v>7962</v>
      </c>
      <c r="J34" s="239">
        <v>0</v>
      </c>
      <c r="K34" s="239">
        <f t="shared" si="4"/>
        <v>3412</v>
      </c>
    </row>
    <row r="35" spans="1:11" ht="15" customHeight="1" x14ac:dyDescent="0.25">
      <c r="A35" s="234" t="s">
        <v>2</v>
      </c>
      <c r="B35" s="235" t="s">
        <v>28</v>
      </c>
      <c r="C35" s="235" t="s">
        <v>36</v>
      </c>
      <c r="D35" s="237">
        <v>118783</v>
      </c>
      <c r="E35" s="237">
        <v>19663</v>
      </c>
      <c r="F35" s="238">
        <f>D35+E35</f>
        <v>138446</v>
      </c>
      <c r="G35" s="239">
        <f>Jelg_899!B20</f>
        <v>110142.14000000001</v>
      </c>
      <c r="H35" s="239">
        <f>Jelg_899!B21</f>
        <v>12403</v>
      </c>
      <c r="I35" s="239"/>
      <c r="J35" s="239">
        <v>8640.86</v>
      </c>
      <c r="K35" s="239">
        <f t="shared" si="4"/>
        <v>7260</v>
      </c>
    </row>
    <row r="36" spans="1:11" ht="20.25" customHeight="1" x14ac:dyDescent="0.25">
      <c r="A36" s="234" t="s">
        <v>22</v>
      </c>
      <c r="B36" s="235" t="s">
        <v>28</v>
      </c>
      <c r="C36" s="235" t="s">
        <v>43</v>
      </c>
      <c r="D36" s="237">
        <v>311373</v>
      </c>
      <c r="E36" s="237">
        <v>133445</v>
      </c>
      <c r="F36" s="238">
        <f t="shared" si="5"/>
        <v>444818</v>
      </c>
      <c r="G36" s="239">
        <f>Tukums_899!B26</f>
        <v>17837.95</v>
      </c>
      <c r="H36" s="239">
        <f>Tukums_899!B27</f>
        <v>56072</v>
      </c>
      <c r="I36" s="239"/>
      <c r="J36" s="239">
        <v>287654.45</v>
      </c>
      <c r="K36" s="239">
        <f t="shared" si="4"/>
        <v>77373</v>
      </c>
    </row>
    <row r="37" spans="1:11" ht="91.5" customHeight="1" x14ac:dyDescent="0.25">
      <c r="A37" s="90" t="s">
        <v>1109</v>
      </c>
      <c r="B37" s="91"/>
      <c r="C37" s="91"/>
      <c r="D37" s="96">
        <f>D38+D39+D40+D41+D42+D43+D44</f>
        <v>397211</v>
      </c>
      <c r="E37" s="96">
        <f>E38+E39+E40+E41+E42+E43+E44</f>
        <v>120338</v>
      </c>
      <c r="F37" s="96">
        <f t="shared" ref="F37" si="6">F38+F39+F40+F41+F42+F43+F44</f>
        <v>517549</v>
      </c>
      <c r="G37" s="96">
        <v>103334.03</v>
      </c>
      <c r="H37" s="96">
        <f>H38+H39+H40+H41+H42+H43+H44</f>
        <v>31975</v>
      </c>
      <c r="I37" s="96">
        <v>108446</v>
      </c>
      <c r="J37" s="96">
        <v>185430.96999999997</v>
      </c>
      <c r="K37" s="96">
        <f>E37-G37</f>
        <v>17003.97</v>
      </c>
    </row>
    <row r="38" spans="1:11" x14ac:dyDescent="0.25">
      <c r="A38" s="234" t="s">
        <v>366</v>
      </c>
      <c r="B38" s="234" t="s">
        <v>30</v>
      </c>
      <c r="C38" s="234" t="s">
        <v>367</v>
      </c>
      <c r="D38" s="238">
        <v>1247</v>
      </c>
      <c r="E38" s="238">
        <v>11223</v>
      </c>
      <c r="F38" s="238">
        <f>D38+E38</f>
        <v>12470</v>
      </c>
      <c r="G38" s="239">
        <f>Saldus_904!B18</f>
        <v>615.39</v>
      </c>
      <c r="H38" s="239">
        <f>Saldus_904!B19</f>
        <v>10618</v>
      </c>
      <c r="I38" s="239"/>
      <c r="J38" s="239">
        <v>631.61</v>
      </c>
      <c r="K38" s="239">
        <f>E38-H38</f>
        <v>605</v>
      </c>
    </row>
    <row r="39" spans="1:11" x14ac:dyDescent="0.25">
      <c r="A39" s="234" t="s">
        <v>368</v>
      </c>
      <c r="B39" s="234" t="s">
        <v>30</v>
      </c>
      <c r="C39" s="234" t="s">
        <v>369</v>
      </c>
      <c r="D39" s="238">
        <v>125120</v>
      </c>
      <c r="E39" s="238">
        <v>0</v>
      </c>
      <c r="F39" s="238">
        <f t="shared" ref="F39:F44" si="7">D39+E39</f>
        <v>125120</v>
      </c>
      <c r="G39" s="239">
        <f>Ludza_904!B29</f>
        <v>59608.640000000007</v>
      </c>
      <c r="H39" s="239">
        <v>0</v>
      </c>
      <c r="I39" s="239"/>
      <c r="J39" s="239">
        <v>65511.359999999993</v>
      </c>
      <c r="K39" s="239">
        <f t="shared" ref="K39:K44" si="8">E39-H39</f>
        <v>0</v>
      </c>
    </row>
    <row r="40" spans="1:11" x14ac:dyDescent="0.25">
      <c r="A40" s="234" t="s">
        <v>370</v>
      </c>
      <c r="B40" s="234" t="s">
        <v>23</v>
      </c>
      <c r="C40" s="234" t="s">
        <v>371</v>
      </c>
      <c r="D40" s="238">
        <v>32110</v>
      </c>
      <c r="E40" s="238">
        <v>17666</v>
      </c>
      <c r="F40" s="238">
        <f t="shared" si="7"/>
        <v>49776</v>
      </c>
      <c r="G40" s="239">
        <f>'Jūras MC_904'!B26</f>
        <v>32110</v>
      </c>
      <c r="H40" s="239">
        <f>'Jūras MC_904'!B27</f>
        <v>17666</v>
      </c>
      <c r="I40" s="239"/>
      <c r="J40" s="239">
        <v>0</v>
      </c>
      <c r="K40" s="239">
        <f t="shared" si="8"/>
        <v>0</v>
      </c>
    </row>
    <row r="41" spans="1:11" x14ac:dyDescent="0.25">
      <c r="A41" s="234" t="s">
        <v>359</v>
      </c>
      <c r="B41" s="234"/>
      <c r="C41" s="234"/>
      <c r="D41" s="238">
        <v>108446</v>
      </c>
      <c r="E41" s="238">
        <v>0</v>
      </c>
      <c r="F41" s="238">
        <f t="shared" si="7"/>
        <v>108446</v>
      </c>
      <c r="G41" s="239">
        <v>0</v>
      </c>
      <c r="H41" s="239">
        <v>0</v>
      </c>
      <c r="I41" s="239">
        <v>108446</v>
      </c>
      <c r="J41" s="239">
        <v>0</v>
      </c>
      <c r="K41" s="239">
        <f t="shared" si="8"/>
        <v>0</v>
      </c>
    </row>
    <row r="42" spans="1:11" x14ac:dyDescent="0.25">
      <c r="A42" s="234" t="s">
        <v>372</v>
      </c>
      <c r="B42" s="234" t="s">
        <v>40</v>
      </c>
      <c r="C42" s="234" t="s">
        <v>373</v>
      </c>
      <c r="D42" s="238">
        <v>11000</v>
      </c>
      <c r="E42" s="238">
        <v>0</v>
      </c>
      <c r="F42" s="238">
        <f t="shared" si="7"/>
        <v>11000</v>
      </c>
      <c r="G42" s="239">
        <v>11000</v>
      </c>
      <c r="H42" s="239">
        <v>0</v>
      </c>
      <c r="I42" s="239"/>
      <c r="J42" s="239">
        <v>0</v>
      </c>
      <c r="K42" s="239">
        <f t="shared" si="8"/>
        <v>0</v>
      </c>
    </row>
    <row r="43" spans="1:11" x14ac:dyDescent="0.25">
      <c r="A43" s="234" t="s">
        <v>374</v>
      </c>
      <c r="B43" s="234" t="s">
        <v>40</v>
      </c>
      <c r="C43" s="234" t="s">
        <v>375</v>
      </c>
      <c r="D43" s="238">
        <v>119288</v>
      </c>
      <c r="E43" s="238">
        <v>51124</v>
      </c>
      <c r="F43" s="238">
        <f t="shared" si="7"/>
        <v>170412</v>
      </c>
      <c r="G43" s="239">
        <v>0</v>
      </c>
      <c r="H43" s="239">
        <v>0</v>
      </c>
      <c r="I43" s="239"/>
      <c r="J43" s="239">
        <v>119288</v>
      </c>
      <c r="K43" s="239">
        <f t="shared" si="8"/>
        <v>51124</v>
      </c>
    </row>
    <row r="44" spans="1:11" x14ac:dyDescent="0.25">
      <c r="A44" s="89" t="s">
        <v>376</v>
      </c>
      <c r="B44" s="89"/>
      <c r="C44" s="89"/>
      <c r="D44" s="94"/>
      <c r="E44" s="94">
        <v>40325</v>
      </c>
      <c r="F44" s="94">
        <f t="shared" si="7"/>
        <v>40325</v>
      </c>
      <c r="G44" s="239">
        <v>0</v>
      </c>
      <c r="H44" s="239">
        <f>Aizkraukle_904!B14</f>
        <v>3691</v>
      </c>
      <c r="I44" s="239"/>
      <c r="J44" s="7"/>
      <c r="K44" s="7">
        <f t="shared" si="8"/>
        <v>36634</v>
      </c>
    </row>
    <row r="45" spans="1:11" ht="33" hidden="1" customHeight="1" x14ac:dyDescent="0.25">
      <c r="A45" s="254" t="s">
        <v>955</v>
      </c>
      <c r="B45" s="255"/>
      <c r="C45" s="255"/>
      <c r="D45" s="256">
        <f>D46+D50+D54</f>
        <v>9933245</v>
      </c>
      <c r="E45" s="256"/>
      <c r="F45" s="256"/>
      <c r="G45" s="257"/>
      <c r="H45" s="257"/>
      <c r="I45" s="257"/>
      <c r="J45" s="258"/>
      <c r="K45" s="258"/>
    </row>
    <row r="46" spans="1:11" ht="60" hidden="1" customHeight="1" x14ac:dyDescent="0.25">
      <c r="A46" s="244" t="s">
        <v>947</v>
      </c>
      <c r="B46" s="245"/>
      <c r="C46" s="245"/>
      <c r="D46" s="246">
        <f>D47+D48+D49</f>
        <v>9550228</v>
      </c>
      <c r="E46" s="246">
        <f t="shared" ref="E46:K46" si="9">E47+E48+E49+E50+E51+E52+E53</f>
        <v>0</v>
      </c>
      <c r="F46" s="246">
        <f t="shared" si="9"/>
        <v>0</v>
      </c>
      <c r="G46" s="246">
        <v>0</v>
      </c>
      <c r="H46" s="246"/>
      <c r="I46" s="246"/>
      <c r="J46" s="246">
        <v>0</v>
      </c>
      <c r="K46" s="246">
        <f t="shared" si="9"/>
        <v>0</v>
      </c>
    </row>
    <row r="47" spans="1:11" hidden="1" x14ac:dyDescent="0.25">
      <c r="A47" s="89" t="s">
        <v>944</v>
      </c>
      <c r="B47" s="1"/>
      <c r="C47" s="1"/>
      <c r="D47" s="94">
        <v>7113884</v>
      </c>
      <c r="E47" s="1"/>
      <c r="F47" s="1"/>
      <c r="G47" s="1"/>
      <c r="H47" s="1"/>
      <c r="I47" s="1"/>
      <c r="J47" s="1"/>
      <c r="K47" s="1"/>
    </row>
    <row r="48" spans="1:11" hidden="1" x14ac:dyDescent="0.25">
      <c r="A48" s="89" t="s">
        <v>945</v>
      </c>
      <c r="B48" s="1"/>
      <c r="C48" s="1"/>
      <c r="D48" s="94">
        <v>2330332</v>
      </c>
      <c r="E48" s="1"/>
      <c r="F48" s="1"/>
      <c r="G48" s="1"/>
      <c r="H48" s="1"/>
      <c r="I48" s="1"/>
      <c r="J48" s="1"/>
      <c r="K48" s="1"/>
    </row>
    <row r="49" spans="1:11" hidden="1" x14ac:dyDescent="0.25">
      <c r="A49" s="89" t="s">
        <v>946</v>
      </c>
      <c r="B49" s="1"/>
      <c r="C49" s="1"/>
      <c r="D49" s="94">
        <v>106012</v>
      </c>
      <c r="E49" s="1"/>
      <c r="F49" s="1"/>
      <c r="G49" s="1"/>
      <c r="H49" s="1"/>
      <c r="I49" s="1"/>
      <c r="J49" s="1"/>
      <c r="K49" s="1"/>
    </row>
    <row r="50" spans="1:11" ht="60" hidden="1" customHeight="1" x14ac:dyDescent="0.25">
      <c r="A50" s="247" t="s">
        <v>948</v>
      </c>
      <c r="B50" s="248"/>
      <c r="C50" s="248"/>
      <c r="D50" s="249">
        <f>D51+D52+D53</f>
        <v>163650</v>
      </c>
      <c r="E50" s="249">
        <f t="shared" ref="E50:K50" si="10">E51+E52+E53+E55+E56+E57+E58</f>
        <v>0</v>
      </c>
      <c r="F50" s="249">
        <f t="shared" si="10"/>
        <v>0</v>
      </c>
      <c r="G50" s="249">
        <v>0</v>
      </c>
      <c r="H50" s="249"/>
      <c r="I50" s="249"/>
      <c r="J50" s="249">
        <v>0</v>
      </c>
      <c r="K50" s="249">
        <f t="shared" si="10"/>
        <v>0</v>
      </c>
    </row>
    <row r="51" spans="1:11" hidden="1" x14ac:dyDescent="0.25">
      <c r="A51" s="89" t="s">
        <v>949</v>
      </c>
      <c r="B51" s="1"/>
      <c r="C51" s="1"/>
      <c r="D51" s="94">
        <v>19200</v>
      </c>
      <c r="E51" s="1"/>
      <c r="F51" s="1"/>
      <c r="G51" s="1"/>
      <c r="H51" s="1"/>
      <c r="I51" s="1"/>
      <c r="J51" s="1"/>
      <c r="K51" s="1"/>
    </row>
    <row r="52" spans="1:11" hidden="1" x14ac:dyDescent="0.25">
      <c r="A52" s="89" t="s">
        <v>950</v>
      </c>
      <c r="B52" s="1"/>
      <c r="C52" s="1"/>
      <c r="D52" s="94">
        <v>143250</v>
      </c>
      <c r="E52" s="1"/>
      <c r="F52" s="1"/>
      <c r="G52" s="1"/>
      <c r="H52" s="1"/>
      <c r="I52" s="1"/>
      <c r="J52" s="1"/>
      <c r="K52" s="1"/>
    </row>
    <row r="53" spans="1:11" hidden="1" x14ac:dyDescent="0.25">
      <c r="A53" s="89" t="s">
        <v>951</v>
      </c>
      <c r="B53" s="1"/>
      <c r="C53" s="1"/>
      <c r="D53" s="94">
        <v>1200</v>
      </c>
      <c r="E53" s="1"/>
      <c r="F53" s="1"/>
      <c r="G53" s="1"/>
      <c r="H53" s="1"/>
      <c r="I53" s="1"/>
      <c r="J53" s="1"/>
      <c r="K53" s="1"/>
    </row>
    <row r="54" spans="1:11" ht="60" hidden="1" customHeight="1" x14ac:dyDescent="0.25">
      <c r="A54" s="250" t="s">
        <v>952</v>
      </c>
      <c r="B54" s="251"/>
      <c r="C54" s="251"/>
      <c r="D54" s="252">
        <f>D55+D56+D57</f>
        <v>219367</v>
      </c>
      <c r="E54" s="252">
        <f t="shared" ref="E54:K54" si="11">E55+E56+E57+E59+E60+E61+E62</f>
        <v>0</v>
      </c>
      <c r="F54" s="252">
        <f t="shared" si="11"/>
        <v>0</v>
      </c>
      <c r="G54" s="252">
        <v>0</v>
      </c>
      <c r="H54" s="252"/>
      <c r="I54" s="252"/>
      <c r="J54" s="252">
        <v>0</v>
      </c>
      <c r="K54" s="252">
        <f t="shared" si="11"/>
        <v>0</v>
      </c>
    </row>
    <row r="55" spans="1:11" hidden="1" x14ac:dyDescent="0.25">
      <c r="A55" s="89" t="s">
        <v>951</v>
      </c>
      <c r="B55" s="1"/>
      <c r="C55" s="1"/>
      <c r="D55" s="94">
        <v>192865</v>
      </c>
      <c r="E55" s="1"/>
      <c r="F55" s="1"/>
      <c r="G55" s="1"/>
      <c r="H55" s="1"/>
      <c r="I55" s="1"/>
      <c r="J55" s="1"/>
      <c r="K55" s="1"/>
    </row>
    <row r="56" spans="1:11" hidden="1" x14ac:dyDescent="0.25">
      <c r="A56" s="89" t="s">
        <v>953</v>
      </c>
      <c r="B56" s="1"/>
      <c r="C56" s="1"/>
      <c r="D56" s="94">
        <v>26502</v>
      </c>
      <c r="E56" s="1"/>
      <c r="F56" s="1"/>
      <c r="G56" s="1"/>
      <c r="H56" s="1"/>
      <c r="I56" s="1"/>
      <c r="J56" s="1"/>
      <c r="K56" s="1"/>
    </row>
  </sheetData>
  <autoFilter ref="A6:K6" xr:uid="{00000000-0001-0000-0000-000000000000}"/>
  <mergeCells count="7">
    <mergeCell ref="A3:K3"/>
    <mergeCell ref="B5:F5"/>
    <mergeCell ref="G5:G6"/>
    <mergeCell ref="J5:J6"/>
    <mergeCell ref="K5:K6"/>
    <mergeCell ref="I5:I6"/>
    <mergeCell ref="H5:H6"/>
  </mergeCells>
  <pageMargins left="0.70866141732283472" right="0.70866141732283472" top="0.74803149606299213" bottom="0.74803149606299213" header="0.31496062992125984" footer="0.31496062992125984"/>
  <pageSetup paperSize="9" scale="4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3F60B-24B4-4C9B-AB7D-DC6F57A9BE67}">
  <sheetPr>
    <tabColor rgb="FF7030A0"/>
  </sheetPr>
  <dimension ref="A1:M64"/>
  <sheetViews>
    <sheetView topLeftCell="B1" workbookViewId="0">
      <selection activeCell="K2" sqref="K2"/>
    </sheetView>
  </sheetViews>
  <sheetFormatPr defaultRowHeight="15" x14ac:dyDescent="0.25"/>
  <cols>
    <col min="1" max="1" width="16.140625" style="12" hidden="1" customWidth="1"/>
    <col min="2" max="2" width="40.140625" style="12" customWidth="1"/>
    <col min="3" max="3" width="14.28515625" style="12" customWidth="1"/>
    <col min="4" max="4" width="16.85546875" style="12" customWidth="1"/>
    <col min="5" max="6" width="14.140625" style="12" customWidth="1"/>
    <col min="7" max="7" width="21" style="12" customWidth="1"/>
    <col min="8" max="8" width="14.28515625" style="12" customWidth="1"/>
    <col min="9" max="9" width="14.5703125" style="12" customWidth="1"/>
    <col min="10" max="10" width="14.140625" style="12" customWidth="1"/>
    <col min="11" max="11" width="32.85546875" style="12" customWidth="1"/>
    <col min="12" max="14" width="10" style="12" bestFit="1" customWidth="1"/>
    <col min="15" max="16384" width="9.140625" style="12"/>
  </cols>
  <sheetData>
    <row r="1" spans="1:13" s="154" customFormat="1" ht="15.75" x14ac:dyDescent="0.25">
      <c r="K1" s="9" t="s">
        <v>921</v>
      </c>
      <c r="L1" s="242"/>
      <c r="M1" s="242"/>
    </row>
    <row r="2" spans="1:13" s="154" customFormat="1" ht="50.25" customHeight="1" x14ac:dyDescent="0.25">
      <c r="B2" s="9" t="s">
        <v>483</v>
      </c>
      <c r="K2" s="9" t="s">
        <v>1112</v>
      </c>
      <c r="L2" s="242"/>
      <c r="M2" s="242"/>
    </row>
    <row r="3" spans="1:13" ht="15.75" x14ac:dyDescent="0.25">
      <c r="C3" s="9"/>
      <c r="D3" s="9"/>
      <c r="E3" s="9"/>
      <c r="F3" s="9"/>
      <c r="G3" s="9" t="s">
        <v>90</v>
      </c>
      <c r="H3" s="504">
        <f>H11+H13+H14+H22</f>
        <v>49508.759999999995</v>
      </c>
      <c r="I3" s="9"/>
      <c r="J3" s="9"/>
      <c r="K3" s="10"/>
    </row>
    <row r="4" spans="1:13" ht="17.25" customHeight="1" x14ac:dyDescent="0.25">
      <c r="B4" s="9"/>
      <c r="C4" s="9"/>
      <c r="D4" s="9"/>
      <c r="E4" s="9"/>
      <c r="F4" s="9"/>
      <c r="G4" s="9" t="s">
        <v>91</v>
      </c>
      <c r="H4" s="106">
        <f>H24+H25</f>
        <v>3775.2</v>
      </c>
      <c r="I4" s="9"/>
      <c r="J4" s="9"/>
      <c r="K4" s="10"/>
    </row>
    <row r="5" spans="1:13" ht="15.75" x14ac:dyDescent="0.25">
      <c r="C5" s="9"/>
      <c r="D5" s="9"/>
      <c r="E5" s="9"/>
      <c r="F5" s="9"/>
      <c r="G5" s="9"/>
      <c r="H5" s="9"/>
      <c r="I5" s="9"/>
      <c r="J5" s="9"/>
      <c r="K5" s="10"/>
    </row>
    <row r="6" spans="1:13" ht="27" customHeight="1" x14ac:dyDescent="0.25">
      <c r="B6" s="851" t="s">
        <v>48</v>
      </c>
      <c r="C6" s="851"/>
      <c r="D6" s="852"/>
      <c r="E6" s="852"/>
      <c r="F6" s="852"/>
      <c r="G6" s="852"/>
      <c r="H6" s="852"/>
      <c r="I6" s="852"/>
      <c r="J6" s="852"/>
      <c r="K6" s="853"/>
    </row>
    <row r="7" spans="1:13" ht="27.75" customHeight="1" x14ac:dyDescent="0.25">
      <c r="B7" s="854" t="s">
        <v>49</v>
      </c>
      <c r="C7" s="854"/>
      <c r="D7" s="854"/>
      <c r="E7" s="854" t="s">
        <v>48</v>
      </c>
      <c r="F7" s="854"/>
      <c r="G7" s="854"/>
      <c r="H7" s="854"/>
      <c r="I7" s="854"/>
      <c r="J7" s="854"/>
      <c r="K7" s="854"/>
    </row>
    <row r="8" spans="1:13" ht="25.5" customHeight="1" x14ac:dyDescent="0.25">
      <c r="B8" s="854" t="s">
        <v>50</v>
      </c>
      <c r="C8" s="854" t="s">
        <v>51</v>
      </c>
      <c r="D8" s="854" t="s">
        <v>52</v>
      </c>
      <c r="E8" s="854" t="s">
        <v>53</v>
      </c>
      <c r="F8" s="854"/>
      <c r="G8" s="854"/>
      <c r="H8" s="854"/>
      <c r="I8" s="854" t="s">
        <v>54</v>
      </c>
      <c r="J8" s="854"/>
      <c r="K8" s="854" t="s">
        <v>55</v>
      </c>
    </row>
    <row r="9" spans="1:13" ht="30" customHeight="1" x14ac:dyDescent="0.25">
      <c r="B9" s="854"/>
      <c r="C9" s="854"/>
      <c r="D9" s="854"/>
      <c r="E9" s="13" t="s">
        <v>56</v>
      </c>
      <c r="F9" s="13" t="s">
        <v>57</v>
      </c>
      <c r="G9" s="13" t="s">
        <v>58</v>
      </c>
      <c r="H9" s="13" t="s">
        <v>59</v>
      </c>
      <c r="I9" s="13" t="s">
        <v>4</v>
      </c>
      <c r="J9" s="13" t="s">
        <v>0</v>
      </c>
      <c r="K9" s="854"/>
    </row>
    <row r="10" spans="1:13" ht="39" customHeight="1" x14ac:dyDescent="0.25">
      <c r="B10" s="14" t="s">
        <v>6</v>
      </c>
      <c r="C10" s="15">
        <f>SUM(C11:C29)</f>
        <v>686</v>
      </c>
      <c r="D10" s="157">
        <f>SUM(D11:D57)</f>
        <v>1145387</v>
      </c>
      <c r="E10" s="15"/>
      <c r="F10" s="15"/>
      <c r="G10" s="15"/>
      <c r="H10" s="157">
        <f>SUM(H11:H29)</f>
        <v>53283.96</v>
      </c>
      <c r="I10" s="15"/>
      <c r="J10" s="157">
        <f>SUM(J11:J29)</f>
        <v>53283.96</v>
      </c>
      <c r="K10" s="70"/>
    </row>
    <row r="11" spans="1:13" ht="15.75" x14ac:dyDescent="0.25">
      <c r="A11" s="100" t="s">
        <v>482</v>
      </c>
      <c r="B11" s="499" t="s">
        <v>481</v>
      </c>
      <c r="C11" s="500">
        <v>2</v>
      </c>
      <c r="D11" s="500">
        <v>6050</v>
      </c>
      <c r="E11" s="501" t="s">
        <v>473</v>
      </c>
      <c r="F11" s="502" t="s">
        <v>201</v>
      </c>
      <c r="G11" s="502" t="s">
        <v>472</v>
      </c>
      <c r="H11" s="502">
        <v>6050</v>
      </c>
      <c r="I11" s="502">
        <v>3537</v>
      </c>
      <c r="J11" s="502">
        <v>6050</v>
      </c>
      <c r="K11" s="505" t="s">
        <v>988</v>
      </c>
    </row>
    <row r="12" spans="1:13" ht="15.75" x14ac:dyDescent="0.25">
      <c r="A12" s="100" t="s">
        <v>480</v>
      </c>
      <c r="B12" s="31" t="s">
        <v>479</v>
      </c>
      <c r="C12" s="102"/>
      <c r="D12" s="102">
        <v>36300</v>
      </c>
      <c r="E12" s="16"/>
      <c r="F12" s="16"/>
      <c r="G12" s="16"/>
      <c r="H12" s="16"/>
      <c r="I12" s="16"/>
      <c r="J12" s="16"/>
      <c r="K12" s="16" t="s">
        <v>781</v>
      </c>
    </row>
    <row r="13" spans="1:13" ht="15.75" x14ac:dyDescent="0.25">
      <c r="A13" s="100" t="s">
        <v>478</v>
      </c>
      <c r="B13" s="499" t="s">
        <v>477</v>
      </c>
      <c r="C13" s="500">
        <v>1</v>
      </c>
      <c r="D13" s="500">
        <v>36300</v>
      </c>
      <c r="E13" s="501" t="s">
        <v>476</v>
      </c>
      <c r="F13" s="503" t="s">
        <v>352</v>
      </c>
      <c r="G13" s="502" t="s">
        <v>357</v>
      </c>
      <c r="H13" s="502">
        <v>38409.99</v>
      </c>
      <c r="I13" s="502">
        <v>3547</v>
      </c>
      <c r="J13" s="502">
        <v>38409.99</v>
      </c>
      <c r="K13" s="505" t="s">
        <v>988</v>
      </c>
    </row>
    <row r="14" spans="1:13" ht="15.75" x14ac:dyDescent="0.25">
      <c r="A14" s="100" t="s">
        <v>475</v>
      </c>
      <c r="B14" s="499" t="s">
        <v>474</v>
      </c>
      <c r="C14" s="500">
        <v>3</v>
      </c>
      <c r="D14" s="500">
        <v>2541</v>
      </c>
      <c r="E14" s="501" t="s">
        <v>473</v>
      </c>
      <c r="F14" s="502" t="s">
        <v>201</v>
      </c>
      <c r="G14" s="502" t="s">
        <v>472</v>
      </c>
      <c r="H14" s="502">
        <v>4077.7</v>
      </c>
      <c r="I14" s="502">
        <v>3537</v>
      </c>
      <c r="J14" s="502">
        <v>4077.7</v>
      </c>
      <c r="K14" s="505" t="s">
        <v>988</v>
      </c>
    </row>
    <row r="15" spans="1:13" ht="15.75" x14ac:dyDescent="0.25">
      <c r="A15" s="100" t="s">
        <v>471</v>
      </c>
      <c r="B15" s="31" t="s">
        <v>470</v>
      </c>
      <c r="C15" s="102"/>
      <c r="D15" s="102">
        <v>8168</v>
      </c>
      <c r="E15" s="16"/>
      <c r="F15" s="16"/>
      <c r="G15" s="16"/>
      <c r="H15" s="16"/>
      <c r="I15" s="16"/>
      <c r="J15" s="16"/>
      <c r="K15" s="16" t="s">
        <v>781</v>
      </c>
    </row>
    <row r="16" spans="1:13" ht="15.75" x14ac:dyDescent="0.25">
      <c r="A16" s="100" t="s">
        <v>469</v>
      </c>
      <c r="B16" s="31" t="s">
        <v>468</v>
      </c>
      <c r="C16" s="102"/>
      <c r="D16" s="102">
        <v>72600</v>
      </c>
      <c r="E16" s="16"/>
      <c r="F16" s="16"/>
      <c r="G16" s="16"/>
      <c r="H16" s="16"/>
      <c r="I16" s="16"/>
      <c r="J16" s="16"/>
      <c r="K16" s="16" t="s">
        <v>781</v>
      </c>
    </row>
    <row r="17" spans="1:11" ht="21" customHeight="1" x14ac:dyDescent="0.25">
      <c r="A17" s="100" t="s">
        <v>467</v>
      </c>
      <c r="B17" s="31" t="s">
        <v>466</v>
      </c>
      <c r="C17" s="16">
        <v>50</v>
      </c>
      <c r="D17" s="102">
        <v>9075</v>
      </c>
      <c r="E17" s="16"/>
      <c r="F17" s="16"/>
      <c r="G17" s="16"/>
      <c r="H17" s="16"/>
      <c r="I17" s="16"/>
      <c r="J17" s="16"/>
      <c r="K17" s="16" t="s">
        <v>781</v>
      </c>
    </row>
    <row r="18" spans="1:11" ht="31.5" x14ac:dyDescent="0.25">
      <c r="A18" s="100" t="s">
        <v>465</v>
      </c>
      <c r="B18" s="31" t="s">
        <v>464</v>
      </c>
      <c r="C18" s="16">
        <v>2</v>
      </c>
      <c r="D18" s="102">
        <v>14520</v>
      </c>
      <c r="E18" s="16"/>
      <c r="F18" s="16"/>
      <c r="G18" s="16"/>
      <c r="H18" s="16"/>
      <c r="I18" s="16"/>
      <c r="J18" s="16"/>
      <c r="K18" s="16" t="s">
        <v>781</v>
      </c>
    </row>
    <row r="19" spans="1:11" ht="15.75" x14ac:dyDescent="0.25">
      <c r="A19" s="100" t="s">
        <v>463</v>
      </c>
      <c r="B19" s="31" t="s">
        <v>462</v>
      </c>
      <c r="C19" s="16">
        <v>10</v>
      </c>
      <c r="D19" s="102">
        <v>12100</v>
      </c>
      <c r="E19" s="16"/>
      <c r="F19" s="16"/>
      <c r="G19" s="16"/>
      <c r="H19" s="16"/>
      <c r="I19" s="16"/>
      <c r="J19" s="16"/>
      <c r="K19" s="16" t="s">
        <v>781</v>
      </c>
    </row>
    <row r="20" spans="1:11" ht="15.75" x14ac:dyDescent="0.25">
      <c r="A20" s="100" t="s">
        <v>461</v>
      </c>
      <c r="B20" s="31" t="s">
        <v>460</v>
      </c>
      <c r="C20" s="16">
        <v>4</v>
      </c>
      <c r="D20" s="102">
        <v>9680</v>
      </c>
      <c r="E20" s="16"/>
      <c r="F20" s="16"/>
      <c r="G20" s="16"/>
      <c r="H20" s="16"/>
      <c r="I20" s="16"/>
      <c r="J20" s="16"/>
      <c r="K20" s="16" t="s">
        <v>781</v>
      </c>
    </row>
    <row r="21" spans="1:11" ht="15.75" x14ac:dyDescent="0.25">
      <c r="A21" s="100" t="s">
        <v>459</v>
      </c>
      <c r="B21" s="31" t="s">
        <v>458</v>
      </c>
      <c r="C21" s="16"/>
      <c r="D21" s="102">
        <v>1210</v>
      </c>
      <c r="E21" s="16"/>
      <c r="F21" s="16"/>
      <c r="G21" s="16"/>
      <c r="H21" s="16"/>
      <c r="I21" s="16"/>
      <c r="J21" s="16"/>
      <c r="K21" s="16" t="s">
        <v>781</v>
      </c>
    </row>
    <row r="22" spans="1:11" ht="19.5" customHeight="1" x14ac:dyDescent="0.25">
      <c r="A22" s="100" t="s">
        <v>457</v>
      </c>
      <c r="B22" s="499" t="s">
        <v>456</v>
      </c>
      <c r="C22" s="502">
        <v>1</v>
      </c>
      <c r="D22" s="500">
        <v>1452</v>
      </c>
      <c r="E22" s="502" t="s">
        <v>455</v>
      </c>
      <c r="F22" s="503" t="s">
        <v>201</v>
      </c>
      <c r="G22" s="502" t="s">
        <v>454</v>
      </c>
      <c r="H22" s="502">
        <v>971.07</v>
      </c>
      <c r="I22" s="502">
        <v>3504</v>
      </c>
      <c r="J22" s="502">
        <v>971.07</v>
      </c>
      <c r="K22" s="505" t="s">
        <v>988</v>
      </c>
    </row>
    <row r="23" spans="1:11" ht="31.5" x14ac:dyDescent="0.25">
      <c r="A23" s="100" t="s">
        <v>453</v>
      </c>
      <c r="B23" s="31" t="s">
        <v>452</v>
      </c>
      <c r="C23" s="16">
        <v>2</v>
      </c>
      <c r="D23" s="102">
        <v>2420</v>
      </c>
      <c r="E23" s="16"/>
      <c r="F23" s="16"/>
      <c r="G23" s="16"/>
      <c r="H23" s="16"/>
      <c r="I23" s="16"/>
      <c r="J23" s="16"/>
      <c r="K23" s="16" t="s">
        <v>781</v>
      </c>
    </row>
    <row r="24" spans="1:11" ht="31.5" x14ac:dyDescent="0.25">
      <c r="A24" s="100" t="s">
        <v>451</v>
      </c>
      <c r="B24" s="496" t="s">
        <v>450</v>
      </c>
      <c r="C24" s="45">
        <v>240</v>
      </c>
      <c r="D24" s="497">
        <v>5808</v>
      </c>
      <c r="E24" s="45" t="s">
        <v>447</v>
      </c>
      <c r="F24" s="498" t="s">
        <v>446</v>
      </c>
      <c r="G24" s="45" t="s">
        <v>445</v>
      </c>
      <c r="H24" s="45">
        <v>1306.8</v>
      </c>
      <c r="I24" s="45">
        <v>3950</v>
      </c>
      <c r="J24" s="45">
        <v>1306.8</v>
      </c>
      <c r="K24" s="45" t="s">
        <v>436</v>
      </c>
    </row>
    <row r="25" spans="1:11" ht="31.5" x14ac:dyDescent="0.25">
      <c r="A25" s="100" t="s">
        <v>449</v>
      </c>
      <c r="B25" s="496" t="s">
        <v>448</v>
      </c>
      <c r="C25" s="45">
        <v>240</v>
      </c>
      <c r="D25" s="497">
        <v>14520</v>
      </c>
      <c r="E25" s="45" t="s">
        <v>447</v>
      </c>
      <c r="F25" s="498" t="s">
        <v>446</v>
      </c>
      <c r="G25" s="45" t="s">
        <v>445</v>
      </c>
      <c r="H25" s="45">
        <v>2468.4</v>
      </c>
      <c r="I25" s="45">
        <v>3950</v>
      </c>
      <c r="J25" s="45">
        <v>2468.4</v>
      </c>
      <c r="K25" s="45" t="s">
        <v>436</v>
      </c>
    </row>
    <row r="26" spans="1:11" ht="15.75" x14ac:dyDescent="0.25">
      <c r="A26" s="100" t="s">
        <v>444</v>
      </c>
      <c r="B26" s="31" t="s">
        <v>443</v>
      </c>
      <c r="C26" s="16">
        <v>120</v>
      </c>
      <c r="D26" s="102">
        <v>4356</v>
      </c>
      <c r="E26" s="16"/>
      <c r="F26" s="16"/>
      <c r="G26" s="16"/>
      <c r="H26" s="16"/>
      <c r="I26" s="16"/>
      <c r="J26" s="16"/>
      <c r="K26" s="16" t="s">
        <v>781</v>
      </c>
    </row>
    <row r="27" spans="1:11" ht="15.75" x14ac:dyDescent="0.25">
      <c r="A27" s="100" t="s">
        <v>442</v>
      </c>
      <c r="B27" s="31" t="s">
        <v>441</v>
      </c>
      <c r="C27" s="16">
        <v>1</v>
      </c>
      <c r="D27" s="102">
        <v>3025</v>
      </c>
      <c r="E27" s="16"/>
      <c r="F27" s="16"/>
      <c r="G27" s="16"/>
      <c r="H27" s="16"/>
      <c r="I27" s="16"/>
      <c r="J27" s="16"/>
      <c r="K27" s="16" t="s">
        <v>781</v>
      </c>
    </row>
    <row r="28" spans="1:11" ht="15.75" x14ac:dyDescent="0.25">
      <c r="A28" s="100" t="s">
        <v>440</v>
      </c>
      <c r="B28" s="31" t="s">
        <v>439</v>
      </c>
      <c r="C28" s="16">
        <v>4</v>
      </c>
      <c r="D28" s="31">
        <v>726</v>
      </c>
      <c r="E28" s="16"/>
      <c r="F28" s="16"/>
      <c r="G28" s="16"/>
      <c r="H28" s="16"/>
      <c r="I28" s="16"/>
      <c r="J28" s="16"/>
      <c r="K28" s="16" t="s">
        <v>781</v>
      </c>
    </row>
    <row r="29" spans="1:11" ht="15.75" x14ac:dyDescent="0.25">
      <c r="A29" s="100" t="s">
        <v>438</v>
      </c>
      <c r="B29" s="31" t="s">
        <v>437</v>
      </c>
      <c r="C29" s="16">
        <v>6</v>
      </c>
      <c r="D29" s="31">
        <v>726</v>
      </c>
      <c r="E29" s="16"/>
      <c r="F29" s="16"/>
      <c r="G29" s="16"/>
      <c r="H29" s="16"/>
      <c r="I29" s="16"/>
      <c r="J29" s="16"/>
      <c r="K29" s="16" t="s">
        <v>781</v>
      </c>
    </row>
    <row r="30" spans="1:11" ht="15.75" x14ac:dyDescent="0.25">
      <c r="A30" s="100" t="s">
        <v>435</v>
      </c>
      <c r="B30" s="31" t="s">
        <v>434</v>
      </c>
      <c r="C30" s="16">
        <v>20</v>
      </c>
      <c r="D30" s="102">
        <v>14520</v>
      </c>
      <c r="E30" s="16"/>
      <c r="F30" s="16"/>
      <c r="G30" s="16"/>
      <c r="H30" s="16"/>
      <c r="I30" s="16"/>
      <c r="J30" s="16"/>
      <c r="K30" s="16" t="s">
        <v>781</v>
      </c>
    </row>
    <row r="31" spans="1:11" ht="15.75" x14ac:dyDescent="0.25">
      <c r="A31" s="100" t="s">
        <v>433</v>
      </c>
      <c r="B31" s="31" t="s">
        <v>432</v>
      </c>
      <c r="C31" s="16">
        <v>50</v>
      </c>
      <c r="D31" s="102">
        <v>6050</v>
      </c>
      <c r="E31" s="16"/>
      <c r="F31" s="16"/>
      <c r="G31" s="16"/>
      <c r="H31" s="16"/>
      <c r="I31" s="16"/>
      <c r="J31" s="16"/>
      <c r="K31" s="16" t="s">
        <v>781</v>
      </c>
    </row>
    <row r="32" spans="1:11" ht="15.75" x14ac:dyDescent="0.25">
      <c r="A32" s="100" t="s">
        <v>431</v>
      </c>
      <c r="B32" s="31" t="s">
        <v>430</v>
      </c>
      <c r="C32" s="16">
        <v>4</v>
      </c>
      <c r="D32" s="102">
        <v>2904</v>
      </c>
      <c r="E32" s="16"/>
      <c r="F32" s="16"/>
      <c r="G32" s="16"/>
      <c r="H32" s="16"/>
      <c r="I32" s="16"/>
      <c r="J32" s="16"/>
      <c r="K32" s="16" t="s">
        <v>781</v>
      </c>
    </row>
    <row r="33" spans="1:11" ht="15.75" x14ac:dyDescent="0.25">
      <c r="A33" s="100" t="s">
        <v>429</v>
      </c>
      <c r="B33" s="31" t="s">
        <v>428</v>
      </c>
      <c r="C33" s="16">
        <v>2</v>
      </c>
      <c r="D33" s="102">
        <v>14520</v>
      </c>
      <c r="E33" s="16"/>
      <c r="F33" s="16"/>
      <c r="G33" s="16"/>
      <c r="H33" s="16"/>
      <c r="I33" s="16"/>
      <c r="J33" s="16"/>
      <c r="K33" s="16" t="s">
        <v>781</v>
      </c>
    </row>
    <row r="34" spans="1:11" ht="15.75" x14ac:dyDescent="0.25">
      <c r="A34" s="100" t="s">
        <v>427</v>
      </c>
      <c r="B34" s="31" t="s">
        <v>426</v>
      </c>
      <c r="C34" s="16">
        <v>15</v>
      </c>
      <c r="D34" s="102">
        <v>6353</v>
      </c>
      <c r="E34" s="16"/>
      <c r="F34" s="16"/>
      <c r="G34" s="16"/>
      <c r="H34" s="16"/>
      <c r="I34" s="16"/>
      <c r="J34" s="16"/>
      <c r="K34" s="16" t="s">
        <v>781</v>
      </c>
    </row>
    <row r="35" spans="1:11" ht="15.75" x14ac:dyDescent="0.25">
      <c r="A35" s="100" t="s">
        <v>425</v>
      </c>
      <c r="B35" s="31" t="s">
        <v>424</v>
      </c>
      <c r="C35" s="16">
        <v>100</v>
      </c>
      <c r="D35" s="102">
        <v>3630</v>
      </c>
      <c r="E35" s="16"/>
      <c r="F35" s="16"/>
      <c r="G35" s="16"/>
      <c r="H35" s="16"/>
      <c r="I35" s="16"/>
      <c r="J35" s="16"/>
      <c r="K35" s="16" t="s">
        <v>781</v>
      </c>
    </row>
    <row r="36" spans="1:11" ht="15.75" x14ac:dyDescent="0.25">
      <c r="A36" s="100" t="s">
        <v>423</v>
      </c>
      <c r="B36" s="31" t="s">
        <v>422</v>
      </c>
      <c r="C36" s="16">
        <v>4</v>
      </c>
      <c r="D36" s="102">
        <v>2904</v>
      </c>
      <c r="E36" s="16"/>
      <c r="F36" s="16"/>
      <c r="G36" s="16"/>
      <c r="H36" s="16"/>
      <c r="I36" s="16"/>
      <c r="J36" s="16"/>
      <c r="K36" s="16" t="s">
        <v>781</v>
      </c>
    </row>
    <row r="37" spans="1:11" ht="15.75" x14ac:dyDescent="0.25">
      <c r="A37" s="100" t="s">
        <v>421</v>
      </c>
      <c r="B37" s="31" t="s">
        <v>420</v>
      </c>
      <c r="C37" s="16">
        <v>2</v>
      </c>
      <c r="D37" s="102">
        <v>53240</v>
      </c>
      <c r="E37" s="16"/>
      <c r="F37" s="16"/>
      <c r="G37" s="16"/>
      <c r="H37" s="16"/>
      <c r="I37" s="16"/>
      <c r="J37" s="16"/>
      <c r="K37" s="16" t="s">
        <v>781</v>
      </c>
    </row>
    <row r="38" spans="1:11" ht="15.75" x14ac:dyDescent="0.25">
      <c r="A38" s="100" t="s">
        <v>419</v>
      </c>
      <c r="B38" s="31" t="s">
        <v>418</v>
      </c>
      <c r="C38" s="16">
        <v>30</v>
      </c>
      <c r="D38" s="102">
        <v>145200</v>
      </c>
      <c r="E38" s="16"/>
      <c r="F38" s="16"/>
      <c r="G38" s="16"/>
      <c r="H38" s="16"/>
      <c r="I38" s="16"/>
      <c r="J38" s="16"/>
      <c r="K38" s="16" t="s">
        <v>781</v>
      </c>
    </row>
    <row r="39" spans="1:11" ht="15.75" x14ac:dyDescent="0.25">
      <c r="A39" s="100" t="s">
        <v>417</v>
      </c>
      <c r="B39" s="31" t="s">
        <v>416</v>
      </c>
      <c r="C39" s="16">
        <v>4</v>
      </c>
      <c r="D39" s="102">
        <v>29040</v>
      </c>
      <c r="E39" s="16"/>
      <c r="F39" s="16"/>
      <c r="G39" s="16"/>
      <c r="H39" s="16"/>
      <c r="I39" s="16"/>
      <c r="J39" s="16"/>
      <c r="K39" s="16" t="s">
        <v>781</v>
      </c>
    </row>
    <row r="40" spans="1:11" ht="15.75" x14ac:dyDescent="0.25">
      <c r="A40" s="100" t="s">
        <v>415</v>
      </c>
      <c r="B40" s="31" t="s">
        <v>414</v>
      </c>
      <c r="C40" s="16">
        <v>2</v>
      </c>
      <c r="D40" s="102">
        <v>19360</v>
      </c>
      <c r="E40" s="16"/>
      <c r="F40" s="16"/>
      <c r="G40" s="16"/>
      <c r="H40" s="16"/>
      <c r="I40" s="16"/>
      <c r="J40" s="16"/>
      <c r="K40" s="16" t="s">
        <v>781</v>
      </c>
    </row>
    <row r="41" spans="1:11" ht="15.75" x14ac:dyDescent="0.25">
      <c r="A41" s="100" t="s">
        <v>413</v>
      </c>
      <c r="B41" s="31" t="s">
        <v>412</v>
      </c>
      <c r="C41" s="16">
        <v>4</v>
      </c>
      <c r="D41" s="102">
        <v>33880</v>
      </c>
      <c r="E41" s="16"/>
      <c r="F41" s="16"/>
      <c r="G41" s="16"/>
      <c r="H41" s="16"/>
      <c r="I41" s="16"/>
      <c r="J41" s="16"/>
      <c r="K41" s="16" t="s">
        <v>781</v>
      </c>
    </row>
    <row r="42" spans="1:11" ht="15.75" x14ac:dyDescent="0.25">
      <c r="A42" s="100" t="s">
        <v>411</v>
      </c>
      <c r="B42" s="31" t="s">
        <v>410</v>
      </c>
      <c r="C42" s="16">
        <v>15</v>
      </c>
      <c r="D42" s="102">
        <v>21780</v>
      </c>
      <c r="E42" s="16"/>
      <c r="F42" s="16"/>
      <c r="G42" s="16"/>
      <c r="H42" s="16"/>
      <c r="I42" s="16"/>
      <c r="J42" s="16"/>
      <c r="K42" s="16" t="s">
        <v>781</v>
      </c>
    </row>
    <row r="43" spans="1:11" ht="15.75" x14ac:dyDescent="0.25">
      <c r="A43" s="100" t="s">
        <v>409</v>
      </c>
      <c r="B43" s="31" t="s">
        <v>408</v>
      </c>
      <c r="C43" s="16">
        <v>80</v>
      </c>
      <c r="D43" s="102">
        <v>6776</v>
      </c>
      <c r="E43" s="16"/>
      <c r="F43" s="16"/>
      <c r="G43" s="16"/>
      <c r="H43" s="16"/>
      <c r="I43" s="16"/>
      <c r="J43" s="16"/>
      <c r="K43" s="16" t="s">
        <v>781</v>
      </c>
    </row>
    <row r="44" spans="1:11" ht="15.75" x14ac:dyDescent="0.25">
      <c r="A44" s="100" t="s">
        <v>407</v>
      </c>
      <c r="B44" s="31" t="s">
        <v>406</v>
      </c>
      <c r="C44" s="16">
        <v>4</v>
      </c>
      <c r="D44" s="102">
        <v>4356</v>
      </c>
      <c r="E44" s="16"/>
      <c r="F44" s="16"/>
      <c r="G44" s="16"/>
      <c r="H44" s="16"/>
      <c r="I44" s="16"/>
      <c r="J44" s="16"/>
      <c r="K44" s="16" t="s">
        <v>781</v>
      </c>
    </row>
    <row r="45" spans="1:11" ht="15.75" x14ac:dyDescent="0.25">
      <c r="A45" s="100" t="s">
        <v>405</v>
      </c>
      <c r="B45" s="31" t="s">
        <v>404</v>
      </c>
      <c r="C45" s="16">
        <v>20</v>
      </c>
      <c r="D45" s="102">
        <v>29040</v>
      </c>
      <c r="E45" s="16"/>
      <c r="F45" s="16"/>
      <c r="G45" s="16"/>
      <c r="H45" s="16"/>
      <c r="I45" s="16"/>
      <c r="J45" s="16"/>
      <c r="K45" s="16" t="s">
        <v>781</v>
      </c>
    </row>
    <row r="46" spans="1:11" ht="15.75" x14ac:dyDescent="0.25">
      <c r="A46" s="100" t="s">
        <v>403</v>
      </c>
      <c r="B46" s="31" t="s">
        <v>402</v>
      </c>
      <c r="C46" s="16">
        <v>20</v>
      </c>
      <c r="D46" s="102">
        <v>1210</v>
      </c>
      <c r="E46" s="16"/>
      <c r="F46" s="16"/>
      <c r="G46" s="16"/>
      <c r="H46" s="16"/>
      <c r="I46" s="16"/>
      <c r="J46" s="16"/>
      <c r="K46" s="16" t="s">
        <v>781</v>
      </c>
    </row>
    <row r="47" spans="1:11" ht="15.75" x14ac:dyDescent="0.25">
      <c r="A47" s="100" t="s">
        <v>401</v>
      </c>
      <c r="B47" s="31" t="s">
        <v>400</v>
      </c>
      <c r="C47" s="16">
        <v>120</v>
      </c>
      <c r="D47" s="102">
        <v>10164</v>
      </c>
      <c r="E47" s="16"/>
      <c r="F47" s="16"/>
      <c r="G47" s="16"/>
      <c r="H47" s="16"/>
      <c r="I47" s="16"/>
      <c r="J47" s="16"/>
      <c r="K47" s="16" t="s">
        <v>781</v>
      </c>
    </row>
    <row r="48" spans="1:11" ht="15.75" x14ac:dyDescent="0.25">
      <c r="A48" s="100" t="s">
        <v>399</v>
      </c>
      <c r="B48" s="31" t="s">
        <v>398</v>
      </c>
      <c r="C48" s="16">
        <v>1</v>
      </c>
      <c r="D48" s="102">
        <v>54450</v>
      </c>
      <c r="E48" s="16"/>
      <c r="F48" s="16"/>
      <c r="G48" s="16"/>
      <c r="H48" s="16"/>
      <c r="I48" s="16"/>
      <c r="J48" s="16"/>
      <c r="K48" s="16" t="s">
        <v>781</v>
      </c>
    </row>
    <row r="49" spans="1:11" ht="15.75" x14ac:dyDescent="0.25">
      <c r="A49" s="100" t="s">
        <v>397</v>
      </c>
      <c r="B49" s="31" t="s">
        <v>396</v>
      </c>
      <c r="C49" s="16">
        <v>2</v>
      </c>
      <c r="D49" s="102">
        <v>8470</v>
      </c>
      <c r="E49" s="16"/>
      <c r="F49" s="16"/>
      <c r="G49" s="16"/>
      <c r="H49" s="16"/>
      <c r="I49" s="16"/>
      <c r="J49" s="16"/>
      <c r="K49" s="16" t="s">
        <v>781</v>
      </c>
    </row>
    <row r="50" spans="1:11" ht="15.75" x14ac:dyDescent="0.25">
      <c r="A50" s="100" t="s">
        <v>395</v>
      </c>
      <c r="B50" s="31" t="s">
        <v>394</v>
      </c>
      <c r="C50" s="16">
        <v>10</v>
      </c>
      <c r="D50" s="102">
        <v>4235</v>
      </c>
      <c r="E50" s="16"/>
      <c r="F50" s="16"/>
      <c r="G50" s="16"/>
      <c r="H50" s="16"/>
      <c r="I50" s="16"/>
      <c r="J50" s="16"/>
      <c r="K50" s="16" t="s">
        <v>781</v>
      </c>
    </row>
    <row r="51" spans="1:11" ht="15.75" x14ac:dyDescent="0.25">
      <c r="A51" s="100" t="s">
        <v>393</v>
      </c>
      <c r="B51" s="31" t="s">
        <v>392</v>
      </c>
      <c r="C51" s="16">
        <v>140</v>
      </c>
      <c r="D51" s="102">
        <v>338800</v>
      </c>
      <c r="E51" s="16"/>
      <c r="F51" s="16"/>
      <c r="G51" s="16"/>
      <c r="H51" s="16"/>
      <c r="I51" s="16"/>
      <c r="J51" s="16"/>
      <c r="K51" s="16" t="s">
        <v>781</v>
      </c>
    </row>
    <row r="52" spans="1:11" ht="15.75" x14ac:dyDescent="0.25">
      <c r="A52" s="100" t="s">
        <v>391</v>
      </c>
      <c r="B52" s="31" t="s">
        <v>390</v>
      </c>
      <c r="C52" s="16">
        <v>140</v>
      </c>
      <c r="D52" s="102">
        <v>59290</v>
      </c>
      <c r="E52" s="16"/>
      <c r="F52" s="16"/>
      <c r="G52" s="16"/>
      <c r="H52" s="16"/>
      <c r="I52" s="16"/>
      <c r="J52" s="16"/>
      <c r="K52" s="16" t="s">
        <v>781</v>
      </c>
    </row>
    <row r="53" spans="1:11" ht="15.75" x14ac:dyDescent="0.25">
      <c r="A53" s="100" t="s">
        <v>389</v>
      </c>
      <c r="B53" s="31" t="s">
        <v>388</v>
      </c>
      <c r="C53" s="16"/>
      <c r="D53" s="102">
        <v>12100</v>
      </c>
      <c r="E53" s="16"/>
      <c r="F53" s="16"/>
      <c r="G53" s="16"/>
      <c r="H53" s="16"/>
      <c r="I53" s="16"/>
      <c r="J53" s="16"/>
      <c r="K53" s="16" t="s">
        <v>781</v>
      </c>
    </row>
    <row r="54" spans="1:11" ht="15.75" x14ac:dyDescent="0.25">
      <c r="A54" s="100" t="s">
        <v>387</v>
      </c>
      <c r="B54" s="31" t="s">
        <v>310</v>
      </c>
      <c r="C54" s="16"/>
      <c r="D54" s="102">
        <v>4840</v>
      </c>
      <c r="E54" s="16"/>
      <c r="F54" s="16"/>
      <c r="G54" s="16"/>
      <c r="H54" s="16"/>
      <c r="I54" s="16"/>
      <c r="J54" s="16"/>
      <c r="K54" s="16" t="s">
        <v>781</v>
      </c>
    </row>
    <row r="55" spans="1:11" ht="19.5" customHeight="1" x14ac:dyDescent="0.25">
      <c r="A55" s="100" t="s">
        <v>386</v>
      </c>
      <c r="B55" s="31" t="s">
        <v>385</v>
      </c>
      <c r="C55" s="16">
        <v>4</v>
      </c>
      <c r="D55" s="102">
        <v>7260</v>
      </c>
      <c r="E55" s="16"/>
      <c r="F55" s="16"/>
      <c r="G55" s="16"/>
      <c r="H55" s="16"/>
      <c r="I55" s="16"/>
      <c r="J55" s="16"/>
      <c r="K55" s="16" t="s">
        <v>781</v>
      </c>
    </row>
    <row r="56" spans="1:11" ht="15.75" x14ac:dyDescent="0.25">
      <c r="A56" s="100" t="s">
        <v>384</v>
      </c>
      <c r="B56" s="31" t="s">
        <v>383</v>
      </c>
      <c r="C56" s="16">
        <v>3</v>
      </c>
      <c r="D56" s="102">
        <v>7260</v>
      </c>
      <c r="E56" s="16"/>
      <c r="F56" s="16"/>
      <c r="G56" s="16"/>
      <c r="H56" s="16"/>
      <c r="I56" s="16"/>
      <c r="J56" s="16"/>
      <c r="K56" s="16" t="s">
        <v>781</v>
      </c>
    </row>
    <row r="57" spans="1:11" ht="31.5" x14ac:dyDescent="0.25">
      <c r="A57" s="100" t="s">
        <v>382</v>
      </c>
      <c r="B57" s="31" t="s">
        <v>381</v>
      </c>
      <c r="C57" s="16">
        <v>6</v>
      </c>
      <c r="D57" s="102">
        <v>2178</v>
      </c>
      <c r="E57" s="16"/>
      <c r="F57" s="16"/>
      <c r="G57" s="16"/>
      <c r="H57" s="16"/>
      <c r="I57" s="16"/>
      <c r="J57" s="16"/>
      <c r="K57" s="16" t="s">
        <v>781</v>
      </c>
    </row>
    <row r="58" spans="1:11" x14ac:dyDescent="0.25">
      <c r="D58" s="98"/>
      <c r="J58" s="148"/>
    </row>
    <row r="60" spans="1:11" s="150" customFormat="1" x14ac:dyDescent="0.25"/>
    <row r="61" spans="1:11" s="150" customFormat="1" x14ac:dyDescent="0.25">
      <c r="B61" s="150" t="s">
        <v>779</v>
      </c>
      <c r="C61" s="19">
        <f>H3</f>
        <v>49508.759999999995</v>
      </c>
    </row>
    <row r="62" spans="1:11" s="150" customFormat="1" x14ac:dyDescent="0.25">
      <c r="C62" s="19"/>
    </row>
    <row r="63" spans="1:11" x14ac:dyDescent="0.25">
      <c r="B63" s="124" t="s">
        <v>780</v>
      </c>
      <c r="C63" s="155">
        <f>H3+H4</f>
        <v>53283.959999999992</v>
      </c>
    </row>
    <row r="64" spans="1:11" ht="35.25" customHeight="1" x14ac:dyDescent="0.25">
      <c r="B64" s="124" t="s">
        <v>1016</v>
      </c>
      <c r="C64" s="506">
        <f>ROUNDUP(H24+H25,0)</f>
        <v>3776</v>
      </c>
    </row>
  </sheetData>
  <mergeCells count="9">
    <mergeCell ref="B6:K6"/>
    <mergeCell ref="B7:D7"/>
    <mergeCell ref="E7:K7"/>
    <mergeCell ref="B8:B9"/>
    <mergeCell ref="C8:C9"/>
    <mergeCell ref="D8:D9"/>
    <mergeCell ref="E8:H8"/>
    <mergeCell ref="I8:J8"/>
    <mergeCell ref="K8:K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EACC12-C437-47DF-B32E-9169DA6805BD}">
  <sheetPr>
    <tabColor rgb="FF7030A0"/>
    <pageSetUpPr fitToPage="1"/>
  </sheetPr>
  <dimension ref="A1:J93"/>
  <sheetViews>
    <sheetView workbookViewId="0">
      <pane xSplit="1" ySplit="11" topLeftCell="B72" activePane="bottomRight" state="frozen"/>
      <selection pane="topRight" activeCell="B1" sqref="B1"/>
      <selection pane="bottomLeft" activeCell="A10" sqref="A10"/>
      <selection pane="bottomRight" activeCell="J2" sqref="J2"/>
    </sheetView>
  </sheetViews>
  <sheetFormatPr defaultColWidth="9.140625" defaultRowHeight="15" x14ac:dyDescent="0.25"/>
  <cols>
    <col min="1" max="1" width="55.42578125" style="154" customWidth="1"/>
    <col min="2" max="2" width="14.28515625" style="149" customWidth="1"/>
    <col min="3" max="3" width="16.85546875" style="154" customWidth="1"/>
    <col min="4" max="5" width="14.140625" style="154" customWidth="1"/>
    <col min="6" max="6" width="24.5703125" style="154" customWidth="1"/>
    <col min="7" max="7" width="17" style="72" customWidth="1"/>
    <col min="8" max="8" width="14.5703125" style="154" customWidth="1"/>
    <col min="9" max="9" width="14.140625" style="154" customWidth="1"/>
    <col min="10" max="10" width="36.42578125" style="154" customWidth="1"/>
    <col min="11" max="11" width="10" style="154" bestFit="1" customWidth="1"/>
    <col min="12" max="16384" width="9.140625" style="154"/>
  </cols>
  <sheetData>
    <row r="1" spans="1:10" ht="15.75" x14ac:dyDescent="0.25">
      <c r="J1" s="9" t="s">
        <v>922</v>
      </c>
    </row>
    <row r="2" spans="1:10" ht="47.25" x14ac:dyDescent="0.25">
      <c r="J2" s="9" t="s">
        <v>1112</v>
      </c>
    </row>
    <row r="3" spans="1:10" ht="15.75" x14ac:dyDescent="0.25">
      <c r="A3" s="9"/>
      <c r="B3" s="264"/>
      <c r="C3" s="9"/>
      <c r="D3" s="9"/>
      <c r="E3" s="9"/>
      <c r="F3" s="9" t="s">
        <v>826</v>
      </c>
      <c r="G3" s="330">
        <f>G14+G15+G30+G31+G32+G61+G65+G66+G68+G69+G71+G72+G73+G74+G76+G77+G78+G79+G80+G81+G82+G84+G16</f>
        <v>34714.6</v>
      </c>
      <c r="H3" s="9"/>
      <c r="I3" s="9"/>
    </row>
    <row r="4" spans="1:10" ht="15.75" x14ac:dyDescent="0.25">
      <c r="A4" s="9" t="s">
        <v>606</v>
      </c>
      <c r="B4" s="264"/>
      <c r="C4" s="9"/>
      <c r="D4" s="9"/>
      <c r="E4" s="9"/>
      <c r="F4" s="9" t="s">
        <v>605</v>
      </c>
      <c r="G4" s="374">
        <f>G19+G20+G23+G24+G36+G42+G60</f>
        <v>450628.2</v>
      </c>
      <c r="H4" s="9"/>
      <c r="I4" s="9"/>
      <c r="J4" s="10"/>
    </row>
    <row r="5" spans="1:10" ht="15.75" x14ac:dyDescent="0.25">
      <c r="A5" s="9"/>
      <c r="B5" s="264"/>
      <c r="C5" s="9"/>
      <c r="D5" s="9"/>
      <c r="E5" s="9"/>
      <c r="F5" s="9" t="s">
        <v>736</v>
      </c>
      <c r="G5" s="23">
        <f>G21+G22+G25+G33+I38+G41+G45+G46+G47+G48+G52+G55+G56+G57+G59+G62+G63+G64+G86+G87+G17</f>
        <v>302619.8</v>
      </c>
      <c r="H5" s="9"/>
      <c r="I5" s="38"/>
      <c r="J5" s="10"/>
    </row>
    <row r="6" spans="1:10" ht="15.75" x14ac:dyDescent="0.25">
      <c r="A6" s="9"/>
      <c r="B6" s="264"/>
      <c r="C6" s="9"/>
      <c r="D6" s="9"/>
      <c r="E6" s="9"/>
      <c r="F6" s="9"/>
      <c r="G6" s="433"/>
      <c r="H6" s="9"/>
      <c r="I6" s="38"/>
      <c r="J6" s="10"/>
    </row>
    <row r="7" spans="1:10" ht="36.75" customHeight="1" x14ac:dyDescent="0.25">
      <c r="A7" s="851" t="s">
        <v>48</v>
      </c>
      <c r="B7" s="851"/>
      <c r="C7" s="852"/>
      <c r="D7" s="852"/>
      <c r="E7" s="852"/>
      <c r="F7" s="852"/>
      <c r="G7" s="852"/>
      <c r="H7" s="852"/>
      <c r="I7" s="852"/>
      <c r="J7" s="853"/>
    </row>
    <row r="8" spans="1:10" ht="35.25" customHeight="1" x14ac:dyDescent="0.25">
      <c r="A8" s="890" t="s">
        <v>49</v>
      </c>
      <c r="B8" s="891"/>
      <c r="C8" s="892"/>
      <c r="D8" s="890" t="s">
        <v>48</v>
      </c>
      <c r="E8" s="891"/>
      <c r="F8" s="891"/>
      <c r="G8" s="891"/>
      <c r="H8" s="891"/>
      <c r="I8" s="891"/>
      <c r="J8" s="892"/>
    </row>
    <row r="9" spans="1:10" ht="43.5" customHeight="1" x14ac:dyDescent="0.25">
      <c r="A9" s="893" t="s">
        <v>50</v>
      </c>
      <c r="B9" s="893" t="s">
        <v>51</v>
      </c>
      <c r="C9" s="893" t="s">
        <v>52</v>
      </c>
      <c r="D9" s="890" t="s">
        <v>53</v>
      </c>
      <c r="E9" s="891"/>
      <c r="F9" s="891"/>
      <c r="G9" s="892"/>
      <c r="H9" s="895" t="s">
        <v>54</v>
      </c>
      <c r="I9" s="896"/>
      <c r="J9" s="893" t="s">
        <v>55</v>
      </c>
    </row>
    <row r="10" spans="1:10" ht="67.5" customHeight="1" x14ac:dyDescent="0.25">
      <c r="A10" s="894"/>
      <c r="B10" s="894"/>
      <c r="C10" s="894"/>
      <c r="D10" s="259" t="s">
        <v>56</v>
      </c>
      <c r="E10" s="259" t="s">
        <v>57</v>
      </c>
      <c r="F10" s="259" t="s">
        <v>58</v>
      </c>
      <c r="G10" s="68" t="s">
        <v>59</v>
      </c>
      <c r="H10" s="259" t="s">
        <v>4</v>
      </c>
      <c r="I10" s="259" t="s">
        <v>0</v>
      </c>
      <c r="J10" s="894"/>
    </row>
    <row r="11" spans="1:10" ht="39" customHeight="1" thickBot="1" x14ac:dyDescent="0.3">
      <c r="A11" s="69" t="s">
        <v>6</v>
      </c>
      <c r="B11" s="70"/>
      <c r="C11" s="137">
        <f>SUM(C13:C87)</f>
        <v>1129872.3899999999</v>
      </c>
      <c r="D11" s="137"/>
      <c r="E11" s="137"/>
      <c r="F11" s="137"/>
      <c r="G11" s="137">
        <f>SUM(G14:G87)</f>
        <v>787962.6</v>
      </c>
      <c r="H11" s="137"/>
      <c r="I11" s="137">
        <f>SUM(I14:I87)</f>
        <v>787962.6</v>
      </c>
      <c r="J11" s="70"/>
    </row>
    <row r="12" spans="1:10" ht="39" customHeight="1" x14ac:dyDescent="0.25">
      <c r="A12" s="269" t="s">
        <v>588</v>
      </c>
      <c r="B12" s="270"/>
      <c r="C12" s="271"/>
      <c r="D12" s="270"/>
      <c r="E12" s="270"/>
      <c r="F12" s="270"/>
      <c r="G12" s="271"/>
      <c r="H12" s="270"/>
      <c r="I12" s="271"/>
      <c r="J12" s="272"/>
    </row>
    <row r="13" spans="1:10" s="27" customFormat="1" ht="31.15" customHeight="1" x14ac:dyDescent="0.25">
      <c r="A13" s="273" t="s">
        <v>587</v>
      </c>
      <c r="B13" s="274">
        <v>5</v>
      </c>
      <c r="C13" s="275">
        <v>7500</v>
      </c>
      <c r="D13" s="276"/>
      <c r="E13" s="276"/>
      <c r="F13" s="276"/>
      <c r="G13" s="277"/>
      <c r="H13" s="278"/>
      <c r="I13" s="277"/>
      <c r="J13" s="279"/>
    </row>
    <row r="14" spans="1:10" ht="13.9" customHeight="1" x14ac:dyDescent="0.2">
      <c r="A14" s="318" t="s">
        <v>585</v>
      </c>
      <c r="B14" s="319">
        <v>1</v>
      </c>
      <c r="C14" s="320"/>
      <c r="D14" s="321" t="s">
        <v>81</v>
      </c>
      <c r="E14" s="321" t="s">
        <v>81</v>
      </c>
      <c r="F14" s="321" t="s">
        <v>584</v>
      </c>
      <c r="G14" s="322">
        <v>364.34</v>
      </c>
      <c r="H14" s="323" t="s">
        <v>586</v>
      </c>
      <c r="I14" s="322">
        <v>364.34</v>
      </c>
      <c r="J14" s="878" t="s">
        <v>988</v>
      </c>
    </row>
    <row r="15" spans="1:10" ht="18" customHeight="1" thickBot="1" x14ac:dyDescent="0.25">
      <c r="A15" s="324" t="s">
        <v>585</v>
      </c>
      <c r="B15" s="325">
        <v>14</v>
      </c>
      <c r="C15" s="326"/>
      <c r="D15" s="327" t="s">
        <v>282</v>
      </c>
      <c r="E15" s="327" t="s">
        <v>282</v>
      </c>
      <c r="F15" s="327" t="s">
        <v>584</v>
      </c>
      <c r="G15" s="328">
        <v>3084.12</v>
      </c>
      <c r="H15" s="329" t="s">
        <v>583</v>
      </c>
      <c r="I15" s="328">
        <v>3084.12</v>
      </c>
      <c r="J15" s="879"/>
    </row>
    <row r="16" spans="1:10" ht="18.75" customHeight="1" thickBot="1" x14ac:dyDescent="0.3">
      <c r="A16" s="880" t="s">
        <v>585</v>
      </c>
      <c r="B16" s="325">
        <v>1</v>
      </c>
      <c r="C16" s="326"/>
      <c r="D16" s="327" t="s">
        <v>23</v>
      </c>
      <c r="E16" s="327" t="s">
        <v>23</v>
      </c>
      <c r="F16" s="327" t="s">
        <v>584</v>
      </c>
      <c r="G16" s="328">
        <v>337.47</v>
      </c>
      <c r="H16" s="329" t="s">
        <v>604</v>
      </c>
      <c r="I16" s="328">
        <v>337.47</v>
      </c>
      <c r="J16" s="331" t="s">
        <v>988</v>
      </c>
    </row>
    <row r="17" spans="1:10" ht="25.5" x14ac:dyDescent="0.25">
      <c r="A17" s="881"/>
      <c r="B17" s="401">
        <v>1</v>
      </c>
      <c r="C17" s="402"/>
      <c r="D17" s="391">
        <v>397209521</v>
      </c>
      <c r="E17" s="411" t="s">
        <v>825</v>
      </c>
      <c r="F17" s="411" t="s">
        <v>824</v>
      </c>
      <c r="G17" s="412">
        <f>47.51-8.83</f>
        <v>38.68</v>
      </c>
      <c r="H17" s="413" t="s">
        <v>823</v>
      </c>
      <c r="I17" s="412">
        <f>47.51-8.83</f>
        <v>38.68</v>
      </c>
      <c r="J17" s="414" t="s">
        <v>822</v>
      </c>
    </row>
    <row r="18" spans="1:10" ht="17.25" customHeight="1" thickBot="1" x14ac:dyDescent="0.25">
      <c r="A18" s="291" t="s">
        <v>266</v>
      </c>
      <c r="B18" s="280"/>
      <c r="C18" s="281"/>
      <c r="D18" s="282"/>
      <c r="E18" s="282"/>
      <c r="F18" s="282"/>
      <c r="G18" s="283"/>
      <c r="H18" s="284"/>
      <c r="I18" s="283"/>
      <c r="J18" s="280"/>
    </row>
    <row r="19" spans="1:10" ht="29.25" customHeight="1" thickBot="1" x14ac:dyDescent="0.3">
      <c r="A19" s="375" t="s">
        <v>582</v>
      </c>
      <c r="B19" s="376">
        <v>24</v>
      </c>
      <c r="C19" s="377">
        <v>180048</v>
      </c>
      <c r="D19" s="378" t="s">
        <v>603</v>
      </c>
      <c r="E19" s="378" t="s">
        <v>602</v>
      </c>
      <c r="F19" s="378" t="s">
        <v>594</v>
      </c>
      <c r="G19" s="379">
        <v>79279.199999999997</v>
      </c>
      <c r="H19" s="380" t="s">
        <v>601</v>
      </c>
      <c r="I19" s="379">
        <v>79279.199999999997</v>
      </c>
      <c r="J19" s="381" t="s">
        <v>961</v>
      </c>
    </row>
    <row r="20" spans="1:10" ht="27" customHeight="1" x14ac:dyDescent="0.25">
      <c r="A20" s="375" t="s">
        <v>581</v>
      </c>
      <c r="B20" s="376">
        <v>4</v>
      </c>
      <c r="C20" s="382">
        <v>72600</v>
      </c>
      <c r="D20" s="378" t="s">
        <v>600</v>
      </c>
      <c r="E20" s="383" t="s">
        <v>599</v>
      </c>
      <c r="F20" s="378" t="s">
        <v>598</v>
      </c>
      <c r="G20" s="379">
        <v>77440</v>
      </c>
      <c r="H20" s="380" t="s">
        <v>597</v>
      </c>
      <c r="I20" s="379">
        <v>77440</v>
      </c>
      <c r="J20" s="384" t="s">
        <v>961</v>
      </c>
    </row>
    <row r="21" spans="1:10" ht="27.75" customHeight="1" x14ac:dyDescent="0.25">
      <c r="A21" s="403" t="s">
        <v>580</v>
      </c>
      <c r="B21" s="391">
        <v>1</v>
      </c>
      <c r="C21" s="392">
        <v>114950</v>
      </c>
      <c r="D21" s="393" t="s">
        <v>821</v>
      </c>
      <c r="E21" s="393" t="s">
        <v>787</v>
      </c>
      <c r="F21" s="391" t="s">
        <v>61</v>
      </c>
      <c r="G21" s="392">
        <v>77682</v>
      </c>
      <c r="H21" s="396" t="s">
        <v>820</v>
      </c>
      <c r="I21" s="395">
        <v>77682</v>
      </c>
      <c r="J21" s="397" t="s">
        <v>819</v>
      </c>
    </row>
    <row r="22" spans="1:10" ht="105.6" customHeight="1" thickBot="1" x14ac:dyDescent="0.3">
      <c r="A22" s="403" t="s">
        <v>579</v>
      </c>
      <c r="B22" s="391">
        <v>5</v>
      </c>
      <c r="C22" s="392">
        <v>59290</v>
      </c>
      <c r="D22" s="393" t="s">
        <v>962</v>
      </c>
      <c r="E22" s="394">
        <v>44606</v>
      </c>
      <c r="F22" s="393" t="s">
        <v>738</v>
      </c>
      <c r="G22" s="392">
        <v>30703.75</v>
      </c>
      <c r="H22" s="396" t="s">
        <v>963</v>
      </c>
      <c r="I22" s="395">
        <v>30703.75</v>
      </c>
      <c r="J22" s="410" t="s">
        <v>964</v>
      </c>
    </row>
    <row r="23" spans="1:10" ht="24.75" customHeight="1" thickBot="1" x14ac:dyDescent="0.3">
      <c r="A23" s="385" t="s">
        <v>578</v>
      </c>
      <c r="B23" s="376">
        <v>30</v>
      </c>
      <c r="C23" s="382">
        <v>32250</v>
      </c>
      <c r="D23" s="882" t="s">
        <v>596</v>
      </c>
      <c r="E23" s="882" t="s">
        <v>595</v>
      </c>
      <c r="F23" s="884" t="s">
        <v>594</v>
      </c>
      <c r="G23" s="386">
        <f>12140*0.21+12140</f>
        <v>14689.4</v>
      </c>
      <c r="H23" s="886" t="s">
        <v>593</v>
      </c>
      <c r="I23" s="888">
        <v>25531</v>
      </c>
      <c r="J23" s="381" t="s">
        <v>961</v>
      </c>
    </row>
    <row r="24" spans="1:10" ht="36" customHeight="1" thickBot="1" x14ac:dyDescent="0.3">
      <c r="A24" s="385" t="s">
        <v>577</v>
      </c>
      <c r="B24" s="376">
        <v>14</v>
      </c>
      <c r="C24" s="382">
        <v>18634</v>
      </c>
      <c r="D24" s="883"/>
      <c r="E24" s="883"/>
      <c r="F24" s="885"/>
      <c r="G24" s="386">
        <f>9600*0.21+9600-774.4</f>
        <v>10841.6</v>
      </c>
      <c r="H24" s="887"/>
      <c r="I24" s="889"/>
      <c r="J24" s="381" t="s">
        <v>961</v>
      </c>
    </row>
    <row r="25" spans="1:10" ht="38.25" x14ac:dyDescent="0.25">
      <c r="A25" s="403" t="s">
        <v>576</v>
      </c>
      <c r="B25" s="391">
        <v>60</v>
      </c>
      <c r="C25" s="392">
        <v>54450</v>
      </c>
      <c r="D25" s="393" t="s">
        <v>818</v>
      </c>
      <c r="E25" s="393" t="s">
        <v>796</v>
      </c>
      <c r="F25" s="391" t="s">
        <v>739</v>
      </c>
      <c r="G25" s="409">
        <v>36245.550000000003</v>
      </c>
      <c r="H25" s="396" t="s">
        <v>817</v>
      </c>
      <c r="I25" s="395">
        <v>36245.550000000003</v>
      </c>
      <c r="J25" s="397" t="s">
        <v>816</v>
      </c>
    </row>
    <row r="26" spans="1:10" ht="38.25" x14ac:dyDescent="0.25">
      <c r="A26" s="292" t="s">
        <v>575</v>
      </c>
      <c r="B26" s="280">
        <v>5</v>
      </c>
      <c r="C26" s="281">
        <v>4915</v>
      </c>
      <c r="D26" s="282"/>
      <c r="E26" s="282"/>
      <c r="F26" s="282"/>
      <c r="G26" s="283"/>
      <c r="H26" s="284"/>
      <c r="I26" s="283"/>
      <c r="J26" s="290" t="s">
        <v>740</v>
      </c>
    </row>
    <row r="27" spans="1:10" ht="74.45" customHeight="1" x14ac:dyDescent="0.25">
      <c r="A27" s="292" t="s">
        <v>574</v>
      </c>
      <c r="B27" s="280">
        <v>5</v>
      </c>
      <c r="C27" s="281">
        <v>6655</v>
      </c>
      <c r="D27" s="282"/>
      <c r="E27" s="282"/>
      <c r="F27" s="280"/>
      <c r="G27" s="283"/>
      <c r="H27" s="296"/>
      <c r="I27" s="296"/>
      <c r="J27" s="280" t="s">
        <v>741</v>
      </c>
    </row>
    <row r="28" spans="1:10" ht="124.15" customHeight="1" thickBot="1" x14ac:dyDescent="0.3">
      <c r="A28" s="297" t="s">
        <v>573</v>
      </c>
      <c r="B28" s="285">
        <v>2</v>
      </c>
      <c r="C28" s="286">
        <v>21780</v>
      </c>
      <c r="D28" s="287"/>
      <c r="E28" s="287"/>
      <c r="F28" s="282" t="s">
        <v>738</v>
      </c>
      <c r="G28" s="286"/>
      <c r="H28" s="289"/>
      <c r="I28" s="288"/>
      <c r="J28" s="298" t="s">
        <v>815</v>
      </c>
    </row>
    <row r="29" spans="1:10" ht="15.75" thickBot="1" x14ac:dyDescent="0.25">
      <c r="A29" s="299" t="s">
        <v>572</v>
      </c>
      <c r="B29" s="300">
        <v>60</v>
      </c>
      <c r="C29" s="301">
        <v>2100</v>
      </c>
      <c r="D29" s="302"/>
      <c r="E29" s="303"/>
      <c r="F29" s="303"/>
      <c r="G29" s="304"/>
      <c r="H29" s="305"/>
      <c r="I29" s="304"/>
      <c r="J29" s="306"/>
    </row>
    <row r="30" spans="1:10" ht="15.75" thickBot="1" x14ac:dyDescent="0.25">
      <c r="A30" s="318" t="s">
        <v>569</v>
      </c>
      <c r="B30" s="319">
        <v>40</v>
      </c>
      <c r="C30" s="320"/>
      <c r="D30" s="321" t="s">
        <v>571</v>
      </c>
      <c r="E30" s="321" t="s">
        <v>567</v>
      </c>
      <c r="F30" s="321" t="s">
        <v>566</v>
      </c>
      <c r="G30" s="322">
        <v>1484.91</v>
      </c>
      <c r="H30" s="323" t="s">
        <v>570</v>
      </c>
      <c r="I30" s="322">
        <v>1484.91</v>
      </c>
      <c r="J30" s="331" t="s">
        <v>988</v>
      </c>
    </row>
    <row r="31" spans="1:10" ht="15.75" thickBot="1" x14ac:dyDescent="0.25">
      <c r="A31" s="332" t="s">
        <v>569</v>
      </c>
      <c r="B31" s="333">
        <v>20</v>
      </c>
      <c r="C31" s="334"/>
      <c r="D31" s="335" t="s">
        <v>568</v>
      </c>
      <c r="E31" s="335" t="s">
        <v>567</v>
      </c>
      <c r="F31" s="335" t="s">
        <v>566</v>
      </c>
      <c r="G31" s="336">
        <v>742.46</v>
      </c>
      <c r="H31" s="337" t="s">
        <v>565</v>
      </c>
      <c r="I31" s="336">
        <v>742.46</v>
      </c>
      <c r="J31" s="331" t="s">
        <v>988</v>
      </c>
    </row>
    <row r="32" spans="1:10" ht="15.75" thickBot="1" x14ac:dyDescent="0.25">
      <c r="A32" s="338" t="s">
        <v>564</v>
      </c>
      <c r="B32" s="339">
        <v>44</v>
      </c>
      <c r="C32" s="340">
        <v>1320</v>
      </c>
      <c r="D32" s="341" t="s">
        <v>563</v>
      </c>
      <c r="E32" s="341" t="s">
        <v>562</v>
      </c>
      <c r="F32" s="341" t="s">
        <v>561</v>
      </c>
      <c r="G32" s="342">
        <v>2395.8000000000002</v>
      </c>
      <c r="H32" s="343" t="s">
        <v>560</v>
      </c>
      <c r="I32" s="342">
        <v>2395.8000000000002</v>
      </c>
      <c r="J32" s="331" t="s">
        <v>988</v>
      </c>
    </row>
    <row r="33" spans="1:10" ht="89.25" x14ac:dyDescent="0.25">
      <c r="A33" s="403" t="s">
        <v>559</v>
      </c>
      <c r="B33" s="391">
        <v>4</v>
      </c>
      <c r="C33" s="392">
        <v>14520</v>
      </c>
      <c r="D33" s="393" t="s">
        <v>965</v>
      </c>
      <c r="E33" s="394">
        <v>44608</v>
      </c>
      <c r="F33" s="391" t="s">
        <v>742</v>
      </c>
      <c r="G33" s="392">
        <v>14181.2</v>
      </c>
      <c r="H33" s="396" t="s">
        <v>966</v>
      </c>
      <c r="I33" s="395">
        <v>14181.2</v>
      </c>
      <c r="J33" s="397" t="s">
        <v>967</v>
      </c>
    </row>
    <row r="34" spans="1:10" ht="38.25" x14ac:dyDescent="0.25">
      <c r="A34" s="292" t="s">
        <v>558</v>
      </c>
      <c r="B34" s="280">
        <v>15</v>
      </c>
      <c r="C34" s="281">
        <v>1611.15</v>
      </c>
      <c r="D34" s="282"/>
      <c r="E34" s="282"/>
      <c r="F34" s="280"/>
      <c r="G34" s="281"/>
      <c r="H34" s="284"/>
      <c r="I34" s="283"/>
      <c r="J34" s="280" t="s">
        <v>557</v>
      </c>
    </row>
    <row r="35" spans="1:10" x14ac:dyDescent="0.2">
      <c r="A35" s="291" t="s">
        <v>556</v>
      </c>
      <c r="B35" s="280"/>
      <c r="C35" s="281"/>
      <c r="D35" s="282"/>
      <c r="E35" s="282"/>
      <c r="F35" s="282"/>
      <c r="G35" s="283"/>
      <c r="H35" s="284"/>
      <c r="I35" s="283"/>
      <c r="J35" s="280"/>
    </row>
    <row r="36" spans="1:10" ht="28.5" customHeight="1" x14ac:dyDescent="0.25">
      <c r="A36" s="375" t="s">
        <v>555</v>
      </c>
      <c r="B36" s="376">
        <v>70</v>
      </c>
      <c r="C36" s="382">
        <v>152460</v>
      </c>
      <c r="D36" s="378" t="s">
        <v>743</v>
      </c>
      <c r="E36" s="378" t="s">
        <v>744</v>
      </c>
      <c r="F36" s="378" t="s">
        <v>561</v>
      </c>
      <c r="G36" s="387">
        <v>228690</v>
      </c>
      <c r="H36" s="380" t="s">
        <v>811</v>
      </c>
      <c r="I36" s="379">
        <v>228690</v>
      </c>
      <c r="J36" s="388" t="s">
        <v>810</v>
      </c>
    </row>
    <row r="37" spans="1:10" ht="66" customHeight="1" x14ac:dyDescent="0.25">
      <c r="A37" s="307" t="s">
        <v>554</v>
      </c>
      <c r="B37" s="280">
        <v>70</v>
      </c>
      <c r="C37" s="281">
        <v>38115</v>
      </c>
      <c r="D37" s="282"/>
      <c r="E37" s="293"/>
      <c r="F37" s="107"/>
      <c r="G37" s="109"/>
      <c r="H37" s="284"/>
      <c r="I37" s="283"/>
      <c r="J37" s="874" t="s">
        <v>968</v>
      </c>
    </row>
    <row r="38" spans="1:10" ht="25.5" customHeight="1" x14ac:dyDescent="0.25">
      <c r="A38" s="403" t="s">
        <v>553</v>
      </c>
      <c r="B38" s="391">
        <v>7</v>
      </c>
      <c r="C38" s="392">
        <v>18214</v>
      </c>
      <c r="D38" s="393" t="s">
        <v>969</v>
      </c>
      <c r="E38" s="394">
        <v>44616</v>
      </c>
      <c r="F38" s="391" t="s">
        <v>61</v>
      </c>
      <c r="G38" s="392">
        <f>12281.5</f>
        <v>12281.5</v>
      </c>
      <c r="H38" s="396" t="s">
        <v>970</v>
      </c>
      <c r="I38" s="395">
        <v>12281.5</v>
      </c>
      <c r="J38" s="875"/>
    </row>
    <row r="39" spans="1:10" ht="24.75" customHeight="1" x14ac:dyDescent="0.25">
      <c r="A39" s="292" t="s">
        <v>552</v>
      </c>
      <c r="B39" s="280">
        <v>2</v>
      </c>
      <c r="C39" s="281">
        <v>6050</v>
      </c>
      <c r="D39" s="282"/>
      <c r="E39" s="282"/>
      <c r="F39" s="307"/>
      <c r="G39" s="432"/>
      <c r="H39" s="284"/>
      <c r="I39" s="283"/>
      <c r="J39" s="875"/>
    </row>
    <row r="40" spans="1:10" ht="43.5" customHeight="1" x14ac:dyDescent="0.25">
      <c r="A40" s="292" t="s">
        <v>551</v>
      </c>
      <c r="B40" s="280">
        <v>5</v>
      </c>
      <c r="C40" s="281">
        <v>11495</v>
      </c>
      <c r="D40" s="282"/>
      <c r="E40" s="282"/>
      <c r="F40" s="307"/>
      <c r="G40" s="432"/>
      <c r="H40" s="284"/>
      <c r="I40" s="283"/>
      <c r="J40" s="294"/>
    </row>
    <row r="41" spans="1:10" ht="25.5" x14ac:dyDescent="0.25">
      <c r="A41" s="403" t="s">
        <v>550</v>
      </c>
      <c r="B41" s="391">
        <v>74</v>
      </c>
      <c r="C41" s="392">
        <v>23880.54</v>
      </c>
      <c r="D41" s="393" t="s">
        <v>814</v>
      </c>
      <c r="E41" s="393" t="s">
        <v>813</v>
      </c>
      <c r="F41" s="391" t="s">
        <v>742</v>
      </c>
      <c r="G41" s="392">
        <v>11729.74</v>
      </c>
      <c r="H41" s="396" t="s">
        <v>812</v>
      </c>
      <c r="I41" s="395">
        <v>11729.74</v>
      </c>
      <c r="J41" s="397" t="s">
        <v>798</v>
      </c>
    </row>
    <row r="42" spans="1:10" ht="31.5" customHeight="1" x14ac:dyDescent="0.25">
      <c r="A42" s="375" t="s">
        <v>549</v>
      </c>
      <c r="B42" s="376">
        <v>10</v>
      </c>
      <c r="C42" s="382">
        <v>16940</v>
      </c>
      <c r="D42" s="378" t="s">
        <v>743</v>
      </c>
      <c r="E42" s="378" t="s">
        <v>744</v>
      </c>
      <c r="F42" s="378" t="s">
        <v>561</v>
      </c>
      <c r="G42" s="387">
        <v>33880</v>
      </c>
      <c r="H42" s="380" t="s">
        <v>811</v>
      </c>
      <c r="I42" s="379">
        <v>33880</v>
      </c>
      <c r="J42" s="388" t="s">
        <v>810</v>
      </c>
    </row>
    <row r="43" spans="1:10" ht="38.25" x14ac:dyDescent="0.25">
      <c r="A43" s="292" t="s">
        <v>548</v>
      </c>
      <c r="B43" s="280">
        <v>1</v>
      </c>
      <c r="C43" s="281">
        <v>12100</v>
      </c>
      <c r="D43" s="282"/>
      <c r="E43" s="282"/>
      <c r="F43" s="282"/>
      <c r="G43" s="283"/>
      <c r="H43" s="284"/>
      <c r="I43" s="283"/>
      <c r="J43" s="290" t="s">
        <v>740</v>
      </c>
    </row>
    <row r="44" spans="1:10" ht="102" x14ac:dyDescent="0.25">
      <c r="A44" s="292" t="s">
        <v>547</v>
      </c>
      <c r="B44" s="280">
        <v>40</v>
      </c>
      <c r="C44" s="281">
        <v>32428</v>
      </c>
      <c r="D44" s="282"/>
      <c r="E44" s="282"/>
      <c r="F44" s="308" t="s">
        <v>745</v>
      </c>
      <c r="G44" s="281"/>
      <c r="H44" s="284"/>
      <c r="I44" s="283"/>
      <c r="J44" s="280" t="s">
        <v>809</v>
      </c>
    </row>
    <row r="45" spans="1:10" x14ac:dyDescent="0.25">
      <c r="A45" s="876" t="s">
        <v>546</v>
      </c>
      <c r="B45" s="855">
        <v>5</v>
      </c>
      <c r="C45" s="866">
        <v>58080</v>
      </c>
      <c r="D45" s="393" t="s">
        <v>808</v>
      </c>
      <c r="E45" s="393" t="s">
        <v>807</v>
      </c>
      <c r="F45" s="858" t="s">
        <v>746</v>
      </c>
      <c r="G45" s="392">
        <v>24684</v>
      </c>
      <c r="H45" s="396" t="s">
        <v>806</v>
      </c>
      <c r="I45" s="395">
        <v>24684</v>
      </c>
      <c r="J45" s="397" t="s">
        <v>802</v>
      </c>
    </row>
    <row r="46" spans="1:10" x14ac:dyDescent="0.25">
      <c r="A46" s="877"/>
      <c r="B46" s="857"/>
      <c r="C46" s="867"/>
      <c r="D46" s="393" t="s">
        <v>805</v>
      </c>
      <c r="E46" s="393" t="s">
        <v>804</v>
      </c>
      <c r="F46" s="869"/>
      <c r="G46" s="392">
        <v>6171</v>
      </c>
      <c r="H46" s="396" t="s">
        <v>803</v>
      </c>
      <c r="I46" s="395">
        <v>6171</v>
      </c>
      <c r="J46" s="397" t="s">
        <v>802</v>
      </c>
    </row>
    <row r="47" spans="1:10" ht="25.5" x14ac:dyDescent="0.25">
      <c r="A47" s="403" t="s">
        <v>545</v>
      </c>
      <c r="B47" s="391">
        <v>6</v>
      </c>
      <c r="C47" s="392">
        <v>8712</v>
      </c>
      <c r="D47" s="393" t="s">
        <v>801</v>
      </c>
      <c r="E47" s="393" t="s">
        <v>800</v>
      </c>
      <c r="F47" s="391" t="s">
        <v>742</v>
      </c>
      <c r="G47" s="392">
        <v>2221.56</v>
      </c>
      <c r="H47" s="396" t="s">
        <v>799</v>
      </c>
      <c r="I47" s="395">
        <v>2221.56</v>
      </c>
      <c r="J47" s="397" t="s">
        <v>798</v>
      </c>
    </row>
    <row r="48" spans="1:10" ht="30" x14ac:dyDescent="0.2">
      <c r="A48" s="406" t="s">
        <v>544</v>
      </c>
      <c r="B48" s="391">
        <v>62</v>
      </c>
      <c r="C48" s="392">
        <v>2790</v>
      </c>
      <c r="D48" s="393" t="s">
        <v>971</v>
      </c>
      <c r="E48" s="394">
        <v>44620</v>
      </c>
      <c r="F48" s="391" t="s">
        <v>61</v>
      </c>
      <c r="G48" s="392">
        <v>2063.0500000000002</v>
      </c>
      <c r="H48" s="396" t="s">
        <v>972</v>
      </c>
      <c r="I48" s="395">
        <v>2063.0500000000002</v>
      </c>
      <c r="J48" s="408" t="s">
        <v>973</v>
      </c>
    </row>
    <row r="49" spans="1:10" ht="58.9" customHeight="1" x14ac:dyDescent="0.2">
      <c r="A49" s="309" t="s">
        <v>543</v>
      </c>
      <c r="B49" s="280">
        <v>10</v>
      </c>
      <c r="C49" s="281">
        <v>5500</v>
      </c>
      <c r="D49" s="293"/>
      <c r="E49" s="293"/>
      <c r="F49" s="280"/>
      <c r="G49" s="281"/>
      <c r="H49" s="310"/>
      <c r="I49" s="310"/>
      <c r="J49" s="311" t="s">
        <v>974</v>
      </c>
    </row>
    <row r="50" spans="1:10" ht="25.5" x14ac:dyDescent="0.2">
      <c r="A50" s="309" t="s">
        <v>542</v>
      </c>
      <c r="B50" s="280">
        <v>20</v>
      </c>
      <c r="C50" s="281">
        <v>1380</v>
      </c>
      <c r="D50" s="282"/>
      <c r="E50" s="293"/>
      <c r="F50" s="282"/>
      <c r="G50" s="283"/>
      <c r="H50" s="284"/>
      <c r="I50" s="283"/>
      <c r="J50" s="290" t="s">
        <v>975</v>
      </c>
    </row>
    <row r="51" spans="1:10" x14ac:dyDescent="0.2">
      <c r="A51" s="309" t="s">
        <v>541</v>
      </c>
      <c r="B51" s="280">
        <v>12</v>
      </c>
      <c r="C51" s="281">
        <v>3180</v>
      </c>
      <c r="D51" s="282"/>
      <c r="E51" s="282"/>
      <c r="F51" s="282"/>
      <c r="G51" s="283"/>
      <c r="H51" s="284"/>
      <c r="I51" s="283"/>
      <c r="J51" s="290" t="s">
        <v>747</v>
      </c>
    </row>
    <row r="52" spans="1:10" x14ac:dyDescent="0.2">
      <c r="A52" s="406" t="s">
        <v>540</v>
      </c>
      <c r="B52" s="391">
        <v>12</v>
      </c>
      <c r="C52" s="392">
        <v>960</v>
      </c>
      <c r="D52" s="393" t="s">
        <v>797</v>
      </c>
      <c r="E52" s="393" t="s">
        <v>796</v>
      </c>
      <c r="F52" s="393" t="s">
        <v>795</v>
      </c>
      <c r="G52" s="407">
        <v>682.73</v>
      </c>
      <c r="H52" s="396" t="s">
        <v>794</v>
      </c>
      <c r="I52" s="407">
        <v>682.73</v>
      </c>
      <c r="J52" s="397" t="s">
        <v>793</v>
      </c>
    </row>
    <row r="53" spans="1:10" x14ac:dyDescent="0.2">
      <c r="A53" s="309" t="s">
        <v>539</v>
      </c>
      <c r="B53" s="280">
        <v>6</v>
      </c>
      <c r="C53" s="281">
        <v>800.34</v>
      </c>
      <c r="D53" s="282"/>
      <c r="E53" s="282"/>
      <c r="F53" s="282"/>
      <c r="G53" s="283"/>
      <c r="H53" s="284"/>
      <c r="I53" s="283"/>
      <c r="J53" s="290" t="s">
        <v>747</v>
      </c>
    </row>
    <row r="54" spans="1:10" x14ac:dyDescent="0.2">
      <c r="A54" s="309" t="s">
        <v>538</v>
      </c>
      <c r="B54" s="280">
        <v>2</v>
      </c>
      <c r="C54" s="281">
        <v>114.96</v>
      </c>
      <c r="D54" s="282"/>
      <c r="E54" s="282"/>
      <c r="F54" s="282"/>
      <c r="G54" s="283"/>
      <c r="H54" s="284"/>
      <c r="I54" s="283"/>
      <c r="J54" s="290" t="s">
        <v>747</v>
      </c>
    </row>
    <row r="55" spans="1:10" x14ac:dyDescent="0.25">
      <c r="A55" s="864" t="s">
        <v>537</v>
      </c>
      <c r="B55" s="855">
        <v>150</v>
      </c>
      <c r="C55" s="866">
        <v>5677.5</v>
      </c>
      <c r="D55" s="403" t="s">
        <v>748</v>
      </c>
      <c r="E55" s="393" t="s">
        <v>749</v>
      </c>
      <c r="F55" s="858" t="s">
        <v>536</v>
      </c>
      <c r="G55" s="404">
        <v>8900.76</v>
      </c>
      <c r="H55" s="860" t="s">
        <v>792</v>
      </c>
      <c r="I55" s="862">
        <f>G55+G56</f>
        <v>10643.16</v>
      </c>
      <c r="J55" s="855" t="s">
        <v>791</v>
      </c>
    </row>
    <row r="56" spans="1:10" x14ac:dyDescent="0.25">
      <c r="A56" s="865"/>
      <c r="B56" s="857"/>
      <c r="C56" s="867"/>
      <c r="D56" s="403" t="s">
        <v>790</v>
      </c>
      <c r="E56" s="393" t="s">
        <v>789</v>
      </c>
      <c r="F56" s="868"/>
      <c r="G56" s="405">
        <v>1742.4</v>
      </c>
      <c r="H56" s="870"/>
      <c r="I56" s="872"/>
      <c r="J56" s="856"/>
    </row>
    <row r="57" spans="1:10" x14ac:dyDescent="0.2">
      <c r="A57" s="406" t="s">
        <v>535</v>
      </c>
      <c r="B57" s="391">
        <v>150</v>
      </c>
      <c r="C57" s="392">
        <v>960</v>
      </c>
      <c r="D57" s="292"/>
      <c r="E57" s="282"/>
      <c r="F57" s="869"/>
      <c r="G57" s="312"/>
      <c r="H57" s="871"/>
      <c r="I57" s="873"/>
      <c r="J57" s="857"/>
    </row>
    <row r="58" spans="1:10" x14ac:dyDescent="0.2">
      <c r="A58" s="291" t="s">
        <v>534</v>
      </c>
      <c r="B58" s="280"/>
      <c r="C58" s="281"/>
      <c r="D58" s="282"/>
      <c r="E58" s="282"/>
      <c r="F58" s="282"/>
      <c r="G58" s="283"/>
      <c r="H58" s="284"/>
      <c r="I58" s="283"/>
      <c r="J58" s="280"/>
    </row>
    <row r="59" spans="1:10" ht="26.25" thickBot="1" x14ac:dyDescent="0.3">
      <c r="A59" s="403" t="s">
        <v>533</v>
      </c>
      <c r="B59" s="391">
        <v>5</v>
      </c>
      <c r="C59" s="392">
        <v>20000</v>
      </c>
      <c r="D59" s="393" t="s">
        <v>788</v>
      </c>
      <c r="E59" s="393" t="s">
        <v>787</v>
      </c>
      <c r="F59" s="391" t="s">
        <v>750</v>
      </c>
      <c r="G59" s="395">
        <v>29620.560000000001</v>
      </c>
      <c r="H59" s="396" t="s">
        <v>786</v>
      </c>
      <c r="I59" s="395">
        <v>29620.560000000001</v>
      </c>
      <c r="J59" s="397" t="s">
        <v>785</v>
      </c>
    </row>
    <row r="60" spans="1:10" ht="30.6" customHeight="1" thickBot="1" x14ac:dyDescent="0.3">
      <c r="A60" s="389" t="s">
        <v>532</v>
      </c>
      <c r="B60" s="376">
        <v>12</v>
      </c>
      <c r="C60" s="382">
        <v>6534</v>
      </c>
      <c r="D60" s="378" t="s">
        <v>592</v>
      </c>
      <c r="E60" s="378" t="s">
        <v>591</v>
      </c>
      <c r="F60" s="378" t="s">
        <v>590</v>
      </c>
      <c r="G60" s="379">
        <v>5808</v>
      </c>
      <c r="H60" s="380" t="s">
        <v>589</v>
      </c>
      <c r="I60" s="379">
        <v>5808</v>
      </c>
      <c r="J60" s="381"/>
    </row>
    <row r="61" spans="1:10" ht="15.75" thickBot="1" x14ac:dyDescent="0.25">
      <c r="A61" s="338" t="s">
        <v>531</v>
      </c>
      <c r="B61" s="339">
        <v>5</v>
      </c>
      <c r="C61" s="340">
        <v>10000</v>
      </c>
      <c r="D61" s="341" t="s">
        <v>530</v>
      </c>
      <c r="E61" s="341" t="s">
        <v>529</v>
      </c>
      <c r="F61" s="341" t="s">
        <v>528</v>
      </c>
      <c r="G61" s="344">
        <v>9559</v>
      </c>
      <c r="H61" s="343" t="s">
        <v>527</v>
      </c>
      <c r="I61" s="342">
        <v>9559</v>
      </c>
      <c r="J61" s="331" t="s">
        <v>988</v>
      </c>
    </row>
    <row r="62" spans="1:10" ht="103.9" customHeight="1" x14ac:dyDescent="0.25">
      <c r="A62" s="390" t="s">
        <v>526</v>
      </c>
      <c r="B62" s="391">
        <v>2</v>
      </c>
      <c r="C62" s="392">
        <v>29550</v>
      </c>
      <c r="D62" s="393" t="s">
        <v>976</v>
      </c>
      <c r="E62" s="394">
        <v>44620</v>
      </c>
      <c r="F62" s="399" t="s">
        <v>751</v>
      </c>
      <c r="G62" s="392">
        <v>26813.599999999999</v>
      </c>
      <c r="H62" s="396" t="s">
        <v>977</v>
      </c>
      <c r="I62" s="395">
        <v>26813.599999999999</v>
      </c>
      <c r="J62" s="399" t="s">
        <v>978</v>
      </c>
    </row>
    <row r="63" spans="1:10" ht="29.25" customHeight="1" x14ac:dyDescent="0.25">
      <c r="A63" s="390" t="s">
        <v>525</v>
      </c>
      <c r="B63" s="391">
        <v>1</v>
      </c>
      <c r="C63" s="392">
        <v>10000</v>
      </c>
      <c r="D63" s="858" t="s">
        <v>784</v>
      </c>
      <c r="E63" s="858" t="s">
        <v>774</v>
      </c>
      <c r="F63" s="855" t="s">
        <v>751</v>
      </c>
      <c r="G63" s="392">
        <v>5552.69</v>
      </c>
      <c r="H63" s="860" t="s">
        <v>783</v>
      </c>
      <c r="I63" s="862">
        <f>G63+G64</f>
        <v>10759.32</v>
      </c>
      <c r="J63" s="855" t="s">
        <v>782</v>
      </c>
    </row>
    <row r="64" spans="1:10" ht="15.75" thickBot="1" x14ac:dyDescent="0.3">
      <c r="A64" s="400" t="s">
        <v>524</v>
      </c>
      <c r="B64" s="401">
        <v>1</v>
      </c>
      <c r="C64" s="402">
        <v>11300</v>
      </c>
      <c r="D64" s="859"/>
      <c r="E64" s="859"/>
      <c r="F64" s="857"/>
      <c r="G64" s="392">
        <v>5206.63</v>
      </c>
      <c r="H64" s="861"/>
      <c r="I64" s="863"/>
      <c r="J64" s="857"/>
    </row>
    <row r="65" spans="1:10" ht="15.75" thickBot="1" x14ac:dyDescent="0.25">
      <c r="A65" s="345" t="s">
        <v>523</v>
      </c>
      <c r="B65" s="346">
        <v>5</v>
      </c>
      <c r="C65" s="347">
        <v>4200</v>
      </c>
      <c r="D65" s="348" t="s">
        <v>511</v>
      </c>
      <c r="E65" s="348" t="s">
        <v>498</v>
      </c>
      <c r="F65" s="349" t="s">
        <v>497</v>
      </c>
      <c r="G65" s="350">
        <v>1194.33</v>
      </c>
      <c r="H65" s="351" t="s">
        <v>510</v>
      </c>
      <c r="I65" s="344">
        <v>1194.33</v>
      </c>
      <c r="J65" s="331" t="s">
        <v>988</v>
      </c>
    </row>
    <row r="66" spans="1:10" ht="15.75" thickBot="1" x14ac:dyDescent="0.25">
      <c r="A66" s="338" t="s">
        <v>522</v>
      </c>
      <c r="B66" s="339">
        <v>5</v>
      </c>
      <c r="C66" s="340">
        <v>4908.8999999999996</v>
      </c>
      <c r="D66" s="341" t="s">
        <v>511</v>
      </c>
      <c r="E66" s="341" t="s">
        <v>498</v>
      </c>
      <c r="F66" s="341" t="s">
        <v>497</v>
      </c>
      <c r="G66" s="342">
        <v>4345.47</v>
      </c>
      <c r="H66" s="343" t="s">
        <v>510</v>
      </c>
      <c r="I66" s="342">
        <v>4345.47</v>
      </c>
      <c r="J66" s="331" t="s">
        <v>988</v>
      </c>
    </row>
    <row r="67" spans="1:10" s="71" customFormat="1" thickBot="1" x14ac:dyDescent="0.3">
      <c r="A67" s="352" t="s">
        <v>521</v>
      </c>
      <c r="B67" s="353">
        <v>56</v>
      </c>
      <c r="C67" s="354">
        <v>13440</v>
      </c>
      <c r="D67" s="355"/>
      <c r="E67" s="355"/>
      <c r="F67" s="355"/>
      <c r="G67" s="356"/>
      <c r="H67" s="357"/>
      <c r="I67" s="356"/>
      <c r="J67" s="331"/>
    </row>
    <row r="68" spans="1:10" ht="15.75" thickBot="1" x14ac:dyDescent="0.25">
      <c r="A68" s="318" t="s">
        <v>518</v>
      </c>
      <c r="B68" s="319">
        <v>24</v>
      </c>
      <c r="C68" s="320"/>
      <c r="D68" s="321" t="s">
        <v>520</v>
      </c>
      <c r="E68" s="321" t="s">
        <v>282</v>
      </c>
      <c r="F68" s="321" t="s">
        <v>493</v>
      </c>
      <c r="G68" s="322">
        <v>731.28</v>
      </c>
      <c r="H68" s="323" t="s">
        <v>519</v>
      </c>
      <c r="I68" s="322">
        <v>731.28</v>
      </c>
      <c r="J68" s="331" t="s">
        <v>988</v>
      </c>
    </row>
    <row r="69" spans="1:10" ht="15.75" thickBot="1" x14ac:dyDescent="0.25">
      <c r="A69" s="332" t="s">
        <v>518</v>
      </c>
      <c r="B69" s="333">
        <v>24</v>
      </c>
      <c r="C69" s="334"/>
      <c r="D69" s="335" t="s">
        <v>494</v>
      </c>
      <c r="E69" s="335" t="s">
        <v>201</v>
      </c>
      <c r="F69" s="335" t="s">
        <v>493</v>
      </c>
      <c r="G69" s="336">
        <v>731.28</v>
      </c>
      <c r="H69" s="337" t="s">
        <v>492</v>
      </c>
      <c r="I69" s="336">
        <v>731.28</v>
      </c>
      <c r="J69" s="331" t="s">
        <v>988</v>
      </c>
    </row>
    <row r="70" spans="1:10" s="71" customFormat="1" thickBot="1" x14ac:dyDescent="0.3">
      <c r="A70" s="358" t="s">
        <v>517</v>
      </c>
      <c r="B70" s="359">
        <v>30</v>
      </c>
      <c r="C70" s="360">
        <v>12000</v>
      </c>
      <c r="D70" s="361"/>
      <c r="E70" s="361"/>
      <c r="F70" s="361"/>
      <c r="G70" s="362"/>
      <c r="H70" s="363"/>
      <c r="I70" s="362"/>
      <c r="J70" s="331"/>
    </row>
    <row r="71" spans="1:10" ht="15.75" thickBot="1" x14ac:dyDescent="0.25">
      <c r="A71" s="364" t="s">
        <v>512</v>
      </c>
      <c r="B71" s="365">
        <v>3</v>
      </c>
      <c r="C71" s="365"/>
      <c r="D71" s="366" t="s">
        <v>494</v>
      </c>
      <c r="E71" s="366" t="s">
        <v>201</v>
      </c>
      <c r="F71" s="366" t="s">
        <v>493</v>
      </c>
      <c r="G71" s="367">
        <v>533.61</v>
      </c>
      <c r="H71" s="368" t="s">
        <v>492</v>
      </c>
      <c r="I71" s="367">
        <v>533.61</v>
      </c>
      <c r="J71" s="331" t="s">
        <v>988</v>
      </c>
    </row>
    <row r="72" spans="1:10" ht="15.75" thickBot="1" x14ac:dyDescent="0.25">
      <c r="A72" s="369" t="s">
        <v>512</v>
      </c>
      <c r="B72" s="319">
        <v>3</v>
      </c>
      <c r="C72" s="319"/>
      <c r="D72" s="321" t="s">
        <v>516</v>
      </c>
      <c r="E72" s="321" t="s">
        <v>352</v>
      </c>
      <c r="F72" s="321" t="s">
        <v>493</v>
      </c>
      <c r="G72" s="322">
        <v>705.06</v>
      </c>
      <c r="H72" s="323" t="s">
        <v>515</v>
      </c>
      <c r="I72" s="322">
        <v>705.06</v>
      </c>
      <c r="J72" s="331" t="s">
        <v>988</v>
      </c>
    </row>
    <row r="73" spans="1:10" ht="15.75" thickBot="1" x14ac:dyDescent="0.25">
      <c r="A73" s="369" t="s">
        <v>512</v>
      </c>
      <c r="B73" s="319">
        <v>3</v>
      </c>
      <c r="C73" s="319"/>
      <c r="D73" s="321" t="s">
        <v>514</v>
      </c>
      <c r="E73" s="321" t="s">
        <v>498</v>
      </c>
      <c r="F73" s="321" t="s">
        <v>497</v>
      </c>
      <c r="G73" s="322">
        <v>276.64</v>
      </c>
      <c r="H73" s="323" t="s">
        <v>513</v>
      </c>
      <c r="I73" s="322">
        <v>276.64</v>
      </c>
      <c r="J73" s="331" t="s">
        <v>988</v>
      </c>
    </row>
    <row r="74" spans="1:10" ht="15.75" thickBot="1" x14ac:dyDescent="0.25">
      <c r="A74" s="369" t="s">
        <v>512</v>
      </c>
      <c r="B74" s="319">
        <v>10</v>
      </c>
      <c r="C74" s="319"/>
      <c r="D74" s="321" t="s">
        <v>511</v>
      </c>
      <c r="E74" s="321" t="s">
        <v>498</v>
      </c>
      <c r="F74" s="321" t="s">
        <v>497</v>
      </c>
      <c r="G74" s="322">
        <v>922.16</v>
      </c>
      <c r="H74" s="323" t="s">
        <v>510</v>
      </c>
      <c r="I74" s="322">
        <v>922.16</v>
      </c>
      <c r="J74" s="331" t="s">
        <v>988</v>
      </c>
    </row>
    <row r="75" spans="1:10" ht="15.75" thickBot="1" x14ac:dyDescent="0.25">
      <c r="A75" s="370" t="s">
        <v>509</v>
      </c>
      <c r="B75" s="353">
        <v>14</v>
      </c>
      <c r="C75" s="354">
        <v>6000</v>
      </c>
      <c r="D75" s="371"/>
      <c r="E75" s="371"/>
      <c r="F75" s="371"/>
      <c r="G75" s="372"/>
      <c r="H75" s="373"/>
      <c r="I75" s="372"/>
      <c r="J75" s="331"/>
    </row>
    <row r="76" spans="1:10" ht="15.6" customHeight="1" thickBot="1" x14ac:dyDescent="0.25">
      <c r="A76" s="318" t="s">
        <v>508</v>
      </c>
      <c r="B76" s="319">
        <v>1</v>
      </c>
      <c r="C76" s="320"/>
      <c r="D76" s="321" t="s">
        <v>494</v>
      </c>
      <c r="E76" s="321" t="s">
        <v>201</v>
      </c>
      <c r="F76" s="321" t="s">
        <v>493</v>
      </c>
      <c r="G76" s="322">
        <v>261.36</v>
      </c>
      <c r="H76" s="323" t="s">
        <v>492</v>
      </c>
      <c r="I76" s="322">
        <v>261.36</v>
      </c>
      <c r="J76" s="331" t="s">
        <v>988</v>
      </c>
    </row>
    <row r="77" spans="1:10" ht="15.6" customHeight="1" thickBot="1" x14ac:dyDescent="0.25">
      <c r="A77" s="318" t="s">
        <v>508</v>
      </c>
      <c r="B77" s="319">
        <v>3</v>
      </c>
      <c r="C77" s="320"/>
      <c r="D77" s="321" t="s">
        <v>507</v>
      </c>
      <c r="E77" s="321" t="s">
        <v>506</v>
      </c>
      <c r="F77" s="321" t="s">
        <v>493</v>
      </c>
      <c r="G77" s="322">
        <v>784.08</v>
      </c>
      <c r="H77" s="323" t="s">
        <v>505</v>
      </c>
      <c r="I77" s="322">
        <v>784.08</v>
      </c>
      <c r="J77" s="331" t="s">
        <v>988</v>
      </c>
    </row>
    <row r="78" spans="1:10" ht="15.6" customHeight="1" thickBot="1" x14ac:dyDescent="0.25">
      <c r="A78" s="318" t="s">
        <v>504</v>
      </c>
      <c r="B78" s="319">
        <v>11</v>
      </c>
      <c r="C78" s="320"/>
      <c r="D78" s="321" t="s">
        <v>499</v>
      </c>
      <c r="E78" s="321" t="s">
        <v>498</v>
      </c>
      <c r="F78" s="321" t="s">
        <v>497</v>
      </c>
      <c r="G78" s="322">
        <v>1157.01</v>
      </c>
      <c r="H78" s="323" t="s">
        <v>496</v>
      </c>
      <c r="I78" s="322">
        <v>1157.01</v>
      </c>
      <c r="J78" s="331" t="s">
        <v>988</v>
      </c>
    </row>
    <row r="79" spans="1:10" ht="15.6" customHeight="1" thickBot="1" x14ac:dyDescent="0.25">
      <c r="A79" s="318" t="s">
        <v>503</v>
      </c>
      <c r="B79" s="319">
        <v>11</v>
      </c>
      <c r="C79" s="320"/>
      <c r="D79" s="321" t="s">
        <v>499</v>
      </c>
      <c r="E79" s="321" t="s">
        <v>498</v>
      </c>
      <c r="F79" s="321" t="s">
        <v>497</v>
      </c>
      <c r="G79" s="322">
        <v>764.84</v>
      </c>
      <c r="H79" s="323" t="s">
        <v>496</v>
      </c>
      <c r="I79" s="322">
        <v>764.84</v>
      </c>
      <c r="J79" s="331" t="s">
        <v>988</v>
      </c>
    </row>
    <row r="80" spans="1:10" ht="15.6" customHeight="1" thickBot="1" x14ac:dyDescent="0.25">
      <c r="A80" s="318" t="s">
        <v>502</v>
      </c>
      <c r="B80" s="319">
        <v>7</v>
      </c>
      <c r="C80" s="320"/>
      <c r="D80" s="321">
        <v>395972348</v>
      </c>
      <c r="E80" s="321" t="s">
        <v>201</v>
      </c>
      <c r="F80" s="321" t="s">
        <v>501</v>
      </c>
      <c r="G80" s="322">
        <v>52.43</v>
      </c>
      <c r="H80" s="323" t="s">
        <v>500</v>
      </c>
      <c r="I80" s="322">
        <v>52.43</v>
      </c>
      <c r="J80" s="331" t="s">
        <v>988</v>
      </c>
    </row>
    <row r="81" spans="1:10" ht="15.6" customHeight="1" thickBot="1" x14ac:dyDescent="0.25">
      <c r="A81" s="318" t="s">
        <v>495</v>
      </c>
      <c r="B81" s="319">
        <v>7</v>
      </c>
      <c r="C81" s="320"/>
      <c r="D81" s="321" t="s">
        <v>499</v>
      </c>
      <c r="E81" s="321" t="s">
        <v>498</v>
      </c>
      <c r="F81" s="321" t="s">
        <v>497</v>
      </c>
      <c r="G81" s="322">
        <v>41.25</v>
      </c>
      <c r="H81" s="323" t="s">
        <v>496</v>
      </c>
      <c r="I81" s="322">
        <v>41.25</v>
      </c>
      <c r="J81" s="331" t="s">
        <v>988</v>
      </c>
    </row>
    <row r="82" spans="1:10" ht="15.6" customHeight="1" thickBot="1" x14ac:dyDescent="0.25">
      <c r="A82" s="332" t="s">
        <v>495</v>
      </c>
      <c r="B82" s="333">
        <v>10</v>
      </c>
      <c r="C82" s="334"/>
      <c r="D82" s="335" t="s">
        <v>494</v>
      </c>
      <c r="E82" s="335" t="s">
        <v>201</v>
      </c>
      <c r="F82" s="335" t="s">
        <v>493</v>
      </c>
      <c r="G82" s="336">
        <v>11.26</v>
      </c>
      <c r="H82" s="337" t="s">
        <v>492</v>
      </c>
      <c r="I82" s="336">
        <v>11.26</v>
      </c>
      <c r="J82" s="331" t="s">
        <v>988</v>
      </c>
    </row>
    <row r="83" spans="1:10" s="71" customFormat="1" thickBot="1" x14ac:dyDescent="0.25">
      <c r="A83" s="291" t="s">
        <v>491</v>
      </c>
      <c r="B83" s="313"/>
      <c r="C83" s="314"/>
      <c r="D83" s="315"/>
      <c r="E83" s="315"/>
      <c r="F83" s="315"/>
      <c r="G83" s="316"/>
      <c r="H83" s="317"/>
      <c r="I83" s="316"/>
      <c r="J83" s="313"/>
    </row>
    <row r="84" spans="1:10" ht="15.75" thickBot="1" x14ac:dyDescent="0.25">
      <c r="A84" s="338" t="s">
        <v>490</v>
      </c>
      <c r="B84" s="339">
        <v>1</v>
      </c>
      <c r="C84" s="340">
        <v>4235</v>
      </c>
      <c r="D84" s="341" t="s">
        <v>489</v>
      </c>
      <c r="E84" s="341" t="s">
        <v>163</v>
      </c>
      <c r="F84" s="341" t="s">
        <v>488</v>
      </c>
      <c r="G84" s="342">
        <v>4234.4399999999996</v>
      </c>
      <c r="H84" s="341" t="s">
        <v>487</v>
      </c>
      <c r="I84" s="342">
        <v>4234.4399999999996</v>
      </c>
      <c r="J84" s="331" t="s">
        <v>988</v>
      </c>
    </row>
    <row r="85" spans="1:10" ht="28.5" customHeight="1" x14ac:dyDescent="0.25">
      <c r="A85" s="307" t="s">
        <v>486</v>
      </c>
      <c r="B85" s="280">
        <v>1</v>
      </c>
      <c r="C85" s="281">
        <v>500</v>
      </c>
      <c r="D85" s="282"/>
      <c r="E85" s="293"/>
      <c r="F85" s="280"/>
      <c r="G85" s="283"/>
      <c r="H85" s="284"/>
      <c r="I85" s="283"/>
      <c r="J85" s="280" t="s">
        <v>979</v>
      </c>
    </row>
    <row r="86" spans="1:10" ht="42.75" customHeight="1" x14ac:dyDescent="0.25">
      <c r="A86" s="390" t="s">
        <v>485</v>
      </c>
      <c r="B86" s="391">
        <v>1</v>
      </c>
      <c r="C86" s="392">
        <v>4500</v>
      </c>
      <c r="D86" s="393" t="s">
        <v>980</v>
      </c>
      <c r="E86" s="394">
        <v>44615</v>
      </c>
      <c r="F86" s="393" t="s">
        <v>981</v>
      </c>
      <c r="G86" s="395">
        <v>4985.2</v>
      </c>
      <c r="H86" s="396" t="s">
        <v>982</v>
      </c>
      <c r="I86" s="395">
        <v>4985.2</v>
      </c>
      <c r="J86" s="397" t="s">
        <v>983</v>
      </c>
    </row>
    <row r="87" spans="1:10" ht="25.5" x14ac:dyDescent="0.25">
      <c r="A87" s="390" t="s">
        <v>484</v>
      </c>
      <c r="B87" s="391">
        <v>1</v>
      </c>
      <c r="C87" s="392">
        <v>244</v>
      </c>
      <c r="D87" s="393" t="s">
        <v>984</v>
      </c>
      <c r="E87" s="393" t="s">
        <v>800</v>
      </c>
      <c r="F87" s="398" t="s">
        <v>985</v>
      </c>
      <c r="G87" s="392">
        <v>1113.2</v>
      </c>
      <c r="H87" s="396" t="s">
        <v>986</v>
      </c>
      <c r="I87" s="395">
        <v>1113.2</v>
      </c>
      <c r="J87" s="397" t="s">
        <v>987</v>
      </c>
    </row>
    <row r="90" spans="1:10" x14ac:dyDescent="0.25">
      <c r="A90" s="154" t="s">
        <v>779</v>
      </c>
      <c r="B90" s="19">
        <f>Kopsavilkums!G10</f>
        <v>34714.6</v>
      </c>
    </row>
    <row r="91" spans="1:10" x14ac:dyDescent="0.25">
      <c r="B91" s="19"/>
    </row>
    <row r="92" spans="1:10" x14ac:dyDescent="0.25">
      <c r="A92" s="124" t="s">
        <v>780</v>
      </c>
      <c r="B92" s="155">
        <f>G3</f>
        <v>34714.6</v>
      </c>
    </row>
    <row r="93" spans="1:10" x14ac:dyDescent="0.25">
      <c r="A93" s="124" t="s">
        <v>1017</v>
      </c>
      <c r="B93" s="506">
        <f>G4+G5</f>
        <v>753248</v>
      </c>
    </row>
  </sheetData>
  <mergeCells count="34">
    <mergeCell ref="A7:J7"/>
    <mergeCell ref="A8:C8"/>
    <mergeCell ref="D8:J8"/>
    <mergeCell ref="A9:A10"/>
    <mergeCell ref="B9:B10"/>
    <mergeCell ref="C9:C10"/>
    <mergeCell ref="D9:G9"/>
    <mergeCell ref="H9:I9"/>
    <mergeCell ref="J9:J10"/>
    <mergeCell ref="J14:J15"/>
    <mergeCell ref="A16:A17"/>
    <mergeCell ref="D23:D24"/>
    <mergeCell ref="E23:E24"/>
    <mergeCell ref="F23:F24"/>
    <mergeCell ref="H23:H24"/>
    <mergeCell ref="I23:I24"/>
    <mergeCell ref="J37:J39"/>
    <mergeCell ref="A45:A46"/>
    <mergeCell ref="B45:B46"/>
    <mergeCell ref="C45:C46"/>
    <mergeCell ref="F45:F46"/>
    <mergeCell ref="A55:A56"/>
    <mergeCell ref="B55:B56"/>
    <mergeCell ref="C55:C56"/>
    <mergeCell ref="F55:F57"/>
    <mergeCell ref="H55:H57"/>
    <mergeCell ref="J55:J57"/>
    <mergeCell ref="D63:D64"/>
    <mergeCell ref="E63:E64"/>
    <mergeCell ref="F63:F64"/>
    <mergeCell ref="H63:H64"/>
    <mergeCell ref="I63:I64"/>
    <mergeCell ref="J63:J64"/>
    <mergeCell ref="I55:I57"/>
  </mergeCells>
  <pageMargins left="0.70866141732283472" right="0.70866141732283472" top="0.74803149606299213" bottom="0.74803149606299213" header="0.31496062992125984" footer="0.31496062992125984"/>
  <pageSetup paperSize="9" scale="53" fitToHeight="3"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7241E3-0656-4792-A5E3-BBE58CD7FAEC}">
  <sheetPr>
    <tabColor rgb="FF7030A0"/>
    <pageSetUpPr fitToPage="1"/>
  </sheetPr>
  <dimension ref="A1:K35"/>
  <sheetViews>
    <sheetView zoomScaleNormal="100" zoomScaleSheetLayoutView="90" workbookViewId="0">
      <selection activeCell="J2" sqref="J2"/>
    </sheetView>
  </sheetViews>
  <sheetFormatPr defaultRowHeight="15" x14ac:dyDescent="0.25"/>
  <cols>
    <col min="1" max="1" width="37" style="154" customWidth="1"/>
    <col min="2" max="2" width="14.28515625" style="154" customWidth="1"/>
    <col min="3" max="3" width="16.85546875" style="154" customWidth="1"/>
    <col min="4" max="5" width="14.140625" style="154" customWidth="1"/>
    <col min="6" max="6" width="30" style="154" customWidth="1"/>
    <col min="7" max="7" width="14.28515625" style="154" customWidth="1"/>
    <col min="8" max="8" width="14.5703125" style="154" customWidth="1"/>
    <col min="9" max="9" width="14.140625" style="154" customWidth="1"/>
    <col min="10" max="10" width="41.140625" style="154" customWidth="1"/>
    <col min="11" max="11" width="14.140625" style="11" customWidth="1"/>
    <col min="12" max="13" width="10" style="154" bestFit="1" customWidth="1"/>
    <col min="14" max="16384" width="9.140625" style="154"/>
  </cols>
  <sheetData>
    <row r="1" spans="1:10" s="11" customFormat="1" ht="15.75" x14ac:dyDescent="0.25">
      <c r="A1" s="9"/>
      <c r="B1" s="9"/>
      <c r="C1" s="9"/>
      <c r="D1" s="9"/>
      <c r="E1" s="9"/>
      <c r="F1" s="9"/>
      <c r="G1" s="9"/>
      <c r="H1" s="9"/>
      <c r="I1" s="9"/>
      <c r="J1" s="9" t="s">
        <v>923</v>
      </c>
    </row>
    <row r="2" spans="1:10" s="11" customFormat="1" ht="47.25" x14ac:dyDescent="0.25">
      <c r="A2" s="9"/>
      <c r="B2" s="9"/>
      <c r="C2" s="9"/>
      <c r="D2" s="9"/>
      <c r="E2" s="9"/>
      <c r="F2" s="9"/>
      <c r="G2" s="9"/>
      <c r="H2" s="9"/>
      <c r="I2" s="9"/>
      <c r="J2" s="9" t="s">
        <v>1112</v>
      </c>
    </row>
    <row r="3" spans="1:10" s="11" customFormat="1" ht="31.5" x14ac:dyDescent="0.25">
      <c r="A3" s="9" t="s">
        <v>675</v>
      </c>
      <c r="B3" s="9"/>
      <c r="C3" s="9"/>
      <c r="D3" s="9"/>
      <c r="E3" s="9"/>
      <c r="F3" s="434" t="s">
        <v>605</v>
      </c>
      <c r="G3" s="435">
        <f>G29</f>
        <v>23280.400000000001</v>
      </c>
      <c r="H3" s="9"/>
      <c r="I3" s="9"/>
      <c r="J3" s="10"/>
    </row>
    <row r="4" spans="1:10" s="11" customFormat="1" ht="15.75" x14ac:dyDescent="0.25">
      <c r="A4" s="9"/>
      <c r="B4" s="9"/>
      <c r="C4" s="9"/>
      <c r="D4" s="9"/>
      <c r="E4" s="9"/>
      <c r="F4" s="415" t="s">
        <v>736</v>
      </c>
      <c r="G4" s="442">
        <f>G12+G14+G15+G16+G19+G20+G21+G22+G23+G24+G25+G26+G27+G28+G30+G31</f>
        <v>562298.49999999988</v>
      </c>
      <c r="H4" s="9"/>
      <c r="I4" s="9"/>
      <c r="J4" s="10"/>
    </row>
    <row r="5" spans="1:10" s="11" customFormat="1" ht="18.75" x14ac:dyDescent="0.25">
      <c r="A5" s="851" t="s">
        <v>48</v>
      </c>
      <c r="B5" s="851"/>
      <c r="C5" s="852"/>
      <c r="D5" s="897"/>
      <c r="E5" s="897"/>
      <c r="F5" s="897"/>
      <c r="G5" s="897"/>
      <c r="H5" s="897"/>
      <c r="I5" s="897"/>
      <c r="J5" s="163"/>
    </row>
    <row r="6" spans="1:10" s="11" customFormat="1" ht="15.75" customHeight="1" x14ac:dyDescent="0.25">
      <c r="A6" s="890" t="s">
        <v>49</v>
      </c>
      <c r="B6" s="891"/>
      <c r="C6" s="891"/>
      <c r="D6" s="854" t="s">
        <v>48</v>
      </c>
      <c r="E6" s="854"/>
      <c r="F6" s="854"/>
      <c r="G6" s="854"/>
      <c r="H6" s="854"/>
      <c r="I6" s="854"/>
      <c r="J6" s="854"/>
    </row>
    <row r="7" spans="1:10" s="11" customFormat="1" ht="15.75" x14ac:dyDescent="0.25">
      <c r="A7" s="893" t="s">
        <v>50</v>
      </c>
      <c r="B7" s="893" t="s">
        <v>51</v>
      </c>
      <c r="C7" s="895" t="s">
        <v>52</v>
      </c>
      <c r="D7" s="854" t="s">
        <v>53</v>
      </c>
      <c r="E7" s="854"/>
      <c r="F7" s="854"/>
      <c r="G7" s="854"/>
      <c r="H7" s="854" t="s">
        <v>54</v>
      </c>
      <c r="I7" s="854"/>
      <c r="J7" s="854"/>
    </row>
    <row r="8" spans="1:10" s="11" customFormat="1" ht="31.5" x14ac:dyDescent="0.25">
      <c r="A8" s="894"/>
      <c r="B8" s="894"/>
      <c r="C8" s="898"/>
      <c r="D8" s="259" t="s">
        <v>56</v>
      </c>
      <c r="E8" s="259" t="s">
        <v>57</v>
      </c>
      <c r="F8" s="259" t="s">
        <v>58</v>
      </c>
      <c r="G8" s="259" t="s">
        <v>59</v>
      </c>
      <c r="H8" s="259" t="s">
        <v>4</v>
      </c>
      <c r="I8" s="259" t="s">
        <v>0</v>
      </c>
      <c r="J8" s="854"/>
    </row>
    <row r="9" spans="1:10" s="11" customFormat="1" ht="15.75" x14ac:dyDescent="0.25">
      <c r="A9" s="14" t="s">
        <v>6</v>
      </c>
      <c r="B9" s="15">
        <f>SUM(B10:B31)</f>
        <v>127</v>
      </c>
      <c r="C9" s="52">
        <f>SUM(C10:C30)</f>
        <v>1190485</v>
      </c>
      <c r="D9" s="430"/>
      <c r="E9" s="430"/>
      <c r="F9" s="430"/>
      <c r="G9" s="52">
        <f>SUM(G10:G31)</f>
        <v>585578.89999999991</v>
      </c>
      <c r="H9" s="430"/>
      <c r="I9" s="52">
        <f>SUM(I10:I31)</f>
        <v>585578.89999999991</v>
      </c>
      <c r="J9" s="431" t="s">
        <v>1013</v>
      </c>
    </row>
    <row r="10" spans="1:10" s="11" customFormat="1" ht="30" x14ac:dyDescent="0.25">
      <c r="A10" s="120" t="s">
        <v>674</v>
      </c>
      <c r="B10" s="119">
        <v>1</v>
      </c>
      <c r="C10" s="118">
        <v>127413</v>
      </c>
      <c r="D10" s="164"/>
      <c r="E10" s="164"/>
      <c r="F10" s="164"/>
      <c r="G10" s="165"/>
      <c r="H10" s="164"/>
      <c r="I10" s="164"/>
      <c r="J10" s="117" t="s">
        <v>759</v>
      </c>
    </row>
    <row r="11" spans="1:10" s="11" customFormat="1" x14ac:dyDescent="0.25">
      <c r="A11" s="121" t="s">
        <v>673</v>
      </c>
      <c r="B11" s="119">
        <v>1</v>
      </c>
      <c r="C11" s="118">
        <v>5348</v>
      </c>
      <c r="D11" s="164"/>
      <c r="E11" s="164"/>
      <c r="F11" s="164"/>
      <c r="G11" s="165"/>
      <c r="H11" s="164"/>
      <c r="I11" s="164"/>
      <c r="J11" s="117" t="s">
        <v>759</v>
      </c>
    </row>
    <row r="12" spans="1:10" s="11" customFormat="1" ht="30" x14ac:dyDescent="0.25">
      <c r="A12" s="443" t="s">
        <v>672</v>
      </c>
      <c r="B12" s="444">
        <v>1</v>
      </c>
      <c r="C12" s="445">
        <v>18876</v>
      </c>
      <c r="D12" s="446" t="s">
        <v>828</v>
      </c>
      <c r="E12" s="446" t="s">
        <v>829</v>
      </c>
      <c r="F12" s="446" t="s">
        <v>668</v>
      </c>
      <c r="G12" s="447">
        <v>12971.2</v>
      </c>
      <c r="H12" s="446">
        <v>7</v>
      </c>
      <c r="I12" s="446">
        <v>12971.2</v>
      </c>
      <c r="J12" s="448" t="s">
        <v>208</v>
      </c>
    </row>
    <row r="13" spans="1:10" s="11" customFormat="1" ht="30" x14ac:dyDescent="0.25">
      <c r="A13" s="120" t="s">
        <v>671</v>
      </c>
      <c r="B13" s="119">
        <v>1</v>
      </c>
      <c r="C13" s="118">
        <v>241143</v>
      </c>
      <c r="D13" s="166"/>
      <c r="E13" s="166"/>
      <c r="F13" s="166" t="s">
        <v>655</v>
      </c>
      <c r="G13" s="167"/>
      <c r="H13" s="166"/>
      <c r="I13" s="166"/>
      <c r="J13" s="452"/>
    </row>
    <row r="14" spans="1:10" s="11" customFormat="1" ht="60" x14ac:dyDescent="0.25">
      <c r="A14" s="443" t="s">
        <v>670</v>
      </c>
      <c r="B14" s="444">
        <v>1</v>
      </c>
      <c r="C14" s="445">
        <v>39325</v>
      </c>
      <c r="D14" s="446" t="s">
        <v>830</v>
      </c>
      <c r="E14" s="446" t="s">
        <v>829</v>
      </c>
      <c r="F14" s="446" t="s">
        <v>668</v>
      </c>
      <c r="G14" s="447">
        <v>44953.919999999998</v>
      </c>
      <c r="H14" s="446">
        <v>6</v>
      </c>
      <c r="I14" s="446">
        <v>44953.919999999998</v>
      </c>
      <c r="J14" s="448" t="s">
        <v>208</v>
      </c>
    </row>
    <row r="15" spans="1:10" s="11" customFormat="1" ht="97.5" customHeight="1" x14ac:dyDescent="0.25">
      <c r="A15" s="443" t="s">
        <v>669</v>
      </c>
      <c r="B15" s="444">
        <v>1</v>
      </c>
      <c r="C15" s="445">
        <v>30615</v>
      </c>
      <c r="D15" s="446" t="s">
        <v>831</v>
      </c>
      <c r="E15" s="446" t="s">
        <v>832</v>
      </c>
      <c r="F15" s="449" t="s">
        <v>760</v>
      </c>
      <c r="G15" s="445">
        <f>SUM(2371.6+20846.73)</f>
        <v>23218.329999999998</v>
      </c>
      <c r="H15" s="446" t="s">
        <v>833</v>
      </c>
      <c r="I15" s="446">
        <f>SUM(2371.6+20846.73)</f>
        <v>23218.329999999998</v>
      </c>
      <c r="J15" s="448" t="s">
        <v>208</v>
      </c>
    </row>
    <row r="16" spans="1:10" s="11" customFormat="1" ht="30" x14ac:dyDescent="0.25">
      <c r="A16" s="443" t="s">
        <v>667</v>
      </c>
      <c r="B16" s="444">
        <v>2</v>
      </c>
      <c r="C16" s="445">
        <v>25168</v>
      </c>
      <c r="D16" s="446" t="s">
        <v>834</v>
      </c>
      <c r="E16" s="446" t="s">
        <v>829</v>
      </c>
      <c r="F16" s="446" t="s">
        <v>92</v>
      </c>
      <c r="G16" s="447">
        <v>6916.41</v>
      </c>
      <c r="H16" s="446" t="s">
        <v>835</v>
      </c>
      <c r="I16" s="446">
        <v>6916.41</v>
      </c>
      <c r="J16" s="448" t="s">
        <v>208</v>
      </c>
    </row>
    <row r="17" spans="1:10" s="11" customFormat="1" ht="30" x14ac:dyDescent="0.25">
      <c r="A17" s="120" t="s">
        <v>666</v>
      </c>
      <c r="B17" s="119">
        <v>1</v>
      </c>
      <c r="C17" s="118">
        <v>108216</v>
      </c>
      <c r="D17" s="166"/>
      <c r="E17" s="166"/>
      <c r="F17" s="166" t="s">
        <v>655</v>
      </c>
      <c r="G17" s="167"/>
      <c r="H17" s="166"/>
      <c r="I17" s="168"/>
      <c r="J17" s="452"/>
    </row>
    <row r="18" spans="1:10" s="11" customFormat="1" ht="45" x14ac:dyDescent="0.25">
      <c r="A18" s="120" t="s">
        <v>665</v>
      </c>
      <c r="B18" s="119">
        <v>1</v>
      </c>
      <c r="C18" s="118">
        <v>30615</v>
      </c>
      <c r="D18" s="164"/>
      <c r="E18" s="164"/>
      <c r="F18" s="164"/>
      <c r="G18" s="165"/>
      <c r="H18" s="164"/>
      <c r="I18" s="164"/>
      <c r="J18" s="117" t="s">
        <v>759</v>
      </c>
    </row>
    <row r="19" spans="1:10" s="11" customFormat="1" ht="45" x14ac:dyDescent="0.25">
      <c r="A19" s="443" t="s">
        <v>664</v>
      </c>
      <c r="B19" s="444">
        <v>25</v>
      </c>
      <c r="C19" s="445">
        <v>189069</v>
      </c>
      <c r="D19" s="446" t="s">
        <v>836</v>
      </c>
      <c r="E19" s="446" t="s">
        <v>787</v>
      </c>
      <c r="F19" s="446" t="s">
        <v>657</v>
      </c>
      <c r="G19" s="447">
        <v>121312.18</v>
      </c>
      <c r="H19" s="446">
        <v>2</v>
      </c>
      <c r="I19" s="446">
        <v>121312.18</v>
      </c>
      <c r="J19" s="448" t="s">
        <v>208</v>
      </c>
    </row>
    <row r="20" spans="1:10" s="11" customFormat="1" ht="30" x14ac:dyDescent="0.25">
      <c r="A20" s="443" t="s">
        <v>663</v>
      </c>
      <c r="B20" s="444">
        <v>25</v>
      </c>
      <c r="C20" s="445">
        <v>52042</v>
      </c>
      <c r="D20" s="446" t="s">
        <v>837</v>
      </c>
      <c r="E20" s="446" t="s">
        <v>800</v>
      </c>
      <c r="F20" s="446" t="s">
        <v>655</v>
      </c>
      <c r="G20" s="447">
        <v>5868.5</v>
      </c>
      <c r="H20" s="446">
        <v>10</v>
      </c>
      <c r="I20" s="446">
        <v>5868.5</v>
      </c>
      <c r="J20" s="448" t="s">
        <v>208</v>
      </c>
    </row>
    <row r="21" spans="1:10" s="11" customFormat="1" ht="45" x14ac:dyDescent="0.25">
      <c r="A21" s="443" t="s">
        <v>662</v>
      </c>
      <c r="B21" s="444">
        <v>1</v>
      </c>
      <c r="C21" s="445">
        <v>26597</v>
      </c>
      <c r="D21" s="446" t="s">
        <v>838</v>
      </c>
      <c r="E21" s="446" t="s">
        <v>796</v>
      </c>
      <c r="F21" s="446" t="s">
        <v>661</v>
      </c>
      <c r="G21" s="447">
        <v>49796.05</v>
      </c>
      <c r="H21" s="446">
        <v>294</v>
      </c>
      <c r="I21" s="446">
        <v>49796.05</v>
      </c>
      <c r="J21" s="448" t="s">
        <v>208</v>
      </c>
    </row>
    <row r="22" spans="1:10" s="11" customFormat="1" ht="45" x14ac:dyDescent="0.25">
      <c r="A22" s="443" t="s">
        <v>280</v>
      </c>
      <c r="B22" s="444">
        <v>7</v>
      </c>
      <c r="C22" s="445">
        <v>245000</v>
      </c>
      <c r="D22" s="450" t="s">
        <v>758</v>
      </c>
      <c r="E22" s="450" t="s">
        <v>757</v>
      </c>
      <c r="F22" s="446" t="s">
        <v>607</v>
      </c>
      <c r="G22" s="447">
        <f>SUM(232925+13975.5)</f>
        <v>246900.5</v>
      </c>
      <c r="H22" s="451" t="s">
        <v>1014</v>
      </c>
      <c r="I22" s="447">
        <f>SUM(232925+13975.5)</f>
        <v>246900.5</v>
      </c>
      <c r="J22" s="448" t="s">
        <v>208</v>
      </c>
    </row>
    <row r="23" spans="1:10" s="11" customFormat="1" ht="30" x14ac:dyDescent="0.25">
      <c r="A23" s="443" t="s">
        <v>209</v>
      </c>
      <c r="B23" s="444">
        <v>25</v>
      </c>
      <c r="C23" s="445">
        <v>10648</v>
      </c>
      <c r="D23" s="446" t="s">
        <v>839</v>
      </c>
      <c r="E23" s="446" t="s">
        <v>800</v>
      </c>
      <c r="F23" s="446" t="s">
        <v>655</v>
      </c>
      <c r="G23" s="447">
        <v>10617.75</v>
      </c>
      <c r="H23" s="446">
        <v>16</v>
      </c>
      <c r="I23" s="446">
        <v>10617.75</v>
      </c>
      <c r="J23" s="448" t="s">
        <v>208</v>
      </c>
    </row>
    <row r="24" spans="1:10" s="11" customFormat="1" ht="45" x14ac:dyDescent="0.25">
      <c r="A24" s="443" t="s">
        <v>331</v>
      </c>
      <c r="B24" s="444">
        <v>20</v>
      </c>
      <c r="C24" s="445">
        <v>772</v>
      </c>
      <c r="D24" s="446" t="s">
        <v>840</v>
      </c>
      <c r="E24" s="446" t="s">
        <v>841</v>
      </c>
      <c r="F24" s="446" t="s">
        <v>607</v>
      </c>
      <c r="G24" s="447">
        <v>605</v>
      </c>
      <c r="H24" s="446">
        <v>113</v>
      </c>
      <c r="I24" s="446">
        <v>605</v>
      </c>
      <c r="J24" s="448" t="s">
        <v>208</v>
      </c>
    </row>
    <row r="25" spans="1:10" s="11" customFormat="1" ht="45" x14ac:dyDescent="0.25">
      <c r="A25" s="443" t="s">
        <v>660</v>
      </c>
      <c r="B25" s="444">
        <v>1</v>
      </c>
      <c r="C25" s="445">
        <v>12645</v>
      </c>
      <c r="D25" s="446" t="s">
        <v>842</v>
      </c>
      <c r="E25" s="446" t="s">
        <v>796</v>
      </c>
      <c r="F25" s="446" t="s">
        <v>657</v>
      </c>
      <c r="G25" s="447">
        <v>12069.75</v>
      </c>
      <c r="H25" s="446">
        <v>1</v>
      </c>
      <c r="I25" s="446">
        <v>12069.75</v>
      </c>
      <c r="J25" s="448" t="s">
        <v>208</v>
      </c>
    </row>
    <row r="26" spans="1:10" s="11" customFormat="1" ht="30" x14ac:dyDescent="0.25">
      <c r="A26" s="443" t="s">
        <v>659</v>
      </c>
      <c r="B26" s="444">
        <v>5</v>
      </c>
      <c r="C26" s="445">
        <v>1026</v>
      </c>
      <c r="D26" s="446" t="s">
        <v>843</v>
      </c>
      <c r="E26" s="446" t="s">
        <v>825</v>
      </c>
      <c r="F26" s="446" t="s">
        <v>655</v>
      </c>
      <c r="G26" s="447">
        <v>1827.1</v>
      </c>
      <c r="H26" s="446">
        <v>175</v>
      </c>
      <c r="I26" s="446">
        <v>1827.1</v>
      </c>
      <c r="J26" s="448" t="s">
        <v>208</v>
      </c>
    </row>
    <row r="27" spans="1:10" s="11" customFormat="1" ht="45" x14ac:dyDescent="0.25">
      <c r="A27" s="443" t="s">
        <v>658</v>
      </c>
      <c r="B27" s="444">
        <v>2</v>
      </c>
      <c r="C27" s="445">
        <v>6655</v>
      </c>
      <c r="D27" s="446" t="s">
        <v>844</v>
      </c>
      <c r="E27" s="446" t="s">
        <v>787</v>
      </c>
      <c r="F27" s="446" t="s">
        <v>657</v>
      </c>
      <c r="G27" s="447">
        <v>6413</v>
      </c>
      <c r="H27" s="446">
        <v>3</v>
      </c>
      <c r="I27" s="446">
        <v>6413</v>
      </c>
      <c r="J27" s="448" t="s">
        <v>208</v>
      </c>
    </row>
    <row r="28" spans="1:10" s="11" customFormat="1" ht="30" x14ac:dyDescent="0.25">
      <c r="A28" s="443" t="s">
        <v>656</v>
      </c>
      <c r="B28" s="444">
        <v>3</v>
      </c>
      <c r="C28" s="445">
        <v>515</v>
      </c>
      <c r="D28" s="446" t="s">
        <v>845</v>
      </c>
      <c r="E28" s="446" t="s">
        <v>825</v>
      </c>
      <c r="F28" s="446" t="s">
        <v>655</v>
      </c>
      <c r="G28" s="447">
        <v>606.21</v>
      </c>
      <c r="H28" s="446">
        <v>176</v>
      </c>
      <c r="I28" s="446">
        <v>606.21</v>
      </c>
      <c r="J28" s="448" t="s">
        <v>208</v>
      </c>
    </row>
    <row r="29" spans="1:10" s="11" customFormat="1" ht="30" x14ac:dyDescent="0.25">
      <c r="A29" s="436" t="s">
        <v>654</v>
      </c>
      <c r="B29" s="437">
        <v>1</v>
      </c>
      <c r="C29" s="438">
        <v>9380</v>
      </c>
      <c r="D29" s="439" t="s">
        <v>653</v>
      </c>
      <c r="E29" s="439" t="s">
        <v>652</v>
      </c>
      <c r="F29" s="439" t="s">
        <v>651</v>
      </c>
      <c r="G29" s="440">
        <v>23280.400000000001</v>
      </c>
      <c r="H29" s="439">
        <v>37</v>
      </c>
      <c r="I29" s="439">
        <v>23280.400000000001</v>
      </c>
      <c r="J29" s="441" t="s">
        <v>208</v>
      </c>
    </row>
    <row r="30" spans="1:10" s="11" customFormat="1" ht="30" x14ac:dyDescent="0.25">
      <c r="A30" s="443" t="s">
        <v>650</v>
      </c>
      <c r="B30" s="444">
        <v>1</v>
      </c>
      <c r="C30" s="445">
        <v>9417</v>
      </c>
      <c r="D30" s="446" t="s">
        <v>846</v>
      </c>
      <c r="E30" s="446" t="s">
        <v>804</v>
      </c>
      <c r="F30" s="446" t="s">
        <v>649</v>
      </c>
      <c r="G30" s="447">
        <v>13594.35</v>
      </c>
      <c r="H30" s="446">
        <v>5</v>
      </c>
      <c r="I30" s="446">
        <v>13594.35</v>
      </c>
      <c r="J30" s="448" t="s">
        <v>208</v>
      </c>
    </row>
    <row r="31" spans="1:10" s="11" customFormat="1" ht="45" x14ac:dyDescent="0.25">
      <c r="A31" s="443" t="s">
        <v>648</v>
      </c>
      <c r="B31" s="444">
        <v>1</v>
      </c>
      <c r="C31" s="445">
        <v>5091</v>
      </c>
      <c r="D31" s="446" t="s">
        <v>847</v>
      </c>
      <c r="E31" s="446" t="s">
        <v>789</v>
      </c>
      <c r="F31" s="449" t="s">
        <v>607</v>
      </c>
      <c r="G31" s="445">
        <v>4628.25</v>
      </c>
      <c r="H31" s="446">
        <v>4</v>
      </c>
      <c r="I31" s="446">
        <v>4628.25</v>
      </c>
      <c r="J31" s="448" t="s">
        <v>208</v>
      </c>
    </row>
    <row r="34" spans="1:7" x14ac:dyDescent="0.25">
      <c r="G34" s="26"/>
    </row>
    <row r="35" spans="1:7" ht="30" x14ac:dyDescent="0.25">
      <c r="A35" s="124" t="s">
        <v>1017</v>
      </c>
      <c r="B35" s="506">
        <f>ROUNDUP(G3+G4,0)</f>
        <v>585579</v>
      </c>
    </row>
  </sheetData>
  <mergeCells count="9">
    <mergeCell ref="A5:I5"/>
    <mergeCell ref="A6:C6"/>
    <mergeCell ref="D6:J6"/>
    <mergeCell ref="A7:A8"/>
    <mergeCell ref="B7:B8"/>
    <mergeCell ref="C7:C8"/>
    <mergeCell ref="D7:G7"/>
    <mergeCell ref="H7:I7"/>
    <mergeCell ref="J7:J8"/>
  </mergeCells>
  <printOptions horizontalCentered="1"/>
  <pageMargins left="0.51181102362204722" right="0.51181102362204722" top="0.94488188976377963" bottom="0.35433070866141736" header="0.31496062992125984" footer="0.31496062992125984"/>
  <pageSetup paperSize="9" scale="3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E86639-21F4-4155-B617-339EA443949D}">
  <sheetPr>
    <tabColor rgb="FF7030A0"/>
  </sheetPr>
  <dimension ref="A1:N44"/>
  <sheetViews>
    <sheetView workbookViewId="0">
      <selection activeCell="J2" sqref="J2"/>
    </sheetView>
  </sheetViews>
  <sheetFormatPr defaultRowHeight="15" x14ac:dyDescent="0.25"/>
  <cols>
    <col min="1" max="1" width="38" style="154" customWidth="1"/>
    <col min="2" max="2" width="14.28515625" style="154" customWidth="1"/>
    <col min="3" max="3" width="16.85546875" style="154" customWidth="1"/>
    <col min="4" max="5" width="14.140625" style="154" customWidth="1"/>
    <col min="6" max="6" width="21" style="154" customWidth="1"/>
    <col min="7" max="7" width="14.28515625" style="154" customWidth="1"/>
    <col min="8" max="8" width="14.5703125" style="154" customWidth="1"/>
    <col min="9" max="9" width="14.140625" style="154" customWidth="1"/>
    <col min="10" max="10" width="37.5703125" style="154" customWidth="1"/>
    <col min="11" max="11" width="14.140625" style="11" customWidth="1"/>
    <col min="12" max="14" width="10" style="154" bestFit="1" customWidth="1"/>
    <col min="15" max="16384" width="9.140625" style="154"/>
  </cols>
  <sheetData>
    <row r="1" spans="1:14" ht="15.75" x14ac:dyDescent="0.25">
      <c r="J1" s="9" t="s">
        <v>924</v>
      </c>
    </row>
    <row r="2" spans="1:14" ht="47.25" x14ac:dyDescent="0.25">
      <c r="A2" s="9" t="s">
        <v>124</v>
      </c>
      <c r="J2" s="9" t="s">
        <v>1112</v>
      </c>
    </row>
    <row r="3" spans="1:14" s="11" customFormat="1" ht="15.75" x14ac:dyDescent="0.25">
      <c r="A3" s="9"/>
      <c r="B3" s="9"/>
      <c r="C3" s="9"/>
      <c r="D3" s="9"/>
      <c r="E3" s="9"/>
      <c r="F3" s="106" t="s">
        <v>989</v>
      </c>
      <c r="G3" s="188">
        <f>G13+G23+G30+G32</f>
        <v>34818.959999999999</v>
      </c>
      <c r="H3" s="9"/>
      <c r="I3" s="9"/>
      <c r="J3" s="10"/>
      <c r="L3" s="154"/>
      <c r="M3" s="154"/>
      <c r="N3" s="154"/>
    </row>
    <row r="4" spans="1:14" s="11" customFormat="1" ht="15.75" x14ac:dyDescent="0.25">
      <c r="A4" s="9"/>
      <c r="B4" s="9"/>
      <c r="C4" s="9"/>
      <c r="D4" s="9"/>
      <c r="E4" s="9"/>
      <c r="F4" s="415" t="s">
        <v>990</v>
      </c>
      <c r="G4" s="416">
        <f>G24+G26+G28+G31+G33+G34</f>
        <v>139065.29999999999</v>
      </c>
      <c r="H4" s="9"/>
      <c r="I4" s="9"/>
      <c r="J4" s="10"/>
      <c r="L4" s="154"/>
      <c r="M4" s="154"/>
      <c r="N4" s="154"/>
    </row>
    <row r="5" spans="1:14" s="11" customFormat="1" ht="15.75" x14ac:dyDescent="0.25">
      <c r="A5" s="9"/>
      <c r="B5" s="9"/>
      <c r="C5" s="9"/>
      <c r="D5" s="9"/>
      <c r="E5" s="9"/>
      <c r="F5" s="484" t="s">
        <v>991</v>
      </c>
      <c r="G5" s="485">
        <f>G29</f>
        <v>14883</v>
      </c>
      <c r="H5" s="9"/>
      <c r="I5" s="9"/>
      <c r="J5" s="10"/>
      <c r="L5" s="154"/>
      <c r="M5" s="154"/>
      <c r="N5" s="154"/>
    </row>
    <row r="6" spans="1:14" s="11" customFormat="1" ht="15.75" x14ac:dyDescent="0.25">
      <c r="A6" s="9"/>
      <c r="B6" s="9"/>
      <c r="C6" s="9"/>
      <c r="D6" s="9"/>
      <c r="E6" s="9"/>
      <c r="F6" s="469" t="s">
        <v>992</v>
      </c>
      <c r="G6" s="470">
        <f>G18+G19+G20+G21+G27+G35+G36+G37+G38</f>
        <v>1075518.1000000001</v>
      </c>
      <c r="H6" s="123"/>
      <c r="I6" s="123"/>
      <c r="J6" s="10"/>
      <c r="L6" s="154"/>
      <c r="M6" s="154"/>
      <c r="N6" s="154"/>
    </row>
    <row r="7" spans="1:14" s="11" customFormat="1" ht="17.25" customHeight="1" x14ac:dyDescent="0.25">
      <c r="A7" s="9"/>
      <c r="B7" s="9"/>
      <c r="C7" s="9"/>
      <c r="D7" s="9"/>
      <c r="E7" s="9"/>
      <c r="F7" s="9"/>
      <c r="G7" s="417"/>
      <c r="H7" s="123"/>
      <c r="I7" s="123"/>
      <c r="J7" s="10"/>
      <c r="L7" s="154"/>
      <c r="M7" s="154"/>
      <c r="N7" s="154"/>
    </row>
    <row r="8" spans="1:14" s="11" customFormat="1" ht="29.25" customHeight="1" x14ac:dyDescent="0.25">
      <c r="A8" s="851" t="s">
        <v>48</v>
      </c>
      <c r="B8" s="851"/>
      <c r="C8" s="852"/>
      <c r="D8" s="852"/>
      <c r="E8" s="852"/>
      <c r="F8" s="852"/>
      <c r="G8" s="852"/>
      <c r="H8" s="852"/>
      <c r="I8" s="852"/>
      <c r="J8" s="853"/>
      <c r="L8" s="154"/>
      <c r="M8" s="154"/>
      <c r="N8" s="154"/>
    </row>
    <row r="9" spans="1:14" s="11" customFormat="1" ht="21" customHeight="1" x14ac:dyDescent="0.25">
      <c r="A9" s="904" t="s">
        <v>49</v>
      </c>
      <c r="B9" s="904"/>
      <c r="C9" s="904"/>
      <c r="D9" s="904" t="s">
        <v>48</v>
      </c>
      <c r="E9" s="904"/>
      <c r="F9" s="904"/>
      <c r="G9" s="904"/>
      <c r="H9" s="904"/>
      <c r="I9" s="904"/>
      <c r="J9" s="904"/>
      <c r="L9" s="154"/>
      <c r="M9" s="154"/>
      <c r="N9" s="154"/>
    </row>
    <row r="10" spans="1:14" s="11" customFormat="1" ht="27.75" customHeight="1" x14ac:dyDescent="0.25">
      <c r="A10" s="904" t="s">
        <v>50</v>
      </c>
      <c r="B10" s="904" t="s">
        <v>51</v>
      </c>
      <c r="C10" s="904" t="s">
        <v>52</v>
      </c>
      <c r="D10" s="904" t="s">
        <v>53</v>
      </c>
      <c r="E10" s="904"/>
      <c r="F10" s="904"/>
      <c r="G10" s="904"/>
      <c r="H10" s="904" t="s">
        <v>54</v>
      </c>
      <c r="I10" s="904"/>
      <c r="J10" s="904" t="s">
        <v>55</v>
      </c>
      <c r="L10" s="154"/>
      <c r="M10" s="154"/>
      <c r="N10" s="154"/>
    </row>
    <row r="11" spans="1:14" s="11" customFormat="1" ht="35.25" customHeight="1" x14ac:dyDescent="0.25">
      <c r="A11" s="904"/>
      <c r="B11" s="904"/>
      <c r="C11" s="904"/>
      <c r="D11" s="147" t="s">
        <v>56</v>
      </c>
      <c r="E11" s="147" t="s">
        <v>57</v>
      </c>
      <c r="F11" s="147" t="s">
        <v>58</v>
      </c>
      <c r="G11" s="147" t="s">
        <v>59</v>
      </c>
      <c r="H11" s="147" t="s">
        <v>4</v>
      </c>
      <c r="I11" s="147" t="s">
        <v>0</v>
      </c>
      <c r="J11" s="904"/>
      <c r="L11" s="154"/>
      <c r="M11" s="154"/>
      <c r="N11" s="154"/>
    </row>
    <row r="12" spans="1:14" s="11" customFormat="1" ht="24" customHeight="1" x14ac:dyDescent="0.25">
      <c r="A12" s="162" t="s">
        <v>6</v>
      </c>
      <c r="B12" s="147">
        <f>SUM(B13:B34)</f>
        <v>79</v>
      </c>
      <c r="C12" s="418">
        <f>SUM(C13:C38)</f>
        <v>1797197</v>
      </c>
      <c r="D12" s="147"/>
      <c r="E12" s="147"/>
      <c r="F12" s="147"/>
      <c r="G12" s="419">
        <f>SUM(G13:G38)</f>
        <v>1264285.3599999996</v>
      </c>
      <c r="H12" s="147"/>
      <c r="I12" s="419">
        <f>SUM(I13:I38)</f>
        <v>551595.36</v>
      </c>
      <c r="J12" s="147"/>
      <c r="L12" s="154"/>
      <c r="M12" s="154"/>
      <c r="N12" s="154"/>
    </row>
    <row r="13" spans="1:14" s="11" customFormat="1" ht="63" x14ac:dyDescent="0.25">
      <c r="A13" s="453" t="s">
        <v>639</v>
      </c>
      <c r="B13" s="454">
        <v>1</v>
      </c>
      <c r="C13" s="455">
        <v>10648</v>
      </c>
      <c r="D13" s="901">
        <v>6721898937</v>
      </c>
      <c r="E13" s="901" t="s">
        <v>615</v>
      </c>
      <c r="F13" s="901" t="s">
        <v>638</v>
      </c>
      <c r="G13" s="902">
        <v>23505.46</v>
      </c>
      <c r="H13" s="903">
        <v>2584</v>
      </c>
      <c r="I13" s="902">
        <v>23505.46</v>
      </c>
      <c r="J13" s="899" t="s">
        <v>988</v>
      </c>
      <c r="L13" s="154"/>
      <c r="M13" s="154"/>
      <c r="N13" s="154"/>
    </row>
    <row r="14" spans="1:14" s="11" customFormat="1" ht="47.25" x14ac:dyDescent="0.25">
      <c r="A14" s="453" t="s">
        <v>637</v>
      </c>
      <c r="B14" s="454">
        <v>1</v>
      </c>
      <c r="C14" s="455">
        <v>12857</v>
      </c>
      <c r="D14" s="901"/>
      <c r="E14" s="901"/>
      <c r="F14" s="901"/>
      <c r="G14" s="902"/>
      <c r="H14" s="903"/>
      <c r="I14" s="902"/>
      <c r="J14" s="900"/>
      <c r="L14" s="154"/>
      <c r="M14" s="154"/>
      <c r="N14" s="154"/>
    </row>
    <row r="15" spans="1:14" s="11" customFormat="1" ht="63" x14ac:dyDescent="0.25">
      <c r="A15" s="113" t="s">
        <v>636</v>
      </c>
      <c r="B15" s="143">
        <v>1</v>
      </c>
      <c r="C15" s="422">
        <v>65195</v>
      </c>
      <c r="D15" s="112"/>
      <c r="E15" s="112"/>
      <c r="F15" s="112"/>
      <c r="G15" s="423">
        <v>0</v>
      </c>
      <c r="H15" s="112"/>
      <c r="I15" s="423">
        <v>0</v>
      </c>
      <c r="J15" s="424" t="s">
        <v>993</v>
      </c>
      <c r="L15" s="154"/>
      <c r="M15" s="154"/>
      <c r="N15" s="154"/>
    </row>
    <row r="16" spans="1:14" s="11" customFormat="1" ht="31.5" x14ac:dyDescent="0.25">
      <c r="A16" s="113" t="s">
        <v>635</v>
      </c>
      <c r="B16" s="143">
        <v>1</v>
      </c>
      <c r="C16" s="422">
        <v>8470</v>
      </c>
      <c r="D16" s="112"/>
      <c r="E16" s="112"/>
      <c r="F16" s="112"/>
      <c r="G16" s="423">
        <v>0</v>
      </c>
      <c r="H16" s="112"/>
      <c r="I16" s="423">
        <v>0</v>
      </c>
      <c r="J16" s="424" t="s">
        <v>994</v>
      </c>
      <c r="L16" s="154"/>
      <c r="M16" s="154"/>
      <c r="N16" s="154"/>
    </row>
    <row r="17" spans="1:14" s="11" customFormat="1" ht="61.5" customHeight="1" x14ac:dyDescent="0.25">
      <c r="A17" s="108" t="s">
        <v>634</v>
      </c>
      <c r="B17" s="425">
        <v>1</v>
      </c>
      <c r="C17" s="426">
        <v>160301</v>
      </c>
      <c r="D17" s="36"/>
      <c r="E17" s="36"/>
      <c r="F17" s="36"/>
      <c r="G17" s="223"/>
      <c r="H17" s="36"/>
      <c r="I17" s="223"/>
      <c r="J17" s="37" t="s">
        <v>995</v>
      </c>
      <c r="L17" s="154"/>
      <c r="M17" s="154"/>
      <c r="N17" s="154"/>
    </row>
    <row r="18" spans="1:14" s="11" customFormat="1" ht="36.75" customHeight="1" x14ac:dyDescent="0.25">
      <c r="A18" s="460" t="s">
        <v>609</v>
      </c>
      <c r="B18" s="461">
        <v>8</v>
      </c>
      <c r="C18" s="462">
        <v>38720</v>
      </c>
      <c r="D18" s="463">
        <v>222153</v>
      </c>
      <c r="E18" s="463" t="s">
        <v>996</v>
      </c>
      <c r="F18" s="463" t="s">
        <v>997</v>
      </c>
      <c r="G18" s="464">
        <v>33783.199999999997</v>
      </c>
      <c r="H18" s="463">
        <v>687</v>
      </c>
      <c r="I18" s="464">
        <v>33783.199999999997</v>
      </c>
      <c r="J18" s="465" t="s">
        <v>998</v>
      </c>
      <c r="L18" s="154"/>
      <c r="M18" s="154"/>
      <c r="N18" s="154"/>
    </row>
    <row r="19" spans="1:14" s="11" customFormat="1" ht="44.25" x14ac:dyDescent="0.25">
      <c r="A19" s="460" t="s">
        <v>608</v>
      </c>
      <c r="B19" s="461">
        <v>8</v>
      </c>
      <c r="C19" s="462">
        <v>22748</v>
      </c>
      <c r="D19" s="463">
        <v>201062</v>
      </c>
      <c r="E19" s="463" t="s">
        <v>999</v>
      </c>
      <c r="F19" s="466" t="s">
        <v>625</v>
      </c>
      <c r="G19" s="464">
        <v>30976</v>
      </c>
      <c r="H19" s="463">
        <v>510</v>
      </c>
      <c r="I19" s="464">
        <v>30976</v>
      </c>
      <c r="J19" s="467" t="s">
        <v>1000</v>
      </c>
      <c r="L19" s="154"/>
      <c r="M19" s="154"/>
      <c r="N19" s="154"/>
    </row>
    <row r="20" spans="1:14" s="11" customFormat="1" ht="47.25" x14ac:dyDescent="0.25">
      <c r="A20" s="460" t="s">
        <v>633</v>
      </c>
      <c r="B20" s="461">
        <v>1</v>
      </c>
      <c r="C20" s="462">
        <v>30250</v>
      </c>
      <c r="D20" s="463">
        <v>1124</v>
      </c>
      <c r="E20" s="463" t="s">
        <v>1001</v>
      </c>
      <c r="F20" s="463" t="s">
        <v>1002</v>
      </c>
      <c r="G20" s="464">
        <v>28737.5</v>
      </c>
      <c r="H20" s="463">
        <v>700</v>
      </c>
      <c r="I20" s="464">
        <v>28737.5</v>
      </c>
      <c r="J20" s="465" t="s">
        <v>1003</v>
      </c>
      <c r="L20" s="154"/>
      <c r="M20" s="154"/>
      <c r="N20" s="154"/>
    </row>
    <row r="21" spans="1:14" s="11" customFormat="1" ht="63" x14ac:dyDescent="0.25">
      <c r="A21" s="468" t="s">
        <v>632</v>
      </c>
      <c r="B21" s="461">
        <v>1</v>
      </c>
      <c r="C21" s="462">
        <v>726000</v>
      </c>
      <c r="D21" s="463">
        <v>220026</v>
      </c>
      <c r="E21" s="463" t="s">
        <v>1001</v>
      </c>
      <c r="F21" s="463" t="s">
        <v>997</v>
      </c>
      <c r="G21" s="464">
        <v>712690</v>
      </c>
      <c r="H21" s="463"/>
      <c r="I21" s="464"/>
      <c r="J21" s="465" t="s">
        <v>1004</v>
      </c>
      <c r="L21" s="154"/>
      <c r="M21" s="154"/>
      <c r="N21" s="154"/>
    </row>
    <row r="22" spans="1:14" s="11" customFormat="1" ht="31.5" x14ac:dyDescent="0.25">
      <c r="A22" s="113" t="s">
        <v>631</v>
      </c>
      <c r="B22" s="143">
        <v>1</v>
      </c>
      <c r="C22" s="422">
        <v>15730</v>
      </c>
      <c r="D22" s="112"/>
      <c r="E22" s="112"/>
      <c r="F22" s="112"/>
      <c r="G22" s="423">
        <v>0</v>
      </c>
      <c r="H22" s="112"/>
      <c r="I22" s="423">
        <v>0</v>
      </c>
      <c r="J22" s="111" t="s">
        <v>848</v>
      </c>
      <c r="L22" s="154"/>
      <c r="M22" s="154"/>
      <c r="N22" s="154"/>
    </row>
    <row r="23" spans="1:14" s="11" customFormat="1" ht="31.5" x14ac:dyDescent="0.25">
      <c r="A23" s="456" t="s">
        <v>320</v>
      </c>
      <c r="B23" s="454">
        <v>1</v>
      </c>
      <c r="C23" s="455">
        <v>6050</v>
      </c>
      <c r="D23" s="45">
        <v>116739</v>
      </c>
      <c r="E23" s="45" t="s">
        <v>506</v>
      </c>
      <c r="F23" s="45" t="s">
        <v>630</v>
      </c>
      <c r="G23" s="138">
        <v>5892.7</v>
      </c>
      <c r="H23" s="45">
        <v>2582</v>
      </c>
      <c r="I23" s="138">
        <v>5892.7</v>
      </c>
      <c r="J23" s="457" t="s">
        <v>988</v>
      </c>
      <c r="L23" s="154"/>
      <c r="M23" s="154"/>
      <c r="N23" s="154"/>
    </row>
    <row r="24" spans="1:14" s="11" customFormat="1" ht="33" customHeight="1" x14ac:dyDescent="0.25">
      <c r="A24" s="486" t="s">
        <v>629</v>
      </c>
      <c r="B24" s="487">
        <v>2</v>
      </c>
      <c r="C24" s="488">
        <v>3630</v>
      </c>
      <c r="D24" s="489">
        <v>211200326</v>
      </c>
      <c r="E24" s="490">
        <v>44546</v>
      </c>
      <c r="F24" s="489" t="s">
        <v>628</v>
      </c>
      <c r="G24" s="427">
        <v>2904</v>
      </c>
      <c r="H24" s="489">
        <v>2712</v>
      </c>
      <c r="I24" s="427">
        <v>2904</v>
      </c>
      <c r="J24" s="491" t="s">
        <v>988</v>
      </c>
      <c r="L24" s="154"/>
      <c r="M24" s="154"/>
      <c r="N24" s="154"/>
    </row>
    <row r="25" spans="1:14" s="11" customFormat="1" ht="77.25" customHeight="1" x14ac:dyDescent="0.25">
      <c r="A25" s="108" t="s">
        <v>627</v>
      </c>
      <c r="B25" s="420">
        <v>1</v>
      </c>
      <c r="C25" s="421">
        <v>242000</v>
      </c>
      <c r="D25" s="16"/>
      <c r="E25" s="16"/>
      <c r="F25" s="16"/>
      <c r="G25" s="18"/>
      <c r="H25" s="16"/>
      <c r="I25" s="18"/>
      <c r="J25" s="110" t="s">
        <v>1005</v>
      </c>
      <c r="L25" s="154"/>
      <c r="M25" s="154"/>
      <c r="N25" s="154"/>
    </row>
    <row r="26" spans="1:14" s="11" customFormat="1" ht="31.5" x14ac:dyDescent="0.25">
      <c r="A26" s="492" t="s">
        <v>626</v>
      </c>
      <c r="B26" s="487">
        <v>1</v>
      </c>
      <c r="C26" s="488">
        <v>78650</v>
      </c>
      <c r="D26" s="489">
        <v>118105</v>
      </c>
      <c r="E26" s="489" t="s">
        <v>28</v>
      </c>
      <c r="F26" s="489" t="s">
        <v>625</v>
      </c>
      <c r="G26" s="427">
        <v>78650</v>
      </c>
      <c r="H26" s="489">
        <v>2714</v>
      </c>
      <c r="I26" s="427">
        <v>78650</v>
      </c>
      <c r="J26" s="491" t="s">
        <v>988</v>
      </c>
      <c r="L26" s="154"/>
      <c r="M26" s="154"/>
      <c r="N26" s="154"/>
    </row>
    <row r="27" spans="1:14" s="11" customFormat="1" ht="30.75" customHeight="1" x14ac:dyDescent="0.25">
      <c r="A27" s="468" t="s">
        <v>125</v>
      </c>
      <c r="B27" s="471">
        <v>35</v>
      </c>
      <c r="C27" s="472">
        <v>27528</v>
      </c>
      <c r="D27" s="473">
        <v>201413</v>
      </c>
      <c r="E27" s="473" t="s">
        <v>996</v>
      </c>
      <c r="F27" s="473" t="s">
        <v>630</v>
      </c>
      <c r="G27" s="474">
        <v>17363.5</v>
      </c>
      <c r="H27" s="473">
        <v>699</v>
      </c>
      <c r="I27" s="474">
        <v>17363.5</v>
      </c>
      <c r="J27" s="467" t="s">
        <v>1000</v>
      </c>
      <c r="L27" s="154"/>
      <c r="M27" s="154"/>
      <c r="N27" s="154"/>
    </row>
    <row r="28" spans="1:14" s="11" customFormat="1" ht="31.5" x14ac:dyDescent="0.25">
      <c r="A28" s="492" t="s">
        <v>624</v>
      </c>
      <c r="B28" s="487">
        <v>1</v>
      </c>
      <c r="C28" s="488">
        <v>36300</v>
      </c>
      <c r="D28" s="489">
        <v>210208</v>
      </c>
      <c r="E28" s="489" t="s">
        <v>623</v>
      </c>
      <c r="F28" s="489" t="s">
        <v>622</v>
      </c>
      <c r="G28" s="427">
        <v>36251.599999999999</v>
      </c>
      <c r="H28" s="489">
        <v>2713</v>
      </c>
      <c r="I28" s="427">
        <v>36251.599999999999</v>
      </c>
      <c r="J28" s="491" t="s">
        <v>988</v>
      </c>
      <c r="L28" s="154"/>
      <c r="M28" s="154"/>
      <c r="N28" s="154"/>
    </row>
    <row r="29" spans="1:14" s="11" customFormat="1" ht="33" customHeight="1" x14ac:dyDescent="0.25">
      <c r="A29" s="478" t="s">
        <v>621</v>
      </c>
      <c r="B29" s="479">
        <v>2</v>
      </c>
      <c r="C29" s="480">
        <v>14036</v>
      </c>
      <c r="D29" s="481">
        <v>782</v>
      </c>
      <c r="E29" s="481" t="s">
        <v>807</v>
      </c>
      <c r="F29" s="481" t="s">
        <v>849</v>
      </c>
      <c r="G29" s="482">
        <v>14883</v>
      </c>
      <c r="H29" s="481">
        <v>360</v>
      </c>
      <c r="I29" s="482">
        <v>14883</v>
      </c>
      <c r="J29" s="483" t="s">
        <v>850</v>
      </c>
      <c r="L29" s="154"/>
      <c r="M29" s="154"/>
      <c r="N29" s="154"/>
    </row>
    <row r="30" spans="1:14" s="11" customFormat="1" ht="15.75" x14ac:dyDescent="0.25">
      <c r="A30" s="453" t="s">
        <v>620</v>
      </c>
      <c r="B30" s="454">
        <v>1</v>
      </c>
      <c r="C30" s="455">
        <v>3630</v>
      </c>
      <c r="D30" s="45">
        <v>22866</v>
      </c>
      <c r="E30" s="45" t="s">
        <v>615</v>
      </c>
      <c r="F30" s="45" t="s">
        <v>140</v>
      </c>
      <c r="G30" s="138">
        <v>3351.7</v>
      </c>
      <c r="H30" s="45">
        <v>2581</v>
      </c>
      <c r="I30" s="138">
        <v>3351.7</v>
      </c>
      <c r="J30" s="457" t="s">
        <v>988</v>
      </c>
      <c r="L30" s="154"/>
      <c r="M30" s="154"/>
      <c r="N30" s="154"/>
    </row>
    <row r="31" spans="1:14" s="11" customFormat="1" ht="15.75" x14ac:dyDescent="0.25">
      <c r="A31" s="492" t="s">
        <v>619</v>
      </c>
      <c r="B31" s="487">
        <v>1</v>
      </c>
      <c r="C31" s="488">
        <v>1029</v>
      </c>
      <c r="D31" s="489">
        <v>22913</v>
      </c>
      <c r="E31" s="489" t="s">
        <v>618</v>
      </c>
      <c r="F31" s="489" t="s">
        <v>617</v>
      </c>
      <c r="G31" s="427">
        <v>992.2</v>
      </c>
      <c r="H31" s="489">
        <v>2579</v>
      </c>
      <c r="I31" s="427">
        <v>992.2</v>
      </c>
      <c r="J31" s="491" t="s">
        <v>988</v>
      </c>
      <c r="L31" s="154"/>
      <c r="M31" s="154"/>
      <c r="N31" s="154"/>
    </row>
    <row r="32" spans="1:14" s="11" customFormat="1" ht="15.75" x14ac:dyDescent="0.25">
      <c r="A32" s="453" t="s">
        <v>616</v>
      </c>
      <c r="B32" s="454">
        <v>2</v>
      </c>
      <c r="C32" s="455">
        <v>2904</v>
      </c>
      <c r="D32" s="458">
        <v>22865</v>
      </c>
      <c r="E32" s="458" t="s">
        <v>615</v>
      </c>
      <c r="F32" s="458" t="s">
        <v>140</v>
      </c>
      <c r="G32" s="428">
        <v>2069.1</v>
      </c>
      <c r="H32" s="458">
        <v>2580</v>
      </c>
      <c r="I32" s="428">
        <v>2069.1</v>
      </c>
      <c r="J32" s="459" t="s">
        <v>988</v>
      </c>
      <c r="L32" s="154"/>
      <c r="M32" s="154"/>
      <c r="N32" s="154"/>
    </row>
    <row r="33" spans="1:14" s="11" customFormat="1" ht="31.5" x14ac:dyDescent="0.25">
      <c r="A33" s="492" t="s">
        <v>139</v>
      </c>
      <c r="B33" s="487">
        <v>3</v>
      </c>
      <c r="C33" s="488">
        <v>9438</v>
      </c>
      <c r="D33" s="493">
        <v>23075</v>
      </c>
      <c r="E33" s="493" t="s">
        <v>33</v>
      </c>
      <c r="F33" s="493" t="s">
        <v>140</v>
      </c>
      <c r="G33" s="429">
        <v>9619.5</v>
      </c>
      <c r="H33" s="493">
        <v>2718</v>
      </c>
      <c r="I33" s="429">
        <v>9619.5</v>
      </c>
      <c r="J33" s="494" t="s">
        <v>988</v>
      </c>
      <c r="L33" s="154"/>
      <c r="M33" s="154"/>
      <c r="N33" s="154"/>
    </row>
    <row r="34" spans="1:14" s="11" customFormat="1" ht="31.5" x14ac:dyDescent="0.25">
      <c r="A34" s="492" t="s">
        <v>614</v>
      </c>
      <c r="B34" s="487">
        <v>5</v>
      </c>
      <c r="C34" s="495">
        <v>13915</v>
      </c>
      <c r="D34" s="493">
        <v>22907</v>
      </c>
      <c r="E34" s="493" t="s">
        <v>613</v>
      </c>
      <c r="F34" s="493" t="s">
        <v>612</v>
      </c>
      <c r="G34" s="429">
        <v>10648</v>
      </c>
      <c r="H34" s="493">
        <v>2583</v>
      </c>
      <c r="I34" s="429">
        <v>10648</v>
      </c>
      <c r="J34" s="494" t="s">
        <v>988</v>
      </c>
      <c r="L34" s="154"/>
      <c r="M34" s="154"/>
      <c r="N34" s="154"/>
    </row>
    <row r="35" spans="1:14" s="11" customFormat="1" ht="32.25" customHeight="1" x14ac:dyDescent="0.25">
      <c r="A35" s="460" t="s">
        <v>611</v>
      </c>
      <c r="B35" s="467">
        <v>1</v>
      </c>
      <c r="C35" s="475">
        <v>151250</v>
      </c>
      <c r="D35" s="475">
        <v>220300628</v>
      </c>
      <c r="E35" s="475" t="s">
        <v>1006</v>
      </c>
      <c r="F35" s="475" t="s">
        <v>628</v>
      </c>
      <c r="G35" s="476">
        <v>147293.29999999999</v>
      </c>
      <c r="H35" s="475">
        <v>697</v>
      </c>
      <c r="I35" s="476">
        <v>147293.29999999999</v>
      </c>
      <c r="J35" s="467" t="s">
        <v>1007</v>
      </c>
      <c r="L35" s="154"/>
      <c r="M35" s="154"/>
      <c r="N35" s="154"/>
    </row>
    <row r="36" spans="1:14" s="11" customFormat="1" ht="50.25" customHeight="1" x14ac:dyDescent="0.25">
      <c r="A36" s="460" t="s">
        <v>610</v>
      </c>
      <c r="B36" s="467">
        <v>1</v>
      </c>
      <c r="C36" s="475">
        <v>54450</v>
      </c>
      <c r="D36" s="477" t="s">
        <v>1008</v>
      </c>
      <c r="E36" s="475" t="s">
        <v>1006</v>
      </c>
      <c r="F36" s="475" t="s">
        <v>1009</v>
      </c>
      <c r="G36" s="476">
        <v>39915.4</v>
      </c>
      <c r="H36" s="475">
        <v>696</v>
      </c>
      <c r="I36" s="476">
        <v>39915.4</v>
      </c>
      <c r="J36" s="467" t="s">
        <v>1010</v>
      </c>
      <c r="L36" s="154"/>
      <c r="M36" s="154"/>
      <c r="N36" s="154"/>
    </row>
    <row r="37" spans="1:14" s="11" customFormat="1" ht="30" x14ac:dyDescent="0.25">
      <c r="A37" s="460" t="s">
        <v>609</v>
      </c>
      <c r="B37" s="467">
        <v>8</v>
      </c>
      <c r="C37" s="475">
        <v>38720</v>
      </c>
      <c r="D37" s="475">
        <v>222153</v>
      </c>
      <c r="E37" s="475" t="s">
        <v>996</v>
      </c>
      <c r="F37" s="475" t="s">
        <v>997</v>
      </c>
      <c r="G37" s="476">
        <v>33783.199999999997</v>
      </c>
      <c r="H37" s="475">
        <v>687</v>
      </c>
      <c r="I37" s="476">
        <v>33783.199999999997</v>
      </c>
      <c r="J37" s="467" t="s">
        <v>1011</v>
      </c>
      <c r="L37" s="154"/>
      <c r="M37" s="154"/>
      <c r="N37" s="154"/>
    </row>
    <row r="38" spans="1:14" s="11" customFormat="1" ht="35.25" customHeight="1" x14ac:dyDescent="0.25">
      <c r="A38" s="460" t="s">
        <v>608</v>
      </c>
      <c r="B38" s="467">
        <v>8</v>
      </c>
      <c r="C38" s="475">
        <v>22748</v>
      </c>
      <c r="D38" s="475">
        <v>201062</v>
      </c>
      <c r="E38" s="475" t="s">
        <v>999</v>
      </c>
      <c r="F38" s="475" t="s">
        <v>625</v>
      </c>
      <c r="G38" s="476">
        <v>30976</v>
      </c>
      <c r="H38" s="475">
        <v>510</v>
      </c>
      <c r="I38" s="476">
        <v>30976</v>
      </c>
      <c r="J38" s="467" t="s">
        <v>1012</v>
      </c>
      <c r="L38" s="154"/>
      <c r="M38" s="154"/>
      <c r="N38" s="154"/>
    </row>
    <row r="41" spans="1:14" s="11" customFormat="1" x14ac:dyDescent="0.25">
      <c r="A41" s="154" t="s">
        <v>779</v>
      </c>
      <c r="B41" s="19">
        <f>G3+G4</f>
        <v>173884.25999999998</v>
      </c>
      <c r="C41" s="154"/>
      <c r="D41" s="154"/>
      <c r="E41" s="154"/>
      <c r="F41" s="154"/>
      <c r="G41" s="154"/>
      <c r="H41" s="154"/>
      <c r="I41" s="154"/>
      <c r="J41" s="154"/>
      <c r="L41" s="154"/>
      <c r="M41" s="154"/>
      <c r="N41" s="154"/>
    </row>
    <row r="42" spans="1:14" s="11" customFormat="1" x14ac:dyDescent="0.25">
      <c r="A42" s="154"/>
      <c r="B42" s="19"/>
      <c r="C42" s="154"/>
      <c r="D42" s="154"/>
      <c r="E42" s="154"/>
      <c r="F42" s="154"/>
      <c r="G42" s="154"/>
      <c r="H42" s="154"/>
      <c r="I42" s="154"/>
      <c r="J42" s="154"/>
      <c r="L42" s="154"/>
      <c r="M42" s="154"/>
      <c r="N42" s="154"/>
    </row>
    <row r="43" spans="1:14" x14ac:dyDescent="0.25">
      <c r="A43" s="124" t="s">
        <v>780</v>
      </c>
      <c r="B43" s="155">
        <f>G3+G4</f>
        <v>173884.25999999998</v>
      </c>
    </row>
    <row r="44" spans="1:14" x14ac:dyDescent="0.25">
      <c r="A44" s="154" t="s">
        <v>1015</v>
      </c>
      <c r="B44" s="506">
        <f>ROUNDUP(G5+G6,0)</f>
        <v>1090402</v>
      </c>
    </row>
  </sheetData>
  <mergeCells count="16">
    <mergeCell ref="A8:J8"/>
    <mergeCell ref="A9:C9"/>
    <mergeCell ref="D9:J9"/>
    <mergeCell ref="A10:A11"/>
    <mergeCell ref="B10:B11"/>
    <mergeCell ref="C10:C11"/>
    <mergeCell ref="D10:G10"/>
    <mergeCell ref="H10:I10"/>
    <mergeCell ref="J10:J11"/>
    <mergeCell ref="J13:J14"/>
    <mergeCell ref="D13:D14"/>
    <mergeCell ref="E13:E14"/>
    <mergeCell ref="F13:F14"/>
    <mergeCell ref="G13:G14"/>
    <mergeCell ref="H13:H14"/>
    <mergeCell ref="I13:I14"/>
  </mergeCells>
  <pageMargins left="0.31496062992125984" right="0.31496062992125984" top="0.35433070866141736" bottom="0.35433070866141736" header="0.31496062992125984" footer="0.31496062992125984"/>
  <pageSetup paperSize="9" scale="7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F7CF31-22E9-4BDE-94F7-90AEA79E8A1A}">
  <sheetPr>
    <tabColor rgb="FF7030A0"/>
  </sheetPr>
  <dimension ref="A1:O20"/>
  <sheetViews>
    <sheetView workbookViewId="0">
      <selection activeCell="J2" sqref="J2"/>
    </sheetView>
  </sheetViews>
  <sheetFormatPr defaultColWidth="9.140625" defaultRowHeight="15" x14ac:dyDescent="0.25"/>
  <cols>
    <col min="1" max="1" width="38" style="12" customWidth="1"/>
    <col min="2" max="2" width="14.28515625" style="12" customWidth="1"/>
    <col min="3" max="3" width="16.85546875" style="62" customWidth="1"/>
    <col min="4" max="4" width="15.85546875" style="12" customWidth="1"/>
    <col min="5" max="5" width="14.140625" style="12" customWidth="1"/>
    <col min="6" max="6" width="21" style="12" customWidth="1"/>
    <col min="7" max="7" width="14.28515625" style="62" customWidth="1"/>
    <col min="8" max="8" width="14.5703125" style="12" customWidth="1"/>
    <col min="9" max="9" width="14.140625" style="12" customWidth="1"/>
    <col min="10" max="10" width="27.7109375" style="12" customWidth="1"/>
    <col min="11" max="11" width="14.7109375" style="11" customWidth="1"/>
    <col min="12" max="12" width="12.7109375" style="12" customWidth="1"/>
    <col min="13" max="13" width="10" style="12" bestFit="1" customWidth="1"/>
    <col min="14" max="15" width="13.42578125" style="12" customWidth="1"/>
    <col min="16" max="16" width="16.7109375" style="12" customWidth="1"/>
    <col min="17" max="16384" width="9.140625" style="12"/>
  </cols>
  <sheetData>
    <row r="1" spans="1:15" ht="15.75" x14ac:dyDescent="0.25">
      <c r="A1" s="9"/>
      <c r="B1" s="9"/>
      <c r="C1" s="48"/>
      <c r="D1" s="9"/>
      <c r="E1" s="9"/>
      <c r="H1" s="9"/>
      <c r="I1" s="9"/>
      <c r="J1" s="9" t="s">
        <v>925</v>
      </c>
    </row>
    <row r="2" spans="1:15" ht="63" x14ac:dyDescent="0.25">
      <c r="A2" s="50" t="s">
        <v>204</v>
      </c>
      <c r="B2" s="9"/>
      <c r="C2" s="48"/>
      <c r="D2" s="9"/>
      <c r="E2" s="9"/>
      <c r="G2" s="12"/>
      <c r="H2" s="9"/>
      <c r="I2" s="9"/>
      <c r="J2" s="9" t="s">
        <v>1112</v>
      </c>
    </row>
    <row r="3" spans="1:15" s="154" customFormat="1" ht="15.75" x14ac:dyDescent="0.25">
      <c r="A3" s="50"/>
      <c r="B3" s="9"/>
      <c r="C3" s="48"/>
      <c r="D3" s="9"/>
      <c r="E3" s="9"/>
      <c r="F3" s="9" t="s">
        <v>90</v>
      </c>
      <c r="G3" s="116">
        <f>G11+G12</f>
        <v>58776.959999999999</v>
      </c>
      <c r="H3" s="9"/>
      <c r="I3" s="9"/>
      <c r="J3" s="9"/>
      <c r="K3" s="11"/>
    </row>
    <row r="4" spans="1:15" s="154" customFormat="1" ht="15.75" x14ac:dyDescent="0.25">
      <c r="A4" s="50"/>
      <c r="B4" s="9"/>
      <c r="C4" s="48"/>
      <c r="D4" s="9"/>
      <c r="E4" s="9"/>
      <c r="F4" s="9" t="s">
        <v>91</v>
      </c>
      <c r="G4" s="66">
        <f>G13+G14</f>
        <v>24478.3</v>
      </c>
      <c r="H4" s="9"/>
      <c r="I4" s="9"/>
      <c r="J4" s="9"/>
      <c r="K4" s="11"/>
    </row>
    <row r="5" spans="1:15" ht="15.75" x14ac:dyDescent="0.25">
      <c r="A5" s="9"/>
      <c r="B5" s="9"/>
      <c r="C5" s="48"/>
      <c r="D5" s="9"/>
      <c r="E5" s="9"/>
      <c r="F5" s="9"/>
      <c r="G5" s="48"/>
      <c r="H5" s="9"/>
      <c r="I5" s="9"/>
      <c r="J5" s="10"/>
    </row>
    <row r="6" spans="1:15" ht="18.75" x14ac:dyDescent="0.25">
      <c r="A6" s="851" t="s">
        <v>48</v>
      </c>
      <c r="B6" s="851"/>
      <c r="C6" s="852"/>
      <c r="D6" s="852"/>
      <c r="E6" s="852"/>
      <c r="F6" s="852"/>
      <c r="G6" s="852"/>
      <c r="H6" s="852"/>
      <c r="I6" s="852"/>
      <c r="J6" s="853"/>
    </row>
    <row r="7" spans="1:15" ht="15.75" x14ac:dyDescent="0.25">
      <c r="A7" s="890" t="s">
        <v>49</v>
      </c>
      <c r="B7" s="891"/>
      <c r="C7" s="892"/>
      <c r="D7" s="890" t="s">
        <v>48</v>
      </c>
      <c r="E7" s="891"/>
      <c r="F7" s="891"/>
      <c r="G7" s="891"/>
      <c r="H7" s="891"/>
      <c r="I7" s="891"/>
      <c r="J7" s="892"/>
    </row>
    <row r="8" spans="1:15" ht="15.75" x14ac:dyDescent="0.25">
      <c r="A8" s="893" t="s">
        <v>50</v>
      </c>
      <c r="B8" s="893" t="s">
        <v>51</v>
      </c>
      <c r="C8" s="911" t="s">
        <v>52</v>
      </c>
      <c r="D8" s="890" t="s">
        <v>53</v>
      </c>
      <c r="E8" s="891"/>
      <c r="F8" s="891"/>
      <c r="G8" s="892"/>
      <c r="H8" s="895" t="s">
        <v>54</v>
      </c>
      <c r="I8" s="896"/>
      <c r="J8" s="893" t="s">
        <v>55</v>
      </c>
    </row>
    <row r="9" spans="1:15" ht="31.5" x14ac:dyDescent="0.25">
      <c r="A9" s="894"/>
      <c r="B9" s="894"/>
      <c r="C9" s="912"/>
      <c r="D9" s="13" t="s">
        <v>56</v>
      </c>
      <c r="E9" s="13" t="s">
        <v>57</v>
      </c>
      <c r="F9" s="13" t="s">
        <v>58</v>
      </c>
      <c r="G9" s="51" t="s">
        <v>59</v>
      </c>
      <c r="H9" s="13" t="s">
        <v>4</v>
      </c>
      <c r="I9" s="13" t="s">
        <v>0</v>
      </c>
      <c r="J9" s="894"/>
    </row>
    <row r="10" spans="1:15" ht="15.75" x14ac:dyDescent="0.25">
      <c r="A10" s="14" t="s">
        <v>6</v>
      </c>
      <c r="B10" s="115">
        <f>SUM(B11:B14)</f>
        <v>10</v>
      </c>
      <c r="C10" s="53">
        <f>SUM(C11:C14)</f>
        <v>84000</v>
      </c>
      <c r="D10" s="15"/>
      <c r="E10" s="15"/>
      <c r="F10" s="15"/>
      <c r="G10" s="53">
        <f>SUM(G11:G14)</f>
        <v>83255.259999999995</v>
      </c>
      <c r="H10" s="15"/>
      <c r="I10" s="53">
        <f>SUM(I11:I14)</f>
        <v>83255.259999999995</v>
      </c>
      <c r="J10" s="15"/>
      <c r="O10" s="54"/>
    </row>
    <row r="11" spans="1:15" ht="30" x14ac:dyDescent="0.25">
      <c r="A11" s="905" t="s">
        <v>290</v>
      </c>
      <c r="B11" s="907">
        <v>8</v>
      </c>
      <c r="C11" s="909">
        <v>60000</v>
      </c>
      <c r="D11" s="590" t="s">
        <v>647</v>
      </c>
      <c r="E11" s="591">
        <v>44509</v>
      </c>
      <c r="F11" s="590" t="s">
        <v>645</v>
      </c>
      <c r="G11" s="592">
        <v>29040</v>
      </c>
      <c r="H11" s="590">
        <v>4532</v>
      </c>
      <c r="I11" s="593">
        <v>29040</v>
      </c>
      <c r="J11" s="590" t="s">
        <v>988</v>
      </c>
      <c r="K11" s="28"/>
      <c r="L11" s="55"/>
      <c r="M11" s="27"/>
      <c r="N11" s="55"/>
      <c r="O11" s="54"/>
    </row>
    <row r="12" spans="1:15" ht="30" x14ac:dyDescent="0.25">
      <c r="A12" s="906"/>
      <c r="B12" s="908"/>
      <c r="C12" s="910"/>
      <c r="D12" s="590" t="s">
        <v>646</v>
      </c>
      <c r="E12" s="591">
        <v>44516</v>
      </c>
      <c r="F12" s="590" t="s">
        <v>645</v>
      </c>
      <c r="G12" s="593">
        <v>29736.959999999999</v>
      </c>
      <c r="H12" s="590">
        <v>1488</v>
      </c>
      <c r="I12" s="593">
        <v>29736.959999999999</v>
      </c>
      <c r="J12" s="590" t="s">
        <v>988</v>
      </c>
      <c r="K12" s="28"/>
      <c r="L12" s="55"/>
      <c r="M12" s="27"/>
      <c r="N12" s="55"/>
      <c r="O12" s="54"/>
    </row>
    <row r="13" spans="1:15" ht="30" x14ac:dyDescent="0.25">
      <c r="A13" s="594" t="s">
        <v>320</v>
      </c>
      <c r="B13" s="595">
        <v>1</v>
      </c>
      <c r="C13" s="596">
        <v>21000</v>
      </c>
      <c r="D13" s="597" t="s">
        <v>644</v>
      </c>
      <c r="E13" s="598">
        <v>44544</v>
      </c>
      <c r="F13" s="597" t="s">
        <v>643</v>
      </c>
      <c r="G13" s="599">
        <v>21598.5</v>
      </c>
      <c r="H13" s="597">
        <v>29</v>
      </c>
      <c r="I13" s="596">
        <v>21598.5</v>
      </c>
      <c r="J13" s="597" t="s">
        <v>1047</v>
      </c>
      <c r="K13" s="28"/>
      <c r="L13" s="55"/>
      <c r="M13" s="27"/>
      <c r="N13" s="55"/>
      <c r="O13" s="54"/>
    </row>
    <row r="14" spans="1:15" ht="31.5" x14ac:dyDescent="0.25">
      <c r="A14" s="600" t="s">
        <v>642</v>
      </c>
      <c r="B14" s="601">
        <v>1</v>
      </c>
      <c r="C14" s="596">
        <v>3000</v>
      </c>
      <c r="D14" s="597" t="s">
        <v>641</v>
      </c>
      <c r="E14" s="598">
        <v>44537</v>
      </c>
      <c r="F14" s="597" t="s">
        <v>640</v>
      </c>
      <c r="G14" s="599">
        <v>2879.8</v>
      </c>
      <c r="H14" s="597">
        <v>4857</v>
      </c>
      <c r="I14" s="596">
        <v>2879.8</v>
      </c>
      <c r="J14" s="597" t="s">
        <v>208</v>
      </c>
      <c r="K14" s="28"/>
      <c r="L14" s="84"/>
      <c r="M14" s="85"/>
      <c r="N14" s="55"/>
      <c r="O14" s="54"/>
    </row>
    <row r="17" spans="1:2" x14ac:dyDescent="0.25">
      <c r="A17" s="150" t="s">
        <v>779</v>
      </c>
      <c r="B17" s="19">
        <v>63000</v>
      </c>
    </row>
    <row r="18" spans="1:2" x14ac:dyDescent="0.25">
      <c r="A18" s="150"/>
      <c r="B18" s="19"/>
    </row>
    <row r="19" spans="1:2" x14ac:dyDescent="0.25">
      <c r="A19" s="124" t="s">
        <v>780</v>
      </c>
      <c r="B19" s="155">
        <f>G10</f>
        <v>83255.259999999995</v>
      </c>
    </row>
    <row r="20" spans="1:2" x14ac:dyDescent="0.25">
      <c r="A20" s="150" t="s">
        <v>1015</v>
      </c>
      <c r="B20" s="506">
        <f>ROUNDUP(B19-B17,0)</f>
        <v>20256</v>
      </c>
    </row>
  </sheetData>
  <mergeCells count="12">
    <mergeCell ref="A11:A12"/>
    <mergeCell ref="B11:B12"/>
    <mergeCell ref="C11:C12"/>
    <mergeCell ref="A6:J6"/>
    <mergeCell ref="A7:C7"/>
    <mergeCell ref="D7:J7"/>
    <mergeCell ref="A8:A9"/>
    <mergeCell ref="B8:B9"/>
    <mergeCell ref="C8:C9"/>
    <mergeCell ref="D8:G8"/>
    <mergeCell ref="H8:I8"/>
    <mergeCell ref="J8:J9"/>
  </mergeCells>
  <pageMargins left="0.7" right="0.7" top="0.75" bottom="0.75" header="0.3" footer="0.3"/>
  <pageSetup paperSize="9" orientation="portrait" horizontalDpi="90" verticalDpi="9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04EAC8-E7D9-4C39-9594-6F9BC088E82E}">
  <sheetPr>
    <tabColor rgb="FF00B0F0"/>
  </sheetPr>
  <dimension ref="A1:J44"/>
  <sheetViews>
    <sheetView workbookViewId="0">
      <selection activeCell="J2" sqref="J2"/>
    </sheetView>
  </sheetViews>
  <sheetFormatPr defaultRowHeight="15" x14ac:dyDescent="0.25"/>
  <cols>
    <col min="1" max="1" width="40.140625" style="154" customWidth="1"/>
    <col min="2" max="2" width="14.28515625" style="154" customWidth="1"/>
    <col min="3" max="3" width="16.85546875" style="154" customWidth="1"/>
    <col min="4" max="4" width="21.28515625" style="154" customWidth="1"/>
    <col min="5" max="5" width="14.140625" style="154" customWidth="1"/>
    <col min="6" max="6" width="29.5703125" style="154" customWidth="1"/>
    <col min="7" max="7" width="14.28515625" style="154" customWidth="1"/>
    <col min="8" max="8" width="14.5703125" style="154" customWidth="1"/>
    <col min="9" max="9" width="14.140625" style="154" customWidth="1"/>
    <col min="10" max="10" width="76.5703125" style="154" customWidth="1"/>
    <col min="11" max="16384" width="9.140625" style="154"/>
  </cols>
  <sheetData>
    <row r="1" spans="1:10" ht="15.75" x14ac:dyDescent="0.25">
      <c r="J1" s="9" t="s">
        <v>926</v>
      </c>
    </row>
    <row r="2" spans="1:10" ht="31.5" x14ac:dyDescent="0.25">
      <c r="A2" s="9" t="s">
        <v>273</v>
      </c>
      <c r="J2" s="9" t="s">
        <v>1112</v>
      </c>
    </row>
    <row r="3" spans="1:10" ht="15.75" x14ac:dyDescent="0.25">
      <c r="F3" s="469" t="s">
        <v>89</v>
      </c>
      <c r="G3" s="519">
        <f>G15+G20+G33+G37</f>
        <v>15684.02</v>
      </c>
    </row>
    <row r="4" spans="1:10" ht="15.75" x14ac:dyDescent="0.25">
      <c r="F4" s="523" t="s">
        <v>90</v>
      </c>
      <c r="G4" s="524">
        <f>G18+G21+G27+G34</f>
        <v>43557.58</v>
      </c>
    </row>
    <row r="5" spans="1:10" ht="15.75" x14ac:dyDescent="0.25">
      <c r="A5" s="9"/>
      <c r="B5" s="9"/>
      <c r="C5" s="176"/>
      <c r="D5" s="176"/>
      <c r="E5" s="9"/>
      <c r="F5" s="535" t="s">
        <v>91</v>
      </c>
      <c r="G5" s="536">
        <f>G19+G32</f>
        <v>21845.34</v>
      </c>
      <c r="H5" s="9"/>
      <c r="I5" s="9"/>
      <c r="J5" s="10"/>
    </row>
    <row r="6" spans="1:10" ht="15.75" x14ac:dyDescent="0.25">
      <c r="B6" s="9"/>
      <c r="C6" s="176"/>
      <c r="D6" s="176"/>
      <c r="E6" s="9"/>
      <c r="F6" s="544" t="s">
        <v>605</v>
      </c>
      <c r="G6" s="545">
        <f>G35</f>
        <v>3303.3</v>
      </c>
      <c r="H6" s="9"/>
      <c r="I6" s="9"/>
      <c r="J6" s="10"/>
    </row>
    <row r="7" spans="1:10" ht="15.75" x14ac:dyDescent="0.25">
      <c r="A7" s="9"/>
      <c r="B7" s="9"/>
      <c r="C7" s="176"/>
      <c r="D7" s="176"/>
      <c r="E7" s="9"/>
      <c r="F7" s="520" t="s">
        <v>960</v>
      </c>
      <c r="G7" s="521">
        <f>G17+G23+G26+G31</f>
        <v>119378.59999999999</v>
      </c>
      <c r="H7" s="9"/>
      <c r="I7" s="9"/>
      <c r="J7" s="10"/>
    </row>
    <row r="8" spans="1:10" ht="15.75" x14ac:dyDescent="0.25">
      <c r="A8" s="9"/>
      <c r="B8" s="9"/>
      <c r="C8" s="176"/>
      <c r="D8" s="176"/>
      <c r="E8" s="9"/>
      <c r="G8" s="38"/>
      <c r="H8" s="9"/>
      <c r="I8" s="9"/>
      <c r="J8" s="10"/>
    </row>
    <row r="9" spans="1:10" ht="15.75" x14ac:dyDescent="0.25">
      <c r="A9" s="9"/>
      <c r="B9" s="9"/>
      <c r="C9" s="176"/>
      <c r="D9" s="176"/>
      <c r="E9" s="9"/>
      <c r="F9" s="9"/>
      <c r="G9" s="9"/>
      <c r="H9" s="9"/>
      <c r="I9" s="9"/>
      <c r="J9" s="10"/>
    </row>
    <row r="10" spans="1:10" ht="18.75" x14ac:dyDescent="0.25">
      <c r="A10" s="851" t="s">
        <v>851</v>
      </c>
      <c r="B10" s="851"/>
      <c r="C10" s="852"/>
      <c r="D10" s="852"/>
      <c r="E10" s="852"/>
      <c r="F10" s="852"/>
      <c r="G10" s="852"/>
      <c r="H10" s="852"/>
      <c r="I10" s="852"/>
      <c r="J10" s="853"/>
    </row>
    <row r="11" spans="1:10" ht="15.75" x14ac:dyDescent="0.25">
      <c r="A11" s="890" t="s">
        <v>49</v>
      </c>
      <c r="B11" s="891"/>
      <c r="C11" s="892"/>
      <c r="D11" s="890" t="s">
        <v>48</v>
      </c>
      <c r="E11" s="891"/>
      <c r="F11" s="891"/>
      <c r="G11" s="891"/>
      <c r="H11" s="891"/>
      <c r="I11" s="891"/>
      <c r="J11" s="892"/>
    </row>
    <row r="12" spans="1:10" ht="15.75" x14ac:dyDescent="0.25">
      <c r="A12" s="893" t="s">
        <v>50</v>
      </c>
      <c r="B12" s="893" t="s">
        <v>51</v>
      </c>
      <c r="C12" s="893" t="s">
        <v>52</v>
      </c>
      <c r="D12" s="890" t="s">
        <v>53</v>
      </c>
      <c r="E12" s="891"/>
      <c r="F12" s="891"/>
      <c r="G12" s="892"/>
      <c r="H12" s="895" t="s">
        <v>54</v>
      </c>
      <c r="I12" s="896"/>
      <c r="J12" s="893" t="s">
        <v>55</v>
      </c>
    </row>
    <row r="13" spans="1:10" ht="31.5" x14ac:dyDescent="0.25">
      <c r="A13" s="894"/>
      <c r="B13" s="894"/>
      <c r="C13" s="894"/>
      <c r="D13" s="259" t="s">
        <v>56</v>
      </c>
      <c r="E13" s="259" t="s">
        <v>57</v>
      </c>
      <c r="F13" s="259" t="s">
        <v>58</v>
      </c>
      <c r="G13" s="259" t="s">
        <v>59</v>
      </c>
      <c r="H13" s="259" t="s">
        <v>4</v>
      </c>
      <c r="I13" s="259" t="s">
        <v>0</v>
      </c>
      <c r="J13" s="894"/>
    </row>
    <row r="14" spans="1:10" ht="15.75" x14ac:dyDescent="0.25">
      <c r="A14" s="14" t="s">
        <v>6</v>
      </c>
      <c r="B14" s="15">
        <f>SUM(B15:B37)</f>
        <v>332</v>
      </c>
      <c r="C14" s="46">
        <f>SUM(C15:C37)</f>
        <v>570200</v>
      </c>
      <c r="D14" s="15"/>
      <c r="E14" s="15"/>
      <c r="F14" s="15"/>
      <c r="G14" s="15">
        <f>SUM(G15:G37)</f>
        <v>203768.83999999997</v>
      </c>
      <c r="H14" s="15"/>
      <c r="I14" s="15">
        <f>SUM(I15:I37)</f>
        <v>202928.41999999998</v>
      </c>
      <c r="J14" s="15"/>
    </row>
    <row r="15" spans="1:10" ht="15.75" x14ac:dyDescent="0.25">
      <c r="A15" s="75" t="s">
        <v>274</v>
      </c>
      <c r="B15" s="73">
        <v>16</v>
      </c>
      <c r="C15" s="74">
        <v>16000</v>
      </c>
      <c r="D15" s="75" t="s">
        <v>275</v>
      </c>
      <c r="E15" s="170" t="s">
        <v>203</v>
      </c>
      <c r="F15" s="75" t="s">
        <v>276</v>
      </c>
      <c r="G15" s="170">
        <v>4842.42</v>
      </c>
      <c r="H15" s="171" t="s">
        <v>277</v>
      </c>
      <c r="I15" s="170">
        <v>4002</v>
      </c>
      <c r="J15" s="590" t="s">
        <v>988</v>
      </c>
    </row>
    <row r="16" spans="1:10" ht="47.25" x14ac:dyDescent="0.25">
      <c r="A16" s="134" t="s">
        <v>278</v>
      </c>
      <c r="B16" s="76">
        <v>30</v>
      </c>
      <c r="C16" s="77">
        <v>120000</v>
      </c>
      <c r="D16" s="16"/>
      <c r="E16" s="16"/>
      <c r="F16" s="16"/>
      <c r="G16" s="507"/>
      <c r="H16" s="16"/>
      <c r="I16" s="16"/>
      <c r="J16" s="114" t="s">
        <v>1018</v>
      </c>
    </row>
    <row r="17" spans="1:10" s="27" customFormat="1" ht="15.75" x14ac:dyDescent="0.25">
      <c r="A17" s="173" t="s">
        <v>279</v>
      </c>
      <c r="B17" s="508">
        <v>40</v>
      </c>
      <c r="C17" s="509">
        <v>48000</v>
      </c>
      <c r="D17" s="175" t="s">
        <v>1019</v>
      </c>
      <c r="E17" s="175" t="s">
        <v>1020</v>
      </c>
      <c r="F17" s="175" t="s">
        <v>324</v>
      </c>
      <c r="G17" s="174">
        <v>38720</v>
      </c>
      <c r="H17" s="175" t="s">
        <v>1021</v>
      </c>
      <c r="I17" s="174">
        <v>38720</v>
      </c>
      <c r="J17" s="173" t="s">
        <v>1022</v>
      </c>
    </row>
    <row r="18" spans="1:10" ht="31.5" x14ac:dyDescent="0.25">
      <c r="A18" s="525" t="s">
        <v>280</v>
      </c>
      <c r="B18" s="526">
        <v>5</v>
      </c>
      <c r="C18" s="527">
        <v>75000</v>
      </c>
      <c r="D18" s="525" t="s">
        <v>281</v>
      </c>
      <c r="E18" s="528" t="s">
        <v>282</v>
      </c>
      <c r="F18" s="525" t="s">
        <v>283</v>
      </c>
      <c r="G18" s="528">
        <v>9377.5</v>
      </c>
      <c r="H18" s="529" t="s">
        <v>284</v>
      </c>
      <c r="I18" s="528">
        <v>9377.5</v>
      </c>
      <c r="J18" s="606" t="s">
        <v>988</v>
      </c>
    </row>
    <row r="19" spans="1:10" ht="15.75" x14ac:dyDescent="0.25">
      <c r="A19" s="537" t="s">
        <v>285</v>
      </c>
      <c r="B19" s="538">
        <v>30</v>
      </c>
      <c r="C19" s="539">
        <v>18000</v>
      </c>
      <c r="D19" s="537" t="s">
        <v>286</v>
      </c>
      <c r="E19" s="540" t="s">
        <v>287</v>
      </c>
      <c r="F19" s="537" t="s">
        <v>288</v>
      </c>
      <c r="G19" s="540">
        <v>15500.1</v>
      </c>
      <c r="H19" s="481" t="s">
        <v>289</v>
      </c>
      <c r="I19" s="540">
        <v>15500.1</v>
      </c>
      <c r="J19" s="537" t="s">
        <v>988</v>
      </c>
    </row>
    <row r="20" spans="1:10" ht="15.75" x14ac:dyDescent="0.25">
      <c r="A20" s="915" t="s">
        <v>290</v>
      </c>
      <c r="B20" s="917">
        <v>6</v>
      </c>
      <c r="C20" s="919">
        <v>36000</v>
      </c>
      <c r="D20" s="136" t="s">
        <v>291</v>
      </c>
      <c r="E20" s="172" t="s">
        <v>81</v>
      </c>
      <c r="F20" s="75" t="s">
        <v>292</v>
      </c>
      <c r="G20" s="170">
        <v>60.5</v>
      </c>
      <c r="H20" s="172" t="s">
        <v>293</v>
      </c>
      <c r="I20" s="170">
        <v>60.5</v>
      </c>
      <c r="J20" s="590" t="s">
        <v>988</v>
      </c>
    </row>
    <row r="21" spans="1:10" ht="15.75" customHeight="1" x14ac:dyDescent="0.25">
      <c r="A21" s="921"/>
      <c r="B21" s="922"/>
      <c r="C21" s="923"/>
      <c r="D21" s="924" t="s">
        <v>294</v>
      </c>
      <c r="E21" s="913" t="s">
        <v>295</v>
      </c>
      <c r="F21" s="924" t="s">
        <v>292</v>
      </c>
      <c r="G21" s="913">
        <v>27844.52</v>
      </c>
      <c r="H21" s="530" t="s">
        <v>296</v>
      </c>
      <c r="I21" s="531">
        <v>8835.42</v>
      </c>
      <c r="J21" s="607" t="s">
        <v>988</v>
      </c>
    </row>
    <row r="22" spans="1:10" ht="15.75" x14ac:dyDescent="0.25">
      <c r="A22" s="916"/>
      <c r="B22" s="918"/>
      <c r="C22" s="920"/>
      <c r="D22" s="925"/>
      <c r="E22" s="914"/>
      <c r="F22" s="925"/>
      <c r="G22" s="914"/>
      <c r="H22" s="530" t="s">
        <v>297</v>
      </c>
      <c r="I22" s="531">
        <v>19009.099999999999</v>
      </c>
      <c r="J22" s="608" t="s">
        <v>988</v>
      </c>
    </row>
    <row r="23" spans="1:10" s="27" customFormat="1" ht="15.75" x14ac:dyDescent="0.25">
      <c r="A23" s="510" t="s">
        <v>298</v>
      </c>
      <c r="B23" s="511">
        <v>1</v>
      </c>
      <c r="C23" s="512">
        <v>55000</v>
      </c>
      <c r="D23" s="175" t="s">
        <v>1023</v>
      </c>
      <c r="E23" s="513" t="s">
        <v>1024</v>
      </c>
      <c r="F23" s="513" t="s">
        <v>1025</v>
      </c>
      <c r="G23" s="514">
        <v>45278.2</v>
      </c>
      <c r="H23" s="513" t="s">
        <v>1026</v>
      </c>
      <c r="I23" s="514">
        <v>45278.2</v>
      </c>
      <c r="J23" s="510" t="s">
        <v>1027</v>
      </c>
    </row>
    <row r="24" spans="1:10" ht="31.5" x14ac:dyDescent="0.25">
      <c r="A24" s="134" t="s">
        <v>299</v>
      </c>
      <c r="B24" s="76">
        <v>1</v>
      </c>
      <c r="C24" s="77">
        <v>2800</v>
      </c>
      <c r="D24" s="16"/>
      <c r="E24" s="16"/>
      <c r="F24" s="16"/>
      <c r="G24" s="16"/>
      <c r="H24" s="16"/>
      <c r="I24" s="16"/>
      <c r="J24" s="78" t="s">
        <v>1028</v>
      </c>
    </row>
    <row r="25" spans="1:10" ht="31.5" x14ac:dyDescent="0.25">
      <c r="A25" s="134" t="s">
        <v>300</v>
      </c>
      <c r="B25" s="76">
        <v>1</v>
      </c>
      <c r="C25" s="77">
        <v>40000</v>
      </c>
      <c r="D25" s="16"/>
      <c r="E25" s="16"/>
      <c r="F25" s="16"/>
      <c r="G25" s="16"/>
      <c r="H25" s="16"/>
      <c r="I25" s="16"/>
      <c r="J25" s="78" t="s">
        <v>1028</v>
      </c>
    </row>
    <row r="26" spans="1:10" ht="31.5" x14ac:dyDescent="0.25">
      <c r="A26" s="515" t="s">
        <v>301</v>
      </c>
      <c r="B26" s="516">
        <v>10</v>
      </c>
      <c r="C26" s="512">
        <v>25000</v>
      </c>
      <c r="D26" s="175" t="s">
        <v>1029</v>
      </c>
      <c r="E26" s="513" t="s">
        <v>1030</v>
      </c>
      <c r="F26" s="513" t="s">
        <v>283</v>
      </c>
      <c r="G26" s="514">
        <v>27467</v>
      </c>
      <c r="H26" s="513" t="s">
        <v>1031</v>
      </c>
      <c r="I26" s="514">
        <v>27467</v>
      </c>
      <c r="J26" s="510" t="s">
        <v>1032</v>
      </c>
    </row>
    <row r="27" spans="1:10" ht="31.5" x14ac:dyDescent="0.25">
      <c r="A27" s="602" t="s">
        <v>302</v>
      </c>
      <c r="B27" s="603">
        <v>10</v>
      </c>
      <c r="C27" s="527">
        <v>8000</v>
      </c>
      <c r="D27" s="602" t="s">
        <v>303</v>
      </c>
      <c r="E27" s="604" t="s">
        <v>304</v>
      </c>
      <c r="F27" s="525" t="s">
        <v>283</v>
      </c>
      <c r="G27" s="528">
        <v>1422.96</v>
      </c>
      <c r="H27" s="605" t="s">
        <v>305</v>
      </c>
      <c r="I27" s="528">
        <v>1422.96</v>
      </c>
      <c r="J27" s="606" t="s">
        <v>988</v>
      </c>
    </row>
    <row r="28" spans="1:10" ht="31.5" x14ac:dyDescent="0.25">
      <c r="A28" s="135" t="s">
        <v>306</v>
      </c>
      <c r="B28" s="79">
        <v>1</v>
      </c>
      <c r="C28" s="77">
        <v>46000</v>
      </c>
      <c r="D28" s="16"/>
      <c r="E28" s="16"/>
      <c r="F28" s="16"/>
      <c r="G28" s="16"/>
      <c r="H28" s="16"/>
      <c r="I28" s="16"/>
      <c r="J28" s="78" t="s">
        <v>1028</v>
      </c>
    </row>
    <row r="29" spans="1:10" ht="31.5" x14ac:dyDescent="0.25">
      <c r="A29" s="135" t="s">
        <v>307</v>
      </c>
      <c r="B29" s="79">
        <v>3</v>
      </c>
      <c r="C29" s="77">
        <v>7800</v>
      </c>
      <c r="D29" s="16"/>
      <c r="E29" s="16"/>
      <c r="F29" s="16"/>
      <c r="G29" s="16"/>
      <c r="H29" s="16"/>
      <c r="I29" s="16"/>
      <c r="J29" s="78" t="s">
        <v>1028</v>
      </c>
    </row>
    <row r="30" spans="1:10" ht="31.5" x14ac:dyDescent="0.25">
      <c r="A30" s="135" t="s">
        <v>308</v>
      </c>
      <c r="B30" s="79">
        <v>1</v>
      </c>
      <c r="C30" s="77">
        <v>8000</v>
      </c>
      <c r="D30" s="16"/>
      <c r="E30" s="16"/>
      <c r="F30" s="16"/>
      <c r="G30" s="16"/>
      <c r="H30" s="16"/>
      <c r="I30" s="16"/>
      <c r="J30" s="78" t="s">
        <v>1028</v>
      </c>
    </row>
    <row r="31" spans="1:10" s="27" customFormat="1" ht="15.75" x14ac:dyDescent="0.25">
      <c r="A31" s="515" t="s">
        <v>309</v>
      </c>
      <c r="B31" s="516">
        <v>10</v>
      </c>
      <c r="C31" s="512">
        <v>16000</v>
      </c>
      <c r="D31" s="513" t="s">
        <v>1033</v>
      </c>
      <c r="E31" s="513" t="s">
        <v>1034</v>
      </c>
      <c r="F31" s="513" t="s">
        <v>1035</v>
      </c>
      <c r="G31" s="514">
        <v>7913.4</v>
      </c>
      <c r="H31" s="517" t="s">
        <v>1036</v>
      </c>
      <c r="I31" s="518">
        <v>7913.4</v>
      </c>
      <c r="J31" s="510" t="s">
        <v>1037</v>
      </c>
    </row>
    <row r="32" spans="1:10" ht="15.75" x14ac:dyDescent="0.25">
      <c r="A32" s="541" t="s">
        <v>310</v>
      </c>
      <c r="B32" s="542">
        <v>4</v>
      </c>
      <c r="C32" s="539">
        <v>8000</v>
      </c>
      <c r="D32" s="541" t="s">
        <v>311</v>
      </c>
      <c r="E32" s="543" t="s">
        <v>11</v>
      </c>
      <c r="F32" s="537" t="s">
        <v>292</v>
      </c>
      <c r="G32" s="540">
        <v>6345.24</v>
      </c>
      <c r="H32" s="481" t="s">
        <v>737</v>
      </c>
      <c r="I32" s="540">
        <v>6345.24</v>
      </c>
      <c r="J32" s="537" t="s">
        <v>988</v>
      </c>
    </row>
    <row r="33" spans="1:10" ht="15.75" x14ac:dyDescent="0.25">
      <c r="A33" s="136" t="s">
        <v>312</v>
      </c>
      <c r="B33" s="80">
        <v>1</v>
      </c>
      <c r="C33" s="74">
        <v>4600</v>
      </c>
      <c r="D33" s="136" t="s">
        <v>313</v>
      </c>
      <c r="E33" s="172" t="s">
        <v>314</v>
      </c>
      <c r="F33" s="75" t="s">
        <v>315</v>
      </c>
      <c r="G33" s="170">
        <v>4222.8999999999996</v>
      </c>
      <c r="H33" s="473" t="s">
        <v>316</v>
      </c>
      <c r="I33" s="170">
        <v>4222.8999999999996</v>
      </c>
      <c r="J33" s="590" t="s">
        <v>988</v>
      </c>
    </row>
    <row r="34" spans="1:10" ht="15.75" x14ac:dyDescent="0.25">
      <c r="A34" s="915" t="s">
        <v>317</v>
      </c>
      <c r="B34" s="917">
        <v>150</v>
      </c>
      <c r="C34" s="919">
        <v>12000</v>
      </c>
      <c r="D34" s="532" t="s">
        <v>318</v>
      </c>
      <c r="E34" s="530" t="s">
        <v>295</v>
      </c>
      <c r="F34" s="533" t="s">
        <v>292</v>
      </c>
      <c r="G34" s="531">
        <v>4912.6000000000004</v>
      </c>
      <c r="H34" s="534" t="s">
        <v>319</v>
      </c>
      <c r="I34" s="531">
        <v>4912.6000000000004</v>
      </c>
      <c r="J34" s="533" t="s">
        <v>988</v>
      </c>
    </row>
    <row r="35" spans="1:10" ht="15.75" x14ac:dyDescent="0.25">
      <c r="A35" s="916"/>
      <c r="B35" s="918"/>
      <c r="C35" s="920"/>
      <c r="D35" s="546" t="s">
        <v>852</v>
      </c>
      <c r="E35" s="547" t="s">
        <v>652</v>
      </c>
      <c r="F35" s="548" t="s">
        <v>292</v>
      </c>
      <c r="G35" s="549">
        <v>3303.3</v>
      </c>
      <c r="H35" s="550" t="s">
        <v>853</v>
      </c>
      <c r="I35" s="549">
        <v>3303.3</v>
      </c>
      <c r="J35" s="548" t="s">
        <v>1038</v>
      </c>
    </row>
    <row r="36" spans="1:10" ht="31.5" x14ac:dyDescent="0.25">
      <c r="A36" s="135" t="s">
        <v>320</v>
      </c>
      <c r="B36" s="79">
        <v>2</v>
      </c>
      <c r="C36" s="77">
        <v>16000</v>
      </c>
      <c r="D36" s="16"/>
      <c r="E36" s="16"/>
      <c r="F36" s="16"/>
      <c r="G36" s="16"/>
      <c r="H36" s="16"/>
      <c r="I36" s="16"/>
      <c r="J36" s="78" t="s">
        <v>1028</v>
      </c>
    </row>
    <row r="37" spans="1:10" ht="15.75" x14ac:dyDescent="0.25">
      <c r="A37" s="75" t="s">
        <v>321</v>
      </c>
      <c r="B37" s="73">
        <v>10</v>
      </c>
      <c r="C37" s="522">
        <v>8000</v>
      </c>
      <c r="D37" s="75" t="s">
        <v>322</v>
      </c>
      <c r="E37" s="170" t="s">
        <v>323</v>
      </c>
      <c r="F37" s="75" t="s">
        <v>324</v>
      </c>
      <c r="G37" s="170">
        <v>6558.2</v>
      </c>
      <c r="H37" s="475" t="s">
        <v>325</v>
      </c>
      <c r="I37" s="170">
        <v>6558.2</v>
      </c>
      <c r="J37" s="590" t="s">
        <v>988</v>
      </c>
    </row>
    <row r="40" spans="1:10" x14ac:dyDescent="0.25">
      <c r="A40" s="154" t="s">
        <v>779</v>
      </c>
      <c r="B40" s="19">
        <f>G3+G4+G5</f>
        <v>81086.94</v>
      </c>
    </row>
    <row r="41" spans="1:10" x14ac:dyDescent="0.25">
      <c r="B41" s="19"/>
    </row>
    <row r="42" spans="1:10" x14ac:dyDescent="0.25">
      <c r="A42" s="124" t="s">
        <v>780</v>
      </c>
      <c r="B42" s="155">
        <f>G3+G4+G5</f>
        <v>81086.94</v>
      </c>
    </row>
    <row r="43" spans="1:10" ht="15.75" customHeight="1" x14ac:dyDescent="0.25">
      <c r="A43" s="124" t="s">
        <v>1017</v>
      </c>
      <c r="B43" s="506">
        <f>ROUNDUP(G6+G7,0)</f>
        <v>122682</v>
      </c>
    </row>
    <row r="44" spans="1:10" x14ac:dyDescent="0.25">
      <c r="B44" s="155"/>
    </row>
  </sheetData>
  <mergeCells count="19">
    <mergeCell ref="A10:J10"/>
    <mergeCell ref="A11:C11"/>
    <mergeCell ref="D11:J11"/>
    <mergeCell ref="A12:A13"/>
    <mergeCell ref="B12:B13"/>
    <mergeCell ref="C12:C13"/>
    <mergeCell ref="D12:G12"/>
    <mergeCell ref="H12:I12"/>
    <mergeCell ref="J12:J13"/>
    <mergeCell ref="G21:G22"/>
    <mergeCell ref="A34:A35"/>
    <mergeCell ref="B34:B35"/>
    <mergeCell ref="C34:C35"/>
    <mergeCell ref="A20:A22"/>
    <mergeCell ref="B20:B22"/>
    <mergeCell ref="C20:C22"/>
    <mergeCell ref="D21:D22"/>
    <mergeCell ref="E21:E22"/>
    <mergeCell ref="F21:F2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57DF2-6BB6-473F-94A6-A3F0D0AB5FA2}">
  <sheetPr>
    <tabColor rgb="FF00B0F0"/>
  </sheetPr>
  <dimension ref="A1:J28"/>
  <sheetViews>
    <sheetView workbookViewId="0">
      <selection activeCell="J2" sqref="J2"/>
    </sheetView>
  </sheetViews>
  <sheetFormatPr defaultColWidth="9.140625" defaultRowHeight="15" x14ac:dyDescent="0.25"/>
  <cols>
    <col min="1" max="1" width="36.140625" customWidth="1"/>
    <col min="2" max="2" width="13.42578125" customWidth="1"/>
    <col min="3" max="3" width="10.140625" bestFit="1" customWidth="1"/>
    <col min="4" max="4" width="14.28515625" customWidth="1"/>
    <col min="5" max="5" width="11.28515625" bestFit="1" customWidth="1"/>
    <col min="6" max="6" width="22.28515625" customWidth="1"/>
    <col min="7" max="7" width="13.28515625" customWidth="1"/>
    <col min="8" max="8" width="18" customWidth="1"/>
    <col min="9" max="9" width="16" customWidth="1"/>
    <col min="10" max="10" width="24.7109375" customWidth="1"/>
  </cols>
  <sheetData>
    <row r="1" spans="1:10" ht="15.75" x14ac:dyDescent="0.25">
      <c r="A1" s="39"/>
      <c r="B1" s="39"/>
      <c r="C1" s="39"/>
      <c r="D1" s="39"/>
      <c r="E1" s="39"/>
      <c r="F1" s="39"/>
      <c r="G1" s="39"/>
      <c r="H1" s="39"/>
      <c r="I1" s="39"/>
      <c r="J1" s="9" t="s">
        <v>927</v>
      </c>
    </row>
    <row r="2" spans="1:10" ht="78.75" x14ac:dyDescent="0.25">
      <c r="A2" s="39"/>
      <c r="B2" s="39"/>
      <c r="C2" s="39"/>
      <c r="D2" s="39"/>
      <c r="E2" s="39"/>
      <c r="F2" s="39"/>
      <c r="G2" s="39"/>
      <c r="H2" s="39"/>
      <c r="I2" s="39"/>
      <c r="J2" s="9" t="s">
        <v>1112</v>
      </c>
    </row>
    <row r="3" spans="1:10" ht="16.5" customHeight="1" x14ac:dyDescent="0.25">
      <c r="A3" s="551" t="s">
        <v>141</v>
      </c>
      <c r="B3" s="39"/>
      <c r="C3" s="39"/>
      <c r="D3" s="39"/>
      <c r="E3" s="39"/>
      <c r="F3" s="39"/>
      <c r="G3" s="552" t="s">
        <v>91</v>
      </c>
      <c r="H3" s="552">
        <f>G12</f>
        <v>41401.360000000001</v>
      </c>
    </row>
    <row r="4" spans="1:10" ht="15.75" x14ac:dyDescent="0.25">
      <c r="A4" s="39"/>
      <c r="B4" s="39"/>
      <c r="C4" s="39"/>
      <c r="D4" s="39"/>
      <c r="E4" s="39"/>
      <c r="F4" s="39"/>
      <c r="G4" s="589" t="s">
        <v>605</v>
      </c>
      <c r="H4" s="589">
        <f>G21</f>
        <v>9858.7800000000007</v>
      </c>
      <c r="J4" s="40"/>
    </row>
    <row r="5" spans="1:10" ht="15.75" x14ac:dyDescent="0.25">
      <c r="A5" s="39"/>
      <c r="B5" s="39"/>
      <c r="C5" s="39"/>
      <c r="D5" s="39"/>
      <c r="E5" s="39"/>
      <c r="F5" s="39"/>
      <c r="G5" s="572" t="s">
        <v>736</v>
      </c>
      <c r="H5" s="572">
        <f>G13</f>
        <v>2178</v>
      </c>
      <c r="J5" s="40"/>
    </row>
    <row r="6" spans="1:10" ht="18" customHeight="1" x14ac:dyDescent="0.25">
      <c r="A6" s="39"/>
      <c r="B6" s="39"/>
      <c r="C6" s="39"/>
      <c r="D6" s="39"/>
      <c r="E6" s="39"/>
      <c r="F6" s="39"/>
      <c r="G6" s="553" t="s">
        <v>960</v>
      </c>
      <c r="H6" s="553">
        <f>G17</f>
        <v>135036</v>
      </c>
      <c r="J6" s="40"/>
    </row>
    <row r="7" spans="1:10" ht="18.75" customHeight="1" x14ac:dyDescent="0.25">
      <c r="A7" s="926"/>
      <c r="B7" s="926"/>
      <c r="C7" s="926"/>
      <c r="D7" s="926"/>
      <c r="E7" s="926"/>
      <c r="F7" s="926"/>
      <c r="G7" s="926"/>
      <c r="H7" s="926"/>
      <c r="I7" s="926"/>
      <c r="J7" s="926"/>
    </row>
    <row r="8" spans="1:10" ht="23.25" customHeight="1" x14ac:dyDescent="0.25">
      <c r="A8" s="854"/>
      <c r="B8" s="854"/>
      <c r="C8" s="854"/>
      <c r="D8" s="927" t="s">
        <v>48</v>
      </c>
      <c r="E8" s="927"/>
      <c r="F8" s="927"/>
      <c r="G8" s="927"/>
      <c r="H8" s="927"/>
      <c r="I8" s="927"/>
      <c r="J8" s="927"/>
    </row>
    <row r="9" spans="1:10" ht="29.25" customHeight="1" x14ac:dyDescent="0.25">
      <c r="A9" s="177" t="s">
        <v>142</v>
      </c>
      <c r="B9" s="41" t="s">
        <v>51</v>
      </c>
      <c r="C9" s="928" t="s">
        <v>52</v>
      </c>
      <c r="D9" s="928" t="s">
        <v>827</v>
      </c>
      <c r="E9" s="928"/>
      <c r="F9" s="928"/>
      <c r="G9" s="928"/>
      <c r="H9" s="928" t="s">
        <v>54</v>
      </c>
      <c r="I9" s="928"/>
      <c r="J9" s="928" t="s">
        <v>55</v>
      </c>
    </row>
    <row r="10" spans="1:10" ht="27" customHeight="1" x14ac:dyDescent="0.25">
      <c r="A10" s="177"/>
      <c r="B10" s="177"/>
      <c r="C10" s="928"/>
      <c r="D10" s="263" t="s">
        <v>56</v>
      </c>
      <c r="E10" s="41" t="s">
        <v>57</v>
      </c>
      <c r="F10" s="263" t="s">
        <v>58</v>
      </c>
      <c r="G10" s="263" t="s">
        <v>59</v>
      </c>
      <c r="H10" s="41" t="s">
        <v>4</v>
      </c>
      <c r="I10" s="41" t="s">
        <v>0</v>
      </c>
      <c r="J10" s="928"/>
    </row>
    <row r="11" spans="1:10" ht="20.25" customHeight="1" x14ac:dyDescent="0.25">
      <c r="A11" s="42" t="s">
        <v>143</v>
      </c>
      <c r="B11" s="42"/>
      <c r="C11" s="562">
        <f>C12+C13+C14+C15+C16+C17+C18+C19+C20+C21+C22</f>
        <v>1042192</v>
      </c>
      <c r="D11" s="42" t="s">
        <v>143</v>
      </c>
      <c r="E11" s="42" t="s">
        <v>143</v>
      </c>
      <c r="F11" s="42" t="s">
        <v>143</v>
      </c>
      <c r="G11" s="562">
        <f>G12+G13+G17+G21</f>
        <v>188474.13999999998</v>
      </c>
      <c r="H11" s="42" t="s">
        <v>143</v>
      </c>
      <c r="I11" s="562">
        <f>I12+I13+I17+I21</f>
        <v>53438.14</v>
      </c>
      <c r="J11" s="42" t="s">
        <v>143</v>
      </c>
    </row>
    <row r="12" spans="1:10" ht="29.25" customHeight="1" x14ac:dyDescent="0.25">
      <c r="A12" s="496" t="s">
        <v>144</v>
      </c>
      <c r="B12" s="563">
        <v>4</v>
      </c>
      <c r="C12" s="564">
        <v>30800</v>
      </c>
      <c r="D12" s="565">
        <v>118045</v>
      </c>
      <c r="E12" s="573" t="s">
        <v>28</v>
      </c>
      <c r="F12" s="45" t="s">
        <v>145</v>
      </c>
      <c r="G12" s="44">
        <v>41401.360000000001</v>
      </c>
      <c r="H12" s="45" t="s">
        <v>146</v>
      </c>
      <c r="I12" s="45">
        <f t="shared" ref="I12" si="0">G12</f>
        <v>41401.360000000001</v>
      </c>
      <c r="J12" s="45" t="s">
        <v>988</v>
      </c>
    </row>
    <row r="13" spans="1:10" ht="15.75" x14ac:dyDescent="0.25">
      <c r="A13" s="578" t="s">
        <v>148</v>
      </c>
      <c r="B13" s="579">
        <v>4</v>
      </c>
      <c r="C13" s="580">
        <v>2400</v>
      </c>
      <c r="D13" s="581">
        <v>200134</v>
      </c>
      <c r="E13" s="582" t="s">
        <v>1039</v>
      </c>
      <c r="F13" s="583" t="s">
        <v>145</v>
      </c>
      <c r="G13" s="583">
        <v>2178</v>
      </c>
      <c r="H13" s="583" t="s">
        <v>1040</v>
      </c>
      <c r="I13" s="583">
        <v>2178</v>
      </c>
      <c r="J13" s="584" t="s">
        <v>147</v>
      </c>
    </row>
    <row r="14" spans="1:10" ht="15.75" x14ac:dyDescent="0.25">
      <c r="A14" s="31" t="s">
        <v>149</v>
      </c>
      <c r="B14" s="153">
        <v>4</v>
      </c>
      <c r="C14" s="555">
        <v>3000</v>
      </c>
      <c r="D14" s="556"/>
      <c r="E14" s="561"/>
      <c r="F14" s="43"/>
      <c r="G14" s="43"/>
      <c r="H14" s="43"/>
      <c r="I14" s="43"/>
      <c r="J14" s="577" t="s">
        <v>1041</v>
      </c>
    </row>
    <row r="15" spans="1:10" ht="31.5" x14ac:dyDescent="0.25">
      <c r="A15" s="566" t="s">
        <v>150</v>
      </c>
      <c r="B15" s="567">
        <v>1</v>
      </c>
      <c r="C15" s="568">
        <v>5000</v>
      </c>
      <c r="D15" s="569"/>
      <c r="E15" s="574"/>
      <c r="F15" s="570"/>
      <c r="G15" s="570"/>
      <c r="H15" s="570"/>
      <c r="I15" s="570"/>
      <c r="J15" s="575" t="s">
        <v>1042</v>
      </c>
    </row>
    <row r="16" spans="1:10" ht="15.75" x14ac:dyDescent="0.25">
      <c r="A16" s="571" t="s">
        <v>151</v>
      </c>
      <c r="B16" s="567">
        <v>2</v>
      </c>
      <c r="C16" s="568">
        <v>3000</v>
      </c>
      <c r="D16" s="569"/>
      <c r="E16" s="576"/>
      <c r="F16" s="570"/>
      <c r="G16" s="570"/>
      <c r="H16" s="570"/>
      <c r="I16" s="570"/>
      <c r="J16" s="575" t="s">
        <v>1042</v>
      </c>
    </row>
    <row r="17" spans="1:10" ht="36" customHeight="1" x14ac:dyDescent="0.25">
      <c r="A17" s="557" t="s">
        <v>152</v>
      </c>
      <c r="B17" s="558">
        <v>4</v>
      </c>
      <c r="C17" s="559">
        <v>132000</v>
      </c>
      <c r="D17" s="560">
        <v>201594</v>
      </c>
      <c r="E17" s="559" t="s">
        <v>1020</v>
      </c>
      <c r="F17" s="184" t="s">
        <v>145</v>
      </c>
      <c r="G17" s="554">
        <v>135036</v>
      </c>
      <c r="H17" s="554"/>
      <c r="I17" s="554"/>
      <c r="J17" s="184" t="s">
        <v>147</v>
      </c>
    </row>
    <row r="18" spans="1:10" ht="47.25" x14ac:dyDescent="0.25">
      <c r="A18" s="178" t="s">
        <v>153</v>
      </c>
      <c r="B18" s="179">
        <v>4</v>
      </c>
      <c r="C18" s="180">
        <v>30000</v>
      </c>
      <c r="D18" s="180"/>
      <c r="E18" s="180"/>
      <c r="F18" s="181"/>
      <c r="G18" s="181"/>
      <c r="H18" s="181"/>
      <c r="I18" s="181"/>
      <c r="J18" s="577" t="s">
        <v>1043</v>
      </c>
    </row>
    <row r="19" spans="1:10" ht="47.25" x14ac:dyDescent="0.25">
      <c r="A19" s="182" t="s">
        <v>96</v>
      </c>
      <c r="B19" s="179">
        <v>24</v>
      </c>
      <c r="C19" s="180">
        <v>31992</v>
      </c>
      <c r="D19" s="180"/>
      <c r="E19" s="180"/>
      <c r="F19" s="181"/>
      <c r="G19" s="181"/>
      <c r="H19" s="181"/>
      <c r="I19" s="181"/>
      <c r="J19" s="577" t="s">
        <v>1043</v>
      </c>
    </row>
    <row r="20" spans="1:10" ht="47.25" x14ac:dyDescent="0.25">
      <c r="A20" s="182" t="s">
        <v>154</v>
      </c>
      <c r="B20" s="179">
        <v>4</v>
      </c>
      <c r="C20" s="180">
        <v>4000</v>
      </c>
      <c r="D20" s="180"/>
      <c r="E20" s="180"/>
      <c r="F20" s="181"/>
      <c r="G20" s="181"/>
      <c r="H20" s="181"/>
      <c r="I20" s="181"/>
      <c r="J20" s="577" t="s">
        <v>1043</v>
      </c>
    </row>
    <row r="21" spans="1:10" ht="31.5" x14ac:dyDescent="0.25">
      <c r="A21" s="171" t="s">
        <v>155</v>
      </c>
      <c r="B21" s="585"/>
      <c r="C21" s="585">
        <v>150000</v>
      </c>
      <c r="D21" s="586" t="s">
        <v>854</v>
      </c>
      <c r="E21" s="587" t="s">
        <v>1045</v>
      </c>
      <c r="F21" s="473" t="s">
        <v>357</v>
      </c>
      <c r="G21" s="588">
        <v>9858.7800000000007</v>
      </c>
      <c r="H21" s="473" t="s">
        <v>1044</v>
      </c>
      <c r="I21" s="473">
        <f t="shared" ref="I21" si="1">G21</f>
        <v>9858.7800000000007</v>
      </c>
      <c r="J21" s="473" t="s">
        <v>147</v>
      </c>
    </row>
    <row r="22" spans="1:10" ht="63" x14ac:dyDescent="0.25">
      <c r="A22" s="31" t="s">
        <v>156</v>
      </c>
      <c r="B22" s="193"/>
      <c r="C22" s="193">
        <v>650000</v>
      </c>
      <c r="D22" s="193"/>
      <c r="E22" s="561"/>
      <c r="F22" s="16"/>
      <c r="G22" s="43"/>
      <c r="H22" s="43"/>
      <c r="I22" s="43"/>
      <c r="J22" s="16"/>
    </row>
    <row r="25" spans="1:10" x14ac:dyDescent="0.25">
      <c r="A25" s="154" t="s">
        <v>779</v>
      </c>
      <c r="B25" s="19">
        <f>H3</f>
        <v>41401.360000000001</v>
      </c>
    </row>
    <row r="26" spans="1:10" x14ac:dyDescent="0.25">
      <c r="A26" s="154"/>
      <c r="B26" s="19"/>
    </row>
    <row r="27" spans="1:10" x14ac:dyDescent="0.25">
      <c r="A27" s="124" t="s">
        <v>780</v>
      </c>
      <c r="B27" s="155">
        <f>H3</f>
        <v>41401.360000000001</v>
      </c>
    </row>
    <row r="28" spans="1:10" ht="30" x14ac:dyDescent="0.25">
      <c r="A28" s="124" t="s">
        <v>1046</v>
      </c>
      <c r="B28" s="506">
        <f>ROUNDUP(H4+H5+H6,0)</f>
        <v>147073</v>
      </c>
    </row>
  </sheetData>
  <mergeCells count="7">
    <mergeCell ref="A8:C8"/>
    <mergeCell ref="A7:J7"/>
    <mergeCell ref="D8:J8"/>
    <mergeCell ref="C9:C10"/>
    <mergeCell ref="D9:G9"/>
    <mergeCell ref="H9:I9"/>
    <mergeCell ref="J9:J10"/>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9488B-BF67-43DD-9AC4-2A9F0127CADE}">
  <sheetPr>
    <tabColor rgb="FF00B0F0"/>
  </sheetPr>
  <dimension ref="A1:R45"/>
  <sheetViews>
    <sheetView workbookViewId="0">
      <selection activeCell="K4" sqref="K4"/>
    </sheetView>
  </sheetViews>
  <sheetFormatPr defaultColWidth="9.140625" defaultRowHeight="15" x14ac:dyDescent="0.25"/>
  <cols>
    <col min="1" max="1" width="33.140625" style="130" customWidth="1"/>
    <col min="2" max="2" width="14.28515625" style="130" customWidth="1"/>
    <col min="3" max="3" width="16.85546875" style="62" customWidth="1"/>
    <col min="4" max="4" width="15.85546875" style="130" customWidth="1"/>
    <col min="5" max="5" width="14.140625" style="130" customWidth="1"/>
    <col min="6" max="6" width="21" style="130" customWidth="1"/>
    <col min="7" max="7" width="14.28515625" style="62" customWidth="1"/>
    <col min="8" max="8" width="14.5703125" style="130" customWidth="1"/>
    <col min="9" max="9" width="14.140625" style="62" customWidth="1"/>
    <col min="10" max="10" width="32.85546875" style="130" customWidth="1"/>
    <col min="11" max="11" width="14.7109375" style="11" customWidth="1"/>
    <col min="12" max="12" width="12.7109375" style="130" customWidth="1"/>
    <col min="13" max="13" width="10.28515625" style="130" bestFit="1" customWidth="1"/>
    <col min="14" max="15" width="13.42578125" style="130" customWidth="1"/>
    <col min="16" max="16" width="16.7109375" style="130" customWidth="1"/>
    <col min="17" max="17" width="9.140625" style="49"/>
    <col min="18" max="16384" width="9.140625" style="130"/>
  </cols>
  <sheetData>
    <row r="1" spans="1:17" ht="15.75" x14ac:dyDescent="0.25">
      <c r="A1" s="9"/>
      <c r="B1" s="9"/>
      <c r="C1" s="48"/>
      <c r="D1" s="9"/>
      <c r="E1" s="9"/>
      <c r="H1" s="9"/>
      <c r="I1" s="48"/>
      <c r="J1" s="9" t="s">
        <v>928</v>
      </c>
    </row>
    <row r="2" spans="1:17" ht="54" customHeight="1" x14ac:dyDescent="0.25">
      <c r="A2" s="50" t="s">
        <v>204</v>
      </c>
      <c r="B2" s="9"/>
      <c r="C2" s="48"/>
      <c r="D2" s="9"/>
      <c r="E2" s="9"/>
      <c r="H2" s="9"/>
      <c r="I2" s="48"/>
      <c r="J2" s="9" t="s">
        <v>1112</v>
      </c>
    </row>
    <row r="3" spans="1:17" ht="15.75" x14ac:dyDescent="0.25">
      <c r="A3" s="9"/>
      <c r="B3" s="9"/>
      <c r="C3" s="48"/>
      <c r="D3" s="9"/>
      <c r="E3" s="9"/>
      <c r="F3" s="9" t="s">
        <v>89</v>
      </c>
      <c r="G3" s="65">
        <f>G19+G21+G32</f>
        <v>4005.11</v>
      </c>
      <c r="H3" s="67"/>
      <c r="I3" s="48"/>
      <c r="J3" s="10"/>
    </row>
    <row r="4" spans="1:17" ht="15.75" x14ac:dyDescent="0.25">
      <c r="A4" s="9"/>
      <c r="B4" s="9"/>
      <c r="C4" s="48"/>
      <c r="D4" s="9"/>
      <c r="E4" s="9"/>
      <c r="F4" s="9" t="s">
        <v>90</v>
      </c>
      <c r="G4" s="116">
        <f>G12+G18+G20+G22+G23+G24+G25+G26+G29+G34+G35</f>
        <v>90078.920000000013</v>
      </c>
      <c r="H4" s="67"/>
      <c r="I4" s="48"/>
      <c r="J4" s="10"/>
    </row>
    <row r="5" spans="1:17" s="154" customFormat="1" ht="15.75" x14ac:dyDescent="0.25">
      <c r="A5" s="9"/>
      <c r="B5" s="9"/>
      <c r="C5" s="48"/>
      <c r="D5" s="9"/>
      <c r="E5" s="9"/>
      <c r="F5" s="9" t="s">
        <v>91</v>
      </c>
      <c r="G5" s="66">
        <f>G13+G14+G17+G27+G28+G30+G31+G33+G36</f>
        <v>93187.47</v>
      </c>
      <c r="H5" s="67"/>
      <c r="I5" s="48"/>
      <c r="J5" s="10"/>
      <c r="K5" s="11"/>
      <c r="Q5" s="49"/>
    </row>
    <row r="6" spans="1:17" s="154" customFormat="1" ht="15.75" x14ac:dyDescent="0.25">
      <c r="A6" s="9"/>
      <c r="B6" s="9"/>
      <c r="C6" s="48"/>
      <c r="D6" s="9"/>
      <c r="E6" s="9"/>
      <c r="F6" s="9" t="s">
        <v>605</v>
      </c>
      <c r="G6" s="654">
        <f>G15+G16</f>
        <v>33329.449999999997</v>
      </c>
      <c r="H6" s="67"/>
      <c r="I6" s="48"/>
      <c r="J6" s="10"/>
      <c r="K6" s="11"/>
      <c r="Q6" s="49"/>
    </row>
    <row r="7" spans="1:17" ht="18.75" x14ac:dyDescent="0.25">
      <c r="A7" s="851" t="s">
        <v>48</v>
      </c>
      <c r="B7" s="851"/>
      <c r="C7" s="852"/>
      <c r="D7" s="852"/>
      <c r="E7" s="852"/>
      <c r="F7" s="852"/>
      <c r="G7" s="852"/>
      <c r="H7" s="852"/>
      <c r="I7" s="852"/>
      <c r="J7" s="853"/>
    </row>
    <row r="8" spans="1:17" ht="15.75" x14ac:dyDescent="0.25">
      <c r="A8" s="890" t="s">
        <v>49</v>
      </c>
      <c r="B8" s="891"/>
      <c r="C8" s="892"/>
      <c r="D8" s="890" t="s">
        <v>48</v>
      </c>
      <c r="E8" s="891"/>
      <c r="F8" s="891"/>
      <c r="G8" s="891"/>
      <c r="H8" s="891"/>
      <c r="I8" s="891"/>
      <c r="J8" s="892"/>
    </row>
    <row r="9" spans="1:17" ht="15.75" x14ac:dyDescent="0.25">
      <c r="A9" s="893" t="s">
        <v>50</v>
      </c>
      <c r="B9" s="893" t="s">
        <v>51</v>
      </c>
      <c r="C9" s="911" t="s">
        <v>52</v>
      </c>
      <c r="D9" s="890" t="s">
        <v>53</v>
      </c>
      <c r="E9" s="891"/>
      <c r="F9" s="891"/>
      <c r="G9" s="892"/>
      <c r="H9" s="895" t="s">
        <v>54</v>
      </c>
      <c r="I9" s="896"/>
      <c r="J9" s="893" t="s">
        <v>55</v>
      </c>
    </row>
    <row r="10" spans="1:17" ht="31.5" x14ac:dyDescent="0.25">
      <c r="A10" s="894"/>
      <c r="B10" s="894"/>
      <c r="C10" s="912"/>
      <c r="D10" s="13" t="s">
        <v>56</v>
      </c>
      <c r="E10" s="13" t="s">
        <v>57</v>
      </c>
      <c r="F10" s="13" t="s">
        <v>58</v>
      </c>
      <c r="G10" s="51" t="s">
        <v>59</v>
      </c>
      <c r="H10" s="13" t="s">
        <v>4</v>
      </c>
      <c r="I10" s="51" t="s">
        <v>0</v>
      </c>
      <c r="J10" s="894"/>
    </row>
    <row r="11" spans="1:17" ht="15.75" x14ac:dyDescent="0.25">
      <c r="A11" s="14" t="s">
        <v>6</v>
      </c>
      <c r="B11" s="52">
        <f>SUM(B12:B35)</f>
        <v>156</v>
      </c>
      <c r="C11" s="53">
        <f>SUM(C12:C36)</f>
        <v>242651.65</v>
      </c>
      <c r="D11" s="15"/>
      <c r="E11" s="15"/>
      <c r="F11" s="15"/>
      <c r="G11" s="53">
        <f>SUM(G12:G36)</f>
        <v>220600.95</v>
      </c>
      <c r="H11" s="15"/>
      <c r="I11" s="53">
        <f>SUM(I12:I35)</f>
        <v>220181.76000000001</v>
      </c>
      <c r="J11" s="15"/>
      <c r="K11" s="139"/>
      <c r="O11" s="54"/>
    </row>
    <row r="12" spans="1:17" ht="30" x14ac:dyDescent="0.25">
      <c r="A12" s="613" t="s">
        <v>205</v>
      </c>
      <c r="B12" s="614">
        <v>20</v>
      </c>
      <c r="C12" s="615">
        <v>42000</v>
      </c>
      <c r="D12" s="616" t="s">
        <v>206</v>
      </c>
      <c r="E12" s="617" t="s">
        <v>506</v>
      </c>
      <c r="F12" s="616" t="s">
        <v>207</v>
      </c>
      <c r="G12" s="618">
        <v>39228.199999999997</v>
      </c>
      <c r="H12" s="616">
        <v>4452</v>
      </c>
      <c r="I12" s="615">
        <v>39228.199999999997</v>
      </c>
      <c r="J12" s="655" t="s">
        <v>988</v>
      </c>
      <c r="K12" s="140"/>
      <c r="L12" s="55"/>
      <c r="M12" s="27"/>
      <c r="N12" s="55"/>
      <c r="O12" s="54"/>
    </row>
    <row r="13" spans="1:17" ht="30" x14ac:dyDescent="0.25">
      <c r="A13" s="628" t="s">
        <v>209</v>
      </c>
      <c r="B13" s="629">
        <v>20</v>
      </c>
      <c r="C13" s="630">
        <v>13000</v>
      </c>
      <c r="D13" s="631" t="s">
        <v>210</v>
      </c>
      <c r="E13" s="632" t="s">
        <v>28</v>
      </c>
      <c r="F13" s="631" t="s">
        <v>211</v>
      </c>
      <c r="G13" s="633">
        <v>13189</v>
      </c>
      <c r="H13" s="631">
        <v>5021</v>
      </c>
      <c r="I13" s="630">
        <v>13189</v>
      </c>
      <c r="J13" s="628" t="s">
        <v>988</v>
      </c>
      <c r="K13" s="28"/>
      <c r="L13" s="55"/>
      <c r="M13" s="27"/>
      <c r="N13" s="56"/>
      <c r="O13" s="54"/>
    </row>
    <row r="14" spans="1:17" ht="30" x14ac:dyDescent="0.25">
      <c r="A14" s="634" t="s">
        <v>212</v>
      </c>
      <c r="B14" s="635">
        <v>20</v>
      </c>
      <c r="C14" s="636">
        <v>1420</v>
      </c>
      <c r="D14" s="637" t="s">
        <v>213</v>
      </c>
      <c r="E14" s="638" t="s">
        <v>1048</v>
      </c>
      <c r="F14" s="637" t="s">
        <v>61</v>
      </c>
      <c r="G14" s="639">
        <v>1573</v>
      </c>
      <c r="H14" s="637">
        <v>4832</v>
      </c>
      <c r="I14" s="636">
        <v>1573</v>
      </c>
      <c r="J14" s="628" t="s">
        <v>988</v>
      </c>
      <c r="K14" s="28"/>
      <c r="L14" s="55"/>
      <c r="M14" s="27"/>
      <c r="N14" s="55"/>
      <c r="O14" s="54"/>
    </row>
    <row r="15" spans="1:17" ht="13.15" customHeight="1" x14ac:dyDescent="0.25">
      <c r="A15" s="649" t="s">
        <v>96</v>
      </c>
      <c r="B15" s="650">
        <v>21</v>
      </c>
      <c r="C15" s="651">
        <v>20328</v>
      </c>
      <c r="D15" s="938" t="s">
        <v>756</v>
      </c>
      <c r="E15" s="940" t="s">
        <v>652</v>
      </c>
      <c r="F15" s="938" t="s">
        <v>193</v>
      </c>
      <c r="G15" s="652">
        <v>20582.099999999999</v>
      </c>
      <c r="H15" s="941">
        <v>425</v>
      </c>
      <c r="I15" s="943">
        <v>33329.449999999997</v>
      </c>
      <c r="J15" s="938" t="s">
        <v>208</v>
      </c>
      <c r="K15" s="28"/>
      <c r="L15" s="929"/>
      <c r="M15" s="930"/>
      <c r="N15" s="931"/>
      <c r="O15" s="54"/>
    </row>
    <row r="16" spans="1:17" ht="30" x14ac:dyDescent="0.25">
      <c r="A16" s="653" t="s">
        <v>214</v>
      </c>
      <c r="B16" s="650">
        <v>7</v>
      </c>
      <c r="C16" s="651">
        <v>12662.65</v>
      </c>
      <c r="D16" s="939"/>
      <c r="E16" s="939"/>
      <c r="F16" s="939"/>
      <c r="G16" s="652">
        <v>12747.35</v>
      </c>
      <c r="H16" s="942"/>
      <c r="I16" s="944"/>
      <c r="J16" s="939"/>
      <c r="K16" s="28"/>
      <c r="L16" s="929"/>
      <c r="M16" s="930"/>
      <c r="N16" s="931"/>
      <c r="O16" s="54"/>
    </row>
    <row r="17" spans="1:16" ht="30" x14ac:dyDescent="0.25">
      <c r="A17" s="628" t="s">
        <v>215</v>
      </c>
      <c r="B17" s="635">
        <v>1</v>
      </c>
      <c r="C17" s="636">
        <v>80000</v>
      </c>
      <c r="D17" s="637" t="s">
        <v>216</v>
      </c>
      <c r="E17" s="638" t="s">
        <v>446</v>
      </c>
      <c r="F17" s="637" t="s">
        <v>61</v>
      </c>
      <c r="G17" s="640">
        <v>63113.599999999999</v>
      </c>
      <c r="H17" s="637">
        <v>5017</v>
      </c>
      <c r="I17" s="636">
        <v>63113.599999999999</v>
      </c>
      <c r="J17" s="637" t="s">
        <v>988</v>
      </c>
      <c r="K17" s="28"/>
      <c r="L17" s="55"/>
      <c r="M17" s="54"/>
      <c r="N17" s="56"/>
      <c r="O17" s="54"/>
    </row>
    <row r="18" spans="1:16" ht="30" x14ac:dyDescent="0.25">
      <c r="A18" s="619" t="s">
        <v>217</v>
      </c>
      <c r="B18" s="620">
        <v>20</v>
      </c>
      <c r="C18" s="621">
        <v>8300</v>
      </c>
      <c r="D18" s="622" t="s">
        <v>218</v>
      </c>
      <c r="E18" s="623" t="s">
        <v>1049</v>
      </c>
      <c r="F18" s="622" t="s">
        <v>61</v>
      </c>
      <c r="G18" s="624">
        <v>7986</v>
      </c>
      <c r="H18" s="622">
        <v>4556</v>
      </c>
      <c r="I18" s="621">
        <v>7986</v>
      </c>
      <c r="J18" s="622" t="s">
        <v>988</v>
      </c>
      <c r="K18" s="28"/>
      <c r="L18" s="55"/>
      <c r="M18" s="27"/>
      <c r="N18" s="55"/>
      <c r="O18" s="54"/>
    </row>
    <row r="19" spans="1:16" ht="30" x14ac:dyDescent="0.25">
      <c r="A19" s="609" t="s">
        <v>219</v>
      </c>
      <c r="B19" s="609">
        <v>1</v>
      </c>
      <c r="C19" s="610">
        <v>2800</v>
      </c>
      <c r="D19" s="609" t="s">
        <v>220</v>
      </c>
      <c r="E19" s="611" t="s">
        <v>83</v>
      </c>
      <c r="F19" s="609" t="s">
        <v>221</v>
      </c>
      <c r="G19" s="612">
        <v>2758.8</v>
      </c>
      <c r="H19" s="609">
        <v>4008</v>
      </c>
      <c r="I19" s="610">
        <f>G19</f>
        <v>2758.8</v>
      </c>
      <c r="J19" s="609" t="s">
        <v>988</v>
      </c>
      <c r="K19" s="28"/>
      <c r="L19" s="27"/>
      <c r="M19" s="27"/>
      <c r="N19" s="55"/>
      <c r="O19" s="54"/>
    </row>
    <row r="20" spans="1:16" ht="30" x14ac:dyDescent="0.25">
      <c r="A20" s="622" t="s">
        <v>222</v>
      </c>
      <c r="B20" s="622">
        <v>1</v>
      </c>
      <c r="C20" s="621">
        <v>760</v>
      </c>
      <c r="D20" s="622" t="s">
        <v>223</v>
      </c>
      <c r="E20" s="623" t="s">
        <v>201</v>
      </c>
      <c r="F20" s="622" t="s">
        <v>224</v>
      </c>
      <c r="G20" s="621">
        <f>830.48</f>
        <v>830.48</v>
      </c>
      <c r="H20" s="622">
        <v>1440</v>
      </c>
      <c r="I20" s="621">
        <f t="shared" ref="I20:I26" si="0">G20</f>
        <v>830.48</v>
      </c>
      <c r="J20" s="622" t="s">
        <v>988</v>
      </c>
      <c r="K20" s="28"/>
      <c r="L20" s="27"/>
      <c r="M20" s="27"/>
      <c r="N20" s="55"/>
      <c r="O20" s="54"/>
    </row>
    <row r="21" spans="1:16" ht="30" x14ac:dyDescent="0.25">
      <c r="A21" s="609" t="s">
        <v>225</v>
      </c>
      <c r="B21" s="609">
        <v>1</v>
      </c>
      <c r="C21" s="610">
        <v>860</v>
      </c>
      <c r="D21" s="609" t="s">
        <v>226</v>
      </c>
      <c r="E21" s="611" t="s">
        <v>871</v>
      </c>
      <c r="F21" s="609" t="s">
        <v>227</v>
      </c>
      <c r="G21" s="612">
        <v>859.75</v>
      </c>
      <c r="H21" s="609">
        <v>1293</v>
      </c>
      <c r="I21" s="610">
        <f t="shared" si="0"/>
        <v>859.75</v>
      </c>
      <c r="J21" s="609" t="s">
        <v>988</v>
      </c>
      <c r="K21" s="28"/>
      <c r="L21" s="27"/>
      <c r="M21" s="27"/>
      <c r="N21" s="55"/>
      <c r="O21" s="54"/>
    </row>
    <row r="22" spans="1:16" ht="30" x14ac:dyDescent="0.25">
      <c r="A22" s="622" t="s">
        <v>228</v>
      </c>
      <c r="B22" s="622">
        <v>1</v>
      </c>
      <c r="C22" s="621">
        <v>4750</v>
      </c>
      <c r="D22" s="622" t="s">
        <v>229</v>
      </c>
      <c r="E22" s="623" t="s">
        <v>1050</v>
      </c>
      <c r="F22" s="622" t="s">
        <v>230</v>
      </c>
      <c r="G22" s="625">
        <v>2740.65</v>
      </c>
      <c r="H22" s="622">
        <v>1401</v>
      </c>
      <c r="I22" s="621">
        <f t="shared" si="0"/>
        <v>2740.65</v>
      </c>
      <c r="J22" s="622" t="s">
        <v>988</v>
      </c>
      <c r="K22" s="28"/>
      <c r="L22" s="27"/>
      <c r="M22" s="27"/>
      <c r="N22" s="55"/>
      <c r="O22" s="54"/>
    </row>
    <row r="23" spans="1:16" ht="30" x14ac:dyDescent="0.25">
      <c r="A23" s="622" t="s">
        <v>231</v>
      </c>
      <c r="B23" s="622">
        <v>1</v>
      </c>
      <c r="C23" s="621">
        <v>500</v>
      </c>
      <c r="D23" s="622" t="s">
        <v>232</v>
      </c>
      <c r="E23" s="623" t="s">
        <v>567</v>
      </c>
      <c r="F23" s="622" t="s">
        <v>207</v>
      </c>
      <c r="G23" s="625">
        <v>234.74</v>
      </c>
      <c r="H23" s="622">
        <v>1376</v>
      </c>
      <c r="I23" s="621">
        <f t="shared" si="0"/>
        <v>234.74</v>
      </c>
      <c r="J23" s="622" t="s">
        <v>988</v>
      </c>
      <c r="K23" s="28"/>
      <c r="L23" s="27"/>
      <c r="M23" s="27"/>
      <c r="N23" s="55"/>
      <c r="O23" s="54"/>
    </row>
    <row r="24" spans="1:16" ht="30" x14ac:dyDescent="0.25">
      <c r="A24" s="622" t="s">
        <v>233</v>
      </c>
      <c r="B24" s="622">
        <v>1</v>
      </c>
      <c r="C24" s="621">
        <v>530</v>
      </c>
      <c r="D24" s="622" t="s">
        <v>234</v>
      </c>
      <c r="E24" s="623" t="s">
        <v>282</v>
      </c>
      <c r="F24" s="622" t="s">
        <v>235</v>
      </c>
      <c r="G24" s="621">
        <v>544.5</v>
      </c>
      <c r="H24" s="622">
        <v>4356</v>
      </c>
      <c r="I24" s="621">
        <f t="shared" si="0"/>
        <v>544.5</v>
      </c>
      <c r="J24" s="622" t="s">
        <v>988</v>
      </c>
      <c r="K24" s="28"/>
      <c r="L24" s="55"/>
      <c r="M24" s="27"/>
      <c r="N24" s="55"/>
      <c r="O24" s="54"/>
    </row>
    <row r="25" spans="1:16" ht="30" x14ac:dyDescent="0.25">
      <c r="A25" s="622" t="s">
        <v>236</v>
      </c>
      <c r="B25" s="622">
        <v>1</v>
      </c>
      <c r="C25" s="621">
        <v>1200</v>
      </c>
      <c r="D25" s="622" t="s">
        <v>237</v>
      </c>
      <c r="E25" s="623" t="s">
        <v>562</v>
      </c>
      <c r="F25" s="622" t="s">
        <v>61</v>
      </c>
      <c r="G25" s="625">
        <v>907.5</v>
      </c>
      <c r="H25" s="622">
        <v>4353</v>
      </c>
      <c r="I25" s="621">
        <f t="shared" si="0"/>
        <v>907.5</v>
      </c>
      <c r="J25" s="622" t="s">
        <v>988</v>
      </c>
      <c r="K25" s="28"/>
      <c r="L25" s="27"/>
      <c r="M25" s="27"/>
      <c r="N25" s="55"/>
      <c r="O25" s="54"/>
    </row>
    <row r="26" spans="1:16" ht="30" x14ac:dyDescent="0.25">
      <c r="A26" s="622" t="s">
        <v>238</v>
      </c>
      <c r="B26" s="622">
        <v>1</v>
      </c>
      <c r="C26" s="621">
        <v>5143</v>
      </c>
      <c r="D26" s="622" t="s">
        <v>239</v>
      </c>
      <c r="E26" s="623" t="s">
        <v>352</v>
      </c>
      <c r="F26" s="622" t="s">
        <v>240</v>
      </c>
      <c r="G26" s="625">
        <v>5142.5</v>
      </c>
      <c r="H26" s="622">
        <v>4342</v>
      </c>
      <c r="I26" s="621">
        <f t="shared" si="0"/>
        <v>5142.5</v>
      </c>
      <c r="J26" s="622" t="s">
        <v>988</v>
      </c>
      <c r="K26" s="28"/>
      <c r="L26" s="55"/>
      <c r="M26" s="27"/>
      <c r="N26" s="55"/>
      <c r="O26" s="54"/>
    </row>
    <row r="27" spans="1:16" ht="30" x14ac:dyDescent="0.25">
      <c r="A27" s="637" t="s">
        <v>241</v>
      </c>
      <c r="B27" s="637">
        <v>1</v>
      </c>
      <c r="C27" s="636">
        <v>5000</v>
      </c>
      <c r="D27" s="637" t="s">
        <v>242</v>
      </c>
      <c r="E27" s="638" t="s">
        <v>1048</v>
      </c>
      <c r="F27" s="637" t="s">
        <v>61</v>
      </c>
      <c r="G27" s="641">
        <v>5445</v>
      </c>
      <c r="H27" s="642" t="s">
        <v>243</v>
      </c>
      <c r="I27" s="636">
        <v>5445</v>
      </c>
      <c r="J27" s="637" t="s">
        <v>988</v>
      </c>
      <c r="K27" s="28"/>
      <c r="L27" s="55"/>
      <c r="M27" s="27"/>
      <c r="N27" s="56"/>
      <c r="O27" s="54"/>
    </row>
    <row r="28" spans="1:16" ht="30" x14ac:dyDescent="0.25">
      <c r="A28" s="637" t="s">
        <v>244</v>
      </c>
      <c r="B28" s="637">
        <v>2</v>
      </c>
      <c r="C28" s="636">
        <v>1500</v>
      </c>
      <c r="D28" s="637" t="s">
        <v>245</v>
      </c>
      <c r="E28" s="638" t="s">
        <v>287</v>
      </c>
      <c r="F28" s="637" t="s">
        <v>61</v>
      </c>
      <c r="G28" s="643">
        <v>1089</v>
      </c>
      <c r="H28" s="637">
        <v>4780</v>
      </c>
      <c r="I28" s="636">
        <v>1089</v>
      </c>
      <c r="J28" s="637" t="s">
        <v>988</v>
      </c>
      <c r="K28" s="28"/>
      <c r="L28" s="55"/>
      <c r="M28" s="27"/>
      <c r="N28" s="57"/>
      <c r="O28" s="54"/>
      <c r="P28" s="49"/>
    </row>
    <row r="29" spans="1:16" ht="30" x14ac:dyDescent="0.25">
      <c r="A29" s="622" t="s">
        <v>246</v>
      </c>
      <c r="B29" s="622">
        <v>2</v>
      </c>
      <c r="C29" s="621">
        <v>31800</v>
      </c>
      <c r="D29" s="622" t="s">
        <v>247</v>
      </c>
      <c r="E29" s="623" t="s">
        <v>498</v>
      </c>
      <c r="F29" s="622" t="s">
        <v>61</v>
      </c>
      <c r="G29" s="626">
        <v>31460</v>
      </c>
      <c r="H29" s="622">
        <v>4555</v>
      </c>
      <c r="I29" s="621">
        <v>31460</v>
      </c>
      <c r="J29" s="622" t="s">
        <v>988</v>
      </c>
      <c r="K29" s="28"/>
      <c r="L29" s="55"/>
      <c r="M29" s="27"/>
      <c r="N29" s="55"/>
      <c r="O29" s="54"/>
    </row>
    <row r="30" spans="1:16" ht="30" x14ac:dyDescent="0.25">
      <c r="A30" s="637" t="s">
        <v>248</v>
      </c>
      <c r="B30" s="637">
        <v>3</v>
      </c>
      <c r="C30" s="636">
        <v>2250</v>
      </c>
      <c r="D30" s="637" t="s">
        <v>249</v>
      </c>
      <c r="E30" s="638" t="s">
        <v>341</v>
      </c>
      <c r="F30" s="637" t="s">
        <v>207</v>
      </c>
      <c r="G30" s="639">
        <v>2254.23</v>
      </c>
      <c r="H30" s="637">
        <v>4874</v>
      </c>
      <c r="I30" s="636">
        <v>2254.23</v>
      </c>
      <c r="J30" s="637" t="s">
        <v>988</v>
      </c>
      <c r="K30" s="33"/>
      <c r="L30" s="58"/>
      <c r="M30" s="27"/>
      <c r="N30" s="59"/>
      <c r="O30" s="54"/>
    </row>
    <row r="31" spans="1:16" ht="30" x14ac:dyDescent="0.25">
      <c r="A31" s="637" t="s">
        <v>250</v>
      </c>
      <c r="B31" s="637">
        <v>3</v>
      </c>
      <c r="C31" s="636">
        <v>5320</v>
      </c>
      <c r="D31" s="637" t="s">
        <v>251</v>
      </c>
      <c r="E31" s="638" t="s">
        <v>1051</v>
      </c>
      <c r="F31" s="637" t="s">
        <v>252</v>
      </c>
      <c r="G31" s="644">
        <v>5317.95</v>
      </c>
      <c r="H31" s="637">
        <v>4771</v>
      </c>
      <c r="I31" s="636">
        <v>5317.95</v>
      </c>
      <c r="J31" s="637" t="s">
        <v>988</v>
      </c>
      <c r="K31" s="33"/>
      <c r="L31" s="55"/>
      <c r="M31" s="27"/>
      <c r="N31" s="57"/>
      <c r="O31" s="54"/>
      <c r="P31" s="49"/>
    </row>
    <row r="32" spans="1:16" ht="30" x14ac:dyDescent="0.25">
      <c r="A32" s="609" t="s">
        <v>151</v>
      </c>
      <c r="B32" s="609">
        <v>1</v>
      </c>
      <c r="C32" s="610">
        <v>380</v>
      </c>
      <c r="D32" s="611" t="s">
        <v>253</v>
      </c>
      <c r="E32" s="611" t="s">
        <v>1052</v>
      </c>
      <c r="F32" s="609" t="s">
        <v>84</v>
      </c>
      <c r="G32" s="612">
        <v>386.56</v>
      </c>
      <c r="H32" s="609">
        <v>4135</v>
      </c>
      <c r="I32" s="610">
        <f>G32</f>
        <v>386.56</v>
      </c>
      <c r="J32" s="609" t="s">
        <v>988</v>
      </c>
      <c r="K32" s="28"/>
      <c r="L32" s="27"/>
      <c r="M32" s="27"/>
      <c r="N32" s="59"/>
      <c r="O32" s="54"/>
    </row>
    <row r="33" spans="1:18" ht="30" x14ac:dyDescent="0.25">
      <c r="A33" s="637" t="s">
        <v>254</v>
      </c>
      <c r="B33" s="637">
        <v>10</v>
      </c>
      <c r="C33" s="636">
        <v>710</v>
      </c>
      <c r="D33" s="645" t="s">
        <v>255</v>
      </c>
      <c r="E33" s="638" t="s">
        <v>1048</v>
      </c>
      <c r="F33" s="637" t="s">
        <v>61</v>
      </c>
      <c r="G33" s="643">
        <v>786.5</v>
      </c>
      <c r="H33" s="637">
        <v>4873</v>
      </c>
      <c r="I33" s="636">
        <f>G33</f>
        <v>786.5</v>
      </c>
      <c r="J33" s="637" t="s">
        <v>988</v>
      </c>
      <c r="K33" s="28"/>
      <c r="L33" s="55"/>
      <c r="M33" s="27"/>
      <c r="N33" s="60"/>
      <c r="O33" s="54"/>
      <c r="R33" s="130">
        <v>3</v>
      </c>
    </row>
    <row r="34" spans="1:18" ht="30" x14ac:dyDescent="0.25">
      <c r="A34" s="622" t="s">
        <v>256</v>
      </c>
      <c r="B34" s="622">
        <v>13</v>
      </c>
      <c r="C34" s="621">
        <v>598</v>
      </c>
      <c r="D34" s="622" t="s">
        <v>257</v>
      </c>
      <c r="E34" s="623" t="s">
        <v>506</v>
      </c>
      <c r="F34" s="622" t="s">
        <v>207</v>
      </c>
      <c r="G34" s="627">
        <v>613.47</v>
      </c>
      <c r="H34" s="622">
        <v>4558</v>
      </c>
      <c r="I34" s="621">
        <v>613.47</v>
      </c>
      <c r="J34" s="622" t="s">
        <v>988</v>
      </c>
      <c r="K34" s="61"/>
      <c r="L34" s="60"/>
      <c r="M34" s="61"/>
      <c r="N34" s="60"/>
      <c r="O34" s="54"/>
    </row>
    <row r="35" spans="1:18" ht="30" x14ac:dyDescent="0.25">
      <c r="A35" s="932" t="s">
        <v>258</v>
      </c>
      <c r="B35" s="934">
        <v>4</v>
      </c>
      <c r="C35" s="936">
        <v>840</v>
      </c>
      <c r="D35" s="622" t="s">
        <v>259</v>
      </c>
      <c r="E35" s="623" t="s">
        <v>562</v>
      </c>
      <c r="F35" s="622" t="s">
        <v>61</v>
      </c>
      <c r="G35" s="625">
        <v>390.88</v>
      </c>
      <c r="H35" s="622">
        <v>4357</v>
      </c>
      <c r="I35" s="621">
        <f>G35</f>
        <v>390.88</v>
      </c>
      <c r="J35" s="622" t="s">
        <v>988</v>
      </c>
      <c r="K35" s="33"/>
      <c r="L35" s="27"/>
      <c r="M35" s="27"/>
      <c r="N35" s="27"/>
      <c r="O35" s="54"/>
      <c r="R35" s="130">
        <v>2</v>
      </c>
    </row>
    <row r="36" spans="1:18" ht="30" x14ac:dyDescent="0.25">
      <c r="A36" s="933"/>
      <c r="B36" s="935"/>
      <c r="C36" s="937"/>
      <c r="D36" s="646" t="s">
        <v>260</v>
      </c>
      <c r="E36" s="647" t="s">
        <v>1053</v>
      </c>
      <c r="F36" s="637" t="s">
        <v>61</v>
      </c>
      <c r="G36" s="648">
        <v>419.19</v>
      </c>
      <c r="H36" s="646">
        <v>4871</v>
      </c>
      <c r="I36" s="648">
        <v>419.19</v>
      </c>
      <c r="J36" s="637" t="s">
        <v>988</v>
      </c>
      <c r="R36" s="130">
        <v>2</v>
      </c>
    </row>
    <row r="39" spans="1:18" x14ac:dyDescent="0.25">
      <c r="A39" s="150" t="s">
        <v>779</v>
      </c>
      <c r="B39" s="19">
        <f>G3+G4+G5</f>
        <v>187271.5</v>
      </c>
    </row>
    <row r="40" spans="1:18" x14ac:dyDescent="0.25">
      <c r="A40" s="150"/>
      <c r="B40" s="19"/>
    </row>
    <row r="41" spans="1:18" ht="30" x14ac:dyDescent="0.25">
      <c r="A41" s="124" t="s">
        <v>780</v>
      </c>
      <c r="B41" s="155">
        <f>G3+G4+G5</f>
        <v>187271.5</v>
      </c>
    </row>
    <row r="42" spans="1:18" ht="30" x14ac:dyDescent="0.25">
      <c r="A42" s="150" t="s">
        <v>1054</v>
      </c>
      <c r="B42" s="506">
        <f>ROUNDUP(G6,0)</f>
        <v>33330</v>
      </c>
    </row>
    <row r="43" spans="1:18" x14ac:dyDescent="0.25">
      <c r="D43" s="62"/>
      <c r="E43" s="62"/>
      <c r="F43" s="62"/>
      <c r="H43" s="62"/>
    </row>
    <row r="44" spans="1:18" x14ac:dyDescent="0.25">
      <c r="A44" s="63"/>
      <c r="B44" s="63"/>
      <c r="C44" s="64"/>
      <c r="D44" s="64"/>
      <c r="E44" s="64"/>
      <c r="F44" s="64"/>
      <c r="G44" s="64"/>
      <c r="H44" s="64"/>
      <c r="I44" s="64"/>
    </row>
    <row r="45" spans="1:18" x14ac:dyDescent="0.25">
      <c r="H45" s="63"/>
    </row>
  </sheetData>
  <mergeCells count="21">
    <mergeCell ref="A7:J7"/>
    <mergeCell ref="A8:C8"/>
    <mergeCell ref="D8:J8"/>
    <mergeCell ref="A9:A10"/>
    <mergeCell ref="B9:B10"/>
    <mergeCell ref="C9:C10"/>
    <mergeCell ref="D9:G9"/>
    <mergeCell ref="H9:I9"/>
    <mergeCell ref="J9:J10"/>
    <mergeCell ref="L15:L16"/>
    <mergeCell ref="M15:M16"/>
    <mergeCell ref="N15:N16"/>
    <mergeCell ref="A35:A36"/>
    <mergeCell ref="B35:B36"/>
    <mergeCell ref="C35:C36"/>
    <mergeCell ref="D15:D16"/>
    <mergeCell ref="E15:E16"/>
    <mergeCell ref="F15:F16"/>
    <mergeCell ref="H15:H16"/>
    <mergeCell ref="I15:I16"/>
    <mergeCell ref="J15:J16"/>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014EE-995D-485E-B611-3053ACFA6DCA}">
  <sheetPr>
    <tabColor rgb="FF00B0F0"/>
  </sheetPr>
  <dimension ref="A1:K24"/>
  <sheetViews>
    <sheetView workbookViewId="0">
      <selection activeCell="J2" sqref="J2"/>
    </sheetView>
  </sheetViews>
  <sheetFormatPr defaultRowHeight="15" x14ac:dyDescent="0.25"/>
  <cols>
    <col min="1" max="1" width="33.140625" style="150" customWidth="1"/>
    <col min="2" max="2" width="11.7109375" style="150" customWidth="1"/>
    <col min="3" max="3" width="16.7109375" style="150" customWidth="1"/>
    <col min="4" max="5" width="14.140625" style="150" customWidth="1"/>
    <col min="6" max="6" width="19.28515625" style="150" customWidth="1"/>
    <col min="7" max="7" width="14.28515625" style="150" customWidth="1"/>
    <col min="8" max="8" width="10.7109375" style="150" customWidth="1"/>
    <col min="9" max="9" width="14.140625" style="150" customWidth="1"/>
    <col min="10" max="10" width="36.7109375" style="150" customWidth="1"/>
    <col min="11" max="11" width="14.140625" style="11" customWidth="1"/>
    <col min="12" max="14" width="10" style="150" bestFit="1" customWidth="1"/>
    <col min="15" max="16384" width="9.140625" style="150"/>
  </cols>
  <sheetData>
    <row r="1" spans="1:11" ht="15.75" x14ac:dyDescent="0.25">
      <c r="A1" s="9"/>
      <c r="B1" s="9"/>
      <c r="C1" s="9"/>
      <c r="D1" s="9"/>
      <c r="E1" s="9"/>
      <c r="H1" s="9"/>
      <c r="I1" s="9"/>
      <c r="J1" s="192" t="s">
        <v>929</v>
      </c>
    </row>
    <row r="2" spans="1:11" ht="47.25" x14ac:dyDescent="0.25">
      <c r="A2" s="9" t="s">
        <v>107</v>
      </c>
      <c r="B2" s="9"/>
      <c r="C2" s="9"/>
      <c r="D2" s="9"/>
      <c r="E2" s="9"/>
      <c r="H2" s="9"/>
      <c r="I2" s="9"/>
      <c r="J2" s="9" t="s">
        <v>1112</v>
      </c>
    </row>
    <row r="3" spans="1:11" ht="15.75" x14ac:dyDescent="0.25">
      <c r="A3" s="9"/>
      <c r="B3" s="9"/>
      <c r="C3" s="9"/>
      <c r="D3" s="9"/>
      <c r="E3" s="9"/>
      <c r="F3" s="434" t="s">
        <v>91</v>
      </c>
      <c r="G3" s="434">
        <f>G11+G12+G13+G14+G16</f>
        <v>10850.07</v>
      </c>
      <c r="H3" s="9"/>
      <c r="I3" s="9"/>
      <c r="J3" s="10"/>
    </row>
    <row r="4" spans="1:11" s="154" customFormat="1" ht="15.75" x14ac:dyDescent="0.25">
      <c r="A4" s="9"/>
      <c r="B4" s="9"/>
      <c r="C4" s="9"/>
      <c r="D4" s="9"/>
      <c r="E4" s="9"/>
      <c r="F4" s="106" t="s">
        <v>605</v>
      </c>
      <c r="G4" s="106">
        <f>G17</f>
        <v>1022.01</v>
      </c>
      <c r="H4" s="9"/>
      <c r="I4" s="9"/>
      <c r="J4" s="10"/>
      <c r="K4" s="11"/>
    </row>
    <row r="5" spans="1:11" s="154" customFormat="1" ht="15.75" x14ac:dyDescent="0.25">
      <c r="A5" s="9"/>
      <c r="B5" s="9"/>
      <c r="C5" s="9"/>
      <c r="D5" s="9"/>
      <c r="E5" s="9"/>
      <c r="F5" s="484" t="s">
        <v>736</v>
      </c>
      <c r="G5" s="484">
        <f>G15+G18</f>
        <v>1954.15</v>
      </c>
      <c r="H5" s="9"/>
      <c r="I5" s="9"/>
      <c r="J5" s="10"/>
      <c r="K5" s="11"/>
    </row>
    <row r="6" spans="1:11" ht="18.75" x14ac:dyDescent="0.25">
      <c r="A6" s="851" t="s">
        <v>48</v>
      </c>
      <c r="B6" s="851"/>
      <c r="C6" s="852"/>
      <c r="D6" s="852"/>
      <c r="E6" s="852"/>
      <c r="F6" s="852"/>
      <c r="G6" s="852"/>
      <c r="H6" s="852"/>
      <c r="I6" s="852"/>
      <c r="J6" s="853"/>
    </row>
    <row r="7" spans="1:11" ht="15.75" x14ac:dyDescent="0.25">
      <c r="A7" s="890" t="s">
        <v>49</v>
      </c>
      <c r="B7" s="891"/>
      <c r="C7" s="892"/>
      <c r="D7" s="890" t="s">
        <v>48</v>
      </c>
      <c r="E7" s="891"/>
      <c r="F7" s="891"/>
      <c r="G7" s="891"/>
      <c r="H7" s="891"/>
      <c r="I7" s="891"/>
      <c r="J7" s="892"/>
    </row>
    <row r="8" spans="1:11" ht="15.75" x14ac:dyDescent="0.25">
      <c r="A8" s="893" t="s">
        <v>50</v>
      </c>
      <c r="B8" s="893" t="s">
        <v>51</v>
      </c>
      <c r="C8" s="893" t="s">
        <v>52</v>
      </c>
      <c r="D8" s="890" t="s">
        <v>53</v>
      </c>
      <c r="E8" s="891"/>
      <c r="F8" s="891"/>
      <c r="G8" s="892"/>
      <c r="H8" s="895" t="s">
        <v>54</v>
      </c>
      <c r="I8" s="896"/>
      <c r="J8" s="893" t="s">
        <v>55</v>
      </c>
    </row>
    <row r="9" spans="1:11" ht="31.5" x14ac:dyDescent="0.25">
      <c r="A9" s="894"/>
      <c r="B9" s="894"/>
      <c r="C9" s="894"/>
      <c r="D9" s="13" t="s">
        <v>56</v>
      </c>
      <c r="E9" s="13" t="s">
        <v>57</v>
      </c>
      <c r="F9" s="13" t="s">
        <v>58</v>
      </c>
      <c r="G9" s="13" t="s">
        <v>59</v>
      </c>
      <c r="H9" s="13" t="s">
        <v>4</v>
      </c>
      <c r="I9" s="13" t="s">
        <v>0</v>
      </c>
      <c r="J9" s="894"/>
    </row>
    <row r="10" spans="1:11" ht="15.75" x14ac:dyDescent="0.25">
      <c r="A10" s="14" t="s">
        <v>6</v>
      </c>
      <c r="B10" s="15">
        <f>SUM(B11:B18)</f>
        <v>19</v>
      </c>
      <c r="C10" s="99">
        <f>SUM(C11:C18)</f>
        <v>13830</v>
      </c>
      <c r="D10" s="15"/>
      <c r="E10" s="15"/>
      <c r="F10" s="15"/>
      <c r="G10" s="99">
        <f>SUM(G11:G18)</f>
        <v>13826.23</v>
      </c>
      <c r="H10" s="15"/>
      <c r="I10" s="99">
        <f>SUM(I11:I18)</f>
        <v>13826.23</v>
      </c>
      <c r="J10" s="15"/>
    </row>
    <row r="11" spans="1:11" ht="47.25" customHeight="1" x14ac:dyDescent="0.25">
      <c r="A11" s="945" t="s">
        <v>111</v>
      </c>
      <c r="B11" s="945">
        <v>3</v>
      </c>
      <c r="C11" s="945">
        <v>9000</v>
      </c>
      <c r="D11" s="656" t="s">
        <v>108</v>
      </c>
      <c r="E11" s="657" t="s">
        <v>23</v>
      </c>
      <c r="F11" s="656" t="s">
        <v>116</v>
      </c>
      <c r="G11" s="656">
        <v>2420</v>
      </c>
      <c r="H11" s="656">
        <v>41</v>
      </c>
      <c r="I11" s="656">
        <v>2420</v>
      </c>
      <c r="J11" s="656" t="s">
        <v>988</v>
      </c>
    </row>
    <row r="12" spans="1:11" ht="31.5" x14ac:dyDescent="0.25">
      <c r="A12" s="946"/>
      <c r="B12" s="946"/>
      <c r="C12" s="946"/>
      <c r="D12" s="656" t="s">
        <v>108</v>
      </c>
      <c r="E12" s="657" t="s">
        <v>23</v>
      </c>
      <c r="F12" s="656" t="s">
        <v>116</v>
      </c>
      <c r="G12" s="656">
        <v>423.5</v>
      </c>
      <c r="H12" s="656">
        <v>41</v>
      </c>
      <c r="I12" s="656">
        <v>423.5</v>
      </c>
      <c r="J12" s="656" t="s">
        <v>988</v>
      </c>
    </row>
    <row r="13" spans="1:11" ht="15.75" x14ac:dyDescent="0.25">
      <c r="A13" s="947"/>
      <c r="B13" s="947"/>
      <c r="C13" s="947"/>
      <c r="D13" s="656" t="s">
        <v>109</v>
      </c>
      <c r="E13" s="657" t="s">
        <v>23</v>
      </c>
      <c r="F13" s="656" t="s">
        <v>110</v>
      </c>
      <c r="G13" s="656">
        <v>5507.92</v>
      </c>
      <c r="H13" s="656">
        <v>42</v>
      </c>
      <c r="I13" s="656">
        <v>5507.92</v>
      </c>
      <c r="J13" s="656" t="s">
        <v>988</v>
      </c>
    </row>
    <row r="14" spans="1:11" ht="31.5" x14ac:dyDescent="0.25">
      <c r="A14" s="656" t="s">
        <v>112</v>
      </c>
      <c r="B14" s="656">
        <v>2</v>
      </c>
      <c r="C14" s="656">
        <v>1000</v>
      </c>
      <c r="D14" s="656" t="s">
        <v>108</v>
      </c>
      <c r="E14" s="656" t="s">
        <v>23</v>
      </c>
      <c r="F14" s="656" t="s">
        <v>116</v>
      </c>
      <c r="G14" s="656">
        <v>1210</v>
      </c>
      <c r="H14" s="656">
        <v>41</v>
      </c>
      <c r="I14" s="656">
        <v>1210</v>
      </c>
      <c r="J14" s="656" t="s">
        <v>988</v>
      </c>
    </row>
    <row r="15" spans="1:11" ht="31.5" x14ac:dyDescent="0.25">
      <c r="A15" s="481" t="s">
        <v>113</v>
      </c>
      <c r="B15" s="481">
        <v>5</v>
      </c>
      <c r="C15" s="481">
        <v>1250</v>
      </c>
      <c r="D15" s="481" t="s">
        <v>860</v>
      </c>
      <c r="E15" s="660" t="s">
        <v>796</v>
      </c>
      <c r="F15" s="481" t="s">
        <v>859</v>
      </c>
      <c r="G15" s="481">
        <v>828.85</v>
      </c>
      <c r="H15" s="481">
        <v>4575</v>
      </c>
      <c r="I15" s="481">
        <v>828.85</v>
      </c>
      <c r="J15" s="481" t="s">
        <v>858</v>
      </c>
    </row>
    <row r="16" spans="1:11" ht="15.75" x14ac:dyDescent="0.25">
      <c r="A16" s="656" t="s">
        <v>114</v>
      </c>
      <c r="B16" s="656">
        <v>1</v>
      </c>
      <c r="C16" s="656">
        <v>1100</v>
      </c>
      <c r="D16" s="656" t="s">
        <v>109</v>
      </c>
      <c r="E16" s="656" t="s">
        <v>23</v>
      </c>
      <c r="F16" s="656" t="s">
        <v>110</v>
      </c>
      <c r="G16" s="656">
        <v>1288.6500000000001</v>
      </c>
      <c r="H16" s="656">
        <v>42</v>
      </c>
      <c r="I16" s="656">
        <v>1288.6500000000001</v>
      </c>
      <c r="J16" s="656" t="s">
        <v>988</v>
      </c>
    </row>
    <row r="17" spans="1:10" ht="31.5" x14ac:dyDescent="0.25">
      <c r="A17" s="45" t="s">
        <v>115</v>
      </c>
      <c r="B17" s="45">
        <v>2</v>
      </c>
      <c r="C17" s="45">
        <v>1000</v>
      </c>
      <c r="D17" s="659">
        <v>44568</v>
      </c>
      <c r="E17" s="45" t="s">
        <v>776</v>
      </c>
      <c r="F17" s="45" t="s">
        <v>777</v>
      </c>
      <c r="G17" s="45">
        <v>1022.01</v>
      </c>
      <c r="H17" s="45">
        <v>4440</v>
      </c>
      <c r="I17" s="45">
        <v>1022.01</v>
      </c>
      <c r="J17" s="45" t="s">
        <v>778</v>
      </c>
    </row>
    <row r="18" spans="1:10" ht="31.5" x14ac:dyDescent="0.25">
      <c r="A18" s="481" t="s">
        <v>105</v>
      </c>
      <c r="B18" s="481">
        <v>6</v>
      </c>
      <c r="C18" s="481">
        <v>480</v>
      </c>
      <c r="D18" s="481" t="s">
        <v>857</v>
      </c>
      <c r="E18" s="481" t="s">
        <v>829</v>
      </c>
      <c r="F18" s="481" t="s">
        <v>856</v>
      </c>
      <c r="G18" s="481">
        <v>1125.3</v>
      </c>
      <c r="H18" s="481">
        <v>4574</v>
      </c>
      <c r="I18" s="481">
        <v>1125.3</v>
      </c>
      <c r="J18" s="481" t="s">
        <v>855</v>
      </c>
    </row>
    <row r="21" spans="1:10" x14ac:dyDescent="0.25">
      <c r="A21" s="150" t="s">
        <v>779</v>
      </c>
      <c r="B21" s="19">
        <v>9681</v>
      </c>
    </row>
    <row r="22" spans="1:10" x14ac:dyDescent="0.25">
      <c r="B22" s="19"/>
    </row>
    <row r="23" spans="1:10" ht="30" x14ac:dyDescent="0.25">
      <c r="A23" s="124" t="s">
        <v>780</v>
      </c>
      <c r="B23" s="155">
        <f>G3</f>
        <v>10850.07</v>
      </c>
    </row>
    <row r="24" spans="1:10" ht="30" x14ac:dyDescent="0.25">
      <c r="A24" s="150" t="s">
        <v>1054</v>
      </c>
      <c r="B24" s="506">
        <f>ROUNDUP(B23-B21+G4+G5,0)</f>
        <v>4146</v>
      </c>
    </row>
  </sheetData>
  <mergeCells count="12">
    <mergeCell ref="A11:A13"/>
    <mergeCell ref="B11:B13"/>
    <mergeCell ref="C11:C13"/>
    <mergeCell ref="A6:J6"/>
    <mergeCell ref="A7:C7"/>
    <mergeCell ref="D7:J7"/>
    <mergeCell ref="A8:A9"/>
    <mergeCell ref="B8:B9"/>
    <mergeCell ref="C8:C9"/>
    <mergeCell ref="D8:G8"/>
    <mergeCell ref="H8:I8"/>
    <mergeCell ref="J8:J9"/>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0820A0-A4E3-4193-B951-E22DD2B9F079}">
  <sheetPr>
    <tabColor rgb="FF00B0F0"/>
    <pageSetUpPr fitToPage="1"/>
  </sheetPr>
  <dimension ref="A1:K22"/>
  <sheetViews>
    <sheetView zoomScaleNormal="100" workbookViewId="0">
      <selection activeCell="J2" sqref="J2"/>
    </sheetView>
  </sheetViews>
  <sheetFormatPr defaultColWidth="9.140625" defaultRowHeight="15" x14ac:dyDescent="0.25"/>
  <cols>
    <col min="1" max="1" width="35.42578125" style="27" customWidth="1"/>
    <col min="2" max="2" width="14.28515625" style="27" customWidth="1"/>
    <col min="3" max="3" width="16.85546875" style="27" customWidth="1"/>
    <col min="4" max="5" width="14.140625" style="27" customWidth="1"/>
    <col min="6" max="6" width="21" style="27" customWidth="1"/>
    <col min="7" max="7" width="14.28515625" style="27" customWidth="1"/>
    <col min="8" max="8" width="16.7109375" style="27" customWidth="1"/>
    <col min="9" max="9" width="14.140625" style="27" customWidth="1"/>
    <col min="10" max="10" width="32.85546875" style="27" customWidth="1"/>
    <col min="11" max="11" width="14.140625" style="28" customWidth="1"/>
    <col min="12" max="14" width="10" style="133" bestFit="1" customWidth="1"/>
    <col min="15" max="16384" width="9.140625" style="133"/>
  </cols>
  <sheetData>
    <row r="1" spans="1:11" ht="15.75" x14ac:dyDescent="0.25">
      <c r="J1" s="192" t="s">
        <v>930</v>
      </c>
    </row>
    <row r="2" spans="1:11" ht="46.5" customHeight="1" x14ac:dyDescent="0.25">
      <c r="A2" s="29"/>
      <c r="B2" s="29"/>
      <c r="C2" s="29"/>
      <c r="D2" s="29"/>
      <c r="E2" s="29"/>
      <c r="F2" s="141"/>
      <c r="G2" s="141"/>
      <c r="H2" s="29"/>
      <c r="I2" s="29"/>
      <c r="J2" s="9" t="s">
        <v>1112</v>
      </c>
    </row>
    <row r="3" spans="1:11" ht="16.5" customHeight="1" x14ac:dyDescent="0.25">
      <c r="A3" s="949" t="s">
        <v>117</v>
      </c>
      <c r="B3" s="949"/>
      <c r="C3" s="29"/>
      <c r="D3" s="29"/>
      <c r="E3" s="29"/>
      <c r="F3" s="661" t="s">
        <v>90</v>
      </c>
      <c r="G3" s="682">
        <f>G11</f>
        <v>1498.34</v>
      </c>
      <c r="H3" s="29"/>
      <c r="I3" s="29"/>
      <c r="J3" s="30"/>
    </row>
    <row r="4" spans="1:11" ht="15.75" x14ac:dyDescent="0.25">
      <c r="A4" s="29"/>
      <c r="B4" s="29"/>
      <c r="C4" s="29"/>
      <c r="D4" s="29"/>
      <c r="E4" s="29"/>
      <c r="F4" s="670" t="s">
        <v>736</v>
      </c>
      <c r="G4" s="683">
        <f>G15</f>
        <v>1851.3</v>
      </c>
      <c r="H4" s="29"/>
      <c r="I4" s="29"/>
      <c r="J4" s="30"/>
    </row>
    <row r="5" spans="1:11" s="154" customFormat="1" ht="15.75" x14ac:dyDescent="0.25">
      <c r="A5" s="29"/>
      <c r="B5" s="29"/>
      <c r="C5" s="29"/>
      <c r="D5" s="29"/>
      <c r="E5" s="29"/>
      <c r="F5" s="677" t="s">
        <v>960</v>
      </c>
      <c r="G5" s="684">
        <f>G12</f>
        <v>47986.3</v>
      </c>
      <c r="H5" s="29"/>
      <c r="I5" s="29"/>
      <c r="J5" s="30"/>
      <c r="K5" s="28"/>
    </row>
    <row r="6" spans="1:11" ht="36.75" customHeight="1" x14ac:dyDescent="0.25">
      <c r="A6" s="851"/>
      <c r="B6" s="851"/>
      <c r="C6" s="852"/>
      <c r="D6" s="852"/>
      <c r="E6" s="852"/>
      <c r="F6" s="852"/>
      <c r="G6" s="852"/>
      <c r="H6" s="852"/>
      <c r="I6" s="852"/>
      <c r="J6" s="853"/>
    </row>
    <row r="7" spans="1:11" ht="35.25" customHeight="1" x14ac:dyDescent="0.25">
      <c r="A7" s="891"/>
      <c r="B7" s="891"/>
      <c r="C7" s="892"/>
      <c r="D7" s="890" t="s">
        <v>48</v>
      </c>
      <c r="E7" s="891"/>
      <c r="F7" s="891"/>
      <c r="G7" s="891"/>
      <c r="H7" s="891"/>
      <c r="I7" s="891"/>
      <c r="J7" s="892"/>
    </row>
    <row r="8" spans="1:11" ht="31.5" customHeight="1" x14ac:dyDescent="0.25">
      <c r="A8" s="893" t="s">
        <v>50</v>
      </c>
      <c r="B8" s="893" t="s">
        <v>51</v>
      </c>
      <c r="C8" s="893" t="s">
        <v>52</v>
      </c>
      <c r="D8" s="890" t="s">
        <v>53</v>
      </c>
      <c r="E8" s="891"/>
      <c r="F8" s="891"/>
      <c r="G8" s="892"/>
      <c r="H8" s="895" t="s">
        <v>54</v>
      </c>
      <c r="I8" s="896"/>
      <c r="J8" s="893" t="s">
        <v>55</v>
      </c>
    </row>
    <row r="9" spans="1:11" ht="42.75" customHeight="1" x14ac:dyDescent="0.25">
      <c r="A9" s="894"/>
      <c r="B9" s="894"/>
      <c r="C9" s="894"/>
      <c r="D9" s="13" t="s">
        <v>56</v>
      </c>
      <c r="E9" s="13" t="s">
        <v>57</v>
      </c>
      <c r="F9" s="13" t="s">
        <v>58</v>
      </c>
      <c r="G9" s="13" t="s">
        <v>59</v>
      </c>
      <c r="H9" s="13" t="s">
        <v>4</v>
      </c>
      <c r="I9" s="13" t="s">
        <v>0</v>
      </c>
      <c r="J9" s="894"/>
    </row>
    <row r="10" spans="1:11" ht="24.75" customHeight="1" x14ac:dyDescent="0.25">
      <c r="A10" s="14" t="s">
        <v>6</v>
      </c>
      <c r="B10" s="15">
        <f>SUM(B11:B15)</f>
        <v>35</v>
      </c>
      <c r="C10" s="99">
        <f>SUM(C11:C15)</f>
        <v>175869.08000000002</v>
      </c>
      <c r="D10" s="15"/>
      <c r="E10" s="15"/>
      <c r="F10" s="15"/>
      <c r="G10" s="99">
        <f>SUM(G11:G15)</f>
        <v>51335.94</v>
      </c>
      <c r="H10" s="15"/>
      <c r="I10" s="99">
        <v>53237.94</v>
      </c>
      <c r="J10" s="15"/>
    </row>
    <row r="11" spans="1:11" ht="33" customHeight="1" x14ac:dyDescent="0.25">
      <c r="A11" s="662" t="s">
        <v>118</v>
      </c>
      <c r="B11" s="663">
        <v>1</v>
      </c>
      <c r="C11" s="664">
        <v>9745</v>
      </c>
      <c r="D11" s="665">
        <v>6721895568</v>
      </c>
      <c r="E11" s="666" t="s">
        <v>1050</v>
      </c>
      <c r="F11" s="665" t="s">
        <v>119</v>
      </c>
      <c r="G11" s="667">
        <v>1498.34</v>
      </c>
      <c r="H11" s="669">
        <v>2905</v>
      </c>
      <c r="I11" s="667">
        <v>1498.34</v>
      </c>
      <c r="J11" s="665" t="s">
        <v>988</v>
      </c>
    </row>
    <row r="12" spans="1:11" ht="52.5" customHeight="1" x14ac:dyDescent="0.25">
      <c r="A12" s="678" t="s">
        <v>120</v>
      </c>
      <c r="B12" s="679">
        <v>16</v>
      </c>
      <c r="C12" s="680">
        <v>33686.080000000002</v>
      </c>
      <c r="D12" s="499" t="s">
        <v>1055</v>
      </c>
      <c r="E12" s="499" t="s">
        <v>1006</v>
      </c>
      <c r="F12" s="499" t="s">
        <v>773</v>
      </c>
      <c r="G12" s="681">
        <f>49888.3-1902</f>
        <v>47986.3</v>
      </c>
      <c r="H12" s="681" t="s">
        <v>1056</v>
      </c>
      <c r="I12" s="681">
        <v>49888.3</v>
      </c>
      <c r="J12" s="499"/>
      <c r="K12" s="33"/>
    </row>
    <row r="13" spans="1:11" ht="24" customHeight="1" x14ac:dyDescent="0.25">
      <c r="A13" s="142" t="s">
        <v>96</v>
      </c>
      <c r="B13" s="143">
        <v>16</v>
      </c>
      <c r="C13" s="144">
        <v>15488</v>
      </c>
      <c r="D13" s="145"/>
      <c r="E13" s="145"/>
      <c r="F13" s="145"/>
      <c r="G13" s="668"/>
      <c r="H13" s="668"/>
      <c r="I13" s="668"/>
      <c r="J13" s="146" t="s">
        <v>121</v>
      </c>
    </row>
    <row r="14" spans="1:11" ht="34.5" customHeight="1" x14ac:dyDescent="0.25">
      <c r="A14" s="142" t="s">
        <v>122</v>
      </c>
      <c r="B14" s="143">
        <v>1</v>
      </c>
      <c r="C14" s="144">
        <v>114950</v>
      </c>
      <c r="D14" s="145"/>
      <c r="E14" s="145"/>
      <c r="F14" s="145"/>
      <c r="G14" s="668"/>
      <c r="H14" s="668"/>
      <c r="I14" s="668"/>
      <c r="J14" s="146" t="s">
        <v>772</v>
      </c>
    </row>
    <row r="15" spans="1:11" ht="27.75" customHeight="1" x14ac:dyDescent="0.25">
      <c r="A15" s="671" t="s">
        <v>123</v>
      </c>
      <c r="B15" s="672">
        <v>1</v>
      </c>
      <c r="C15" s="673">
        <v>2000</v>
      </c>
      <c r="D15" s="674" t="s">
        <v>1057</v>
      </c>
      <c r="E15" s="674" t="s">
        <v>789</v>
      </c>
      <c r="F15" s="674" t="s">
        <v>771</v>
      </c>
      <c r="G15" s="675">
        <v>1851.3</v>
      </c>
      <c r="H15" s="676">
        <v>1158</v>
      </c>
      <c r="I15" s="675">
        <v>1851.3</v>
      </c>
      <c r="J15" s="674"/>
    </row>
    <row r="17" spans="1:10" x14ac:dyDescent="0.25">
      <c r="A17" s="948"/>
      <c r="B17" s="948"/>
      <c r="C17" s="948"/>
      <c r="D17" s="948"/>
      <c r="E17" s="948"/>
      <c r="F17" s="948"/>
      <c r="G17" s="948"/>
      <c r="H17" s="948"/>
      <c r="I17" s="948"/>
      <c r="J17" s="948"/>
    </row>
    <row r="18" spans="1:10" ht="30.75" customHeight="1" x14ac:dyDescent="0.25">
      <c r="A18" s="32"/>
      <c r="B18" s="32"/>
      <c r="C18" s="32"/>
      <c r="D18" s="32"/>
      <c r="E18" s="32"/>
      <c r="F18" s="32"/>
      <c r="G18" s="32"/>
      <c r="H18" s="32"/>
      <c r="I18" s="32"/>
      <c r="J18" s="32"/>
    </row>
    <row r="19" spans="1:10" x14ac:dyDescent="0.25">
      <c r="A19" s="150" t="s">
        <v>779</v>
      </c>
      <c r="B19" s="19">
        <f>G3</f>
        <v>1498.34</v>
      </c>
    </row>
    <row r="20" spans="1:10" ht="33" customHeight="1" x14ac:dyDescent="0.25">
      <c r="A20" s="124" t="s">
        <v>780</v>
      </c>
      <c r="B20" s="155">
        <f>G11</f>
        <v>1498.34</v>
      </c>
    </row>
    <row r="21" spans="1:10" ht="30" x14ac:dyDescent="0.25">
      <c r="A21" s="124" t="s">
        <v>1046</v>
      </c>
      <c r="B21" s="685">
        <f>ROUNDUP(G4+G5,0)</f>
        <v>49838</v>
      </c>
    </row>
    <row r="22" spans="1:10" x14ac:dyDescent="0.25">
      <c r="A22" s="150"/>
      <c r="B22" s="155"/>
    </row>
  </sheetData>
  <mergeCells count="11">
    <mergeCell ref="A17:J17"/>
    <mergeCell ref="A3:B3"/>
    <mergeCell ref="A6:J6"/>
    <mergeCell ref="A8:A9"/>
    <mergeCell ref="B8:B9"/>
    <mergeCell ref="C8:C9"/>
    <mergeCell ref="D7:J7"/>
    <mergeCell ref="J8:J9"/>
    <mergeCell ref="D8:G8"/>
    <mergeCell ref="H8:I8"/>
    <mergeCell ref="A7:C7"/>
  </mergeCells>
  <pageMargins left="0.31496062992125984" right="0.31496062992125984" top="0.35433070866141736" bottom="0.35433070866141736" header="0.31496062992125984" footer="0.31496062992125984"/>
  <pageSetup paperSize="9" scale="62"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330CB-E832-48AC-B297-BEC4F50E8FBB}">
  <sheetPr>
    <tabColor rgb="FF00B0F0"/>
  </sheetPr>
  <dimension ref="A1:N27"/>
  <sheetViews>
    <sheetView workbookViewId="0">
      <selection activeCell="J2" sqref="J2"/>
    </sheetView>
  </sheetViews>
  <sheetFormatPr defaultRowHeight="15" x14ac:dyDescent="0.25"/>
  <cols>
    <col min="1" max="1" width="33.140625" style="150" customWidth="1"/>
    <col min="2" max="2" width="14.28515625" style="150" customWidth="1"/>
    <col min="3" max="3" width="16.85546875" style="150" customWidth="1"/>
    <col min="4" max="4" width="18.140625" style="150" customWidth="1"/>
    <col min="5" max="5" width="14.140625" style="150" customWidth="1"/>
    <col min="6" max="6" width="22.7109375" style="150" customWidth="1"/>
    <col min="7" max="7" width="14.28515625" style="150" customWidth="1"/>
    <col min="8" max="8" width="14.5703125" style="150" customWidth="1"/>
    <col min="9" max="9" width="14.140625" style="150" customWidth="1"/>
    <col min="10" max="10" width="32.85546875" style="150" customWidth="1"/>
    <col min="11" max="11" width="14.140625" style="11" customWidth="1"/>
    <col min="12" max="14" width="10" style="150" bestFit="1" customWidth="1"/>
    <col min="15" max="16384" width="9.140625" style="150"/>
  </cols>
  <sheetData>
    <row r="1" spans="1:11" ht="15.75" x14ac:dyDescent="0.25">
      <c r="A1" s="9"/>
      <c r="B1" s="9"/>
      <c r="C1" s="9"/>
      <c r="D1" s="9"/>
      <c r="E1" s="9"/>
      <c r="H1" s="9"/>
      <c r="I1" s="9"/>
      <c r="J1" s="192" t="s">
        <v>931</v>
      </c>
    </row>
    <row r="2" spans="1:11" ht="47.25" customHeight="1" x14ac:dyDescent="0.25">
      <c r="A2" s="692" t="s">
        <v>15</v>
      </c>
      <c r="B2" s="9"/>
      <c r="C2" s="9"/>
      <c r="D2" s="9"/>
      <c r="E2" s="9"/>
      <c r="H2" s="9"/>
      <c r="I2" s="9"/>
      <c r="J2" s="9" t="s">
        <v>1112</v>
      </c>
    </row>
    <row r="3" spans="1:11" ht="15.75" x14ac:dyDescent="0.25">
      <c r="A3" s="9"/>
      <c r="B3" s="9"/>
      <c r="C3" s="9"/>
      <c r="D3" s="9"/>
      <c r="E3" s="9"/>
      <c r="F3" s="504" t="s">
        <v>89</v>
      </c>
      <c r="G3" s="693">
        <f>G21</f>
        <v>676.48</v>
      </c>
      <c r="H3" s="9"/>
      <c r="I3" s="9"/>
      <c r="J3" s="10"/>
    </row>
    <row r="4" spans="1:11" s="154" customFormat="1" ht="15.75" x14ac:dyDescent="0.25">
      <c r="A4" s="9"/>
      <c r="B4" s="9"/>
      <c r="C4" s="9"/>
      <c r="D4" s="9"/>
      <c r="E4" s="9"/>
      <c r="F4" s="434" t="s">
        <v>90</v>
      </c>
      <c r="G4" s="330">
        <f>G20</f>
        <v>6316.83</v>
      </c>
      <c r="H4" s="9"/>
      <c r="I4" s="9"/>
      <c r="J4" s="10"/>
      <c r="K4" s="11"/>
    </row>
    <row r="5" spans="1:11" s="154" customFormat="1" ht="15.75" x14ac:dyDescent="0.25">
      <c r="A5" s="9"/>
      <c r="B5" s="9"/>
      <c r="C5" s="9"/>
      <c r="D5" s="9"/>
      <c r="E5" s="9"/>
      <c r="F5" s="687" t="s">
        <v>91</v>
      </c>
      <c r="G5" s="23">
        <f>G14</f>
        <v>23958</v>
      </c>
      <c r="H5" s="9"/>
      <c r="I5" s="9"/>
      <c r="J5" s="10"/>
      <c r="K5" s="11"/>
    </row>
    <row r="6" spans="1:11" s="154" customFormat="1" ht="15.75" x14ac:dyDescent="0.25">
      <c r="A6" s="9"/>
      <c r="B6" s="9"/>
      <c r="C6" s="9"/>
      <c r="D6" s="9"/>
      <c r="E6" s="9"/>
      <c r="F6" s="689" t="s">
        <v>605</v>
      </c>
      <c r="G6" s="694">
        <f>G15</f>
        <v>9438</v>
      </c>
      <c r="H6" s="9"/>
      <c r="I6" s="9"/>
      <c r="J6" s="10"/>
      <c r="K6" s="11"/>
    </row>
    <row r="7" spans="1:11" s="154" customFormat="1" ht="15.75" x14ac:dyDescent="0.25">
      <c r="A7" s="9"/>
      <c r="B7" s="9"/>
      <c r="C7" s="9"/>
      <c r="D7" s="9"/>
      <c r="E7" s="9"/>
      <c r="F7" s="691" t="s">
        <v>736</v>
      </c>
      <c r="G7" s="695">
        <f>G16+G18</f>
        <v>6774.1900000000005</v>
      </c>
      <c r="H7" s="9"/>
      <c r="I7" s="9"/>
      <c r="J7" s="10"/>
      <c r="K7" s="11"/>
    </row>
    <row r="8" spans="1:11" s="154" customFormat="1" ht="15.75" x14ac:dyDescent="0.25">
      <c r="A8" s="9"/>
      <c r="B8" s="9"/>
      <c r="C8" s="9"/>
      <c r="D8" s="9"/>
      <c r="E8" s="9"/>
      <c r="F8" s="106" t="s">
        <v>960</v>
      </c>
      <c r="G8" s="188">
        <f>G17</f>
        <v>8980.36</v>
      </c>
      <c r="H8" s="9"/>
      <c r="I8" s="9"/>
      <c r="J8" s="10"/>
      <c r="K8" s="11"/>
    </row>
    <row r="9" spans="1:11" ht="18.75" x14ac:dyDescent="0.25">
      <c r="A9" s="851" t="s">
        <v>48</v>
      </c>
      <c r="B9" s="851"/>
      <c r="C9" s="852"/>
      <c r="D9" s="852"/>
      <c r="E9" s="852"/>
      <c r="F9" s="852"/>
      <c r="G9" s="852"/>
      <c r="H9" s="852"/>
      <c r="I9" s="852"/>
      <c r="J9" s="853"/>
    </row>
    <row r="10" spans="1:11" ht="15.75" x14ac:dyDescent="0.25">
      <c r="A10" s="890" t="s">
        <v>49</v>
      </c>
      <c r="B10" s="891"/>
      <c r="C10" s="892"/>
      <c r="D10" s="890" t="s">
        <v>48</v>
      </c>
      <c r="E10" s="891"/>
      <c r="F10" s="891"/>
      <c r="G10" s="891"/>
      <c r="H10" s="891"/>
      <c r="I10" s="891"/>
      <c r="J10" s="892"/>
    </row>
    <row r="11" spans="1:11" ht="15.75" x14ac:dyDescent="0.25">
      <c r="A11" s="893" t="s">
        <v>50</v>
      </c>
      <c r="B11" s="893" t="s">
        <v>51</v>
      </c>
      <c r="C11" s="893" t="s">
        <v>52</v>
      </c>
      <c r="D11" s="890" t="s">
        <v>53</v>
      </c>
      <c r="E11" s="891"/>
      <c r="F11" s="891"/>
      <c r="G11" s="892"/>
      <c r="H11" s="895" t="s">
        <v>54</v>
      </c>
      <c r="I11" s="896"/>
      <c r="J11" s="893" t="s">
        <v>55</v>
      </c>
    </row>
    <row r="12" spans="1:11" ht="31.5" x14ac:dyDescent="0.25">
      <c r="A12" s="894"/>
      <c r="B12" s="894"/>
      <c r="C12" s="894"/>
      <c r="D12" s="13" t="s">
        <v>56</v>
      </c>
      <c r="E12" s="13" t="s">
        <v>57</v>
      </c>
      <c r="F12" s="13" t="s">
        <v>58</v>
      </c>
      <c r="G12" s="13" t="s">
        <v>59</v>
      </c>
      <c r="H12" s="13" t="s">
        <v>4</v>
      </c>
      <c r="I12" s="13" t="s">
        <v>0</v>
      </c>
      <c r="J12" s="894"/>
    </row>
    <row r="13" spans="1:11" ht="15.75" x14ac:dyDescent="0.25">
      <c r="A13" s="14" t="s">
        <v>6</v>
      </c>
      <c r="B13" s="15">
        <f>SUM(B14:B21)</f>
        <v>38</v>
      </c>
      <c r="C13" s="99">
        <f>SUM(C14:C21)</f>
        <v>83975.05</v>
      </c>
      <c r="D13" s="15"/>
      <c r="E13" s="15"/>
      <c r="F13" s="15"/>
      <c r="G13" s="99">
        <f>SUM(G14:G21)</f>
        <v>56143.860000000008</v>
      </c>
      <c r="H13" s="15"/>
      <c r="I13" s="99">
        <f>SUM(I14:I21)</f>
        <v>65332.860000000008</v>
      </c>
      <c r="J13" s="15"/>
    </row>
    <row r="14" spans="1:11" ht="31.5" x14ac:dyDescent="0.25">
      <c r="A14" s="688" t="s">
        <v>191</v>
      </c>
      <c r="B14" s="688">
        <v>6</v>
      </c>
      <c r="C14" s="688">
        <v>25300.02</v>
      </c>
      <c r="D14" s="688" t="s">
        <v>192</v>
      </c>
      <c r="E14" s="688" t="s">
        <v>23</v>
      </c>
      <c r="F14" s="688" t="s">
        <v>193</v>
      </c>
      <c r="G14" s="696">
        <v>23958</v>
      </c>
      <c r="H14" s="688">
        <v>220001</v>
      </c>
      <c r="I14" s="696">
        <v>23958</v>
      </c>
      <c r="J14" s="688" t="s">
        <v>988</v>
      </c>
    </row>
    <row r="15" spans="1:11" ht="31.5" x14ac:dyDescent="0.25">
      <c r="A15" s="690" t="s">
        <v>195</v>
      </c>
      <c r="B15" s="690">
        <v>4</v>
      </c>
      <c r="C15" s="690">
        <v>8000</v>
      </c>
      <c r="D15" s="690" t="s">
        <v>753</v>
      </c>
      <c r="E15" s="690" t="s">
        <v>652</v>
      </c>
      <c r="F15" s="690" t="s">
        <v>61</v>
      </c>
      <c r="G15" s="697">
        <v>9438</v>
      </c>
      <c r="H15" s="690">
        <v>220271</v>
      </c>
      <c r="I15" s="697">
        <v>9438</v>
      </c>
      <c r="J15" s="690" t="s">
        <v>194</v>
      </c>
    </row>
    <row r="16" spans="1:11" ht="15.75" x14ac:dyDescent="0.25">
      <c r="A16" s="584" t="s">
        <v>196</v>
      </c>
      <c r="B16" s="584">
        <v>3</v>
      </c>
      <c r="C16" s="584">
        <v>3600</v>
      </c>
      <c r="D16" s="584" t="s">
        <v>861</v>
      </c>
      <c r="E16" s="584" t="s">
        <v>862</v>
      </c>
      <c r="F16" s="584" t="s">
        <v>680</v>
      </c>
      <c r="G16" s="698">
        <v>3446.69</v>
      </c>
      <c r="H16" s="584">
        <v>220527</v>
      </c>
      <c r="I16" s="698">
        <v>3446.69</v>
      </c>
      <c r="J16" s="584" t="s">
        <v>194</v>
      </c>
    </row>
    <row r="17" spans="1:14" ht="15.75" x14ac:dyDescent="0.25">
      <c r="A17" s="45" t="s">
        <v>197</v>
      </c>
      <c r="B17" s="45">
        <v>8</v>
      </c>
      <c r="C17" s="45">
        <v>16000</v>
      </c>
      <c r="D17" s="45" t="s">
        <v>1058</v>
      </c>
      <c r="E17" s="45" t="s">
        <v>1059</v>
      </c>
      <c r="F17" s="45" t="s">
        <v>333</v>
      </c>
      <c r="G17" s="138">
        <f>18169.36-9189</f>
        <v>8980.36</v>
      </c>
      <c r="H17" s="45">
        <v>221012</v>
      </c>
      <c r="I17" s="138">
        <v>18169.36</v>
      </c>
      <c r="J17" s="45" t="s">
        <v>194</v>
      </c>
    </row>
    <row r="18" spans="1:14" ht="15.75" x14ac:dyDescent="0.25">
      <c r="A18" s="584" t="s">
        <v>198</v>
      </c>
      <c r="B18" s="584">
        <v>8</v>
      </c>
      <c r="C18" s="584">
        <v>6400</v>
      </c>
      <c r="D18" s="584" t="s">
        <v>863</v>
      </c>
      <c r="E18" s="584" t="s">
        <v>862</v>
      </c>
      <c r="F18" s="584" t="s">
        <v>63</v>
      </c>
      <c r="G18" s="698">
        <v>3327.5</v>
      </c>
      <c r="H18" s="584">
        <v>220569</v>
      </c>
      <c r="I18" s="698">
        <v>3327.5</v>
      </c>
      <c r="J18" s="584" t="s">
        <v>194</v>
      </c>
    </row>
    <row r="19" spans="1:14" ht="31.5" x14ac:dyDescent="0.25">
      <c r="A19" s="101" t="s">
        <v>199</v>
      </c>
      <c r="B19" s="101">
        <v>7</v>
      </c>
      <c r="C19" s="101">
        <v>12000</v>
      </c>
      <c r="D19" s="101"/>
      <c r="E19" s="101"/>
      <c r="F19" s="101"/>
      <c r="G19" s="699">
        <v>0</v>
      </c>
      <c r="H19" s="101">
        <v>0</v>
      </c>
      <c r="I19" s="699">
        <v>0</v>
      </c>
      <c r="J19" s="186" t="s">
        <v>754</v>
      </c>
    </row>
    <row r="20" spans="1:14" ht="31.5" x14ac:dyDescent="0.25">
      <c r="A20" s="656" t="s">
        <v>200</v>
      </c>
      <c r="B20" s="656">
        <v>1</v>
      </c>
      <c r="C20" s="656">
        <v>12000.03</v>
      </c>
      <c r="D20" s="656">
        <v>6721895046</v>
      </c>
      <c r="E20" s="656" t="s">
        <v>201</v>
      </c>
      <c r="F20" s="656" t="s">
        <v>119</v>
      </c>
      <c r="G20" s="700">
        <v>6316.83</v>
      </c>
      <c r="H20" s="656">
        <v>217440</v>
      </c>
      <c r="I20" s="700">
        <v>6316.83</v>
      </c>
      <c r="J20" s="656" t="s">
        <v>988</v>
      </c>
    </row>
    <row r="21" spans="1:14" ht="31.5" x14ac:dyDescent="0.25">
      <c r="A21" s="502" t="s">
        <v>202</v>
      </c>
      <c r="B21" s="502">
        <v>1</v>
      </c>
      <c r="C21" s="502">
        <v>675</v>
      </c>
      <c r="D21" s="686" t="s">
        <v>755</v>
      </c>
      <c r="E21" s="502" t="s">
        <v>203</v>
      </c>
      <c r="F21" s="502" t="s">
        <v>864</v>
      </c>
      <c r="G21" s="701">
        <v>676.48</v>
      </c>
      <c r="H21" s="502">
        <v>217191</v>
      </c>
      <c r="I21" s="701">
        <v>676.48</v>
      </c>
      <c r="J21" s="502" t="s">
        <v>988</v>
      </c>
    </row>
    <row r="24" spans="1:14" x14ac:dyDescent="0.25">
      <c r="A24" s="150" t="s">
        <v>779</v>
      </c>
      <c r="B24" s="19">
        <f>G3+G4+G5</f>
        <v>30951.309999999998</v>
      </c>
    </row>
    <row r="25" spans="1:14" s="11" customFormat="1" ht="30" x14ac:dyDescent="0.25">
      <c r="A25" s="124" t="s">
        <v>780</v>
      </c>
      <c r="B25" s="155">
        <f>G14+G20+G21</f>
        <v>30951.31</v>
      </c>
      <c r="C25" s="150"/>
      <c r="D25" s="150"/>
      <c r="E25" s="150"/>
      <c r="F25" s="150"/>
      <c r="G25" s="150"/>
      <c r="H25" s="150"/>
      <c r="I25" s="150"/>
      <c r="J25" s="150"/>
      <c r="L25" s="150"/>
      <c r="M25" s="150"/>
      <c r="N25" s="150"/>
    </row>
    <row r="26" spans="1:14" s="11" customFormat="1" ht="30" x14ac:dyDescent="0.25">
      <c r="A26" s="124" t="s">
        <v>1017</v>
      </c>
      <c r="B26" s="685">
        <f>ROUNDUP(G6+G7+G8,0)</f>
        <v>25193</v>
      </c>
      <c r="C26" s="150"/>
      <c r="D26" s="150"/>
      <c r="E26" s="150"/>
      <c r="F26" s="150"/>
      <c r="G26" s="150"/>
      <c r="H26" s="150"/>
      <c r="I26" s="150"/>
      <c r="J26" s="150"/>
      <c r="L26" s="150"/>
      <c r="M26" s="150"/>
      <c r="N26" s="150"/>
    </row>
    <row r="27" spans="1:14" x14ac:dyDescent="0.25">
      <c r="B27" s="155"/>
    </row>
  </sheetData>
  <mergeCells count="9">
    <mergeCell ref="A9:J9"/>
    <mergeCell ref="A10:C10"/>
    <mergeCell ref="D10:J10"/>
    <mergeCell ref="A11:A12"/>
    <mergeCell ref="B11:B12"/>
    <mergeCell ref="C11:C12"/>
    <mergeCell ref="D11:G11"/>
    <mergeCell ref="H11:I11"/>
    <mergeCell ref="J11:J1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1CA149-D1A0-437C-84AF-8898FFEB72C5}">
  <sheetPr>
    <tabColor rgb="FF00B0F0"/>
  </sheetPr>
  <dimension ref="A1:M29"/>
  <sheetViews>
    <sheetView workbookViewId="0">
      <selection activeCell="J2" sqref="J2"/>
    </sheetView>
  </sheetViews>
  <sheetFormatPr defaultRowHeight="15" x14ac:dyDescent="0.25"/>
  <cols>
    <col min="1" max="1" width="33.140625" style="150" customWidth="1"/>
    <col min="2" max="2" width="14.28515625" style="150" customWidth="1"/>
    <col min="3" max="3" width="16.85546875" style="150" customWidth="1"/>
    <col min="4" max="5" width="14.140625" style="150" customWidth="1"/>
    <col min="6" max="6" width="21" style="150" customWidth="1"/>
    <col min="7" max="7" width="14.28515625" style="150" customWidth="1"/>
    <col min="8" max="8" width="14.5703125" style="150" customWidth="1"/>
    <col min="9" max="9" width="14.140625" style="150" customWidth="1"/>
    <col min="10" max="10" width="32.85546875" style="150" customWidth="1"/>
    <col min="11" max="11" width="14.140625" style="11" customWidth="1"/>
    <col min="12" max="14" width="10" style="150" bestFit="1" customWidth="1"/>
    <col min="15" max="16384" width="9.140625" style="150"/>
  </cols>
  <sheetData>
    <row r="1" spans="1:13" ht="15.75" x14ac:dyDescent="0.25">
      <c r="A1" s="9"/>
      <c r="B1" s="9"/>
      <c r="C1" s="9"/>
      <c r="D1" s="9"/>
      <c r="E1" s="9"/>
      <c r="H1" s="9"/>
      <c r="I1" s="9"/>
      <c r="J1" s="192" t="s">
        <v>932</v>
      </c>
    </row>
    <row r="2" spans="1:13" ht="49.5" customHeight="1" x14ac:dyDescent="0.25">
      <c r="A2" s="9" t="s">
        <v>47</v>
      </c>
      <c r="B2" s="9"/>
      <c r="C2" s="9"/>
      <c r="D2" s="9"/>
      <c r="E2" s="9"/>
      <c r="H2" s="9"/>
      <c r="I2" s="9"/>
      <c r="J2" s="9" t="s">
        <v>1112</v>
      </c>
    </row>
    <row r="3" spans="1:13" s="154" customFormat="1" ht="15.75" x14ac:dyDescent="0.25">
      <c r="A3" s="9"/>
      <c r="B3" s="9"/>
      <c r="C3" s="9"/>
      <c r="D3" s="9"/>
      <c r="E3" s="9"/>
      <c r="F3" s="187" t="s">
        <v>89</v>
      </c>
      <c r="G3" s="22">
        <f>G17+G20+G21+G22</f>
        <v>27026.639999999999</v>
      </c>
      <c r="H3" s="9"/>
      <c r="I3" s="9"/>
      <c r="J3" s="192"/>
      <c r="K3" s="11"/>
    </row>
    <row r="4" spans="1:13" ht="15.75" x14ac:dyDescent="0.25">
      <c r="A4" s="9"/>
      <c r="B4" s="9"/>
      <c r="C4" s="9"/>
      <c r="D4" s="9"/>
      <c r="E4" s="9"/>
      <c r="F4" s="106" t="s">
        <v>736</v>
      </c>
      <c r="G4" s="188">
        <f>G13+G14+G15+G16+G23</f>
        <v>43364.63</v>
      </c>
      <c r="H4" s="9"/>
      <c r="I4" s="9"/>
      <c r="J4" s="10"/>
    </row>
    <row r="5" spans="1:13" s="154" customFormat="1" ht="15.75" x14ac:dyDescent="0.25">
      <c r="A5" s="9"/>
      <c r="B5" s="9"/>
      <c r="C5" s="9"/>
      <c r="D5" s="9"/>
      <c r="E5" s="9"/>
      <c r="F5" s="415" t="s">
        <v>960</v>
      </c>
      <c r="G5" s="416">
        <f>G11+G12</f>
        <v>28212.370000000003</v>
      </c>
      <c r="H5" s="9"/>
      <c r="I5" s="9"/>
      <c r="J5" s="10"/>
      <c r="K5" s="11"/>
    </row>
    <row r="6" spans="1:13" ht="18.75" x14ac:dyDescent="0.25">
      <c r="A6" s="851" t="s">
        <v>48</v>
      </c>
      <c r="B6" s="851"/>
      <c r="C6" s="852"/>
      <c r="D6" s="852"/>
      <c r="E6" s="852"/>
      <c r="F6" s="852"/>
      <c r="G6" s="852"/>
      <c r="H6" s="852"/>
      <c r="I6" s="852"/>
      <c r="J6" s="853"/>
    </row>
    <row r="7" spans="1:13" ht="15.75" x14ac:dyDescent="0.25">
      <c r="A7" s="890" t="s">
        <v>49</v>
      </c>
      <c r="B7" s="891"/>
      <c r="C7" s="892"/>
      <c r="D7" s="890" t="s">
        <v>48</v>
      </c>
      <c r="E7" s="891"/>
      <c r="F7" s="891"/>
      <c r="G7" s="891"/>
      <c r="H7" s="891"/>
      <c r="I7" s="891"/>
      <c r="J7" s="892"/>
    </row>
    <row r="8" spans="1:13" ht="15.75" x14ac:dyDescent="0.25">
      <c r="A8" s="893" t="s">
        <v>50</v>
      </c>
      <c r="B8" s="893" t="s">
        <v>51</v>
      </c>
      <c r="C8" s="893" t="s">
        <v>52</v>
      </c>
      <c r="D8" s="890" t="s">
        <v>53</v>
      </c>
      <c r="E8" s="891"/>
      <c r="F8" s="891"/>
      <c r="G8" s="892"/>
      <c r="H8" s="895" t="s">
        <v>54</v>
      </c>
      <c r="I8" s="896"/>
      <c r="J8" s="893" t="s">
        <v>55</v>
      </c>
    </row>
    <row r="9" spans="1:13" ht="31.5" x14ac:dyDescent="0.25">
      <c r="A9" s="894"/>
      <c r="B9" s="894"/>
      <c r="C9" s="894"/>
      <c r="D9" s="13" t="s">
        <v>56</v>
      </c>
      <c r="E9" s="13" t="s">
        <v>57</v>
      </c>
      <c r="F9" s="13" t="s">
        <v>58</v>
      </c>
      <c r="G9" s="13" t="s">
        <v>59</v>
      </c>
      <c r="H9" s="13" t="s">
        <v>4</v>
      </c>
      <c r="I9" s="13" t="s">
        <v>0</v>
      </c>
      <c r="J9" s="894"/>
    </row>
    <row r="10" spans="1:13" ht="15.75" x14ac:dyDescent="0.25">
      <c r="A10" s="14" t="s">
        <v>6</v>
      </c>
      <c r="B10" s="15">
        <f>SUM(B11:B24)</f>
        <v>53</v>
      </c>
      <c r="C10" s="99">
        <f>SUM(C11:C24)</f>
        <v>251038.47</v>
      </c>
      <c r="D10" s="15"/>
      <c r="E10" s="15"/>
      <c r="F10" s="15"/>
      <c r="G10" s="99">
        <f>SUM(G11:G24)</f>
        <v>98603.640000000014</v>
      </c>
      <c r="H10" s="15"/>
      <c r="I10" s="99">
        <f>SUM(I11:I24)</f>
        <v>110188.17</v>
      </c>
      <c r="J10" s="15"/>
    </row>
    <row r="11" spans="1:13" ht="31.5" x14ac:dyDescent="0.25">
      <c r="A11" s="489" t="s">
        <v>60</v>
      </c>
      <c r="B11" s="489">
        <v>1</v>
      </c>
      <c r="C11" s="702">
        <v>140000</v>
      </c>
      <c r="D11" s="489"/>
      <c r="E11" s="489"/>
      <c r="F11" s="489"/>
      <c r="G11" s="427"/>
      <c r="H11" s="489"/>
      <c r="I11" s="427"/>
      <c r="J11" s="489" t="s">
        <v>71</v>
      </c>
    </row>
    <row r="12" spans="1:13" ht="31.5" x14ac:dyDescent="0.25">
      <c r="A12" s="489" t="s">
        <v>62</v>
      </c>
      <c r="B12" s="489">
        <v>1</v>
      </c>
      <c r="C12" s="702">
        <v>40000</v>
      </c>
      <c r="D12" s="489" t="s">
        <v>1060</v>
      </c>
      <c r="E12" s="489" t="s">
        <v>1061</v>
      </c>
      <c r="F12" s="489" t="s">
        <v>63</v>
      </c>
      <c r="G12" s="427">
        <f>39796.9-11624+39.47</f>
        <v>28212.370000000003</v>
      </c>
      <c r="H12" s="489">
        <v>222806</v>
      </c>
      <c r="I12" s="427">
        <v>39796.9</v>
      </c>
      <c r="J12" s="489" t="s">
        <v>71</v>
      </c>
    </row>
    <row r="13" spans="1:13" ht="31.5" x14ac:dyDescent="0.25">
      <c r="A13" s="45" t="s">
        <v>64</v>
      </c>
      <c r="B13" s="45">
        <v>10</v>
      </c>
      <c r="C13" s="189">
        <v>19360</v>
      </c>
      <c r="D13" s="45" t="s">
        <v>865</v>
      </c>
      <c r="E13" s="45" t="s">
        <v>774</v>
      </c>
      <c r="F13" s="45" t="s">
        <v>61</v>
      </c>
      <c r="G13" s="138">
        <v>19360</v>
      </c>
      <c r="H13" s="45">
        <v>222682</v>
      </c>
      <c r="I13" s="138">
        <v>19360</v>
      </c>
      <c r="J13" s="45" t="s">
        <v>71</v>
      </c>
    </row>
    <row r="14" spans="1:13" ht="31.5" x14ac:dyDescent="0.25">
      <c r="A14" s="45" t="s">
        <v>65</v>
      </c>
      <c r="B14" s="45">
        <v>10</v>
      </c>
      <c r="C14" s="189">
        <v>2662</v>
      </c>
      <c r="D14" s="45" t="s">
        <v>1062</v>
      </c>
      <c r="E14" s="45" t="s">
        <v>774</v>
      </c>
      <c r="F14" s="45" t="s">
        <v>61</v>
      </c>
      <c r="G14" s="138">
        <v>2662</v>
      </c>
      <c r="H14" s="45">
        <v>222682</v>
      </c>
      <c r="I14" s="138">
        <v>2662</v>
      </c>
      <c r="J14" s="45" t="s">
        <v>71</v>
      </c>
    </row>
    <row r="15" spans="1:13" ht="31.5" x14ac:dyDescent="0.25">
      <c r="A15" s="45" t="s">
        <v>66</v>
      </c>
      <c r="B15" s="45">
        <v>10</v>
      </c>
      <c r="C15" s="189">
        <v>5560</v>
      </c>
      <c r="D15" s="45" t="s">
        <v>1063</v>
      </c>
      <c r="E15" s="45" t="s">
        <v>774</v>
      </c>
      <c r="F15" s="45" t="s">
        <v>61</v>
      </c>
      <c r="G15" s="169">
        <v>5566</v>
      </c>
      <c r="H15" s="45">
        <v>222682</v>
      </c>
      <c r="I15" s="169">
        <v>5566</v>
      </c>
      <c r="J15" s="45" t="s">
        <v>71</v>
      </c>
    </row>
    <row r="16" spans="1:13" ht="31.5" x14ac:dyDescent="0.25">
      <c r="A16" s="45" t="s">
        <v>67</v>
      </c>
      <c r="B16" s="45">
        <v>1</v>
      </c>
      <c r="C16" s="45">
        <v>856</v>
      </c>
      <c r="D16" s="45" t="s">
        <v>866</v>
      </c>
      <c r="E16" s="45" t="s">
        <v>800</v>
      </c>
      <c r="F16" s="45" t="s">
        <v>61</v>
      </c>
      <c r="G16" s="45">
        <v>853.05</v>
      </c>
      <c r="H16" s="45">
        <v>222693</v>
      </c>
      <c r="I16" s="138">
        <v>853.05</v>
      </c>
      <c r="J16" s="45" t="s">
        <v>71</v>
      </c>
      <c r="M16" s="19"/>
    </row>
    <row r="17" spans="1:10" ht="31.5" x14ac:dyDescent="0.25">
      <c r="A17" s="20" t="s">
        <v>68</v>
      </c>
      <c r="B17" s="20">
        <v>4</v>
      </c>
      <c r="C17" s="20">
        <v>976</v>
      </c>
      <c r="D17" s="20" t="s">
        <v>69</v>
      </c>
      <c r="E17" s="20" t="s">
        <v>70</v>
      </c>
      <c r="F17" s="20" t="s">
        <v>61</v>
      </c>
      <c r="G17" s="20">
        <v>963.16</v>
      </c>
      <c r="H17" s="20">
        <v>212129</v>
      </c>
      <c r="I17" s="20">
        <v>963.16</v>
      </c>
      <c r="J17" s="20" t="s">
        <v>988</v>
      </c>
    </row>
    <row r="18" spans="1:10" ht="78.75" x14ac:dyDescent="0.25">
      <c r="A18" s="16" t="s">
        <v>72</v>
      </c>
      <c r="B18" s="16">
        <v>1</v>
      </c>
      <c r="C18" s="17">
        <v>1331</v>
      </c>
      <c r="D18" s="16" t="s">
        <v>73</v>
      </c>
      <c r="E18" s="16" t="s">
        <v>74</v>
      </c>
      <c r="F18" s="16" t="s">
        <v>75</v>
      </c>
      <c r="G18" s="16"/>
      <c r="H18" s="16"/>
      <c r="I18" s="16"/>
      <c r="J18" s="16" t="s">
        <v>76</v>
      </c>
    </row>
    <row r="19" spans="1:10" ht="78.75" x14ac:dyDescent="0.25">
      <c r="A19" s="16" t="s">
        <v>77</v>
      </c>
      <c r="B19" s="16">
        <v>3</v>
      </c>
      <c r="C19" s="17">
        <v>2400</v>
      </c>
      <c r="D19" s="16" t="s">
        <v>73</v>
      </c>
      <c r="E19" s="16" t="s">
        <v>74</v>
      </c>
      <c r="F19" s="16" t="s">
        <v>75</v>
      </c>
      <c r="G19" s="16"/>
      <c r="H19" s="16"/>
      <c r="I19" s="16"/>
      <c r="J19" s="16" t="s">
        <v>78</v>
      </c>
    </row>
    <row r="20" spans="1:10" ht="31.5" x14ac:dyDescent="0.25">
      <c r="A20" s="20" t="s">
        <v>79</v>
      </c>
      <c r="B20" s="20">
        <v>5</v>
      </c>
      <c r="C20" s="190">
        <v>25446</v>
      </c>
      <c r="D20" s="20" t="s">
        <v>80</v>
      </c>
      <c r="E20" s="20" t="s">
        <v>81</v>
      </c>
      <c r="F20" s="20" t="s">
        <v>61</v>
      </c>
      <c r="G20" s="21">
        <v>24200</v>
      </c>
      <c r="H20" s="20">
        <v>212130</v>
      </c>
      <c r="I20" s="190">
        <v>24200</v>
      </c>
      <c r="J20" s="20" t="s">
        <v>988</v>
      </c>
    </row>
    <row r="21" spans="1:10" ht="63" x14ac:dyDescent="0.25">
      <c r="A21" s="20" t="s">
        <v>82</v>
      </c>
      <c r="B21" s="20">
        <v>2</v>
      </c>
      <c r="C21" s="20">
        <v>791.72</v>
      </c>
      <c r="D21" s="20" t="s">
        <v>867</v>
      </c>
      <c r="E21" s="20" t="s">
        <v>83</v>
      </c>
      <c r="F21" s="20" t="s">
        <v>84</v>
      </c>
      <c r="G21" s="20">
        <v>791.73</v>
      </c>
      <c r="H21" s="20">
        <v>212143</v>
      </c>
      <c r="I21" s="20">
        <v>791.73</v>
      </c>
      <c r="J21" s="20" t="s">
        <v>988</v>
      </c>
    </row>
    <row r="22" spans="1:10" ht="31.5" x14ac:dyDescent="0.25">
      <c r="A22" s="20" t="s">
        <v>85</v>
      </c>
      <c r="B22" s="20">
        <v>5</v>
      </c>
      <c r="C22" s="20">
        <v>1071.75</v>
      </c>
      <c r="D22" s="20" t="s">
        <v>86</v>
      </c>
      <c r="E22" s="20" t="s">
        <v>87</v>
      </c>
      <c r="F22" s="20" t="s">
        <v>88</v>
      </c>
      <c r="G22" s="21">
        <v>1071.75</v>
      </c>
      <c r="H22" s="20">
        <v>212043</v>
      </c>
      <c r="I22" s="21">
        <v>1071.75</v>
      </c>
      <c r="J22" s="20" t="s">
        <v>988</v>
      </c>
    </row>
    <row r="23" spans="1:10" ht="31.5" x14ac:dyDescent="0.25">
      <c r="A23" s="45" t="s">
        <v>868</v>
      </c>
      <c r="B23" s="45"/>
      <c r="C23" s="189">
        <v>10584</v>
      </c>
      <c r="D23" s="45" t="s">
        <v>869</v>
      </c>
      <c r="E23" s="45" t="s">
        <v>787</v>
      </c>
      <c r="F23" s="45" t="s">
        <v>88</v>
      </c>
      <c r="G23" s="138">
        <v>14923.58</v>
      </c>
      <c r="H23" s="45">
        <v>222694</v>
      </c>
      <c r="I23" s="138">
        <v>14923.58</v>
      </c>
      <c r="J23" s="45" t="s">
        <v>71</v>
      </c>
    </row>
    <row r="24" spans="1:10" ht="15.75" x14ac:dyDescent="0.25">
      <c r="A24" s="16"/>
      <c r="B24" s="16"/>
      <c r="C24" s="16"/>
      <c r="D24" s="16"/>
      <c r="E24" s="16"/>
      <c r="F24" s="16"/>
      <c r="G24" s="18"/>
      <c r="H24" s="16"/>
      <c r="I24" s="17"/>
      <c r="J24" s="16"/>
    </row>
    <row r="26" spans="1:10" x14ac:dyDescent="0.25">
      <c r="A26" s="150" t="s">
        <v>779</v>
      </c>
      <c r="B26" s="19">
        <f>G3</f>
        <v>27026.639999999999</v>
      </c>
    </row>
    <row r="27" spans="1:10" ht="15" customHeight="1" x14ac:dyDescent="0.25">
      <c r="A27" s="124" t="s">
        <v>780</v>
      </c>
      <c r="B27" s="155">
        <f>G3</f>
        <v>27026.639999999999</v>
      </c>
    </row>
    <row r="28" spans="1:10" ht="30" x14ac:dyDescent="0.25">
      <c r="A28" s="124" t="s">
        <v>1017</v>
      </c>
      <c r="B28" s="19">
        <f>G4+G5</f>
        <v>71577</v>
      </c>
    </row>
    <row r="29" spans="1:10" ht="30" customHeight="1" x14ac:dyDescent="0.25">
      <c r="B29" s="155"/>
    </row>
  </sheetData>
  <mergeCells count="9">
    <mergeCell ref="A6:J6"/>
    <mergeCell ref="A7:C7"/>
    <mergeCell ref="D7:J7"/>
    <mergeCell ref="A8:A9"/>
    <mergeCell ref="B8:B9"/>
    <mergeCell ref="C8:C9"/>
    <mergeCell ref="D8:G8"/>
    <mergeCell ref="H8:I8"/>
    <mergeCell ref="J8:J9"/>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597323-132D-4C06-A3BD-B025E58CCE29}">
  <sheetPr>
    <tabColor rgb="FF00B0F0"/>
  </sheetPr>
  <dimension ref="A1:K31"/>
  <sheetViews>
    <sheetView workbookViewId="0">
      <selection activeCell="J2" sqref="J2"/>
    </sheetView>
  </sheetViews>
  <sheetFormatPr defaultRowHeight="15" x14ac:dyDescent="0.25"/>
  <cols>
    <col min="1" max="1" width="33.140625" style="12" customWidth="1"/>
    <col min="2" max="2" width="11.42578125" style="12" customWidth="1"/>
    <col min="3" max="3" width="16.85546875" style="12" customWidth="1"/>
    <col min="4" max="5" width="14.140625" style="12" customWidth="1"/>
    <col min="6" max="6" width="21" style="12" customWidth="1"/>
    <col min="7" max="7" width="14.28515625" style="12" customWidth="1"/>
    <col min="8" max="8" width="14.5703125" style="12" customWidth="1"/>
    <col min="9" max="9" width="14.140625" style="12" customWidth="1"/>
    <col min="10" max="10" width="32.85546875" style="12" customWidth="1"/>
    <col min="11" max="11" width="14.140625" style="11" customWidth="1"/>
    <col min="12" max="14" width="10" style="12" bestFit="1" customWidth="1"/>
    <col min="15" max="16384" width="9.140625" style="12"/>
  </cols>
  <sheetData>
    <row r="1" spans="1:11" ht="15.75" x14ac:dyDescent="0.25">
      <c r="A1" s="9"/>
      <c r="B1" s="9"/>
      <c r="C1" s="9"/>
      <c r="D1" s="9"/>
      <c r="E1" s="9"/>
      <c r="F1" s="9"/>
      <c r="G1" s="9"/>
      <c r="H1" s="9"/>
      <c r="I1" s="9"/>
      <c r="J1" s="192" t="s">
        <v>933</v>
      </c>
    </row>
    <row r="2" spans="1:11" s="133" customFormat="1" ht="49.5" customHeight="1" x14ac:dyDescent="0.25">
      <c r="A2" s="9" t="s">
        <v>335</v>
      </c>
      <c r="B2" s="9"/>
      <c r="C2" s="9"/>
      <c r="D2" s="9"/>
      <c r="E2" s="9"/>
      <c r="H2" s="9"/>
      <c r="I2" s="9"/>
      <c r="J2" s="9" t="s">
        <v>1112</v>
      </c>
      <c r="K2" s="11"/>
    </row>
    <row r="3" spans="1:11" s="154" customFormat="1" ht="15.75" x14ac:dyDescent="0.25">
      <c r="A3" s="9"/>
      <c r="B3" s="9"/>
      <c r="C3" s="9"/>
      <c r="D3" s="9"/>
      <c r="E3" s="9"/>
      <c r="F3" s="415" t="s">
        <v>89</v>
      </c>
      <c r="G3" s="415">
        <f>G15+G20+G23</f>
        <v>9365.2199999999993</v>
      </c>
      <c r="H3" s="9"/>
      <c r="I3" s="9"/>
      <c r="J3" s="192"/>
      <c r="K3" s="11"/>
    </row>
    <row r="4" spans="1:11" s="133" customFormat="1" ht="15.75" x14ac:dyDescent="0.25">
      <c r="A4" s="9"/>
      <c r="B4" s="9"/>
      <c r="C4" s="9"/>
      <c r="D4" s="9"/>
      <c r="E4" s="9"/>
      <c r="F4" s="106" t="s">
        <v>90</v>
      </c>
      <c r="G4" s="106">
        <f>G18+G19+G22</f>
        <v>1207.8200000000002</v>
      </c>
      <c r="H4" s="9"/>
      <c r="I4" s="9"/>
      <c r="J4" s="10"/>
      <c r="K4" s="11"/>
    </row>
    <row r="5" spans="1:11" ht="15.75" x14ac:dyDescent="0.25">
      <c r="B5" s="9"/>
      <c r="C5" s="9"/>
      <c r="D5" s="9"/>
      <c r="E5" s="9"/>
      <c r="F5" s="484" t="s">
        <v>91</v>
      </c>
      <c r="G5" s="484">
        <f>G14+G25</f>
        <v>9499.7099999999991</v>
      </c>
      <c r="H5" s="9"/>
      <c r="I5" s="9"/>
      <c r="J5" s="10"/>
    </row>
    <row r="6" spans="1:11" ht="15.75" x14ac:dyDescent="0.25">
      <c r="A6" s="9"/>
      <c r="B6" s="9"/>
      <c r="C6" s="9"/>
      <c r="D6" s="123"/>
      <c r="E6" s="9"/>
      <c r="F6" s="703" t="s">
        <v>605</v>
      </c>
      <c r="G6" s="703">
        <f>G17+G24+G21</f>
        <v>2035.99</v>
      </c>
      <c r="H6" s="9"/>
      <c r="I6" s="9"/>
      <c r="J6" s="10"/>
    </row>
    <row r="7" spans="1:11" s="154" customFormat="1" ht="15.75" x14ac:dyDescent="0.25">
      <c r="A7" s="9"/>
      <c r="B7" s="9"/>
      <c r="C7" s="9"/>
      <c r="D7" s="123"/>
      <c r="E7" s="9"/>
      <c r="F7" s="434" t="s">
        <v>960</v>
      </c>
      <c r="G7" s="434">
        <f>G16</f>
        <v>14973.75</v>
      </c>
      <c r="H7" s="9"/>
      <c r="I7" s="9"/>
      <c r="J7" s="10"/>
      <c r="K7" s="11"/>
    </row>
    <row r="8" spans="1:11" ht="18.75" customHeight="1" x14ac:dyDescent="0.25">
      <c r="A8" s="851" t="s">
        <v>48</v>
      </c>
      <c r="B8" s="851"/>
      <c r="C8" s="852"/>
      <c r="D8" s="852"/>
      <c r="E8" s="852"/>
      <c r="F8" s="852"/>
      <c r="G8" s="852"/>
      <c r="H8" s="852"/>
      <c r="I8" s="852"/>
      <c r="J8" s="853"/>
    </row>
    <row r="9" spans="1:11" ht="15.75" customHeight="1" x14ac:dyDescent="0.25">
      <c r="A9" s="890" t="s">
        <v>49</v>
      </c>
      <c r="B9" s="891"/>
      <c r="C9" s="892"/>
      <c r="D9" s="890" t="s">
        <v>48</v>
      </c>
      <c r="E9" s="891"/>
      <c r="F9" s="891"/>
      <c r="G9" s="891"/>
      <c r="H9" s="891"/>
      <c r="I9" s="891"/>
      <c r="J9" s="892"/>
    </row>
    <row r="10" spans="1:11" ht="15.75" customHeight="1" x14ac:dyDescent="0.25">
      <c r="A10" s="893" t="s">
        <v>50</v>
      </c>
      <c r="B10" s="893" t="s">
        <v>51</v>
      </c>
      <c r="C10" s="893" t="s">
        <v>52</v>
      </c>
      <c r="D10" s="890" t="s">
        <v>53</v>
      </c>
      <c r="E10" s="891"/>
      <c r="F10" s="891"/>
      <c r="G10" s="892"/>
      <c r="H10" s="895" t="s">
        <v>54</v>
      </c>
      <c r="I10" s="896"/>
      <c r="J10" s="893" t="s">
        <v>55</v>
      </c>
    </row>
    <row r="11" spans="1:11" ht="31.5" x14ac:dyDescent="0.25">
      <c r="A11" s="894"/>
      <c r="B11" s="894"/>
      <c r="C11" s="894"/>
      <c r="D11" s="13" t="s">
        <v>56</v>
      </c>
      <c r="E11" s="13" t="s">
        <v>57</v>
      </c>
      <c r="F11" s="13" t="s">
        <v>58</v>
      </c>
      <c r="G11" s="13" t="s">
        <v>59</v>
      </c>
      <c r="H11" s="13" t="s">
        <v>4</v>
      </c>
      <c r="I11" s="13" t="s">
        <v>0</v>
      </c>
      <c r="J11" s="894"/>
    </row>
    <row r="12" spans="1:11" ht="15.75" x14ac:dyDescent="0.25">
      <c r="A12" s="14" t="s">
        <v>6</v>
      </c>
      <c r="B12" s="15">
        <f>SUM(B13:B25)</f>
        <v>43</v>
      </c>
      <c r="C12" s="99">
        <f>SUM(C13:C25)</f>
        <v>112650</v>
      </c>
      <c r="D12" s="15"/>
      <c r="E12" s="15"/>
      <c r="F12" s="15"/>
      <c r="G12" s="99">
        <f>SUM(G13:G25)</f>
        <v>37082.49</v>
      </c>
      <c r="H12" s="15"/>
      <c r="I12" s="99">
        <f>SUM(I13:I25)</f>
        <v>22108.739999999998</v>
      </c>
      <c r="J12" s="15"/>
    </row>
    <row r="13" spans="1:11" ht="15.75" x14ac:dyDescent="0.25">
      <c r="A13" s="16" t="s">
        <v>336</v>
      </c>
      <c r="B13" s="16">
        <v>1</v>
      </c>
      <c r="C13" s="16">
        <v>76000</v>
      </c>
      <c r="D13" s="16"/>
      <c r="E13" s="16"/>
      <c r="F13" s="16"/>
      <c r="G13" s="16"/>
      <c r="H13" s="16"/>
      <c r="I13" s="16"/>
      <c r="J13" s="16" t="s">
        <v>879</v>
      </c>
      <c r="K13" s="83"/>
    </row>
    <row r="14" spans="1:11" ht="31.5" x14ac:dyDescent="0.25">
      <c r="A14" s="481" t="s">
        <v>339</v>
      </c>
      <c r="B14" s="481">
        <v>1</v>
      </c>
      <c r="C14" s="481">
        <v>9100</v>
      </c>
      <c r="D14" s="481" t="s">
        <v>340</v>
      </c>
      <c r="E14" s="481" t="s">
        <v>341</v>
      </c>
      <c r="F14" s="481" t="s">
        <v>342</v>
      </c>
      <c r="G14" s="481">
        <v>9075</v>
      </c>
      <c r="H14" s="481" t="s">
        <v>343</v>
      </c>
      <c r="I14" s="481">
        <v>9075</v>
      </c>
      <c r="J14" s="481" t="s">
        <v>988</v>
      </c>
    </row>
    <row r="15" spans="1:11" ht="31.5" x14ac:dyDescent="0.25">
      <c r="A15" s="489" t="s">
        <v>339</v>
      </c>
      <c r="B15" s="489">
        <v>1</v>
      </c>
      <c r="C15" s="489">
        <v>9100</v>
      </c>
      <c r="D15" s="489" t="s">
        <v>870</v>
      </c>
      <c r="E15" s="489" t="s">
        <v>871</v>
      </c>
      <c r="F15" s="489" t="s">
        <v>342</v>
      </c>
      <c r="G15" s="489">
        <v>9075</v>
      </c>
      <c r="H15" s="489" t="s">
        <v>872</v>
      </c>
      <c r="I15" s="489">
        <v>9075</v>
      </c>
      <c r="J15" s="489" t="s">
        <v>988</v>
      </c>
    </row>
    <row r="16" spans="1:11" ht="31.5" x14ac:dyDescent="0.25">
      <c r="A16" s="656" t="s">
        <v>344</v>
      </c>
      <c r="B16" s="656">
        <v>5</v>
      </c>
      <c r="C16" s="656">
        <v>15000</v>
      </c>
      <c r="D16" s="656" t="s">
        <v>1064</v>
      </c>
      <c r="E16" s="656" t="s">
        <v>1024</v>
      </c>
      <c r="F16" s="656" t="s">
        <v>342</v>
      </c>
      <c r="G16" s="656">
        <v>14973.75</v>
      </c>
      <c r="H16" s="656"/>
      <c r="I16" s="656"/>
      <c r="J16" s="656" t="s">
        <v>1065</v>
      </c>
    </row>
    <row r="17" spans="1:11" ht="15.75" x14ac:dyDescent="0.25">
      <c r="A17" s="704" t="s">
        <v>96</v>
      </c>
      <c r="B17" s="704">
        <v>2</v>
      </c>
      <c r="C17" s="704">
        <v>1600</v>
      </c>
      <c r="D17" s="704" t="s">
        <v>873</v>
      </c>
      <c r="E17" s="704" t="s">
        <v>874</v>
      </c>
      <c r="F17" s="704" t="s">
        <v>875</v>
      </c>
      <c r="G17" s="704">
        <v>1936</v>
      </c>
      <c r="H17" s="704" t="s">
        <v>876</v>
      </c>
      <c r="I17" s="704">
        <v>1936</v>
      </c>
      <c r="J17" s="704" t="s">
        <v>338</v>
      </c>
    </row>
    <row r="18" spans="1:11" ht="31.5" x14ac:dyDescent="0.25">
      <c r="A18" s="45" t="s">
        <v>331</v>
      </c>
      <c r="B18" s="45">
        <v>10</v>
      </c>
      <c r="C18" s="45">
        <v>450</v>
      </c>
      <c r="D18" s="45" t="s">
        <v>348</v>
      </c>
      <c r="E18" s="45" t="s">
        <v>349</v>
      </c>
      <c r="F18" s="45" t="s">
        <v>337</v>
      </c>
      <c r="G18" s="45">
        <v>544.5</v>
      </c>
      <c r="H18" s="45" t="s">
        <v>350</v>
      </c>
      <c r="I18" s="45">
        <v>544.5</v>
      </c>
      <c r="J18" s="45" t="s">
        <v>988</v>
      </c>
    </row>
    <row r="19" spans="1:11" ht="31.5" x14ac:dyDescent="0.25">
      <c r="A19" s="45" t="s">
        <v>345</v>
      </c>
      <c r="B19" s="45">
        <v>5</v>
      </c>
      <c r="C19" s="45">
        <v>65</v>
      </c>
      <c r="D19" s="45" t="s">
        <v>351</v>
      </c>
      <c r="E19" s="45" t="s">
        <v>352</v>
      </c>
      <c r="F19" s="45" t="s">
        <v>337</v>
      </c>
      <c r="G19" s="45">
        <v>106.72</v>
      </c>
      <c r="H19" s="45" t="s">
        <v>353</v>
      </c>
      <c r="I19" s="45">
        <v>106.72</v>
      </c>
      <c r="J19" s="45" t="s">
        <v>988</v>
      </c>
      <c r="K19" s="83"/>
    </row>
    <row r="20" spans="1:11" ht="31.5" x14ac:dyDescent="0.25">
      <c r="A20" s="489" t="s">
        <v>345</v>
      </c>
      <c r="B20" s="489">
        <v>1</v>
      </c>
      <c r="C20" s="489">
        <v>13</v>
      </c>
      <c r="D20" s="489" t="s">
        <v>354</v>
      </c>
      <c r="E20" s="489" t="s">
        <v>87</v>
      </c>
      <c r="F20" s="489" t="s">
        <v>116</v>
      </c>
      <c r="G20" s="489">
        <v>11.92</v>
      </c>
      <c r="H20" s="489" t="s">
        <v>355</v>
      </c>
      <c r="I20" s="489">
        <v>11.92</v>
      </c>
      <c r="J20" s="489" t="s">
        <v>988</v>
      </c>
    </row>
    <row r="21" spans="1:11" ht="31.5" x14ac:dyDescent="0.25">
      <c r="A21" s="704" t="s">
        <v>345</v>
      </c>
      <c r="B21" s="704">
        <v>1</v>
      </c>
      <c r="C21" s="704">
        <v>13</v>
      </c>
      <c r="D21" s="704" t="s">
        <v>877</v>
      </c>
      <c r="E21" s="704" t="s">
        <v>595</v>
      </c>
      <c r="F21" s="704" t="s">
        <v>116</v>
      </c>
      <c r="G21" s="704">
        <v>21.34</v>
      </c>
      <c r="H21" s="704" t="s">
        <v>878</v>
      </c>
      <c r="I21" s="704">
        <v>21.34</v>
      </c>
      <c r="J21" s="704" t="s">
        <v>338</v>
      </c>
    </row>
    <row r="22" spans="1:11" ht="31.5" x14ac:dyDescent="0.25">
      <c r="A22" s="45" t="s">
        <v>346</v>
      </c>
      <c r="B22" s="45">
        <v>4</v>
      </c>
      <c r="C22" s="45">
        <v>460</v>
      </c>
      <c r="D22" s="45" t="s">
        <v>348</v>
      </c>
      <c r="E22" s="45" t="s">
        <v>349</v>
      </c>
      <c r="F22" s="45" t="s">
        <v>116</v>
      </c>
      <c r="G22" s="45">
        <v>556.6</v>
      </c>
      <c r="H22" s="45" t="s">
        <v>350</v>
      </c>
      <c r="I22" s="45">
        <v>556.6</v>
      </c>
      <c r="J22" s="45" t="s">
        <v>988</v>
      </c>
      <c r="K22" s="83"/>
    </row>
    <row r="23" spans="1:11" ht="31.5" x14ac:dyDescent="0.25">
      <c r="A23" s="489" t="s">
        <v>346</v>
      </c>
      <c r="B23" s="489">
        <v>2</v>
      </c>
      <c r="C23" s="489">
        <v>230</v>
      </c>
      <c r="D23" s="489" t="s">
        <v>354</v>
      </c>
      <c r="E23" s="489" t="s">
        <v>87</v>
      </c>
      <c r="F23" s="489" t="s">
        <v>116</v>
      </c>
      <c r="G23" s="489">
        <v>278.3</v>
      </c>
      <c r="H23" s="489" t="s">
        <v>355</v>
      </c>
      <c r="I23" s="489">
        <v>278.3</v>
      </c>
      <c r="J23" s="489" t="s">
        <v>988</v>
      </c>
    </row>
    <row r="24" spans="1:11" ht="31.5" x14ac:dyDescent="0.25">
      <c r="A24" s="704" t="s">
        <v>346</v>
      </c>
      <c r="B24" s="704">
        <v>1</v>
      </c>
      <c r="C24" s="704">
        <v>115</v>
      </c>
      <c r="D24" s="704" t="s">
        <v>877</v>
      </c>
      <c r="E24" s="704" t="s">
        <v>595</v>
      </c>
      <c r="F24" s="704" t="s">
        <v>116</v>
      </c>
      <c r="G24" s="704">
        <v>78.650000000000006</v>
      </c>
      <c r="H24" s="704" t="s">
        <v>878</v>
      </c>
      <c r="I24" s="704">
        <v>78.650000000000006</v>
      </c>
      <c r="J24" s="704" t="s">
        <v>338</v>
      </c>
    </row>
    <row r="25" spans="1:11" ht="31.5" x14ac:dyDescent="0.25">
      <c r="A25" s="481" t="s">
        <v>347</v>
      </c>
      <c r="B25" s="481">
        <v>9</v>
      </c>
      <c r="C25" s="481">
        <v>504</v>
      </c>
      <c r="D25" s="481" t="s">
        <v>356</v>
      </c>
      <c r="E25" s="481" t="s">
        <v>341</v>
      </c>
      <c r="F25" s="481" t="s">
        <v>357</v>
      </c>
      <c r="G25" s="481">
        <v>424.71</v>
      </c>
      <c r="H25" s="481" t="s">
        <v>358</v>
      </c>
      <c r="I25" s="481">
        <v>424.71</v>
      </c>
      <c r="J25" s="481" t="s">
        <v>988</v>
      </c>
    </row>
    <row r="28" spans="1:11" x14ac:dyDescent="0.25">
      <c r="A28" s="150" t="s">
        <v>779</v>
      </c>
      <c r="B28" s="19">
        <f>G3+G4+G5</f>
        <v>20072.75</v>
      </c>
    </row>
    <row r="29" spans="1:11" ht="30" x14ac:dyDescent="0.25">
      <c r="A29" s="124" t="s">
        <v>780</v>
      </c>
      <c r="B29" s="155">
        <f>G3+G4+G5</f>
        <v>20072.75</v>
      </c>
    </row>
    <row r="30" spans="1:11" x14ac:dyDescent="0.25">
      <c r="A30" s="124"/>
      <c r="B30" s="19"/>
    </row>
    <row r="31" spans="1:11" ht="30" x14ac:dyDescent="0.25">
      <c r="A31" s="150" t="s">
        <v>1054</v>
      </c>
      <c r="B31" s="506">
        <f>ROUNDUP(G6+G7,0)</f>
        <v>17010</v>
      </c>
    </row>
  </sheetData>
  <mergeCells count="9">
    <mergeCell ref="A8:J8"/>
    <mergeCell ref="A9:C9"/>
    <mergeCell ref="D9:J9"/>
    <mergeCell ref="A10:A11"/>
    <mergeCell ref="B10:B11"/>
    <mergeCell ref="C10:C11"/>
    <mergeCell ref="D10:G10"/>
    <mergeCell ref="H10:I10"/>
    <mergeCell ref="J10:J11"/>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588907-73E4-455A-BACD-265C7BC6D785}">
  <sheetPr>
    <tabColor rgb="FF00B0F0"/>
  </sheetPr>
  <dimension ref="A1:K26"/>
  <sheetViews>
    <sheetView workbookViewId="0">
      <selection activeCell="J2" sqref="J2"/>
    </sheetView>
  </sheetViews>
  <sheetFormatPr defaultRowHeight="15" x14ac:dyDescent="0.25"/>
  <cols>
    <col min="1" max="1" width="44.85546875" style="154" customWidth="1"/>
    <col min="2" max="2" width="13" style="154" customWidth="1"/>
    <col min="3" max="3" width="16.85546875" style="154" customWidth="1"/>
    <col min="4" max="5" width="14.140625" style="154" customWidth="1"/>
    <col min="6" max="6" width="15.5703125" style="154" customWidth="1"/>
    <col min="7" max="7" width="14.28515625" style="154" customWidth="1"/>
    <col min="8" max="8" width="11.5703125" style="154" customWidth="1"/>
    <col min="9" max="9" width="11.28515625" style="154" customWidth="1"/>
    <col min="10" max="10" width="47" style="154" customWidth="1"/>
    <col min="11" max="11" width="14.140625" style="11" customWidth="1"/>
    <col min="12" max="14" width="10" style="154" bestFit="1" customWidth="1"/>
    <col min="15" max="16384" width="9.140625" style="154"/>
  </cols>
  <sheetData>
    <row r="1" spans="1:11" ht="15.75" x14ac:dyDescent="0.25">
      <c r="A1" s="9"/>
      <c r="B1" s="9"/>
      <c r="C1" s="9"/>
      <c r="D1" s="9"/>
      <c r="E1" s="9"/>
      <c r="H1" s="9"/>
      <c r="I1" s="9"/>
      <c r="J1" s="192" t="s">
        <v>934</v>
      </c>
    </row>
    <row r="2" spans="1:11" ht="31.5" x14ac:dyDescent="0.25">
      <c r="A2" s="81" t="s">
        <v>326</v>
      </c>
      <c r="B2" s="9"/>
      <c r="C2" s="9"/>
      <c r="D2" s="9"/>
      <c r="E2" s="9"/>
      <c r="F2" s="9"/>
      <c r="G2" s="9"/>
      <c r="H2" s="9"/>
      <c r="I2" s="9"/>
      <c r="J2" s="9" t="s">
        <v>1112</v>
      </c>
    </row>
    <row r="3" spans="1:11" ht="15.75" x14ac:dyDescent="0.25">
      <c r="A3" s="9"/>
      <c r="B3" s="9"/>
      <c r="C3" s="9"/>
      <c r="D3" s="9"/>
      <c r="E3" s="9"/>
      <c r="F3" s="434" t="s">
        <v>605</v>
      </c>
      <c r="G3" s="330">
        <f>G11+G17+G18+G19</f>
        <v>28097.78</v>
      </c>
      <c r="H3" s="243"/>
      <c r="I3" s="243"/>
      <c r="J3" s="243"/>
    </row>
    <row r="4" spans="1:11" ht="15.75" x14ac:dyDescent="0.25">
      <c r="A4" s="9"/>
      <c r="B4" s="9"/>
      <c r="C4" s="9"/>
      <c r="D4" s="9"/>
      <c r="E4" s="9"/>
      <c r="F4" s="703" t="s">
        <v>960</v>
      </c>
      <c r="G4" s="717">
        <f>G10+G12+G13+G14+G15+G20</f>
        <v>41952.22</v>
      </c>
      <c r="H4" s="243"/>
      <c r="I4" s="243"/>
      <c r="J4" s="243"/>
    </row>
    <row r="5" spans="1:11" ht="18.75" x14ac:dyDescent="0.25">
      <c r="A5" s="851" t="s">
        <v>48</v>
      </c>
      <c r="B5" s="851"/>
      <c r="C5" s="852"/>
      <c r="D5" s="852"/>
      <c r="E5" s="852"/>
      <c r="F5" s="852"/>
      <c r="G5" s="852"/>
      <c r="H5" s="852"/>
      <c r="I5" s="852"/>
      <c r="J5" s="853"/>
    </row>
    <row r="6" spans="1:11" ht="15.75" x14ac:dyDescent="0.25">
      <c r="A6" s="890" t="s">
        <v>49</v>
      </c>
      <c r="B6" s="891"/>
      <c r="C6" s="892"/>
      <c r="D6" s="890" t="s">
        <v>48</v>
      </c>
      <c r="E6" s="891"/>
      <c r="F6" s="891"/>
      <c r="G6" s="891"/>
      <c r="H6" s="891"/>
      <c r="I6" s="891"/>
      <c r="J6" s="892"/>
    </row>
    <row r="7" spans="1:11" ht="15.75" x14ac:dyDescent="0.25">
      <c r="A7" s="893" t="s">
        <v>50</v>
      </c>
      <c r="B7" s="893" t="s">
        <v>51</v>
      </c>
      <c r="C7" s="893" t="s">
        <v>52</v>
      </c>
      <c r="D7" s="890" t="s">
        <v>53</v>
      </c>
      <c r="E7" s="891"/>
      <c r="F7" s="891"/>
      <c r="G7" s="892"/>
      <c r="H7" s="895" t="s">
        <v>54</v>
      </c>
      <c r="I7" s="896"/>
      <c r="J7" s="893" t="s">
        <v>55</v>
      </c>
    </row>
    <row r="8" spans="1:11" ht="31.5" x14ac:dyDescent="0.25">
      <c r="A8" s="894"/>
      <c r="B8" s="894"/>
      <c r="C8" s="894"/>
      <c r="D8" s="156" t="s">
        <v>56</v>
      </c>
      <c r="E8" s="156" t="s">
        <v>57</v>
      </c>
      <c r="F8" s="156" t="s">
        <v>58</v>
      </c>
      <c r="G8" s="156" t="s">
        <v>59</v>
      </c>
      <c r="H8" s="156" t="s">
        <v>4</v>
      </c>
      <c r="I8" s="156" t="s">
        <v>0</v>
      </c>
      <c r="J8" s="894"/>
      <c r="K8" s="83"/>
    </row>
    <row r="9" spans="1:11" ht="15.75" x14ac:dyDescent="0.25">
      <c r="A9" s="69" t="s">
        <v>6</v>
      </c>
      <c r="B9" s="70">
        <f>SUM(B10:B19)</f>
        <v>91</v>
      </c>
      <c r="C9" s="137">
        <f>SUM(C10:C19)</f>
        <v>190100</v>
      </c>
      <c r="D9" s="137"/>
      <c r="E9" s="137"/>
      <c r="F9" s="137"/>
      <c r="G9" s="137">
        <f>SUM(G10:G20)</f>
        <v>70050</v>
      </c>
      <c r="H9" s="137"/>
      <c r="I9" s="137">
        <f>SUM(I10:I19)</f>
        <v>70050</v>
      </c>
      <c r="J9" s="70"/>
    </row>
    <row r="10" spans="1:11" ht="31.5" x14ac:dyDescent="0.25">
      <c r="A10" s="31" t="s">
        <v>327</v>
      </c>
      <c r="B10" s="153">
        <v>3</v>
      </c>
      <c r="C10" s="705">
        <v>52200</v>
      </c>
      <c r="D10" s="714"/>
      <c r="E10" s="714"/>
      <c r="F10" s="714"/>
      <c r="G10" s="714"/>
      <c r="H10" s="714"/>
      <c r="I10" s="714"/>
      <c r="J10" s="131"/>
    </row>
    <row r="11" spans="1:11" ht="15.75" customHeight="1" x14ac:dyDescent="0.25">
      <c r="A11" s="950" t="s">
        <v>761</v>
      </c>
      <c r="B11" s="951">
        <v>1</v>
      </c>
      <c r="C11" s="952">
        <v>30000</v>
      </c>
      <c r="D11" s="658">
        <v>6721924357</v>
      </c>
      <c r="E11" s="711">
        <v>44585</v>
      </c>
      <c r="F11" s="658" t="s">
        <v>88</v>
      </c>
      <c r="G11" s="719">
        <v>7176.88</v>
      </c>
      <c r="H11" s="658" t="s">
        <v>762</v>
      </c>
      <c r="I11" s="658">
        <v>7176.88</v>
      </c>
      <c r="J11" s="953"/>
    </row>
    <row r="12" spans="1:11" ht="15.75" x14ac:dyDescent="0.25">
      <c r="A12" s="950"/>
      <c r="B12" s="951"/>
      <c r="C12" s="952"/>
      <c r="D12" s="715" t="s">
        <v>1066</v>
      </c>
      <c r="E12" s="716" t="s">
        <v>1067</v>
      </c>
      <c r="F12" s="714" t="s">
        <v>1068</v>
      </c>
      <c r="G12" s="720">
        <v>1715.09</v>
      </c>
      <c r="H12" s="715" t="s">
        <v>1069</v>
      </c>
      <c r="I12" s="714">
        <v>1715.09</v>
      </c>
      <c r="J12" s="953"/>
    </row>
    <row r="13" spans="1:11" ht="15.75" x14ac:dyDescent="0.25">
      <c r="A13" s="950"/>
      <c r="B13" s="951"/>
      <c r="C13" s="952"/>
      <c r="D13" s="714">
        <v>6721951982</v>
      </c>
      <c r="E13" s="716" t="s">
        <v>1006</v>
      </c>
      <c r="F13" s="714" t="s">
        <v>88</v>
      </c>
      <c r="G13" s="720">
        <v>11655.3</v>
      </c>
      <c r="H13" s="714" t="s">
        <v>1070</v>
      </c>
      <c r="I13" s="714">
        <v>11655.3</v>
      </c>
      <c r="J13" s="953"/>
    </row>
    <row r="14" spans="1:11" ht="31.5" x14ac:dyDescent="0.25">
      <c r="A14" s="31" t="s">
        <v>328</v>
      </c>
      <c r="B14" s="153">
        <v>20</v>
      </c>
      <c r="C14" s="705">
        <v>40000</v>
      </c>
      <c r="D14" s="714" t="s">
        <v>1071</v>
      </c>
      <c r="E14" s="714" t="s">
        <v>1072</v>
      </c>
      <c r="F14" s="714" t="s">
        <v>357</v>
      </c>
      <c r="G14" s="720">
        <f>33880-5298.17</f>
        <v>28581.83</v>
      </c>
      <c r="H14" s="714" t="s">
        <v>1073</v>
      </c>
      <c r="I14" s="720">
        <f>G14</f>
        <v>28581.83</v>
      </c>
      <c r="J14" s="16"/>
    </row>
    <row r="15" spans="1:11" ht="15.75" x14ac:dyDescent="0.25">
      <c r="A15" s="31" t="s">
        <v>113</v>
      </c>
      <c r="B15" s="153">
        <v>20</v>
      </c>
      <c r="C15" s="705">
        <v>20000</v>
      </c>
      <c r="D15" s="714"/>
      <c r="E15" s="714"/>
      <c r="F15" s="714"/>
      <c r="G15" s="720"/>
      <c r="H15" s="714"/>
      <c r="I15" s="714"/>
      <c r="J15" s="16"/>
    </row>
    <row r="16" spans="1:11" ht="31.5" x14ac:dyDescent="0.25">
      <c r="A16" s="31" t="s">
        <v>96</v>
      </c>
      <c r="B16" s="153">
        <v>20</v>
      </c>
      <c r="C16" s="705">
        <v>24000</v>
      </c>
      <c r="D16" s="131" t="s">
        <v>1074</v>
      </c>
      <c r="E16" s="110" t="s">
        <v>74</v>
      </c>
      <c r="F16" s="110" t="s">
        <v>1075</v>
      </c>
      <c r="G16" s="721">
        <v>0</v>
      </c>
      <c r="H16" s="110">
        <v>0</v>
      </c>
      <c r="I16" s="110">
        <v>0</v>
      </c>
      <c r="J16" s="16" t="s">
        <v>880</v>
      </c>
    </row>
    <row r="17" spans="1:10" ht="31.5" x14ac:dyDescent="0.25">
      <c r="A17" s="193" t="s">
        <v>329</v>
      </c>
      <c r="B17" s="153">
        <v>5</v>
      </c>
      <c r="C17" s="705">
        <v>11500</v>
      </c>
      <c r="D17" s="712" t="s">
        <v>763</v>
      </c>
      <c r="E17" s="711">
        <v>44580</v>
      </c>
      <c r="F17" s="658" t="s">
        <v>594</v>
      </c>
      <c r="G17" s="719">
        <v>15699.75</v>
      </c>
      <c r="H17" s="658" t="s">
        <v>764</v>
      </c>
      <c r="I17" s="658">
        <v>15699.75</v>
      </c>
      <c r="J17" s="16"/>
    </row>
    <row r="18" spans="1:10" ht="31.5" x14ac:dyDescent="0.25">
      <c r="A18" s="193" t="s">
        <v>330</v>
      </c>
      <c r="B18" s="153">
        <v>2</v>
      </c>
      <c r="C18" s="705">
        <v>2400</v>
      </c>
      <c r="D18" s="658" t="s">
        <v>765</v>
      </c>
      <c r="E18" s="711">
        <v>44588</v>
      </c>
      <c r="F18" s="658" t="s">
        <v>357</v>
      </c>
      <c r="G18" s="719">
        <v>4495.1499999999996</v>
      </c>
      <c r="H18" s="713" t="s">
        <v>766</v>
      </c>
      <c r="I18" s="658">
        <v>4495.1499999999996</v>
      </c>
      <c r="J18" s="16"/>
    </row>
    <row r="19" spans="1:10" ht="31.5" x14ac:dyDescent="0.25">
      <c r="A19" s="193" t="s">
        <v>331</v>
      </c>
      <c r="B19" s="153">
        <v>20</v>
      </c>
      <c r="C19" s="705">
        <v>10000</v>
      </c>
      <c r="D19" s="658" t="s">
        <v>767</v>
      </c>
      <c r="E19" s="711">
        <v>44588</v>
      </c>
      <c r="F19" s="658" t="s">
        <v>357</v>
      </c>
      <c r="G19" s="719">
        <v>726</v>
      </c>
      <c r="H19" s="658" t="s">
        <v>768</v>
      </c>
      <c r="I19" s="658">
        <v>726</v>
      </c>
      <c r="J19" s="16"/>
    </row>
    <row r="20" spans="1:10" ht="15.75" x14ac:dyDescent="0.25">
      <c r="A20" s="193" t="s">
        <v>209</v>
      </c>
      <c r="B20" s="153">
        <v>20</v>
      </c>
      <c r="C20" s="705">
        <v>3400</v>
      </c>
      <c r="D20" s="714"/>
      <c r="E20" s="714"/>
      <c r="F20" s="714"/>
      <c r="G20" s="714"/>
      <c r="H20" s="714"/>
      <c r="I20" s="714"/>
      <c r="J20" s="97"/>
    </row>
    <row r="21" spans="1:10" ht="15.75" x14ac:dyDescent="0.25">
      <c r="A21" s="193" t="s">
        <v>332</v>
      </c>
      <c r="B21" s="153">
        <v>1</v>
      </c>
      <c r="C21" s="705">
        <v>40000</v>
      </c>
      <c r="D21" s="110"/>
      <c r="E21" s="110"/>
      <c r="F21" s="110"/>
      <c r="G21" s="110"/>
      <c r="H21" s="110"/>
      <c r="I21" s="110"/>
      <c r="J21" s="97"/>
    </row>
    <row r="22" spans="1:10" ht="15.75" x14ac:dyDescent="0.25">
      <c r="A22" s="706"/>
      <c r="B22" s="707"/>
      <c r="C22" s="708"/>
      <c r="D22" s="709"/>
      <c r="E22" s="709"/>
      <c r="F22" s="709"/>
      <c r="G22" s="709"/>
      <c r="H22" s="709"/>
      <c r="I22" s="709"/>
      <c r="J22" s="710"/>
    </row>
    <row r="23" spans="1:10" ht="15.75" x14ac:dyDescent="0.25">
      <c r="A23" s="154" t="s">
        <v>779</v>
      </c>
      <c r="B23" s="123">
        <v>0</v>
      </c>
    </row>
    <row r="24" spans="1:10" ht="15.75" x14ac:dyDescent="0.25">
      <c r="A24" s="154" t="s">
        <v>780</v>
      </c>
      <c r="B24" s="9">
        <v>0</v>
      </c>
    </row>
    <row r="25" spans="1:10" ht="15.75" x14ac:dyDescent="0.25">
      <c r="A25" s="124" t="s">
        <v>1017</v>
      </c>
      <c r="B25" s="123">
        <f>G3+G4</f>
        <v>70050</v>
      </c>
      <c r="J25" s="194"/>
    </row>
    <row r="26" spans="1:10" ht="15.75" x14ac:dyDescent="0.25">
      <c r="A26" s="9"/>
      <c r="B26" s="123"/>
    </row>
  </sheetData>
  <mergeCells count="13">
    <mergeCell ref="A5:J5"/>
    <mergeCell ref="A6:C6"/>
    <mergeCell ref="D6:J6"/>
    <mergeCell ref="A7:A8"/>
    <mergeCell ref="B7:B8"/>
    <mergeCell ref="C7:C8"/>
    <mergeCell ref="D7:G7"/>
    <mergeCell ref="A11:A13"/>
    <mergeCell ref="B11:B13"/>
    <mergeCell ref="C11:C13"/>
    <mergeCell ref="J11:J13"/>
    <mergeCell ref="H7:I7"/>
    <mergeCell ref="J7:J8"/>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00A6EC-0EAC-42E3-A8E2-FCF96DC752BB}">
  <sheetPr>
    <tabColor rgb="FF00B0F0"/>
    <pageSetUpPr fitToPage="1"/>
  </sheetPr>
  <dimension ref="A1:K30"/>
  <sheetViews>
    <sheetView workbookViewId="0">
      <selection activeCell="J2" sqref="J2"/>
    </sheetView>
  </sheetViews>
  <sheetFormatPr defaultRowHeight="15" x14ac:dyDescent="0.25"/>
  <cols>
    <col min="1" max="1" width="33.140625" style="154" customWidth="1"/>
    <col min="2" max="2" width="14.28515625" style="154" customWidth="1"/>
    <col min="3" max="3" width="16.85546875" style="154" customWidth="1"/>
    <col min="4" max="5" width="14.140625" style="154" customWidth="1"/>
    <col min="6" max="6" width="21" style="154" customWidth="1"/>
    <col min="7" max="7" width="14.28515625" style="154" customWidth="1"/>
    <col min="8" max="8" width="14.5703125" style="154" customWidth="1"/>
    <col min="9" max="9" width="14.140625" style="154" customWidth="1"/>
    <col min="10" max="10" width="32.85546875" style="154" customWidth="1"/>
    <col min="11" max="11" width="14.140625" style="11" customWidth="1"/>
    <col min="12" max="14" width="10" style="154" bestFit="1" customWidth="1"/>
    <col min="15" max="16384" width="9.140625" style="154"/>
  </cols>
  <sheetData>
    <row r="1" spans="1:10" ht="15.75" x14ac:dyDescent="0.25">
      <c r="A1" s="9"/>
      <c r="B1" s="9"/>
      <c r="C1" s="9"/>
      <c r="D1" s="9"/>
      <c r="E1" s="9"/>
      <c r="H1" s="9"/>
      <c r="I1" s="9"/>
      <c r="J1" s="192" t="s">
        <v>935</v>
      </c>
    </row>
    <row r="2" spans="1:10" ht="63" x14ac:dyDescent="0.25">
      <c r="A2" s="954" t="s">
        <v>93</v>
      </c>
      <c r="B2" s="954"/>
      <c r="C2" s="9"/>
      <c r="D2" s="9"/>
      <c r="E2" s="9"/>
      <c r="H2" s="9"/>
      <c r="I2" s="9"/>
      <c r="J2" s="9" t="s">
        <v>1112</v>
      </c>
    </row>
    <row r="3" spans="1:10" ht="15.75" x14ac:dyDescent="0.25">
      <c r="A3" s="191"/>
      <c r="B3" s="191"/>
      <c r="C3" s="9"/>
      <c r="D3" s="9"/>
      <c r="E3" s="9"/>
      <c r="F3" s="703" t="s">
        <v>605</v>
      </c>
      <c r="G3" s="703">
        <f>G16+G17+G18+G22+G23</f>
        <v>8028.1399999999994</v>
      </c>
      <c r="H3" s="9"/>
      <c r="I3" s="9"/>
      <c r="J3" s="192"/>
    </row>
    <row r="4" spans="1:10" ht="15.75" x14ac:dyDescent="0.25">
      <c r="A4" s="9"/>
      <c r="B4" s="9"/>
      <c r="C4" s="9"/>
      <c r="D4" s="9"/>
      <c r="E4" s="9"/>
      <c r="F4" s="722" t="s">
        <v>736</v>
      </c>
      <c r="G4" s="722">
        <f>G13+G14</f>
        <v>10672.2</v>
      </c>
      <c r="H4" s="9"/>
      <c r="I4" s="9"/>
      <c r="J4" s="10"/>
    </row>
    <row r="5" spans="1:10" ht="15.75" x14ac:dyDescent="0.25">
      <c r="A5" s="9"/>
      <c r="B5" s="9"/>
      <c r="C5" s="9"/>
      <c r="D5" s="9"/>
      <c r="E5" s="9"/>
      <c r="F5" s="434" t="s">
        <v>960</v>
      </c>
      <c r="G5" s="434">
        <f>G11+G12+G15</f>
        <v>5149.66</v>
      </c>
      <c r="H5" s="9"/>
      <c r="I5" s="9"/>
      <c r="J5" s="10"/>
    </row>
    <row r="6" spans="1:10" ht="18.75" x14ac:dyDescent="0.25">
      <c r="A6" s="851" t="s">
        <v>48</v>
      </c>
      <c r="B6" s="851"/>
      <c r="C6" s="852"/>
      <c r="D6" s="852"/>
      <c r="E6" s="852"/>
      <c r="F6" s="852"/>
      <c r="G6" s="852"/>
      <c r="H6" s="852"/>
      <c r="I6" s="852"/>
      <c r="J6" s="853"/>
    </row>
    <row r="7" spans="1:10" ht="15.75" x14ac:dyDescent="0.25">
      <c r="A7" s="890" t="s">
        <v>49</v>
      </c>
      <c r="B7" s="891"/>
      <c r="C7" s="892"/>
      <c r="D7" s="890" t="s">
        <v>48</v>
      </c>
      <c r="E7" s="891"/>
      <c r="F7" s="891"/>
      <c r="G7" s="891"/>
      <c r="H7" s="891"/>
      <c r="I7" s="891"/>
      <c r="J7" s="892"/>
    </row>
    <row r="8" spans="1:10" ht="15.75" x14ac:dyDescent="0.25">
      <c r="A8" s="893" t="s">
        <v>50</v>
      </c>
      <c r="B8" s="893" t="s">
        <v>51</v>
      </c>
      <c r="C8" s="893" t="s">
        <v>52</v>
      </c>
      <c r="D8" s="890" t="s">
        <v>53</v>
      </c>
      <c r="E8" s="891"/>
      <c r="F8" s="891"/>
      <c r="G8" s="892"/>
      <c r="H8" s="895" t="s">
        <v>54</v>
      </c>
      <c r="I8" s="896"/>
      <c r="J8" s="893" t="s">
        <v>55</v>
      </c>
    </row>
    <row r="9" spans="1:10" ht="31.5" x14ac:dyDescent="0.25">
      <c r="A9" s="894"/>
      <c r="B9" s="894"/>
      <c r="C9" s="894"/>
      <c r="D9" s="156" t="s">
        <v>56</v>
      </c>
      <c r="E9" s="156" t="s">
        <v>57</v>
      </c>
      <c r="F9" s="156" t="s">
        <v>58</v>
      </c>
      <c r="G9" s="156" t="s">
        <v>59</v>
      </c>
      <c r="H9" s="156" t="s">
        <v>4</v>
      </c>
      <c r="I9" s="156" t="s">
        <v>0</v>
      </c>
      <c r="J9" s="894"/>
    </row>
    <row r="10" spans="1:10" ht="15.75" x14ac:dyDescent="0.25">
      <c r="A10" s="14" t="s">
        <v>6</v>
      </c>
      <c r="B10" s="15">
        <f>SUM(B11:B24)</f>
        <v>146</v>
      </c>
      <c r="C10" s="15">
        <f>SUM(C11:C24)</f>
        <v>79500</v>
      </c>
      <c r="D10" s="15"/>
      <c r="E10" s="15"/>
      <c r="F10" s="15"/>
      <c r="G10" s="15">
        <f>SUM(G11:G24)</f>
        <v>23849.999999999996</v>
      </c>
      <c r="H10" s="15"/>
      <c r="I10" s="15">
        <f>SUM(I11:I24)</f>
        <v>18700.34</v>
      </c>
      <c r="J10" s="15"/>
    </row>
    <row r="11" spans="1:10" ht="15.75" x14ac:dyDescent="0.25">
      <c r="A11" s="656" t="s">
        <v>94</v>
      </c>
      <c r="B11" s="656">
        <v>4</v>
      </c>
      <c r="C11" s="656">
        <v>12000</v>
      </c>
      <c r="D11" s="656"/>
      <c r="E11" s="656"/>
      <c r="F11" s="656"/>
      <c r="G11" s="656"/>
      <c r="H11" s="656"/>
      <c r="I11" s="656"/>
      <c r="J11" s="656"/>
    </row>
    <row r="12" spans="1:10" ht="15.75" x14ac:dyDescent="0.25">
      <c r="A12" s="656" t="s">
        <v>96</v>
      </c>
      <c r="B12" s="656">
        <v>8</v>
      </c>
      <c r="C12" s="656">
        <v>8000</v>
      </c>
      <c r="D12" s="656" t="s">
        <v>1077</v>
      </c>
      <c r="E12" s="656" t="s">
        <v>1067</v>
      </c>
      <c r="F12" s="656" t="s">
        <v>1076</v>
      </c>
      <c r="G12" s="656">
        <f>5614.4-464.74</f>
        <v>5149.66</v>
      </c>
      <c r="H12" s="656"/>
      <c r="I12" s="656"/>
      <c r="J12" s="656"/>
    </row>
    <row r="13" spans="1:10" ht="31.5" x14ac:dyDescent="0.25">
      <c r="A13" s="723" t="s">
        <v>97</v>
      </c>
      <c r="B13" s="723">
        <v>10</v>
      </c>
      <c r="C13" s="723">
        <v>8000</v>
      </c>
      <c r="D13" s="723" t="s">
        <v>881</v>
      </c>
      <c r="E13" s="723" t="s">
        <v>804</v>
      </c>
      <c r="F13" s="723" t="s">
        <v>882</v>
      </c>
      <c r="G13" s="723">
        <v>7695.6</v>
      </c>
      <c r="H13" s="723">
        <v>686</v>
      </c>
      <c r="I13" s="723">
        <v>7695.6</v>
      </c>
      <c r="J13" s="723" t="s">
        <v>883</v>
      </c>
    </row>
    <row r="14" spans="1:10" ht="31.5" x14ac:dyDescent="0.25">
      <c r="A14" s="723" t="s">
        <v>884</v>
      </c>
      <c r="B14" s="723">
        <v>6</v>
      </c>
      <c r="C14" s="723">
        <v>3600</v>
      </c>
      <c r="D14" s="723" t="s">
        <v>885</v>
      </c>
      <c r="E14" s="723" t="s">
        <v>804</v>
      </c>
      <c r="F14" s="723" t="s">
        <v>882</v>
      </c>
      <c r="G14" s="723">
        <v>2976.6</v>
      </c>
      <c r="H14" s="723">
        <v>686</v>
      </c>
      <c r="I14" s="723">
        <v>2976.6</v>
      </c>
      <c r="J14" s="723" t="s">
        <v>886</v>
      </c>
    </row>
    <row r="15" spans="1:10" ht="15.75" x14ac:dyDescent="0.25">
      <c r="A15" s="656" t="s">
        <v>98</v>
      </c>
      <c r="B15" s="656">
        <v>10</v>
      </c>
      <c r="C15" s="656">
        <v>3000</v>
      </c>
      <c r="D15" s="656"/>
      <c r="E15" s="656"/>
      <c r="F15" s="656"/>
      <c r="G15" s="656"/>
      <c r="H15" s="656"/>
      <c r="I15" s="656"/>
      <c r="J15" s="656"/>
    </row>
    <row r="16" spans="1:10" ht="31.5" x14ac:dyDescent="0.25">
      <c r="A16" s="704" t="s">
        <v>887</v>
      </c>
      <c r="B16" s="704">
        <v>2</v>
      </c>
      <c r="C16" s="704">
        <v>400</v>
      </c>
      <c r="D16" s="704" t="s">
        <v>888</v>
      </c>
      <c r="E16" s="704" t="s">
        <v>889</v>
      </c>
      <c r="F16" s="704" t="s">
        <v>116</v>
      </c>
      <c r="G16" s="704">
        <v>1028.5</v>
      </c>
      <c r="H16" s="704">
        <v>282</v>
      </c>
      <c r="I16" s="704">
        <v>1028.5</v>
      </c>
      <c r="J16" s="704" t="s">
        <v>890</v>
      </c>
    </row>
    <row r="17" spans="1:10" ht="31.5" x14ac:dyDescent="0.25">
      <c r="A17" s="704" t="s">
        <v>99</v>
      </c>
      <c r="B17" s="704">
        <v>15</v>
      </c>
      <c r="C17" s="704">
        <v>3000</v>
      </c>
      <c r="D17" s="704" t="s">
        <v>891</v>
      </c>
      <c r="E17" s="704" t="s">
        <v>892</v>
      </c>
      <c r="F17" s="704" t="s">
        <v>893</v>
      </c>
      <c r="G17" s="704">
        <v>1075.1199999999999</v>
      </c>
      <c r="H17" s="704">
        <v>281</v>
      </c>
      <c r="I17" s="704">
        <v>3508.79</v>
      </c>
      <c r="J17" s="704" t="s">
        <v>894</v>
      </c>
    </row>
    <row r="18" spans="1:10" ht="31.5" x14ac:dyDescent="0.25">
      <c r="A18" s="704" t="s">
        <v>100</v>
      </c>
      <c r="B18" s="704">
        <v>25</v>
      </c>
      <c r="C18" s="704">
        <v>2500</v>
      </c>
      <c r="D18" s="704" t="s">
        <v>895</v>
      </c>
      <c r="E18" s="704" t="s">
        <v>896</v>
      </c>
      <c r="F18" s="704" t="s">
        <v>897</v>
      </c>
      <c r="G18" s="704">
        <v>3490.85</v>
      </c>
      <c r="H18" s="704">
        <v>325</v>
      </c>
      <c r="I18" s="704">
        <v>3490.85</v>
      </c>
      <c r="J18" s="704" t="s">
        <v>898</v>
      </c>
    </row>
    <row r="19" spans="1:10" ht="47.25" x14ac:dyDescent="0.25">
      <c r="A19" s="16" t="s">
        <v>101</v>
      </c>
      <c r="B19" s="16">
        <v>25</v>
      </c>
      <c r="C19" s="16">
        <v>2500</v>
      </c>
      <c r="D19" s="16"/>
      <c r="E19" s="16"/>
      <c r="F19" s="16"/>
      <c r="G19" s="16"/>
      <c r="H19" s="16"/>
      <c r="I19" s="16"/>
      <c r="J19" s="16" t="s">
        <v>95</v>
      </c>
    </row>
    <row r="20" spans="1:10" ht="47.25" x14ac:dyDescent="0.25">
      <c r="A20" s="16" t="s">
        <v>102</v>
      </c>
      <c r="B20" s="16">
        <v>2</v>
      </c>
      <c r="C20" s="16">
        <v>4000</v>
      </c>
      <c r="D20" s="16"/>
      <c r="E20" s="16"/>
      <c r="F20" s="16"/>
      <c r="G20" s="16"/>
      <c r="H20" s="16"/>
      <c r="I20" s="16"/>
      <c r="J20" s="16" t="s">
        <v>95</v>
      </c>
    </row>
    <row r="21" spans="1:10" ht="47.25" x14ac:dyDescent="0.25">
      <c r="A21" s="16" t="s">
        <v>103</v>
      </c>
      <c r="B21" s="16">
        <v>4</v>
      </c>
      <c r="C21" s="16">
        <v>6000</v>
      </c>
      <c r="D21" s="16"/>
      <c r="E21" s="16"/>
      <c r="F21" s="16"/>
      <c r="G21" s="16"/>
      <c r="H21" s="16"/>
      <c r="I21" s="16"/>
      <c r="J21" s="16" t="s">
        <v>95</v>
      </c>
    </row>
    <row r="22" spans="1:10" ht="31.5" x14ac:dyDescent="0.25">
      <c r="A22" s="704" t="s">
        <v>104</v>
      </c>
      <c r="B22" s="704">
        <v>15</v>
      </c>
      <c r="C22" s="704">
        <v>4500</v>
      </c>
      <c r="D22" s="704" t="s">
        <v>891</v>
      </c>
      <c r="E22" s="704" t="s">
        <v>892</v>
      </c>
      <c r="F22" s="704" t="s">
        <v>893</v>
      </c>
      <c r="G22" s="704">
        <v>860.67</v>
      </c>
      <c r="H22" s="704"/>
      <c r="I22" s="704"/>
      <c r="J22" s="704" t="s">
        <v>899</v>
      </c>
    </row>
    <row r="23" spans="1:10" ht="31.5" x14ac:dyDescent="0.25">
      <c r="A23" s="704" t="s">
        <v>105</v>
      </c>
      <c r="B23" s="704">
        <v>10</v>
      </c>
      <c r="C23" s="704">
        <v>2000</v>
      </c>
      <c r="D23" s="704" t="s">
        <v>891</v>
      </c>
      <c r="E23" s="704" t="s">
        <v>892</v>
      </c>
      <c r="F23" s="704" t="s">
        <v>893</v>
      </c>
      <c r="G23" s="704">
        <v>1573</v>
      </c>
      <c r="H23" s="704"/>
      <c r="I23" s="704"/>
      <c r="J23" s="704" t="s">
        <v>883</v>
      </c>
    </row>
    <row r="24" spans="1:10" ht="47.25" x14ac:dyDescent="0.25">
      <c r="A24" s="16" t="s">
        <v>106</v>
      </c>
      <c r="B24" s="16">
        <v>10</v>
      </c>
      <c r="C24" s="16">
        <v>20000</v>
      </c>
      <c r="D24" s="16"/>
      <c r="E24" s="16"/>
      <c r="F24" s="16"/>
      <c r="G24" s="16"/>
      <c r="H24" s="16"/>
      <c r="I24" s="16"/>
      <c r="J24" s="16" t="s">
        <v>95</v>
      </c>
    </row>
    <row r="26" spans="1:10" ht="45" customHeight="1" x14ac:dyDescent="0.25"/>
    <row r="27" spans="1:10" ht="15.75" x14ac:dyDescent="0.25">
      <c r="A27" s="154" t="s">
        <v>779</v>
      </c>
      <c r="B27" s="123">
        <v>0</v>
      </c>
    </row>
    <row r="28" spans="1:10" ht="30" x14ac:dyDescent="0.25">
      <c r="A28" s="154" t="s">
        <v>780</v>
      </c>
      <c r="B28" s="9">
        <v>0</v>
      </c>
    </row>
    <row r="29" spans="1:10" ht="30" x14ac:dyDescent="0.25">
      <c r="A29" s="124" t="s">
        <v>1017</v>
      </c>
      <c r="B29" s="123">
        <f>G3+G4+G5</f>
        <v>23850</v>
      </c>
    </row>
    <row r="30" spans="1:10" ht="15.75" x14ac:dyDescent="0.25">
      <c r="A30" s="9"/>
      <c r="B30" s="123"/>
    </row>
  </sheetData>
  <mergeCells count="10">
    <mergeCell ref="A2:B2"/>
    <mergeCell ref="A6:J6"/>
    <mergeCell ref="A7:C7"/>
    <mergeCell ref="D7:J7"/>
    <mergeCell ref="A8:A9"/>
    <mergeCell ref="B8:B9"/>
    <mergeCell ref="C8:C9"/>
    <mergeCell ref="D8:G8"/>
    <mergeCell ref="H8:I8"/>
    <mergeCell ref="J8:J9"/>
  </mergeCells>
  <pageMargins left="0.70866141732283472" right="0.70866141732283472" top="0.74803149606299213" bottom="0.74803149606299213" header="0.31496062992125984" footer="0.31496062992125984"/>
  <pageSetup paperSize="9" scale="6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886BA9-A45B-4A22-BAEB-162B4E40FA8F}">
  <sheetPr>
    <tabColor rgb="FF00B0F0"/>
  </sheetPr>
  <dimension ref="A1:J26"/>
  <sheetViews>
    <sheetView workbookViewId="0">
      <selection activeCell="J2" sqref="J2"/>
    </sheetView>
  </sheetViews>
  <sheetFormatPr defaultColWidth="9.140625" defaultRowHeight="15" x14ac:dyDescent="0.25"/>
  <cols>
    <col min="1" max="1" width="65.28515625" style="154" bestFit="1" customWidth="1"/>
    <col min="2" max="2" width="14.28515625" style="152" customWidth="1"/>
    <col min="3" max="3" width="16.85546875" style="154" customWidth="1"/>
    <col min="4" max="5" width="14.140625" style="154" customWidth="1"/>
    <col min="6" max="6" width="15.28515625" style="154" customWidth="1"/>
    <col min="7" max="7" width="14.28515625" style="72" customWidth="1"/>
    <col min="8" max="8" width="11.42578125" style="154" customWidth="1"/>
    <col min="9" max="9" width="14.140625" style="154" customWidth="1"/>
    <col min="10" max="10" width="30.28515625" style="154" customWidth="1"/>
    <col min="11" max="13" width="10" style="154" bestFit="1" customWidth="1"/>
    <col min="14" max="16384" width="9.140625" style="154"/>
  </cols>
  <sheetData>
    <row r="1" spans="1:10" ht="15.75" x14ac:dyDescent="0.25">
      <c r="A1" s="9"/>
      <c r="B1" s="218"/>
      <c r="C1" s="9"/>
      <c r="D1" s="9"/>
      <c r="E1" s="9"/>
      <c r="H1" s="9"/>
      <c r="I1" s="9"/>
      <c r="J1" s="192" t="s">
        <v>936</v>
      </c>
    </row>
    <row r="2" spans="1:10" ht="63" x14ac:dyDescent="0.25">
      <c r="A2" s="9" t="s">
        <v>606</v>
      </c>
      <c r="B2" s="218"/>
      <c r="C2" s="9"/>
      <c r="D2" s="9"/>
      <c r="E2" s="9"/>
      <c r="F2" s="9"/>
      <c r="G2" s="38"/>
      <c r="H2" s="9"/>
      <c r="I2" s="9"/>
      <c r="J2" s="9" t="s">
        <v>1112</v>
      </c>
    </row>
    <row r="3" spans="1:10" ht="15.75" x14ac:dyDescent="0.25">
      <c r="A3" s="9"/>
      <c r="B3" s="218"/>
      <c r="C3" s="9"/>
      <c r="D3" s="9"/>
      <c r="E3" s="9"/>
      <c r="F3" s="434" t="s">
        <v>736</v>
      </c>
      <c r="G3" s="330">
        <f>G13</f>
        <v>11331.24</v>
      </c>
      <c r="H3" s="9"/>
      <c r="I3" s="9"/>
      <c r="J3" s="10"/>
    </row>
    <row r="4" spans="1:10" ht="15.75" x14ac:dyDescent="0.25">
      <c r="A4" s="9"/>
      <c r="B4" s="218"/>
      <c r="C4" s="9"/>
      <c r="D4" s="9"/>
      <c r="E4" s="9"/>
      <c r="F4" s="185" t="s">
        <v>960</v>
      </c>
      <c r="G4" s="160">
        <f>G11+G12</f>
        <v>79487.539999999994</v>
      </c>
      <c r="H4" s="9"/>
      <c r="I4" s="9"/>
      <c r="J4" s="10"/>
    </row>
    <row r="5" spans="1:10" ht="18.75" x14ac:dyDescent="0.25">
      <c r="A5" s="851" t="s">
        <v>261</v>
      </c>
      <c r="B5" s="851"/>
      <c r="C5" s="852"/>
      <c r="D5" s="852"/>
      <c r="E5" s="852"/>
      <c r="F5" s="852"/>
      <c r="G5" s="852"/>
      <c r="H5" s="852"/>
      <c r="I5" s="852"/>
      <c r="J5" s="853"/>
    </row>
    <row r="6" spans="1:10" ht="15.75" x14ac:dyDescent="0.25">
      <c r="A6" s="890" t="s">
        <v>49</v>
      </c>
      <c r="B6" s="891"/>
      <c r="C6" s="892"/>
      <c r="D6" s="890" t="s">
        <v>48</v>
      </c>
      <c r="E6" s="891"/>
      <c r="F6" s="891"/>
      <c r="G6" s="891"/>
      <c r="H6" s="891"/>
      <c r="I6" s="891"/>
      <c r="J6" s="892"/>
    </row>
    <row r="7" spans="1:10" ht="15.75" x14ac:dyDescent="0.25">
      <c r="A7" s="893" t="s">
        <v>50</v>
      </c>
      <c r="B7" s="893" t="s">
        <v>51</v>
      </c>
      <c r="C7" s="893" t="s">
        <v>52</v>
      </c>
      <c r="D7" s="890" t="s">
        <v>53</v>
      </c>
      <c r="E7" s="891"/>
      <c r="F7" s="891"/>
      <c r="G7" s="892"/>
      <c r="H7" s="895" t="s">
        <v>54</v>
      </c>
      <c r="I7" s="896"/>
      <c r="J7" s="893" t="s">
        <v>55</v>
      </c>
    </row>
    <row r="8" spans="1:10" ht="31.5" x14ac:dyDescent="0.25">
      <c r="A8" s="894"/>
      <c r="B8" s="894"/>
      <c r="C8" s="894"/>
      <c r="D8" s="156" t="s">
        <v>56</v>
      </c>
      <c r="E8" s="156" t="s">
        <v>57</v>
      </c>
      <c r="F8" s="156" t="s">
        <v>58</v>
      </c>
      <c r="G8" s="68" t="s">
        <v>59</v>
      </c>
      <c r="H8" s="156" t="s">
        <v>4</v>
      </c>
      <c r="I8" s="156" t="s">
        <v>0</v>
      </c>
      <c r="J8" s="894"/>
    </row>
    <row r="9" spans="1:10" ht="15.75" x14ac:dyDescent="0.25">
      <c r="A9" s="69" t="s">
        <v>6</v>
      </c>
      <c r="B9" s="70"/>
      <c r="C9" s="219">
        <f>SUM(C10:C20)</f>
        <v>302730.2</v>
      </c>
      <c r="D9" s="70"/>
      <c r="E9" s="70"/>
      <c r="F9" s="70"/>
      <c r="G9" s="219">
        <f>SUM(G10:G20)</f>
        <v>90818.78</v>
      </c>
      <c r="H9" s="70"/>
      <c r="I9" s="219">
        <f>SUM(I10:I20)</f>
        <v>90818.78</v>
      </c>
      <c r="J9" s="70"/>
    </row>
    <row r="10" spans="1:10" s="71" customFormat="1" ht="14.25" x14ac:dyDescent="0.2">
      <c r="A10" s="217" t="s">
        <v>262</v>
      </c>
      <c r="B10" s="103"/>
      <c r="C10" s="216"/>
      <c r="D10" s="104"/>
      <c r="E10" s="104"/>
      <c r="F10" s="104"/>
      <c r="G10" s="214"/>
      <c r="H10" s="215"/>
      <c r="I10" s="214"/>
      <c r="J10" s="213"/>
    </row>
    <row r="11" spans="1:10" s="71" customFormat="1" ht="25.5" x14ac:dyDescent="0.25">
      <c r="A11" s="724" t="s">
        <v>263</v>
      </c>
      <c r="B11" s="319">
        <v>1</v>
      </c>
      <c r="C11" s="727">
        <v>166950</v>
      </c>
      <c r="D11" s="319" t="s">
        <v>1079</v>
      </c>
      <c r="E11" s="725">
        <v>44650</v>
      </c>
      <c r="F11" s="319" t="s">
        <v>1080</v>
      </c>
      <c r="G11" s="727">
        <f>112577.06-47221</f>
        <v>65356.06</v>
      </c>
      <c r="H11" s="319" t="s">
        <v>1081</v>
      </c>
      <c r="I11" s="727">
        <f>G11</f>
        <v>65356.06</v>
      </c>
      <c r="J11" s="319"/>
    </row>
    <row r="12" spans="1:10" s="27" customFormat="1" x14ac:dyDescent="0.25">
      <c r="A12" s="724" t="s">
        <v>264</v>
      </c>
      <c r="B12" s="319">
        <v>1</v>
      </c>
      <c r="C12" s="728">
        <v>45560</v>
      </c>
      <c r="D12" s="321" t="s">
        <v>1082</v>
      </c>
      <c r="E12" s="726">
        <v>44651</v>
      </c>
      <c r="F12" s="321" t="s">
        <v>1083</v>
      </c>
      <c r="G12" s="728">
        <v>14131.48</v>
      </c>
      <c r="H12" s="323" t="s">
        <v>1084</v>
      </c>
      <c r="I12" s="728">
        <v>14131.48</v>
      </c>
      <c r="J12" s="319"/>
    </row>
    <row r="13" spans="1:10" x14ac:dyDescent="0.25">
      <c r="A13" s="161" t="s">
        <v>265</v>
      </c>
      <c r="B13" s="261">
        <v>150</v>
      </c>
      <c r="C13" s="729">
        <v>22800</v>
      </c>
      <c r="D13" s="260" t="s">
        <v>902</v>
      </c>
      <c r="E13" s="260" t="s">
        <v>796</v>
      </c>
      <c r="F13" s="260" t="s">
        <v>901</v>
      </c>
      <c r="G13" s="729">
        <v>11331.24</v>
      </c>
      <c r="H13" s="262" t="s">
        <v>900</v>
      </c>
      <c r="I13" s="729">
        <v>11331.24</v>
      </c>
      <c r="J13" s="159"/>
    </row>
    <row r="14" spans="1:10" x14ac:dyDescent="0.2">
      <c r="A14" s="206" t="s">
        <v>266</v>
      </c>
      <c r="B14" s="151"/>
      <c r="C14" s="295"/>
      <c r="D14" s="105"/>
      <c r="E14" s="105"/>
      <c r="F14" s="105"/>
      <c r="G14" s="203"/>
      <c r="H14" s="204"/>
      <c r="I14" s="203"/>
      <c r="J14" s="202"/>
    </row>
    <row r="15" spans="1:10" x14ac:dyDescent="0.2">
      <c r="A15" s="205" t="s">
        <v>267</v>
      </c>
      <c r="B15" s="151">
        <v>1</v>
      </c>
      <c r="C15" s="730">
        <v>6050</v>
      </c>
      <c r="D15" s="105"/>
      <c r="E15" s="105"/>
      <c r="F15" s="105"/>
      <c r="G15" s="203"/>
      <c r="H15" s="204"/>
      <c r="I15" s="203"/>
      <c r="J15" s="220"/>
    </row>
    <row r="16" spans="1:10" x14ac:dyDescent="0.2">
      <c r="A16" s="205" t="s">
        <v>268</v>
      </c>
      <c r="B16" s="151">
        <v>6</v>
      </c>
      <c r="C16" s="731">
        <v>3630</v>
      </c>
      <c r="D16" s="105"/>
      <c r="E16" s="105"/>
      <c r="F16" s="212" t="s">
        <v>752</v>
      </c>
      <c r="G16" s="203"/>
      <c r="H16" s="204"/>
      <c r="I16" s="203"/>
      <c r="J16" s="220"/>
    </row>
    <row r="17" spans="1:10" x14ac:dyDescent="0.2">
      <c r="A17" s="211" t="s">
        <v>269</v>
      </c>
      <c r="B17" s="210">
        <v>3</v>
      </c>
      <c r="C17" s="732">
        <v>3630</v>
      </c>
      <c r="D17" s="209"/>
      <c r="E17" s="209"/>
      <c r="F17" s="209"/>
      <c r="G17" s="207"/>
      <c r="H17" s="208"/>
      <c r="I17" s="207"/>
      <c r="J17" s="221"/>
    </row>
    <row r="18" spans="1:10" x14ac:dyDescent="0.2">
      <c r="A18" s="205" t="s">
        <v>270</v>
      </c>
      <c r="B18" s="151">
        <v>5</v>
      </c>
      <c r="C18" s="731">
        <v>2540</v>
      </c>
      <c r="D18" s="105"/>
      <c r="E18" s="105"/>
      <c r="F18" s="105"/>
      <c r="G18" s="203"/>
      <c r="H18" s="204"/>
      <c r="I18" s="203"/>
      <c r="J18" s="220"/>
    </row>
    <row r="19" spans="1:10" x14ac:dyDescent="0.2">
      <c r="A19" s="206" t="s">
        <v>271</v>
      </c>
      <c r="B19" s="151"/>
      <c r="C19" s="731"/>
      <c r="D19" s="105"/>
      <c r="E19" s="105"/>
      <c r="F19" s="105"/>
      <c r="G19" s="203"/>
      <c r="H19" s="204"/>
      <c r="I19" s="203"/>
      <c r="J19" s="220"/>
    </row>
    <row r="20" spans="1:10" ht="25.5" x14ac:dyDescent="0.2">
      <c r="A20" s="205" t="s">
        <v>272</v>
      </c>
      <c r="B20" s="151">
        <v>1</v>
      </c>
      <c r="C20" s="731">
        <v>51570.2</v>
      </c>
      <c r="D20" s="105"/>
      <c r="E20" s="105"/>
      <c r="F20" s="105"/>
      <c r="G20" s="203"/>
      <c r="H20" s="204"/>
      <c r="I20" s="203"/>
      <c r="J20" s="220"/>
    </row>
    <row r="21" spans="1:10" x14ac:dyDescent="0.2">
      <c r="A21" s="201"/>
      <c r="B21" s="200"/>
      <c r="C21" s="199"/>
      <c r="D21" s="198"/>
      <c r="E21" s="198"/>
      <c r="F21" s="198"/>
      <c r="G21" s="196"/>
      <c r="H21" s="197"/>
      <c r="I21" s="196"/>
      <c r="J21" s="195"/>
    </row>
    <row r="23" spans="1:10" ht="15.75" x14ac:dyDescent="0.25">
      <c r="A23" s="154" t="s">
        <v>779</v>
      </c>
      <c r="B23" s="123">
        <v>0</v>
      </c>
    </row>
    <row r="24" spans="1:10" ht="15.75" x14ac:dyDescent="0.25">
      <c r="A24" s="154" t="s">
        <v>780</v>
      </c>
      <c r="B24" s="9">
        <v>0</v>
      </c>
    </row>
    <row r="25" spans="1:10" ht="15.75" x14ac:dyDescent="0.25">
      <c r="A25" s="124" t="s">
        <v>1017</v>
      </c>
      <c r="B25" s="733">
        <f>ROUNDUP(G3+G4,0)</f>
        <v>90819</v>
      </c>
    </row>
    <row r="26" spans="1:10" ht="15.75" x14ac:dyDescent="0.25">
      <c r="A26" s="9"/>
      <c r="B26" s="123"/>
    </row>
  </sheetData>
  <mergeCells count="9">
    <mergeCell ref="A5:J5"/>
    <mergeCell ref="A6:C6"/>
    <mergeCell ref="D6:J6"/>
    <mergeCell ref="A7:A8"/>
    <mergeCell ref="B7:B8"/>
    <mergeCell ref="C7:C8"/>
    <mergeCell ref="D7:G7"/>
    <mergeCell ref="H7:I7"/>
    <mergeCell ref="J7:J8"/>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700FF-577B-4E8E-8BE1-191C9070638B}">
  <sheetPr>
    <tabColor rgb="FF00B0F0"/>
  </sheetPr>
  <dimension ref="A1:K35"/>
  <sheetViews>
    <sheetView workbookViewId="0">
      <selection activeCell="J2" sqref="J2"/>
    </sheetView>
  </sheetViews>
  <sheetFormatPr defaultRowHeight="15" x14ac:dyDescent="0.25"/>
  <cols>
    <col min="1" max="1" width="52.85546875" style="154" customWidth="1"/>
    <col min="2" max="2" width="14.28515625" style="154" customWidth="1"/>
    <col min="3" max="3" width="16.85546875" style="154" customWidth="1"/>
    <col min="4" max="5" width="14.140625" style="154" customWidth="1"/>
    <col min="6" max="6" width="21" style="154" customWidth="1"/>
    <col min="7" max="7" width="14.28515625" style="154" customWidth="1"/>
    <col min="8" max="8" width="14.5703125" style="154" customWidth="1"/>
    <col min="9" max="9" width="14.140625" style="154" customWidth="1"/>
    <col min="10" max="10" width="32.85546875" style="154" customWidth="1"/>
    <col min="11" max="11" width="14.140625" style="11" customWidth="1"/>
    <col min="12" max="12" width="10" style="154" bestFit="1" customWidth="1"/>
    <col min="13" max="254" width="9.140625" style="154"/>
    <col min="255" max="255" width="52.85546875" style="154" customWidth="1"/>
    <col min="256" max="256" width="14.28515625" style="154" customWidth="1"/>
    <col min="257" max="257" width="16.85546875" style="154" customWidth="1"/>
    <col min="258" max="259" width="14.140625" style="154" customWidth="1"/>
    <col min="260" max="260" width="21" style="154" customWidth="1"/>
    <col min="261" max="261" width="14.28515625" style="154" customWidth="1"/>
    <col min="262" max="262" width="14.5703125" style="154" customWidth="1"/>
    <col min="263" max="263" width="14.140625" style="154" customWidth="1"/>
    <col min="264" max="264" width="32.85546875" style="154" customWidth="1"/>
    <col min="265" max="265" width="14.140625" style="154" customWidth="1"/>
    <col min="266" max="268" width="10" style="154" bestFit="1" customWidth="1"/>
    <col min="269" max="510" width="9.140625" style="154"/>
    <col min="511" max="511" width="52.85546875" style="154" customWidth="1"/>
    <col min="512" max="512" width="14.28515625" style="154" customWidth="1"/>
    <col min="513" max="513" width="16.85546875" style="154" customWidth="1"/>
    <col min="514" max="515" width="14.140625" style="154" customWidth="1"/>
    <col min="516" max="516" width="21" style="154" customWidth="1"/>
    <col min="517" max="517" width="14.28515625" style="154" customWidth="1"/>
    <col min="518" max="518" width="14.5703125" style="154" customWidth="1"/>
    <col min="519" max="519" width="14.140625" style="154" customWidth="1"/>
    <col min="520" max="520" width="32.85546875" style="154" customWidth="1"/>
    <col min="521" max="521" width="14.140625" style="154" customWidth="1"/>
    <col min="522" max="524" width="10" style="154" bestFit="1" customWidth="1"/>
    <col min="525" max="766" width="9.140625" style="154"/>
    <col min="767" max="767" width="52.85546875" style="154" customWidth="1"/>
    <col min="768" max="768" width="14.28515625" style="154" customWidth="1"/>
    <col min="769" max="769" width="16.85546875" style="154" customWidth="1"/>
    <col min="770" max="771" width="14.140625" style="154" customWidth="1"/>
    <col min="772" max="772" width="21" style="154" customWidth="1"/>
    <col min="773" max="773" width="14.28515625" style="154" customWidth="1"/>
    <col min="774" max="774" width="14.5703125" style="154" customWidth="1"/>
    <col min="775" max="775" width="14.140625" style="154" customWidth="1"/>
    <col min="776" max="776" width="32.85546875" style="154" customWidth="1"/>
    <col min="777" max="777" width="14.140625" style="154" customWidth="1"/>
    <col min="778" max="780" width="10" style="154" bestFit="1" customWidth="1"/>
    <col min="781" max="1022" width="9.140625" style="154"/>
    <col min="1023" max="1023" width="52.85546875" style="154" customWidth="1"/>
    <col min="1024" max="1024" width="14.28515625" style="154" customWidth="1"/>
    <col min="1025" max="1025" width="16.85546875" style="154" customWidth="1"/>
    <col min="1026" max="1027" width="14.140625" style="154" customWidth="1"/>
    <col min="1028" max="1028" width="21" style="154" customWidth="1"/>
    <col min="1029" max="1029" width="14.28515625" style="154" customWidth="1"/>
    <col min="1030" max="1030" width="14.5703125" style="154" customWidth="1"/>
    <col min="1031" max="1031" width="14.140625" style="154" customWidth="1"/>
    <col min="1032" max="1032" width="32.85546875" style="154" customWidth="1"/>
    <col min="1033" max="1033" width="14.140625" style="154" customWidth="1"/>
    <col min="1034" max="1036" width="10" style="154" bestFit="1" customWidth="1"/>
    <col min="1037" max="1278" width="9.140625" style="154"/>
    <col min="1279" max="1279" width="52.85546875" style="154" customWidth="1"/>
    <col min="1280" max="1280" width="14.28515625" style="154" customWidth="1"/>
    <col min="1281" max="1281" width="16.85546875" style="154" customWidth="1"/>
    <col min="1282" max="1283" width="14.140625" style="154" customWidth="1"/>
    <col min="1284" max="1284" width="21" style="154" customWidth="1"/>
    <col min="1285" max="1285" width="14.28515625" style="154" customWidth="1"/>
    <col min="1286" max="1286" width="14.5703125" style="154" customWidth="1"/>
    <col min="1287" max="1287" width="14.140625" style="154" customWidth="1"/>
    <col min="1288" max="1288" width="32.85546875" style="154" customWidth="1"/>
    <col min="1289" max="1289" width="14.140625" style="154" customWidth="1"/>
    <col min="1290" max="1292" width="10" style="154" bestFit="1" customWidth="1"/>
    <col min="1293" max="1534" width="9.140625" style="154"/>
    <col min="1535" max="1535" width="52.85546875" style="154" customWidth="1"/>
    <col min="1536" max="1536" width="14.28515625" style="154" customWidth="1"/>
    <col min="1537" max="1537" width="16.85546875" style="154" customWidth="1"/>
    <col min="1538" max="1539" width="14.140625" style="154" customWidth="1"/>
    <col min="1540" max="1540" width="21" style="154" customWidth="1"/>
    <col min="1541" max="1541" width="14.28515625" style="154" customWidth="1"/>
    <col min="1542" max="1542" width="14.5703125" style="154" customWidth="1"/>
    <col min="1543" max="1543" width="14.140625" style="154" customWidth="1"/>
    <col min="1544" max="1544" width="32.85546875" style="154" customWidth="1"/>
    <col min="1545" max="1545" width="14.140625" style="154" customWidth="1"/>
    <col min="1546" max="1548" width="10" style="154" bestFit="1" customWidth="1"/>
    <col min="1549" max="1790" width="9.140625" style="154"/>
    <col min="1791" max="1791" width="52.85546875" style="154" customWidth="1"/>
    <col min="1792" max="1792" width="14.28515625" style="154" customWidth="1"/>
    <col min="1793" max="1793" width="16.85546875" style="154" customWidth="1"/>
    <col min="1794" max="1795" width="14.140625" style="154" customWidth="1"/>
    <col min="1796" max="1796" width="21" style="154" customWidth="1"/>
    <col min="1797" max="1797" width="14.28515625" style="154" customWidth="1"/>
    <col min="1798" max="1798" width="14.5703125" style="154" customWidth="1"/>
    <col min="1799" max="1799" width="14.140625" style="154" customWidth="1"/>
    <col min="1800" max="1800" width="32.85546875" style="154" customWidth="1"/>
    <col min="1801" max="1801" width="14.140625" style="154" customWidth="1"/>
    <col min="1802" max="1804" width="10" style="154" bestFit="1" customWidth="1"/>
    <col min="1805" max="2046" width="9.140625" style="154"/>
    <col min="2047" max="2047" width="52.85546875" style="154" customWidth="1"/>
    <col min="2048" max="2048" width="14.28515625" style="154" customWidth="1"/>
    <col min="2049" max="2049" width="16.85546875" style="154" customWidth="1"/>
    <col min="2050" max="2051" width="14.140625" style="154" customWidth="1"/>
    <col min="2052" max="2052" width="21" style="154" customWidth="1"/>
    <col min="2053" max="2053" width="14.28515625" style="154" customWidth="1"/>
    <col min="2054" max="2054" width="14.5703125" style="154" customWidth="1"/>
    <col min="2055" max="2055" width="14.140625" style="154" customWidth="1"/>
    <col min="2056" max="2056" width="32.85546875" style="154" customWidth="1"/>
    <col min="2057" max="2057" width="14.140625" style="154" customWidth="1"/>
    <col min="2058" max="2060" width="10" style="154" bestFit="1" customWidth="1"/>
    <col min="2061" max="2302" width="9.140625" style="154"/>
    <col min="2303" max="2303" width="52.85546875" style="154" customWidth="1"/>
    <col min="2304" max="2304" width="14.28515625" style="154" customWidth="1"/>
    <col min="2305" max="2305" width="16.85546875" style="154" customWidth="1"/>
    <col min="2306" max="2307" width="14.140625" style="154" customWidth="1"/>
    <col min="2308" max="2308" width="21" style="154" customWidth="1"/>
    <col min="2309" max="2309" width="14.28515625" style="154" customWidth="1"/>
    <col min="2310" max="2310" width="14.5703125" style="154" customWidth="1"/>
    <col min="2311" max="2311" width="14.140625" style="154" customWidth="1"/>
    <col min="2312" max="2312" width="32.85546875" style="154" customWidth="1"/>
    <col min="2313" max="2313" width="14.140625" style="154" customWidth="1"/>
    <col min="2314" max="2316" width="10" style="154" bestFit="1" customWidth="1"/>
    <col min="2317" max="2558" width="9.140625" style="154"/>
    <col min="2559" max="2559" width="52.85546875" style="154" customWidth="1"/>
    <col min="2560" max="2560" width="14.28515625" style="154" customWidth="1"/>
    <col min="2561" max="2561" width="16.85546875" style="154" customWidth="1"/>
    <col min="2562" max="2563" width="14.140625" style="154" customWidth="1"/>
    <col min="2564" max="2564" width="21" style="154" customWidth="1"/>
    <col min="2565" max="2565" width="14.28515625" style="154" customWidth="1"/>
    <col min="2566" max="2566" width="14.5703125" style="154" customWidth="1"/>
    <col min="2567" max="2567" width="14.140625" style="154" customWidth="1"/>
    <col min="2568" max="2568" width="32.85546875" style="154" customWidth="1"/>
    <col min="2569" max="2569" width="14.140625" style="154" customWidth="1"/>
    <col min="2570" max="2572" width="10" style="154" bestFit="1" customWidth="1"/>
    <col min="2573" max="2814" width="9.140625" style="154"/>
    <col min="2815" max="2815" width="52.85546875" style="154" customWidth="1"/>
    <col min="2816" max="2816" width="14.28515625" style="154" customWidth="1"/>
    <col min="2817" max="2817" width="16.85546875" style="154" customWidth="1"/>
    <col min="2818" max="2819" width="14.140625" style="154" customWidth="1"/>
    <col min="2820" max="2820" width="21" style="154" customWidth="1"/>
    <col min="2821" max="2821" width="14.28515625" style="154" customWidth="1"/>
    <col min="2822" max="2822" width="14.5703125" style="154" customWidth="1"/>
    <col min="2823" max="2823" width="14.140625" style="154" customWidth="1"/>
    <col min="2824" max="2824" width="32.85546875" style="154" customWidth="1"/>
    <col min="2825" max="2825" width="14.140625" style="154" customWidth="1"/>
    <col min="2826" max="2828" width="10" style="154" bestFit="1" customWidth="1"/>
    <col min="2829" max="3070" width="9.140625" style="154"/>
    <col min="3071" max="3071" width="52.85546875" style="154" customWidth="1"/>
    <col min="3072" max="3072" width="14.28515625" style="154" customWidth="1"/>
    <col min="3073" max="3073" width="16.85546875" style="154" customWidth="1"/>
    <col min="3074" max="3075" width="14.140625" style="154" customWidth="1"/>
    <col min="3076" max="3076" width="21" style="154" customWidth="1"/>
    <col min="3077" max="3077" width="14.28515625" style="154" customWidth="1"/>
    <col min="3078" max="3078" width="14.5703125" style="154" customWidth="1"/>
    <col min="3079" max="3079" width="14.140625" style="154" customWidth="1"/>
    <col min="3080" max="3080" width="32.85546875" style="154" customWidth="1"/>
    <col min="3081" max="3081" width="14.140625" style="154" customWidth="1"/>
    <col min="3082" max="3084" width="10" style="154" bestFit="1" customWidth="1"/>
    <col min="3085" max="3326" width="9.140625" style="154"/>
    <col min="3327" max="3327" width="52.85546875" style="154" customWidth="1"/>
    <col min="3328" max="3328" width="14.28515625" style="154" customWidth="1"/>
    <col min="3329" max="3329" width="16.85546875" style="154" customWidth="1"/>
    <col min="3330" max="3331" width="14.140625" style="154" customWidth="1"/>
    <col min="3332" max="3332" width="21" style="154" customWidth="1"/>
    <col min="3333" max="3333" width="14.28515625" style="154" customWidth="1"/>
    <col min="3334" max="3334" width="14.5703125" style="154" customWidth="1"/>
    <col min="3335" max="3335" width="14.140625" style="154" customWidth="1"/>
    <col min="3336" max="3336" width="32.85546875" style="154" customWidth="1"/>
    <col min="3337" max="3337" width="14.140625" style="154" customWidth="1"/>
    <col min="3338" max="3340" width="10" style="154" bestFit="1" customWidth="1"/>
    <col min="3341" max="3582" width="9.140625" style="154"/>
    <col min="3583" max="3583" width="52.85546875" style="154" customWidth="1"/>
    <col min="3584" max="3584" width="14.28515625" style="154" customWidth="1"/>
    <col min="3585" max="3585" width="16.85546875" style="154" customWidth="1"/>
    <col min="3586" max="3587" width="14.140625" style="154" customWidth="1"/>
    <col min="3588" max="3588" width="21" style="154" customWidth="1"/>
    <col min="3589" max="3589" width="14.28515625" style="154" customWidth="1"/>
    <col min="3590" max="3590" width="14.5703125" style="154" customWidth="1"/>
    <col min="3591" max="3591" width="14.140625" style="154" customWidth="1"/>
    <col min="3592" max="3592" width="32.85546875" style="154" customWidth="1"/>
    <col min="3593" max="3593" width="14.140625" style="154" customWidth="1"/>
    <col min="3594" max="3596" width="10" style="154" bestFit="1" customWidth="1"/>
    <col min="3597" max="3838" width="9.140625" style="154"/>
    <col min="3839" max="3839" width="52.85546875" style="154" customWidth="1"/>
    <col min="3840" max="3840" width="14.28515625" style="154" customWidth="1"/>
    <col min="3841" max="3841" width="16.85546875" style="154" customWidth="1"/>
    <col min="3842" max="3843" width="14.140625" style="154" customWidth="1"/>
    <col min="3844" max="3844" width="21" style="154" customWidth="1"/>
    <col min="3845" max="3845" width="14.28515625" style="154" customWidth="1"/>
    <col min="3846" max="3846" width="14.5703125" style="154" customWidth="1"/>
    <col min="3847" max="3847" width="14.140625" style="154" customWidth="1"/>
    <col min="3848" max="3848" width="32.85546875" style="154" customWidth="1"/>
    <col min="3849" max="3849" width="14.140625" style="154" customWidth="1"/>
    <col min="3850" max="3852" width="10" style="154" bestFit="1" customWidth="1"/>
    <col min="3853" max="4094" width="9.140625" style="154"/>
    <col min="4095" max="4095" width="52.85546875" style="154" customWidth="1"/>
    <col min="4096" max="4096" width="14.28515625" style="154" customWidth="1"/>
    <col min="4097" max="4097" width="16.85546875" style="154" customWidth="1"/>
    <col min="4098" max="4099" width="14.140625" style="154" customWidth="1"/>
    <col min="4100" max="4100" width="21" style="154" customWidth="1"/>
    <col min="4101" max="4101" width="14.28515625" style="154" customWidth="1"/>
    <col min="4102" max="4102" width="14.5703125" style="154" customWidth="1"/>
    <col min="4103" max="4103" width="14.140625" style="154" customWidth="1"/>
    <col min="4104" max="4104" width="32.85546875" style="154" customWidth="1"/>
    <col min="4105" max="4105" width="14.140625" style="154" customWidth="1"/>
    <col min="4106" max="4108" width="10" style="154" bestFit="1" customWidth="1"/>
    <col min="4109" max="4350" width="9.140625" style="154"/>
    <col min="4351" max="4351" width="52.85546875" style="154" customWidth="1"/>
    <col min="4352" max="4352" width="14.28515625" style="154" customWidth="1"/>
    <col min="4353" max="4353" width="16.85546875" style="154" customWidth="1"/>
    <col min="4354" max="4355" width="14.140625" style="154" customWidth="1"/>
    <col min="4356" max="4356" width="21" style="154" customWidth="1"/>
    <col min="4357" max="4357" width="14.28515625" style="154" customWidth="1"/>
    <col min="4358" max="4358" width="14.5703125" style="154" customWidth="1"/>
    <col min="4359" max="4359" width="14.140625" style="154" customWidth="1"/>
    <col min="4360" max="4360" width="32.85546875" style="154" customWidth="1"/>
    <col min="4361" max="4361" width="14.140625" style="154" customWidth="1"/>
    <col min="4362" max="4364" width="10" style="154" bestFit="1" customWidth="1"/>
    <col min="4365" max="4606" width="9.140625" style="154"/>
    <col min="4607" max="4607" width="52.85546875" style="154" customWidth="1"/>
    <col min="4608" max="4608" width="14.28515625" style="154" customWidth="1"/>
    <col min="4609" max="4609" width="16.85546875" style="154" customWidth="1"/>
    <col min="4610" max="4611" width="14.140625" style="154" customWidth="1"/>
    <col min="4612" max="4612" width="21" style="154" customWidth="1"/>
    <col min="4613" max="4613" width="14.28515625" style="154" customWidth="1"/>
    <col min="4614" max="4614" width="14.5703125" style="154" customWidth="1"/>
    <col min="4615" max="4615" width="14.140625" style="154" customWidth="1"/>
    <col min="4616" max="4616" width="32.85546875" style="154" customWidth="1"/>
    <col min="4617" max="4617" width="14.140625" style="154" customWidth="1"/>
    <col min="4618" max="4620" width="10" style="154" bestFit="1" customWidth="1"/>
    <col min="4621" max="4862" width="9.140625" style="154"/>
    <col min="4863" max="4863" width="52.85546875" style="154" customWidth="1"/>
    <col min="4864" max="4864" width="14.28515625" style="154" customWidth="1"/>
    <col min="4865" max="4865" width="16.85546875" style="154" customWidth="1"/>
    <col min="4866" max="4867" width="14.140625" style="154" customWidth="1"/>
    <col min="4868" max="4868" width="21" style="154" customWidth="1"/>
    <col min="4869" max="4869" width="14.28515625" style="154" customWidth="1"/>
    <col min="4870" max="4870" width="14.5703125" style="154" customWidth="1"/>
    <col min="4871" max="4871" width="14.140625" style="154" customWidth="1"/>
    <col min="4872" max="4872" width="32.85546875" style="154" customWidth="1"/>
    <col min="4873" max="4873" width="14.140625" style="154" customWidth="1"/>
    <col min="4874" max="4876" width="10" style="154" bestFit="1" customWidth="1"/>
    <col min="4877" max="5118" width="9.140625" style="154"/>
    <col min="5119" max="5119" width="52.85546875" style="154" customWidth="1"/>
    <col min="5120" max="5120" width="14.28515625" style="154" customWidth="1"/>
    <col min="5121" max="5121" width="16.85546875" style="154" customWidth="1"/>
    <col min="5122" max="5123" width="14.140625" style="154" customWidth="1"/>
    <col min="5124" max="5124" width="21" style="154" customWidth="1"/>
    <col min="5125" max="5125" width="14.28515625" style="154" customWidth="1"/>
    <col min="5126" max="5126" width="14.5703125" style="154" customWidth="1"/>
    <col min="5127" max="5127" width="14.140625" style="154" customWidth="1"/>
    <col min="5128" max="5128" width="32.85546875" style="154" customWidth="1"/>
    <col min="5129" max="5129" width="14.140625" style="154" customWidth="1"/>
    <col min="5130" max="5132" width="10" style="154" bestFit="1" customWidth="1"/>
    <col min="5133" max="5374" width="9.140625" style="154"/>
    <col min="5375" max="5375" width="52.85546875" style="154" customWidth="1"/>
    <col min="5376" max="5376" width="14.28515625" style="154" customWidth="1"/>
    <col min="5377" max="5377" width="16.85546875" style="154" customWidth="1"/>
    <col min="5378" max="5379" width="14.140625" style="154" customWidth="1"/>
    <col min="5380" max="5380" width="21" style="154" customWidth="1"/>
    <col min="5381" max="5381" width="14.28515625" style="154" customWidth="1"/>
    <col min="5382" max="5382" width="14.5703125" style="154" customWidth="1"/>
    <col min="5383" max="5383" width="14.140625" style="154" customWidth="1"/>
    <col min="5384" max="5384" width="32.85546875" style="154" customWidth="1"/>
    <col min="5385" max="5385" width="14.140625" style="154" customWidth="1"/>
    <col min="5386" max="5388" width="10" style="154" bestFit="1" customWidth="1"/>
    <col min="5389" max="5630" width="9.140625" style="154"/>
    <col min="5631" max="5631" width="52.85546875" style="154" customWidth="1"/>
    <col min="5632" max="5632" width="14.28515625" style="154" customWidth="1"/>
    <col min="5633" max="5633" width="16.85546875" style="154" customWidth="1"/>
    <col min="5634" max="5635" width="14.140625" style="154" customWidth="1"/>
    <col min="5636" max="5636" width="21" style="154" customWidth="1"/>
    <col min="5637" max="5637" width="14.28515625" style="154" customWidth="1"/>
    <col min="5638" max="5638" width="14.5703125" style="154" customWidth="1"/>
    <col min="5639" max="5639" width="14.140625" style="154" customWidth="1"/>
    <col min="5640" max="5640" width="32.85546875" style="154" customWidth="1"/>
    <col min="5641" max="5641" width="14.140625" style="154" customWidth="1"/>
    <col min="5642" max="5644" width="10" style="154" bestFit="1" customWidth="1"/>
    <col min="5645" max="5886" width="9.140625" style="154"/>
    <col min="5887" max="5887" width="52.85546875" style="154" customWidth="1"/>
    <col min="5888" max="5888" width="14.28515625" style="154" customWidth="1"/>
    <col min="5889" max="5889" width="16.85546875" style="154" customWidth="1"/>
    <col min="5890" max="5891" width="14.140625" style="154" customWidth="1"/>
    <col min="5892" max="5892" width="21" style="154" customWidth="1"/>
    <col min="5893" max="5893" width="14.28515625" style="154" customWidth="1"/>
    <col min="5894" max="5894" width="14.5703125" style="154" customWidth="1"/>
    <col min="5895" max="5895" width="14.140625" style="154" customWidth="1"/>
    <col min="5896" max="5896" width="32.85546875" style="154" customWidth="1"/>
    <col min="5897" max="5897" width="14.140625" style="154" customWidth="1"/>
    <col min="5898" max="5900" width="10" style="154" bestFit="1" customWidth="1"/>
    <col min="5901" max="6142" width="9.140625" style="154"/>
    <col min="6143" max="6143" width="52.85546875" style="154" customWidth="1"/>
    <col min="6144" max="6144" width="14.28515625" style="154" customWidth="1"/>
    <col min="6145" max="6145" width="16.85546875" style="154" customWidth="1"/>
    <col min="6146" max="6147" width="14.140625" style="154" customWidth="1"/>
    <col min="6148" max="6148" width="21" style="154" customWidth="1"/>
    <col min="6149" max="6149" width="14.28515625" style="154" customWidth="1"/>
    <col min="6150" max="6150" width="14.5703125" style="154" customWidth="1"/>
    <col min="6151" max="6151" width="14.140625" style="154" customWidth="1"/>
    <col min="6152" max="6152" width="32.85546875" style="154" customWidth="1"/>
    <col min="6153" max="6153" width="14.140625" style="154" customWidth="1"/>
    <col min="6154" max="6156" width="10" style="154" bestFit="1" customWidth="1"/>
    <col min="6157" max="6398" width="9.140625" style="154"/>
    <col min="6399" max="6399" width="52.85546875" style="154" customWidth="1"/>
    <col min="6400" max="6400" width="14.28515625" style="154" customWidth="1"/>
    <col min="6401" max="6401" width="16.85546875" style="154" customWidth="1"/>
    <col min="6402" max="6403" width="14.140625" style="154" customWidth="1"/>
    <col min="6404" max="6404" width="21" style="154" customWidth="1"/>
    <col min="6405" max="6405" width="14.28515625" style="154" customWidth="1"/>
    <col min="6406" max="6406" width="14.5703125" style="154" customWidth="1"/>
    <col min="6407" max="6407" width="14.140625" style="154" customWidth="1"/>
    <col min="6408" max="6408" width="32.85546875" style="154" customWidth="1"/>
    <col min="6409" max="6409" width="14.140625" style="154" customWidth="1"/>
    <col min="6410" max="6412" width="10" style="154" bestFit="1" customWidth="1"/>
    <col min="6413" max="6654" width="9.140625" style="154"/>
    <col min="6655" max="6655" width="52.85546875" style="154" customWidth="1"/>
    <col min="6656" max="6656" width="14.28515625" style="154" customWidth="1"/>
    <col min="6657" max="6657" width="16.85546875" style="154" customWidth="1"/>
    <col min="6658" max="6659" width="14.140625" style="154" customWidth="1"/>
    <col min="6660" max="6660" width="21" style="154" customWidth="1"/>
    <col min="6661" max="6661" width="14.28515625" style="154" customWidth="1"/>
    <col min="6662" max="6662" width="14.5703125" style="154" customWidth="1"/>
    <col min="6663" max="6663" width="14.140625" style="154" customWidth="1"/>
    <col min="6664" max="6664" width="32.85546875" style="154" customWidth="1"/>
    <col min="6665" max="6665" width="14.140625" style="154" customWidth="1"/>
    <col min="6666" max="6668" width="10" style="154" bestFit="1" customWidth="1"/>
    <col min="6669" max="6910" width="9.140625" style="154"/>
    <col min="6911" max="6911" width="52.85546875" style="154" customWidth="1"/>
    <col min="6912" max="6912" width="14.28515625" style="154" customWidth="1"/>
    <col min="6913" max="6913" width="16.85546875" style="154" customWidth="1"/>
    <col min="6914" max="6915" width="14.140625" style="154" customWidth="1"/>
    <col min="6916" max="6916" width="21" style="154" customWidth="1"/>
    <col min="6917" max="6917" width="14.28515625" style="154" customWidth="1"/>
    <col min="6918" max="6918" width="14.5703125" style="154" customWidth="1"/>
    <col min="6919" max="6919" width="14.140625" style="154" customWidth="1"/>
    <col min="6920" max="6920" width="32.85546875" style="154" customWidth="1"/>
    <col min="6921" max="6921" width="14.140625" style="154" customWidth="1"/>
    <col min="6922" max="6924" width="10" style="154" bestFit="1" customWidth="1"/>
    <col min="6925" max="7166" width="9.140625" style="154"/>
    <col min="7167" max="7167" width="52.85546875" style="154" customWidth="1"/>
    <col min="7168" max="7168" width="14.28515625" style="154" customWidth="1"/>
    <col min="7169" max="7169" width="16.85546875" style="154" customWidth="1"/>
    <col min="7170" max="7171" width="14.140625" style="154" customWidth="1"/>
    <col min="7172" max="7172" width="21" style="154" customWidth="1"/>
    <col min="7173" max="7173" width="14.28515625" style="154" customWidth="1"/>
    <col min="7174" max="7174" width="14.5703125" style="154" customWidth="1"/>
    <col min="7175" max="7175" width="14.140625" style="154" customWidth="1"/>
    <col min="7176" max="7176" width="32.85546875" style="154" customWidth="1"/>
    <col min="7177" max="7177" width="14.140625" style="154" customWidth="1"/>
    <col min="7178" max="7180" width="10" style="154" bestFit="1" customWidth="1"/>
    <col min="7181" max="7422" width="9.140625" style="154"/>
    <col min="7423" max="7423" width="52.85546875" style="154" customWidth="1"/>
    <col min="7424" max="7424" width="14.28515625" style="154" customWidth="1"/>
    <col min="7425" max="7425" width="16.85546875" style="154" customWidth="1"/>
    <col min="7426" max="7427" width="14.140625" style="154" customWidth="1"/>
    <col min="7428" max="7428" width="21" style="154" customWidth="1"/>
    <col min="7429" max="7429" width="14.28515625" style="154" customWidth="1"/>
    <col min="7430" max="7430" width="14.5703125" style="154" customWidth="1"/>
    <col min="7431" max="7431" width="14.140625" style="154" customWidth="1"/>
    <col min="7432" max="7432" width="32.85546875" style="154" customWidth="1"/>
    <col min="7433" max="7433" width="14.140625" style="154" customWidth="1"/>
    <col min="7434" max="7436" width="10" style="154" bestFit="1" customWidth="1"/>
    <col min="7437" max="7678" width="9.140625" style="154"/>
    <col min="7679" max="7679" width="52.85546875" style="154" customWidth="1"/>
    <col min="7680" max="7680" width="14.28515625" style="154" customWidth="1"/>
    <col min="7681" max="7681" width="16.85546875" style="154" customWidth="1"/>
    <col min="7682" max="7683" width="14.140625" style="154" customWidth="1"/>
    <col min="7684" max="7684" width="21" style="154" customWidth="1"/>
    <col min="7685" max="7685" width="14.28515625" style="154" customWidth="1"/>
    <col min="7686" max="7686" width="14.5703125" style="154" customWidth="1"/>
    <col min="7687" max="7687" width="14.140625" style="154" customWidth="1"/>
    <col min="7688" max="7688" width="32.85546875" style="154" customWidth="1"/>
    <col min="7689" max="7689" width="14.140625" style="154" customWidth="1"/>
    <col min="7690" max="7692" width="10" style="154" bestFit="1" customWidth="1"/>
    <col min="7693" max="7934" width="9.140625" style="154"/>
    <col min="7935" max="7935" width="52.85546875" style="154" customWidth="1"/>
    <col min="7936" max="7936" width="14.28515625" style="154" customWidth="1"/>
    <col min="7937" max="7937" width="16.85546875" style="154" customWidth="1"/>
    <col min="7938" max="7939" width="14.140625" style="154" customWidth="1"/>
    <col min="7940" max="7940" width="21" style="154" customWidth="1"/>
    <col min="7941" max="7941" width="14.28515625" style="154" customWidth="1"/>
    <col min="7942" max="7942" width="14.5703125" style="154" customWidth="1"/>
    <col min="7943" max="7943" width="14.140625" style="154" customWidth="1"/>
    <col min="7944" max="7944" width="32.85546875" style="154" customWidth="1"/>
    <col min="7945" max="7945" width="14.140625" style="154" customWidth="1"/>
    <col min="7946" max="7948" width="10" style="154" bestFit="1" customWidth="1"/>
    <col min="7949" max="8190" width="9.140625" style="154"/>
    <col min="8191" max="8191" width="52.85546875" style="154" customWidth="1"/>
    <col min="8192" max="8192" width="14.28515625" style="154" customWidth="1"/>
    <col min="8193" max="8193" width="16.85546875" style="154" customWidth="1"/>
    <col min="8194" max="8195" width="14.140625" style="154" customWidth="1"/>
    <col min="8196" max="8196" width="21" style="154" customWidth="1"/>
    <col min="8197" max="8197" width="14.28515625" style="154" customWidth="1"/>
    <col min="8198" max="8198" width="14.5703125" style="154" customWidth="1"/>
    <col min="8199" max="8199" width="14.140625" style="154" customWidth="1"/>
    <col min="8200" max="8200" width="32.85546875" style="154" customWidth="1"/>
    <col min="8201" max="8201" width="14.140625" style="154" customWidth="1"/>
    <col min="8202" max="8204" width="10" style="154" bestFit="1" customWidth="1"/>
    <col min="8205" max="8446" width="9.140625" style="154"/>
    <col min="8447" max="8447" width="52.85546875" style="154" customWidth="1"/>
    <col min="8448" max="8448" width="14.28515625" style="154" customWidth="1"/>
    <col min="8449" max="8449" width="16.85546875" style="154" customWidth="1"/>
    <col min="8450" max="8451" width="14.140625" style="154" customWidth="1"/>
    <col min="8452" max="8452" width="21" style="154" customWidth="1"/>
    <col min="8453" max="8453" width="14.28515625" style="154" customWidth="1"/>
    <col min="8454" max="8454" width="14.5703125" style="154" customWidth="1"/>
    <col min="8455" max="8455" width="14.140625" style="154" customWidth="1"/>
    <col min="8456" max="8456" width="32.85546875" style="154" customWidth="1"/>
    <col min="8457" max="8457" width="14.140625" style="154" customWidth="1"/>
    <col min="8458" max="8460" width="10" style="154" bestFit="1" customWidth="1"/>
    <col min="8461" max="8702" width="9.140625" style="154"/>
    <col min="8703" max="8703" width="52.85546875" style="154" customWidth="1"/>
    <col min="8704" max="8704" width="14.28515625" style="154" customWidth="1"/>
    <col min="8705" max="8705" width="16.85546875" style="154" customWidth="1"/>
    <col min="8706" max="8707" width="14.140625" style="154" customWidth="1"/>
    <col min="8708" max="8708" width="21" style="154" customWidth="1"/>
    <col min="8709" max="8709" width="14.28515625" style="154" customWidth="1"/>
    <col min="8710" max="8710" width="14.5703125" style="154" customWidth="1"/>
    <col min="8711" max="8711" width="14.140625" style="154" customWidth="1"/>
    <col min="8712" max="8712" width="32.85546875" style="154" customWidth="1"/>
    <col min="8713" max="8713" width="14.140625" style="154" customWidth="1"/>
    <col min="8714" max="8716" width="10" style="154" bestFit="1" customWidth="1"/>
    <col min="8717" max="8958" width="9.140625" style="154"/>
    <col min="8959" max="8959" width="52.85546875" style="154" customWidth="1"/>
    <col min="8960" max="8960" width="14.28515625" style="154" customWidth="1"/>
    <col min="8961" max="8961" width="16.85546875" style="154" customWidth="1"/>
    <col min="8962" max="8963" width="14.140625" style="154" customWidth="1"/>
    <col min="8964" max="8964" width="21" style="154" customWidth="1"/>
    <col min="8965" max="8965" width="14.28515625" style="154" customWidth="1"/>
    <col min="8966" max="8966" width="14.5703125" style="154" customWidth="1"/>
    <col min="8967" max="8967" width="14.140625" style="154" customWidth="1"/>
    <col min="8968" max="8968" width="32.85546875" style="154" customWidth="1"/>
    <col min="8969" max="8969" width="14.140625" style="154" customWidth="1"/>
    <col min="8970" max="8972" width="10" style="154" bestFit="1" customWidth="1"/>
    <col min="8973" max="9214" width="9.140625" style="154"/>
    <col min="9215" max="9215" width="52.85546875" style="154" customWidth="1"/>
    <col min="9216" max="9216" width="14.28515625" style="154" customWidth="1"/>
    <col min="9217" max="9217" width="16.85546875" style="154" customWidth="1"/>
    <col min="9218" max="9219" width="14.140625" style="154" customWidth="1"/>
    <col min="9220" max="9220" width="21" style="154" customWidth="1"/>
    <col min="9221" max="9221" width="14.28515625" style="154" customWidth="1"/>
    <col min="9222" max="9222" width="14.5703125" style="154" customWidth="1"/>
    <col min="9223" max="9223" width="14.140625" style="154" customWidth="1"/>
    <col min="9224" max="9224" width="32.85546875" style="154" customWidth="1"/>
    <col min="9225" max="9225" width="14.140625" style="154" customWidth="1"/>
    <col min="9226" max="9228" width="10" style="154" bestFit="1" customWidth="1"/>
    <col min="9229" max="9470" width="9.140625" style="154"/>
    <col min="9471" max="9471" width="52.85546875" style="154" customWidth="1"/>
    <col min="9472" max="9472" width="14.28515625" style="154" customWidth="1"/>
    <col min="9473" max="9473" width="16.85546875" style="154" customWidth="1"/>
    <col min="9474" max="9475" width="14.140625" style="154" customWidth="1"/>
    <col min="9476" max="9476" width="21" style="154" customWidth="1"/>
    <col min="9477" max="9477" width="14.28515625" style="154" customWidth="1"/>
    <col min="9478" max="9478" width="14.5703125" style="154" customWidth="1"/>
    <col min="9479" max="9479" width="14.140625" style="154" customWidth="1"/>
    <col min="9480" max="9480" width="32.85546875" style="154" customWidth="1"/>
    <col min="9481" max="9481" width="14.140625" style="154" customWidth="1"/>
    <col min="9482" max="9484" width="10" style="154" bestFit="1" customWidth="1"/>
    <col min="9485" max="9726" width="9.140625" style="154"/>
    <col min="9727" max="9727" width="52.85546875" style="154" customWidth="1"/>
    <col min="9728" max="9728" width="14.28515625" style="154" customWidth="1"/>
    <col min="9729" max="9729" width="16.85546875" style="154" customWidth="1"/>
    <col min="9730" max="9731" width="14.140625" style="154" customWidth="1"/>
    <col min="9732" max="9732" width="21" style="154" customWidth="1"/>
    <col min="9733" max="9733" width="14.28515625" style="154" customWidth="1"/>
    <col min="9734" max="9734" width="14.5703125" style="154" customWidth="1"/>
    <col min="9735" max="9735" width="14.140625" style="154" customWidth="1"/>
    <col min="9736" max="9736" width="32.85546875" style="154" customWidth="1"/>
    <col min="9737" max="9737" width="14.140625" style="154" customWidth="1"/>
    <col min="9738" max="9740" width="10" style="154" bestFit="1" customWidth="1"/>
    <col min="9741" max="9982" width="9.140625" style="154"/>
    <col min="9983" max="9983" width="52.85546875" style="154" customWidth="1"/>
    <col min="9984" max="9984" width="14.28515625" style="154" customWidth="1"/>
    <col min="9985" max="9985" width="16.85546875" style="154" customWidth="1"/>
    <col min="9986" max="9987" width="14.140625" style="154" customWidth="1"/>
    <col min="9988" max="9988" width="21" style="154" customWidth="1"/>
    <col min="9989" max="9989" width="14.28515625" style="154" customWidth="1"/>
    <col min="9990" max="9990" width="14.5703125" style="154" customWidth="1"/>
    <col min="9991" max="9991" width="14.140625" style="154" customWidth="1"/>
    <col min="9992" max="9992" width="32.85546875" style="154" customWidth="1"/>
    <col min="9993" max="9993" width="14.140625" style="154" customWidth="1"/>
    <col min="9994" max="9996" width="10" style="154" bestFit="1" customWidth="1"/>
    <col min="9997" max="10238" width="9.140625" style="154"/>
    <col min="10239" max="10239" width="52.85546875" style="154" customWidth="1"/>
    <col min="10240" max="10240" width="14.28515625" style="154" customWidth="1"/>
    <col min="10241" max="10241" width="16.85546875" style="154" customWidth="1"/>
    <col min="10242" max="10243" width="14.140625" style="154" customWidth="1"/>
    <col min="10244" max="10244" width="21" style="154" customWidth="1"/>
    <col min="10245" max="10245" width="14.28515625" style="154" customWidth="1"/>
    <col min="10246" max="10246" width="14.5703125" style="154" customWidth="1"/>
    <col min="10247" max="10247" width="14.140625" style="154" customWidth="1"/>
    <col min="10248" max="10248" width="32.85546875" style="154" customWidth="1"/>
    <col min="10249" max="10249" width="14.140625" style="154" customWidth="1"/>
    <col min="10250" max="10252" width="10" style="154" bestFit="1" customWidth="1"/>
    <col min="10253" max="10494" width="9.140625" style="154"/>
    <col min="10495" max="10495" width="52.85546875" style="154" customWidth="1"/>
    <col min="10496" max="10496" width="14.28515625" style="154" customWidth="1"/>
    <col min="10497" max="10497" width="16.85546875" style="154" customWidth="1"/>
    <col min="10498" max="10499" width="14.140625" style="154" customWidth="1"/>
    <col min="10500" max="10500" width="21" style="154" customWidth="1"/>
    <col min="10501" max="10501" width="14.28515625" style="154" customWidth="1"/>
    <col min="10502" max="10502" width="14.5703125" style="154" customWidth="1"/>
    <col min="10503" max="10503" width="14.140625" style="154" customWidth="1"/>
    <col min="10504" max="10504" width="32.85546875" style="154" customWidth="1"/>
    <col min="10505" max="10505" width="14.140625" style="154" customWidth="1"/>
    <col min="10506" max="10508" width="10" style="154" bestFit="1" customWidth="1"/>
    <col min="10509" max="10750" width="9.140625" style="154"/>
    <col min="10751" max="10751" width="52.85546875" style="154" customWidth="1"/>
    <col min="10752" max="10752" width="14.28515625" style="154" customWidth="1"/>
    <col min="10753" max="10753" width="16.85546875" style="154" customWidth="1"/>
    <col min="10754" max="10755" width="14.140625" style="154" customWidth="1"/>
    <col min="10756" max="10756" width="21" style="154" customWidth="1"/>
    <col min="10757" max="10757" width="14.28515625" style="154" customWidth="1"/>
    <col min="10758" max="10758" width="14.5703125" style="154" customWidth="1"/>
    <col min="10759" max="10759" width="14.140625" style="154" customWidth="1"/>
    <col min="10760" max="10760" width="32.85546875" style="154" customWidth="1"/>
    <col min="10761" max="10761" width="14.140625" style="154" customWidth="1"/>
    <col min="10762" max="10764" width="10" style="154" bestFit="1" customWidth="1"/>
    <col min="10765" max="11006" width="9.140625" style="154"/>
    <col min="11007" max="11007" width="52.85546875" style="154" customWidth="1"/>
    <col min="11008" max="11008" width="14.28515625" style="154" customWidth="1"/>
    <col min="11009" max="11009" width="16.85546875" style="154" customWidth="1"/>
    <col min="11010" max="11011" width="14.140625" style="154" customWidth="1"/>
    <col min="11012" max="11012" width="21" style="154" customWidth="1"/>
    <col min="11013" max="11013" width="14.28515625" style="154" customWidth="1"/>
    <col min="11014" max="11014" width="14.5703125" style="154" customWidth="1"/>
    <col min="11015" max="11015" width="14.140625" style="154" customWidth="1"/>
    <col min="11016" max="11016" width="32.85546875" style="154" customWidth="1"/>
    <col min="11017" max="11017" width="14.140625" style="154" customWidth="1"/>
    <col min="11018" max="11020" width="10" style="154" bestFit="1" customWidth="1"/>
    <col min="11021" max="11262" width="9.140625" style="154"/>
    <col min="11263" max="11263" width="52.85546875" style="154" customWidth="1"/>
    <col min="11264" max="11264" width="14.28515625" style="154" customWidth="1"/>
    <col min="11265" max="11265" width="16.85546875" style="154" customWidth="1"/>
    <col min="11266" max="11267" width="14.140625" style="154" customWidth="1"/>
    <col min="11268" max="11268" width="21" style="154" customWidth="1"/>
    <col min="11269" max="11269" width="14.28515625" style="154" customWidth="1"/>
    <col min="11270" max="11270" width="14.5703125" style="154" customWidth="1"/>
    <col min="11271" max="11271" width="14.140625" style="154" customWidth="1"/>
    <col min="11272" max="11272" width="32.85546875" style="154" customWidth="1"/>
    <col min="11273" max="11273" width="14.140625" style="154" customWidth="1"/>
    <col min="11274" max="11276" width="10" style="154" bestFit="1" customWidth="1"/>
    <col min="11277" max="11518" width="9.140625" style="154"/>
    <col min="11519" max="11519" width="52.85546875" style="154" customWidth="1"/>
    <col min="11520" max="11520" width="14.28515625" style="154" customWidth="1"/>
    <col min="11521" max="11521" width="16.85546875" style="154" customWidth="1"/>
    <col min="11522" max="11523" width="14.140625" style="154" customWidth="1"/>
    <col min="11524" max="11524" width="21" style="154" customWidth="1"/>
    <col min="11525" max="11525" width="14.28515625" style="154" customWidth="1"/>
    <col min="11526" max="11526" width="14.5703125" style="154" customWidth="1"/>
    <col min="11527" max="11527" width="14.140625" style="154" customWidth="1"/>
    <col min="11528" max="11528" width="32.85546875" style="154" customWidth="1"/>
    <col min="11529" max="11529" width="14.140625" style="154" customWidth="1"/>
    <col min="11530" max="11532" width="10" style="154" bestFit="1" customWidth="1"/>
    <col min="11533" max="11774" width="9.140625" style="154"/>
    <col min="11775" max="11775" width="52.85546875" style="154" customWidth="1"/>
    <col min="11776" max="11776" width="14.28515625" style="154" customWidth="1"/>
    <col min="11777" max="11777" width="16.85546875" style="154" customWidth="1"/>
    <col min="11778" max="11779" width="14.140625" style="154" customWidth="1"/>
    <col min="11780" max="11780" width="21" style="154" customWidth="1"/>
    <col min="11781" max="11781" width="14.28515625" style="154" customWidth="1"/>
    <col min="11782" max="11782" width="14.5703125" style="154" customWidth="1"/>
    <col min="11783" max="11783" width="14.140625" style="154" customWidth="1"/>
    <col min="11784" max="11784" width="32.85546875" style="154" customWidth="1"/>
    <col min="11785" max="11785" width="14.140625" style="154" customWidth="1"/>
    <col min="11786" max="11788" width="10" style="154" bestFit="1" customWidth="1"/>
    <col min="11789" max="12030" width="9.140625" style="154"/>
    <col min="12031" max="12031" width="52.85546875" style="154" customWidth="1"/>
    <col min="12032" max="12032" width="14.28515625" style="154" customWidth="1"/>
    <col min="12033" max="12033" width="16.85546875" style="154" customWidth="1"/>
    <col min="12034" max="12035" width="14.140625" style="154" customWidth="1"/>
    <col min="12036" max="12036" width="21" style="154" customWidth="1"/>
    <col min="12037" max="12037" width="14.28515625" style="154" customWidth="1"/>
    <col min="12038" max="12038" width="14.5703125" style="154" customWidth="1"/>
    <col min="12039" max="12039" width="14.140625" style="154" customWidth="1"/>
    <col min="12040" max="12040" width="32.85546875" style="154" customWidth="1"/>
    <col min="12041" max="12041" width="14.140625" style="154" customWidth="1"/>
    <col min="12042" max="12044" width="10" style="154" bestFit="1" customWidth="1"/>
    <col min="12045" max="12286" width="9.140625" style="154"/>
    <col min="12287" max="12287" width="52.85546875" style="154" customWidth="1"/>
    <col min="12288" max="12288" width="14.28515625" style="154" customWidth="1"/>
    <col min="12289" max="12289" width="16.85546875" style="154" customWidth="1"/>
    <col min="12290" max="12291" width="14.140625" style="154" customWidth="1"/>
    <col min="12292" max="12292" width="21" style="154" customWidth="1"/>
    <col min="12293" max="12293" width="14.28515625" style="154" customWidth="1"/>
    <col min="12294" max="12294" width="14.5703125" style="154" customWidth="1"/>
    <col min="12295" max="12295" width="14.140625" style="154" customWidth="1"/>
    <col min="12296" max="12296" width="32.85546875" style="154" customWidth="1"/>
    <col min="12297" max="12297" width="14.140625" style="154" customWidth="1"/>
    <col min="12298" max="12300" width="10" style="154" bestFit="1" customWidth="1"/>
    <col min="12301" max="12542" width="9.140625" style="154"/>
    <col min="12543" max="12543" width="52.85546875" style="154" customWidth="1"/>
    <col min="12544" max="12544" width="14.28515625" style="154" customWidth="1"/>
    <col min="12545" max="12545" width="16.85546875" style="154" customWidth="1"/>
    <col min="12546" max="12547" width="14.140625" style="154" customWidth="1"/>
    <col min="12548" max="12548" width="21" style="154" customWidth="1"/>
    <col min="12549" max="12549" width="14.28515625" style="154" customWidth="1"/>
    <col min="12550" max="12550" width="14.5703125" style="154" customWidth="1"/>
    <col min="12551" max="12551" width="14.140625" style="154" customWidth="1"/>
    <col min="12552" max="12552" width="32.85546875" style="154" customWidth="1"/>
    <col min="12553" max="12553" width="14.140625" style="154" customWidth="1"/>
    <col min="12554" max="12556" width="10" style="154" bestFit="1" customWidth="1"/>
    <col min="12557" max="12798" width="9.140625" style="154"/>
    <col min="12799" max="12799" width="52.85546875" style="154" customWidth="1"/>
    <col min="12800" max="12800" width="14.28515625" style="154" customWidth="1"/>
    <col min="12801" max="12801" width="16.85546875" style="154" customWidth="1"/>
    <col min="12802" max="12803" width="14.140625" style="154" customWidth="1"/>
    <col min="12804" max="12804" width="21" style="154" customWidth="1"/>
    <col min="12805" max="12805" width="14.28515625" style="154" customWidth="1"/>
    <col min="12806" max="12806" width="14.5703125" style="154" customWidth="1"/>
    <col min="12807" max="12807" width="14.140625" style="154" customWidth="1"/>
    <col min="12808" max="12808" width="32.85546875" style="154" customWidth="1"/>
    <col min="12809" max="12809" width="14.140625" style="154" customWidth="1"/>
    <col min="12810" max="12812" width="10" style="154" bestFit="1" customWidth="1"/>
    <col min="12813" max="13054" width="9.140625" style="154"/>
    <col min="13055" max="13055" width="52.85546875" style="154" customWidth="1"/>
    <col min="13056" max="13056" width="14.28515625" style="154" customWidth="1"/>
    <col min="13057" max="13057" width="16.85546875" style="154" customWidth="1"/>
    <col min="13058" max="13059" width="14.140625" style="154" customWidth="1"/>
    <col min="13060" max="13060" width="21" style="154" customWidth="1"/>
    <col min="13061" max="13061" width="14.28515625" style="154" customWidth="1"/>
    <col min="13062" max="13062" width="14.5703125" style="154" customWidth="1"/>
    <col min="13063" max="13063" width="14.140625" style="154" customWidth="1"/>
    <col min="13064" max="13064" width="32.85546875" style="154" customWidth="1"/>
    <col min="13065" max="13065" width="14.140625" style="154" customWidth="1"/>
    <col min="13066" max="13068" width="10" style="154" bestFit="1" customWidth="1"/>
    <col min="13069" max="13310" width="9.140625" style="154"/>
    <col min="13311" max="13311" width="52.85546875" style="154" customWidth="1"/>
    <col min="13312" max="13312" width="14.28515625" style="154" customWidth="1"/>
    <col min="13313" max="13313" width="16.85546875" style="154" customWidth="1"/>
    <col min="13314" max="13315" width="14.140625" style="154" customWidth="1"/>
    <col min="13316" max="13316" width="21" style="154" customWidth="1"/>
    <col min="13317" max="13317" width="14.28515625" style="154" customWidth="1"/>
    <col min="13318" max="13318" width="14.5703125" style="154" customWidth="1"/>
    <col min="13319" max="13319" width="14.140625" style="154" customWidth="1"/>
    <col min="13320" max="13320" width="32.85546875" style="154" customWidth="1"/>
    <col min="13321" max="13321" width="14.140625" style="154" customWidth="1"/>
    <col min="13322" max="13324" width="10" style="154" bestFit="1" customWidth="1"/>
    <col min="13325" max="13566" width="9.140625" style="154"/>
    <col min="13567" max="13567" width="52.85546875" style="154" customWidth="1"/>
    <col min="13568" max="13568" width="14.28515625" style="154" customWidth="1"/>
    <col min="13569" max="13569" width="16.85546875" style="154" customWidth="1"/>
    <col min="13570" max="13571" width="14.140625" style="154" customWidth="1"/>
    <col min="13572" max="13572" width="21" style="154" customWidth="1"/>
    <col min="13573" max="13573" width="14.28515625" style="154" customWidth="1"/>
    <col min="13574" max="13574" width="14.5703125" style="154" customWidth="1"/>
    <col min="13575" max="13575" width="14.140625" style="154" customWidth="1"/>
    <col min="13576" max="13576" width="32.85546875" style="154" customWidth="1"/>
    <col min="13577" max="13577" width="14.140625" style="154" customWidth="1"/>
    <col min="13578" max="13580" width="10" style="154" bestFit="1" customWidth="1"/>
    <col min="13581" max="13822" width="9.140625" style="154"/>
    <col min="13823" max="13823" width="52.85546875" style="154" customWidth="1"/>
    <col min="13824" max="13824" width="14.28515625" style="154" customWidth="1"/>
    <col min="13825" max="13825" width="16.85546875" style="154" customWidth="1"/>
    <col min="13826" max="13827" width="14.140625" style="154" customWidth="1"/>
    <col min="13828" max="13828" width="21" style="154" customWidth="1"/>
    <col min="13829" max="13829" width="14.28515625" style="154" customWidth="1"/>
    <col min="13830" max="13830" width="14.5703125" style="154" customWidth="1"/>
    <col min="13831" max="13831" width="14.140625" style="154" customWidth="1"/>
    <col min="13832" max="13832" width="32.85546875" style="154" customWidth="1"/>
    <col min="13833" max="13833" width="14.140625" style="154" customWidth="1"/>
    <col min="13834" max="13836" width="10" style="154" bestFit="1" customWidth="1"/>
    <col min="13837" max="14078" width="9.140625" style="154"/>
    <col min="14079" max="14079" width="52.85546875" style="154" customWidth="1"/>
    <col min="14080" max="14080" width="14.28515625" style="154" customWidth="1"/>
    <col min="14081" max="14081" width="16.85546875" style="154" customWidth="1"/>
    <col min="14082" max="14083" width="14.140625" style="154" customWidth="1"/>
    <col min="14084" max="14084" width="21" style="154" customWidth="1"/>
    <col min="14085" max="14085" width="14.28515625" style="154" customWidth="1"/>
    <col min="14086" max="14086" width="14.5703125" style="154" customWidth="1"/>
    <col min="14087" max="14087" width="14.140625" style="154" customWidth="1"/>
    <col min="14088" max="14088" width="32.85546875" style="154" customWidth="1"/>
    <col min="14089" max="14089" width="14.140625" style="154" customWidth="1"/>
    <col min="14090" max="14092" width="10" style="154" bestFit="1" customWidth="1"/>
    <col min="14093" max="14334" width="9.140625" style="154"/>
    <col min="14335" max="14335" width="52.85546875" style="154" customWidth="1"/>
    <col min="14336" max="14336" width="14.28515625" style="154" customWidth="1"/>
    <col min="14337" max="14337" width="16.85546875" style="154" customWidth="1"/>
    <col min="14338" max="14339" width="14.140625" style="154" customWidth="1"/>
    <col min="14340" max="14340" width="21" style="154" customWidth="1"/>
    <col min="14341" max="14341" width="14.28515625" style="154" customWidth="1"/>
    <col min="14342" max="14342" width="14.5703125" style="154" customWidth="1"/>
    <col min="14343" max="14343" width="14.140625" style="154" customWidth="1"/>
    <col min="14344" max="14344" width="32.85546875" style="154" customWidth="1"/>
    <col min="14345" max="14345" width="14.140625" style="154" customWidth="1"/>
    <col min="14346" max="14348" width="10" style="154" bestFit="1" customWidth="1"/>
    <col min="14349" max="14590" width="9.140625" style="154"/>
    <col min="14591" max="14591" width="52.85546875" style="154" customWidth="1"/>
    <col min="14592" max="14592" width="14.28515625" style="154" customWidth="1"/>
    <col min="14593" max="14593" width="16.85546875" style="154" customWidth="1"/>
    <col min="14594" max="14595" width="14.140625" style="154" customWidth="1"/>
    <col min="14596" max="14596" width="21" style="154" customWidth="1"/>
    <col min="14597" max="14597" width="14.28515625" style="154" customWidth="1"/>
    <col min="14598" max="14598" width="14.5703125" style="154" customWidth="1"/>
    <col min="14599" max="14599" width="14.140625" style="154" customWidth="1"/>
    <col min="14600" max="14600" width="32.85546875" style="154" customWidth="1"/>
    <col min="14601" max="14601" width="14.140625" style="154" customWidth="1"/>
    <col min="14602" max="14604" width="10" style="154" bestFit="1" customWidth="1"/>
    <col min="14605" max="14846" width="9.140625" style="154"/>
    <col min="14847" max="14847" width="52.85546875" style="154" customWidth="1"/>
    <col min="14848" max="14848" width="14.28515625" style="154" customWidth="1"/>
    <col min="14849" max="14849" width="16.85546875" style="154" customWidth="1"/>
    <col min="14850" max="14851" width="14.140625" style="154" customWidth="1"/>
    <col min="14852" max="14852" width="21" style="154" customWidth="1"/>
    <col min="14853" max="14853" width="14.28515625" style="154" customWidth="1"/>
    <col min="14854" max="14854" width="14.5703125" style="154" customWidth="1"/>
    <col min="14855" max="14855" width="14.140625" style="154" customWidth="1"/>
    <col min="14856" max="14856" width="32.85546875" style="154" customWidth="1"/>
    <col min="14857" max="14857" width="14.140625" style="154" customWidth="1"/>
    <col min="14858" max="14860" width="10" style="154" bestFit="1" customWidth="1"/>
    <col min="14861" max="15102" width="9.140625" style="154"/>
    <col min="15103" max="15103" width="52.85546875" style="154" customWidth="1"/>
    <col min="15104" max="15104" width="14.28515625" style="154" customWidth="1"/>
    <col min="15105" max="15105" width="16.85546875" style="154" customWidth="1"/>
    <col min="15106" max="15107" width="14.140625" style="154" customWidth="1"/>
    <col min="15108" max="15108" width="21" style="154" customWidth="1"/>
    <col min="15109" max="15109" width="14.28515625" style="154" customWidth="1"/>
    <col min="15110" max="15110" width="14.5703125" style="154" customWidth="1"/>
    <col min="15111" max="15111" width="14.140625" style="154" customWidth="1"/>
    <col min="15112" max="15112" width="32.85546875" style="154" customWidth="1"/>
    <col min="15113" max="15113" width="14.140625" style="154" customWidth="1"/>
    <col min="15114" max="15116" width="10" style="154" bestFit="1" customWidth="1"/>
    <col min="15117" max="15358" width="9.140625" style="154"/>
    <col min="15359" max="15359" width="52.85546875" style="154" customWidth="1"/>
    <col min="15360" max="15360" width="14.28515625" style="154" customWidth="1"/>
    <col min="15361" max="15361" width="16.85546875" style="154" customWidth="1"/>
    <col min="15362" max="15363" width="14.140625" style="154" customWidth="1"/>
    <col min="15364" max="15364" width="21" style="154" customWidth="1"/>
    <col min="15365" max="15365" width="14.28515625" style="154" customWidth="1"/>
    <col min="15366" max="15366" width="14.5703125" style="154" customWidth="1"/>
    <col min="15367" max="15367" width="14.140625" style="154" customWidth="1"/>
    <col min="15368" max="15368" width="32.85546875" style="154" customWidth="1"/>
    <col min="15369" max="15369" width="14.140625" style="154" customWidth="1"/>
    <col min="15370" max="15372" width="10" style="154" bestFit="1" customWidth="1"/>
    <col min="15373" max="15614" width="9.140625" style="154"/>
    <col min="15615" max="15615" width="52.85546875" style="154" customWidth="1"/>
    <col min="15616" max="15616" width="14.28515625" style="154" customWidth="1"/>
    <col min="15617" max="15617" width="16.85546875" style="154" customWidth="1"/>
    <col min="15618" max="15619" width="14.140625" style="154" customWidth="1"/>
    <col min="15620" max="15620" width="21" style="154" customWidth="1"/>
    <col min="15621" max="15621" width="14.28515625" style="154" customWidth="1"/>
    <col min="15622" max="15622" width="14.5703125" style="154" customWidth="1"/>
    <col min="15623" max="15623" width="14.140625" style="154" customWidth="1"/>
    <col min="15624" max="15624" width="32.85546875" style="154" customWidth="1"/>
    <col min="15625" max="15625" width="14.140625" style="154" customWidth="1"/>
    <col min="15626" max="15628" width="10" style="154" bestFit="1" customWidth="1"/>
    <col min="15629" max="15870" width="9.140625" style="154"/>
    <col min="15871" max="15871" width="52.85546875" style="154" customWidth="1"/>
    <col min="15872" max="15872" width="14.28515625" style="154" customWidth="1"/>
    <col min="15873" max="15873" width="16.85546875" style="154" customWidth="1"/>
    <col min="15874" max="15875" width="14.140625" style="154" customWidth="1"/>
    <col min="15876" max="15876" width="21" style="154" customWidth="1"/>
    <col min="15877" max="15877" width="14.28515625" style="154" customWidth="1"/>
    <col min="15878" max="15878" width="14.5703125" style="154" customWidth="1"/>
    <col min="15879" max="15879" width="14.140625" style="154" customWidth="1"/>
    <col min="15880" max="15880" width="32.85546875" style="154" customWidth="1"/>
    <col min="15881" max="15881" width="14.140625" style="154" customWidth="1"/>
    <col min="15882" max="15884" width="10" style="154" bestFit="1" customWidth="1"/>
    <col min="15885" max="16126" width="9.140625" style="154"/>
    <col min="16127" max="16127" width="52.85546875" style="154" customWidth="1"/>
    <col min="16128" max="16128" width="14.28515625" style="154" customWidth="1"/>
    <col min="16129" max="16129" width="16.85546875" style="154" customWidth="1"/>
    <col min="16130" max="16131" width="14.140625" style="154" customWidth="1"/>
    <col min="16132" max="16132" width="21" style="154" customWidth="1"/>
    <col min="16133" max="16133" width="14.28515625" style="154" customWidth="1"/>
    <col min="16134" max="16134" width="14.5703125" style="154" customWidth="1"/>
    <col min="16135" max="16135" width="14.140625" style="154" customWidth="1"/>
    <col min="16136" max="16136" width="32.85546875" style="154" customWidth="1"/>
    <col min="16137" max="16137" width="14.140625" style="154" customWidth="1"/>
    <col min="16138" max="16140" width="10" style="154" bestFit="1" customWidth="1"/>
    <col min="16141" max="16384" width="9.140625" style="154"/>
  </cols>
  <sheetData>
    <row r="1" spans="1:10" ht="15.75" x14ac:dyDescent="0.25">
      <c r="A1" s="9"/>
      <c r="B1" s="9"/>
      <c r="C1" s="9"/>
      <c r="D1" s="9"/>
      <c r="E1" s="9"/>
      <c r="F1" s="9"/>
      <c r="G1" s="9"/>
      <c r="H1" s="9"/>
      <c r="I1" s="9"/>
      <c r="J1" s="192" t="s">
        <v>937</v>
      </c>
    </row>
    <row r="2" spans="1:10" ht="63" x14ac:dyDescent="0.25">
      <c r="A2" s="222" t="s">
        <v>173</v>
      </c>
      <c r="B2" s="9"/>
      <c r="C2" s="9"/>
      <c r="D2" s="9"/>
      <c r="E2" s="9"/>
      <c r="H2" s="38"/>
      <c r="I2" s="9"/>
      <c r="J2" s="9" t="s">
        <v>1112</v>
      </c>
    </row>
    <row r="3" spans="1:10" ht="15.75" x14ac:dyDescent="0.25">
      <c r="A3" s="9"/>
      <c r="B3" s="9"/>
      <c r="C3" s="9"/>
      <c r="D3" s="9"/>
      <c r="E3" s="9"/>
      <c r="F3" s="434" t="s">
        <v>91</v>
      </c>
      <c r="G3" s="330">
        <f>G11</f>
        <v>9207.25</v>
      </c>
      <c r="H3" s="9"/>
      <c r="I3" s="9"/>
      <c r="J3" s="10"/>
    </row>
    <row r="4" spans="1:10" ht="15.75" x14ac:dyDescent="0.25">
      <c r="A4" s="9"/>
      <c r="B4" s="9"/>
      <c r="C4" s="9"/>
      <c r="D4" s="9"/>
      <c r="E4" s="9"/>
      <c r="F4" s="689" t="s">
        <v>736</v>
      </c>
      <c r="G4" s="694">
        <f>G14+G15+G16+G17+G18+G19+G20+G21+G22+G23+G24</f>
        <v>69291.86</v>
      </c>
      <c r="H4" s="9"/>
      <c r="I4" s="9"/>
      <c r="J4" s="10"/>
    </row>
    <row r="5" spans="1:10" ht="15.75" x14ac:dyDescent="0.25">
      <c r="A5" s="9"/>
      <c r="B5" s="9"/>
      <c r="C5" s="9"/>
      <c r="D5" s="9"/>
      <c r="E5" s="9"/>
      <c r="F5" s="106" t="s">
        <v>960</v>
      </c>
      <c r="G5" s="188">
        <f>(G12+G13)</f>
        <v>23135.200000000001</v>
      </c>
      <c r="H5" s="9"/>
      <c r="I5" s="9"/>
      <c r="J5" s="10"/>
    </row>
    <row r="6" spans="1:10" ht="18.75" customHeight="1" x14ac:dyDescent="0.25">
      <c r="A6" s="851" t="s">
        <v>48</v>
      </c>
      <c r="B6" s="851"/>
      <c r="C6" s="852"/>
      <c r="D6" s="852"/>
      <c r="E6" s="852"/>
      <c r="F6" s="852"/>
      <c r="G6" s="852"/>
      <c r="H6" s="852"/>
      <c r="I6" s="852"/>
      <c r="J6" s="853"/>
    </row>
    <row r="7" spans="1:10" ht="15.75" customHeight="1" x14ac:dyDescent="0.25">
      <c r="A7" s="890" t="s">
        <v>49</v>
      </c>
      <c r="B7" s="891"/>
      <c r="C7" s="892"/>
      <c r="D7" s="890" t="s">
        <v>48</v>
      </c>
      <c r="E7" s="891"/>
      <c r="F7" s="891"/>
      <c r="G7" s="891"/>
      <c r="H7" s="891"/>
      <c r="I7" s="891"/>
      <c r="J7" s="892"/>
    </row>
    <row r="8" spans="1:10" ht="15.75" customHeight="1" x14ac:dyDescent="0.25">
      <c r="A8" s="893" t="s">
        <v>50</v>
      </c>
      <c r="B8" s="893" t="s">
        <v>51</v>
      </c>
      <c r="C8" s="893" t="s">
        <v>52</v>
      </c>
      <c r="D8" s="890" t="s">
        <v>53</v>
      </c>
      <c r="E8" s="891"/>
      <c r="F8" s="891"/>
      <c r="G8" s="892"/>
      <c r="H8" s="895" t="s">
        <v>54</v>
      </c>
      <c r="I8" s="896"/>
      <c r="J8" s="893" t="s">
        <v>55</v>
      </c>
    </row>
    <row r="9" spans="1:10" ht="31.5" x14ac:dyDescent="0.25">
      <c r="A9" s="894"/>
      <c r="B9" s="894"/>
      <c r="C9" s="894"/>
      <c r="D9" s="156" t="s">
        <v>56</v>
      </c>
      <c r="E9" s="156" t="s">
        <v>57</v>
      </c>
      <c r="F9" s="156" t="s">
        <v>58</v>
      </c>
      <c r="G9" s="156" t="s">
        <v>59</v>
      </c>
      <c r="H9" s="156" t="s">
        <v>4</v>
      </c>
      <c r="I9" s="156" t="s">
        <v>0</v>
      </c>
      <c r="J9" s="894"/>
    </row>
    <row r="10" spans="1:10" ht="15.75" x14ac:dyDescent="0.25">
      <c r="A10" s="14" t="s">
        <v>6</v>
      </c>
      <c r="B10" s="15">
        <f>SUM(B11:B29)</f>
        <v>113</v>
      </c>
      <c r="C10" s="99">
        <f>SUM(C11:C29)</f>
        <v>247203</v>
      </c>
      <c r="D10" s="15"/>
      <c r="E10" s="15"/>
      <c r="F10" s="15"/>
      <c r="G10" s="99">
        <f>SUM(G11:G29)</f>
        <v>101634.31000000001</v>
      </c>
      <c r="H10" s="15"/>
      <c r="I10" s="99">
        <f>SUM(I11:I29)</f>
        <v>61675.270000000004</v>
      </c>
      <c r="J10" s="15"/>
    </row>
    <row r="11" spans="1:10" ht="31.5" x14ac:dyDescent="0.25">
      <c r="A11" s="656" t="s">
        <v>174</v>
      </c>
      <c r="B11" s="656">
        <v>20</v>
      </c>
      <c r="C11" s="737">
        <v>24200</v>
      </c>
      <c r="D11" s="656" t="s">
        <v>175</v>
      </c>
      <c r="E11" s="657">
        <v>44558</v>
      </c>
      <c r="F11" s="656" t="s">
        <v>116</v>
      </c>
      <c r="G11" s="737">
        <v>9207.25</v>
      </c>
      <c r="H11" s="738">
        <v>338</v>
      </c>
      <c r="I11" s="737">
        <v>11.25</v>
      </c>
      <c r="J11" s="656" t="s">
        <v>988</v>
      </c>
    </row>
    <row r="12" spans="1:10" ht="47.25" x14ac:dyDescent="0.25">
      <c r="A12" s="45" t="s">
        <v>176</v>
      </c>
      <c r="B12" s="45">
        <v>2</v>
      </c>
      <c r="C12" s="169">
        <v>14520</v>
      </c>
      <c r="D12" s="45" t="s">
        <v>1085</v>
      </c>
      <c r="E12" s="498">
        <v>44651</v>
      </c>
      <c r="F12" s="45" t="s">
        <v>177</v>
      </c>
      <c r="G12" s="169">
        <v>7018</v>
      </c>
      <c r="H12" s="734">
        <v>965</v>
      </c>
      <c r="I12" s="169">
        <v>3509</v>
      </c>
      <c r="J12" s="45" t="s">
        <v>1090</v>
      </c>
    </row>
    <row r="13" spans="1:10" ht="47.25" x14ac:dyDescent="0.25">
      <c r="A13" s="45" t="s">
        <v>178</v>
      </c>
      <c r="B13" s="45">
        <v>36</v>
      </c>
      <c r="C13" s="169">
        <v>21780</v>
      </c>
      <c r="D13" s="45" t="s">
        <v>1086</v>
      </c>
      <c r="E13" s="498">
        <v>44621</v>
      </c>
      <c r="F13" s="45" t="s">
        <v>177</v>
      </c>
      <c r="G13" s="169">
        <v>16117.2</v>
      </c>
      <c r="H13" s="734">
        <v>951</v>
      </c>
      <c r="I13" s="169">
        <v>8058.6</v>
      </c>
      <c r="J13" s="45" t="s">
        <v>1090</v>
      </c>
    </row>
    <row r="14" spans="1:10" ht="47.25" x14ac:dyDescent="0.25">
      <c r="A14" s="690" t="s">
        <v>179</v>
      </c>
      <c r="B14" s="690">
        <v>16</v>
      </c>
      <c r="C14" s="736">
        <v>38720</v>
      </c>
      <c r="D14" s="690" t="s">
        <v>1087</v>
      </c>
      <c r="E14" s="739">
        <v>44606</v>
      </c>
      <c r="F14" s="690" t="s">
        <v>177</v>
      </c>
      <c r="G14" s="736">
        <v>38390.879999999997</v>
      </c>
      <c r="H14" s="740">
        <v>951</v>
      </c>
      <c r="I14" s="736">
        <v>19195.439999999999</v>
      </c>
      <c r="J14" s="690" t="s">
        <v>1090</v>
      </c>
    </row>
    <row r="15" spans="1:10" ht="31.5" x14ac:dyDescent="0.25">
      <c r="A15" s="690" t="s">
        <v>180</v>
      </c>
      <c r="B15" s="690">
        <v>15</v>
      </c>
      <c r="C15" s="736">
        <v>2541</v>
      </c>
      <c r="D15" s="690" t="s">
        <v>1088</v>
      </c>
      <c r="E15" s="739">
        <v>44600</v>
      </c>
      <c r="F15" s="690" t="s">
        <v>181</v>
      </c>
      <c r="G15" s="736">
        <v>1778.7</v>
      </c>
      <c r="H15" s="690"/>
      <c r="I15" s="736">
        <v>1778.7</v>
      </c>
      <c r="J15" s="690" t="s">
        <v>1090</v>
      </c>
    </row>
    <row r="16" spans="1:10" ht="31.5" x14ac:dyDescent="0.25">
      <c r="A16" s="690" t="s">
        <v>182</v>
      </c>
      <c r="B16" s="690">
        <v>1</v>
      </c>
      <c r="C16" s="736">
        <v>2178</v>
      </c>
      <c r="D16" s="690" t="s">
        <v>1088</v>
      </c>
      <c r="E16" s="739">
        <v>44600</v>
      </c>
      <c r="F16" s="690" t="s">
        <v>181</v>
      </c>
      <c r="G16" s="736">
        <v>1573</v>
      </c>
      <c r="H16" s="690"/>
      <c r="I16" s="736">
        <v>1573</v>
      </c>
      <c r="J16" s="690" t="s">
        <v>1090</v>
      </c>
    </row>
    <row r="17" spans="1:10" ht="31.5" x14ac:dyDescent="0.25">
      <c r="A17" s="690" t="s">
        <v>183</v>
      </c>
      <c r="B17" s="690">
        <v>2</v>
      </c>
      <c r="C17" s="736">
        <v>5324</v>
      </c>
      <c r="D17" s="690" t="s">
        <v>1088</v>
      </c>
      <c r="E17" s="739">
        <v>44600</v>
      </c>
      <c r="F17" s="690" t="s">
        <v>181</v>
      </c>
      <c r="G17" s="736">
        <v>5082</v>
      </c>
      <c r="H17" s="690"/>
      <c r="I17" s="736">
        <v>5082</v>
      </c>
      <c r="J17" s="690" t="s">
        <v>1090</v>
      </c>
    </row>
    <row r="18" spans="1:10" ht="31.5" x14ac:dyDescent="0.25">
      <c r="A18" s="690" t="s">
        <v>184</v>
      </c>
      <c r="B18" s="690">
        <v>5</v>
      </c>
      <c r="C18" s="736">
        <v>13310</v>
      </c>
      <c r="D18" s="690" t="s">
        <v>1088</v>
      </c>
      <c r="E18" s="739">
        <v>44600</v>
      </c>
      <c r="F18" s="690" t="s">
        <v>181</v>
      </c>
      <c r="G18" s="736">
        <v>7260</v>
      </c>
      <c r="H18" s="690"/>
      <c r="I18" s="736">
        <v>7260</v>
      </c>
      <c r="J18" s="690" t="s">
        <v>1090</v>
      </c>
    </row>
    <row r="19" spans="1:10" ht="31.5" x14ac:dyDescent="0.25">
      <c r="A19" s="690" t="s">
        <v>185</v>
      </c>
      <c r="B19" s="690">
        <v>4</v>
      </c>
      <c r="C19" s="736">
        <v>5082</v>
      </c>
      <c r="D19" s="690" t="s">
        <v>1088</v>
      </c>
      <c r="E19" s="739">
        <v>44600</v>
      </c>
      <c r="F19" s="690" t="s">
        <v>181</v>
      </c>
      <c r="G19" s="736">
        <v>4777.08</v>
      </c>
      <c r="H19" s="690"/>
      <c r="I19" s="736">
        <v>4777.08</v>
      </c>
      <c r="J19" s="690" t="s">
        <v>1090</v>
      </c>
    </row>
    <row r="20" spans="1:10" ht="31.5" x14ac:dyDescent="0.25">
      <c r="A20" s="690" t="s">
        <v>186</v>
      </c>
      <c r="B20" s="690">
        <v>2</v>
      </c>
      <c r="C20" s="736">
        <v>4356</v>
      </c>
      <c r="D20" s="690" t="s">
        <v>1088</v>
      </c>
      <c r="E20" s="739">
        <v>44600</v>
      </c>
      <c r="F20" s="690" t="s">
        <v>181</v>
      </c>
      <c r="G20" s="736">
        <v>4356</v>
      </c>
      <c r="H20" s="690"/>
      <c r="I20" s="736">
        <v>4356</v>
      </c>
      <c r="J20" s="690" t="s">
        <v>1090</v>
      </c>
    </row>
    <row r="21" spans="1:10" ht="31.5" x14ac:dyDescent="0.25">
      <c r="A21" s="690" t="s">
        <v>187</v>
      </c>
      <c r="B21" s="690">
        <v>3</v>
      </c>
      <c r="C21" s="736">
        <v>726</v>
      </c>
      <c r="D21" s="690" t="s">
        <v>1088</v>
      </c>
      <c r="E21" s="739">
        <v>44600</v>
      </c>
      <c r="F21" s="690" t="s">
        <v>181</v>
      </c>
      <c r="G21" s="736">
        <v>617.1</v>
      </c>
      <c r="H21" s="690"/>
      <c r="I21" s="736">
        <v>617.1</v>
      </c>
      <c r="J21" s="690" t="s">
        <v>1090</v>
      </c>
    </row>
    <row r="22" spans="1:10" ht="31.5" x14ac:dyDescent="0.25">
      <c r="A22" s="690" t="s">
        <v>188</v>
      </c>
      <c r="B22" s="690">
        <v>3</v>
      </c>
      <c r="C22" s="736">
        <v>726</v>
      </c>
      <c r="D22" s="690" t="s">
        <v>1088</v>
      </c>
      <c r="E22" s="739">
        <v>44600</v>
      </c>
      <c r="F22" s="690" t="s">
        <v>181</v>
      </c>
      <c r="G22" s="736">
        <v>718.74</v>
      </c>
      <c r="H22" s="690"/>
      <c r="I22" s="736">
        <v>718.74</v>
      </c>
      <c r="J22" s="690" t="s">
        <v>1090</v>
      </c>
    </row>
    <row r="23" spans="1:10" ht="31.5" x14ac:dyDescent="0.25">
      <c r="A23" s="690" t="s">
        <v>189</v>
      </c>
      <c r="B23" s="690">
        <v>2</v>
      </c>
      <c r="C23" s="736">
        <v>484</v>
      </c>
      <c r="D23" s="690" t="s">
        <v>1088</v>
      </c>
      <c r="E23" s="739">
        <v>44600</v>
      </c>
      <c r="F23" s="690" t="s">
        <v>181</v>
      </c>
      <c r="G23" s="736">
        <v>479.16</v>
      </c>
      <c r="H23" s="690"/>
      <c r="I23" s="736">
        <v>479.16</v>
      </c>
      <c r="J23" s="690" t="s">
        <v>1090</v>
      </c>
    </row>
    <row r="24" spans="1:10" ht="31.5" x14ac:dyDescent="0.25">
      <c r="A24" s="690" t="s">
        <v>190</v>
      </c>
      <c r="B24" s="690">
        <v>1</v>
      </c>
      <c r="C24" s="736">
        <v>4356</v>
      </c>
      <c r="D24" s="690" t="s">
        <v>1088</v>
      </c>
      <c r="E24" s="739">
        <v>44600</v>
      </c>
      <c r="F24" s="690" t="s">
        <v>181</v>
      </c>
      <c r="G24" s="736">
        <v>4259.2</v>
      </c>
      <c r="H24" s="690"/>
      <c r="I24" s="736">
        <v>4259.2</v>
      </c>
      <c r="J24" s="690" t="s">
        <v>1090</v>
      </c>
    </row>
    <row r="25" spans="1:10" ht="15.75" x14ac:dyDescent="0.25">
      <c r="A25" s="183" t="s">
        <v>334</v>
      </c>
      <c r="B25" s="183">
        <v>1</v>
      </c>
      <c r="C25" s="265">
        <v>108900</v>
      </c>
      <c r="D25" s="183"/>
      <c r="E25" s="266"/>
      <c r="F25" s="183"/>
      <c r="G25" s="265"/>
      <c r="H25" s="183"/>
      <c r="I25" s="265"/>
      <c r="J25" s="741" t="s">
        <v>956</v>
      </c>
    </row>
    <row r="26" spans="1:10" ht="15.75" hidden="1" x14ac:dyDescent="0.25">
      <c r="A26" s="16"/>
      <c r="B26" s="16"/>
      <c r="C26" s="47"/>
      <c r="D26" s="16"/>
      <c r="E26" s="24"/>
      <c r="F26" s="25"/>
      <c r="G26" s="47"/>
      <c r="H26" s="16"/>
      <c r="I26" s="47"/>
      <c r="J26" s="25"/>
    </row>
    <row r="27" spans="1:10" ht="15.75" hidden="1" x14ac:dyDescent="0.25">
      <c r="A27" s="16"/>
      <c r="B27" s="16"/>
      <c r="C27" s="47"/>
      <c r="D27" s="16"/>
      <c r="E27" s="24"/>
      <c r="F27" s="25"/>
      <c r="G27" s="47"/>
      <c r="H27" s="16"/>
      <c r="I27" s="47"/>
      <c r="J27" s="25"/>
    </row>
    <row r="28" spans="1:10" ht="15.75" hidden="1" x14ac:dyDescent="0.25">
      <c r="A28" s="16"/>
      <c r="B28" s="16"/>
      <c r="C28" s="47"/>
      <c r="D28" s="16"/>
      <c r="E28" s="24"/>
      <c r="F28" s="25"/>
      <c r="G28" s="47"/>
      <c r="H28" s="16"/>
      <c r="I28" s="47"/>
      <c r="J28" s="25"/>
    </row>
    <row r="29" spans="1:10" ht="15.75" hidden="1" x14ac:dyDescent="0.25">
      <c r="A29" s="16"/>
      <c r="B29" s="16"/>
      <c r="C29" s="47"/>
      <c r="D29" s="16"/>
      <c r="E29" s="24"/>
      <c r="F29" s="25"/>
      <c r="G29" s="47"/>
      <c r="H29" s="16"/>
      <c r="I29" s="47"/>
      <c r="J29" s="25"/>
    </row>
    <row r="30" spans="1:10" ht="15.75" x14ac:dyDescent="0.25">
      <c r="H30" s="9"/>
    </row>
    <row r="33" spans="1:3" ht="15.75" x14ac:dyDescent="0.25">
      <c r="A33" s="154" t="s">
        <v>779</v>
      </c>
      <c r="B33" s="123">
        <v>55420.78</v>
      </c>
      <c r="C33" s="19"/>
    </row>
    <row r="34" spans="1:3" ht="15.75" x14ac:dyDescent="0.25">
      <c r="A34" s="154" t="s">
        <v>780</v>
      </c>
      <c r="B34" s="123">
        <v>55420.78</v>
      </c>
    </row>
    <row r="35" spans="1:3" ht="15.75" x14ac:dyDescent="0.25">
      <c r="A35" s="9" t="s">
        <v>1089</v>
      </c>
      <c r="B35" s="733">
        <f>ROUNDUP(G3+G4+G5-B34,0)</f>
        <v>46214</v>
      </c>
    </row>
  </sheetData>
  <mergeCells count="9">
    <mergeCell ref="A6:J6"/>
    <mergeCell ref="A7:C7"/>
    <mergeCell ref="D7:J7"/>
    <mergeCell ref="A8:A9"/>
    <mergeCell ref="B8:B9"/>
    <mergeCell ref="C8:C9"/>
    <mergeCell ref="D8:G8"/>
    <mergeCell ref="H8:I8"/>
    <mergeCell ref="J8:J9"/>
  </mergeCells>
  <pageMargins left="0.7" right="0.7" top="0.75" bottom="0.75" header="0.3" footer="0.3"/>
  <pageSetup paperSize="9" orientation="portrait" horizontalDpi="90" verticalDpi="9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39F31-3A33-4146-94C6-26B3019F8DBE}">
  <sheetPr>
    <tabColor rgb="FF00B0F0"/>
  </sheetPr>
  <dimension ref="A1:K22"/>
  <sheetViews>
    <sheetView workbookViewId="0">
      <selection activeCell="J2" sqref="J2"/>
    </sheetView>
  </sheetViews>
  <sheetFormatPr defaultRowHeight="15" x14ac:dyDescent="0.25"/>
  <cols>
    <col min="1" max="1" width="33.140625" style="154" customWidth="1"/>
    <col min="2" max="2" width="14.28515625" style="154" customWidth="1"/>
    <col min="3" max="3" width="16.85546875" style="154" customWidth="1"/>
    <col min="4" max="5" width="14.140625" style="154" customWidth="1"/>
    <col min="6" max="6" width="21" style="154" customWidth="1"/>
    <col min="7" max="7" width="14.28515625" style="154" customWidth="1"/>
    <col min="8" max="8" width="14.5703125" style="154" customWidth="1"/>
    <col min="9" max="9" width="14.140625" style="154" customWidth="1"/>
    <col min="10" max="10" width="28.7109375" style="154" customWidth="1"/>
    <col min="11" max="11" width="14.140625" style="11" customWidth="1"/>
    <col min="12" max="14" width="10" style="154" bestFit="1" customWidth="1"/>
    <col min="15" max="16384" width="9.140625" style="154"/>
  </cols>
  <sheetData>
    <row r="1" spans="1:10" ht="15.75" x14ac:dyDescent="0.25">
      <c r="A1" s="9"/>
      <c r="B1" s="9"/>
      <c r="C1" s="9"/>
      <c r="D1" s="9"/>
      <c r="E1" s="9"/>
      <c r="H1" s="9"/>
      <c r="I1" s="9"/>
      <c r="J1" s="192" t="s">
        <v>938</v>
      </c>
    </row>
    <row r="2" spans="1:10" ht="63" x14ac:dyDescent="0.25">
      <c r="A2" s="9" t="s">
        <v>124</v>
      </c>
      <c r="B2" s="9"/>
      <c r="C2" s="9"/>
      <c r="D2" s="9"/>
      <c r="E2" s="9"/>
      <c r="H2" s="9"/>
      <c r="I2" s="9"/>
      <c r="J2" s="9" t="s">
        <v>1112</v>
      </c>
    </row>
    <row r="3" spans="1:10" ht="15.75" x14ac:dyDescent="0.25">
      <c r="A3" s="9"/>
      <c r="B3" s="9"/>
      <c r="C3" s="9"/>
      <c r="D3" s="9"/>
      <c r="E3" s="9"/>
      <c r="F3" s="742" t="s">
        <v>89</v>
      </c>
      <c r="G3" s="330">
        <f>G13</f>
        <v>4747.43</v>
      </c>
      <c r="H3" s="9"/>
      <c r="I3" s="9"/>
      <c r="J3" s="192"/>
    </row>
    <row r="4" spans="1:10" ht="15.75" x14ac:dyDescent="0.25">
      <c r="A4" s="9"/>
      <c r="B4" s="9"/>
      <c r="C4" s="9"/>
      <c r="D4" s="9"/>
      <c r="E4" s="9"/>
      <c r="F4" s="106" t="s">
        <v>91</v>
      </c>
      <c r="G4" s="188">
        <f>G12+G14+G15+G16</f>
        <v>105394.71</v>
      </c>
      <c r="H4" s="9"/>
      <c r="I4" s="9"/>
      <c r="J4" s="10"/>
    </row>
    <row r="5" spans="1:10" ht="15.75" x14ac:dyDescent="0.25">
      <c r="A5" s="9"/>
      <c r="B5" s="9"/>
      <c r="C5" s="9"/>
      <c r="D5" s="9"/>
      <c r="E5" s="9"/>
      <c r="F5" s="722" t="s">
        <v>960</v>
      </c>
      <c r="G5" s="767">
        <f>G11</f>
        <v>12402.5</v>
      </c>
      <c r="H5" s="9"/>
      <c r="I5" s="9"/>
      <c r="J5" s="10"/>
    </row>
    <row r="6" spans="1:10" ht="18.75" x14ac:dyDescent="0.25">
      <c r="A6" s="851" t="s">
        <v>48</v>
      </c>
      <c r="B6" s="851"/>
      <c r="C6" s="852"/>
      <c r="D6" s="852"/>
      <c r="E6" s="852"/>
      <c r="F6" s="852"/>
      <c r="G6" s="852"/>
      <c r="H6" s="852"/>
      <c r="I6" s="852"/>
      <c r="J6" s="853"/>
    </row>
    <row r="7" spans="1:10" ht="15.75" x14ac:dyDescent="0.25">
      <c r="A7" s="890" t="s">
        <v>49</v>
      </c>
      <c r="B7" s="891"/>
      <c r="C7" s="892"/>
      <c r="D7" s="890" t="s">
        <v>48</v>
      </c>
      <c r="E7" s="891"/>
      <c r="F7" s="891"/>
      <c r="G7" s="891"/>
      <c r="H7" s="891"/>
      <c r="I7" s="891"/>
      <c r="J7" s="892"/>
    </row>
    <row r="8" spans="1:10" ht="15.75" x14ac:dyDescent="0.25">
      <c r="A8" s="893" t="s">
        <v>50</v>
      </c>
      <c r="B8" s="893" t="s">
        <v>51</v>
      </c>
      <c r="C8" s="893" t="s">
        <v>52</v>
      </c>
      <c r="D8" s="890" t="s">
        <v>53</v>
      </c>
      <c r="E8" s="891"/>
      <c r="F8" s="891"/>
      <c r="G8" s="892"/>
      <c r="H8" s="895" t="s">
        <v>54</v>
      </c>
      <c r="I8" s="896"/>
      <c r="J8" s="893" t="s">
        <v>55</v>
      </c>
    </row>
    <row r="9" spans="1:10" ht="31.5" x14ac:dyDescent="0.25">
      <c r="A9" s="894"/>
      <c r="B9" s="894"/>
      <c r="C9" s="894"/>
      <c r="D9" s="156" t="s">
        <v>56</v>
      </c>
      <c r="E9" s="156" t="s">
        <v>57</v>
      </c>
      <c r="F9" s="156" t="s">
        <v>58</v>
      </c>
      <c r="G9" s="156" t="s">
        <v>59</v>
      </c>
      <c r="H9" s="156" t="s">
        <v>4</v>
      </c>
      <c r="I9" s="156" t="s">
        <v>0</v>
      </c>
      <c r="J9" s="894"/>
    </row>
    <row r="10" spans="1:10" ht="15.75" x14ac:dyDescent="0.25">
      <c r="A10" s="14" t="s">
        <v>6</v>
      </c>
      <c r="B10" s="15">
        <f>SUM(B12:B16)</f>
        <v>18</v>
      </c>
      <c r="C10" s="34">
        <f>SUM(C11:C16)</f>
        <v>138446</v>
      </c>
      <c r="D10" s="35"/>
      <c r="E10" s="15"/>
      <c r="F10" s="15"/>
      <c r="G10" s="34">
        <f>SUM(G12:G16)</f>
        <v>110142.14</v>
      </c>
      <c r="H10" s="15"/>
      <c r="I10" s="34">
        <f>SUM(I12:I16)</f>
        <v>110044.14</v>
      </c>
      <c r="J10" s="15"/>
    </row>
    <row r="11" spans="1:10" ht="45" x14ac:dyDescent="0.25">
      <c r="A11" s="759" t="s">
        <v>125</v>
      </c>
      <c r="B11" s="760">
        <v>25</v>
      </c>
      <c r="C11" s="761">
        <v>19663</v>
      </c>
      <c r="D11" s="762">
        <v>202069</v>
      </c>
      <c r="E11" s="760" t="s">
        <v>996</v>
      </c>
      <c r="F11" s="760" t="s">
        <v>625</v>
      </c>
      <c r="G11" s="766">
        <v>12402.5</v>
      </c>
      <c r="H11" s="760">
        <v>698</v>
      </c>
      <c r="I11" s="766">
        <v>12402.5</v>
      </c>
      <c r="J11" s="763" t="s">
        <v>1091</v>
      </c>
    </row>
    <row r="12" spans="1:10" ht="47.25" x14ac:dyDescent="0.25">
      <c r="A12" s="750" t="s">
        <v>126</v>
      </c>
      <c r="B12" s="563">
        <v>1</v>
      </c>
      <c r="C12" s="751">
        <v>5009</v>
      </c>
      <c r="D12" s="752" t="s">
        <v>127</v>
      </c>
      <c r="E12" s="753" t="s">
        <v>135</v>
      </c>
      <c r="F12" s="496" t="s">
        <v>128</v>
      </c>
      <c r="G12" s="754">
        <v>5009.3999999999996</v>
      </c>
      <c r="H12" s="496">
        <v>2593</v>
      </c>
      <c r="I12" s="754">
        <v>5009.3999999999996</v>
      </c>
      <c r="J12" s="750" t="s">
        <v>988</v>
      </c>
    </row>
    <row r="13" spans="1:10" ht="31.5" x14ac:dyDescent="0.25">
      <c r="A13" s="743" t="s">
        <v>129</v>
      </c>
      <c r="B13" s="744">
        <v>1</v>
      </c>
      <c r="C13" s="745">
        <v>9495</v>
      </c>
      <c r="D13" s="746" t="s">
        <v>130</v>
      </c>
      <c r="E13" s="747" t="s">
        <v>131</v>
      </c>
      <c r="F13" s="748" t="s">
        <v>132</v>
      </c>
      <c r="G13" s="749">
        <v>4747.43</v>
      </c>
      <c r="H13" s="747">
        <v>2354</v>
      </c>
      <c r="I13" s="749">
        <v>4747.43</v>
      </c>
      <c r="J13" s="764" t="s">
        <v>988</v>
      </c>
    </row>
    <row r="14" spans="1:10" ht="31.5" x14ac:dyDescent="0.25">
      <c r="A14" s="755" t="s">
        <v>133</v>
      </c>
      <c r="B14" s="563">
        <v>1</v>
      </c>
      <c r="C14" s="751">
        <v>4817</v>
      </c>
      <c r="D14" s="756" t="s">
        <v>134</v>
      </c>
      <c r="E14" s="757" t="s">
        <v>135</v>
      </c>
      <c r="F14" s="757" t="s">
        <v>128</v>
      </c>
      <c r="G14" s="758">
        <v>4817.09</v>
      </c>
      <c r="H14" s="757">
        <v>2593</v>
      </c>
      <c r="I14" s="758">
        <v>4719.09</v>
      </c>
      <c r="J14" s="765" t="s">
        <v>988</v>
      </c>
    </row>
    <row r="15" spans="1:10" ht="31.5" x14ac:dyDescent="0.25">
      <c r="A15" s="750" t="s">
        <v>136</v>
      </c>
      <c r="B15" s="563">
        <v>8</v>
      </c>
      <c r="C15" s="751">
        <v>77440</v>
      </c>
      <c r="D15" s="756">
        <v>21385</v>
      </c>
      <c r="E15" s="757" t="s">
        <v>137</v>
      </c>
      <c r="F15" s="757" t="s">
        <v>138</v>
      </c>
      <c r="G15" s="758">
        <v>73122.720000000001</v>
      </c>
      <c r="H15" s="757">
        <v>2585</v>
      </c>
      <c r="I15" s="758">
        <v>73122.720000000001</v>
      </c>
      <c r="J15" s="765" t="s">
        <v>988</v>
      </c>
    </row>
    <row r="16" spans="1:10" ht="31.5" x14ac:dyDescent="0.25">
      <c r="A16" s="750" t="s">
        <v>139</v>
      </c>
      <c r="B16" s="563">
        <v>7</v>
      </c>
      <c r="C16" s="751">
        <v>22022</v>
      </c>
      <c r="D16" s="756">
        <v>23057</v>
      </c>
      <c r="E16" s="757" t="s">
        <v>33</v>
      </c>
      <c r="F16" s="757" t="s">
        <v>140</v>
      </c>
      <c r="G16" s="758">
        <v>22445.5</v>
      </c>
      <c r="H16" s="757">
        <v>2717</v>
      </c>
      <c r="I16" s="758">
        <v>22445.5</v>
      </c>
      <c r="J16" s="765" t="s">
        <v>988</v>
      </c>
    </row>
    <row r="19" spans="1:2" ht="15.75" x14ac:dyDescent="0.25">
      <c r="A19" s="154" t="s">
        <v>779</v>
      </c>
      <c r="B19" s="123">
        <f>G3+G4</f>
        <v>110142.14000000001</v>
      </c>
    </row>
    <row r="20" spans="1:2" ht="30" x14ac:dyDescent="0.25">
      <c r="A20" s="154" t="s">
        <v>780</v>
      </c>
      <c r="B20" s="123">
        <f>G3+G4</f>
        <v>110142.14000000001</v>
      </c>
    </row>
    <row r="21" spans="1:2" ht="30" x14ac:dyDescent="0.25">
      <c r="A21" s="124" t="s">
        <v>1046</v>
      </c>
      <c r="B21" s="733">
        <f>ROUNDUP(G5,0)</f>
        <v>12403</v>
      </c>
    </row>
    <row r="22" spans="1:2" ht="15.75" x14ac:dyDescent="0.25">
      <c r="A22" s="9"/>
      <c r="B22" s="123"/>
    </row>
  </sheetData>
  <mergeCells count="9">
    <mergeCell ref="D8:G8"/>
    <mergeCell ref="H8:I8"/>
    <mergeCell ref="J8:J9"/>
    <mergeCell ref="A6:J6"/>
    <mergeCell ref="A7:C7"/>
    <mergeCell ref="D7:J7"/>
    <mergeCell ref="A8:A9"/>
    <mergeCell ref="B8:B9"/>
    <mergeCell ref="C8:C9"/>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C90DE-0187-4CE8-AC84-0B7738AB23C7}">
  <sheetPr>
    <tabColor rgb="FF00B0F0"/>
  </sheetPr>
  <dimension ref="A1:J29"/>
  <sheetViews>
    <sheetView workbookViewId="0">
      <selection activeCell="J2" sqref="J2"/>
    </sheetView>
  </sheetViews>
  <sheetFormatPr defaultRowHeight="15" x14ac:dyDescent="0.25"/>
  <cols>
    <col min="1" max="1" width="32" customWidth="1"/>
    <col min="2" max="2" width="11.85546875" customWidth="1"/>
    <col min="3" max="3" width="18.85546875" customWidth="1"/>
    <col min="4" max="4" width="15.85546875" customWidth="1"/>
    <col min="5" max="5" width="13.7109375" customWidth="1"/>
    <col min="6" max="6" width="23.85546875" customWidth="1"/>
    <col min="7" max="7" width="14.140625" customWidth="1"/>
    <col min="8" max="8" width="10.85546875" customWidth="1"/>
    <col min="9" max="9" width="13.5703125" customWidth="1"/>
    <col min="10" max="10" width="38.28515625" customWidth="1"/>
    <col min="257" max="257" width="25" customWidth="1"/>
    <col min="259" max="259" width="18.85546875" customWidth="1"/>
    <col min="260" max="260" width="15.85546875" customWidth="1"/>
    <col min="261" max="261" width="13.7109375" customWidth="1"/>
    <col min="262" max="262" width="17.42578125" customWidth="1"/>
    <col min="263" max="263" width="14.140625" customWidth="1"/>
    <col min="264" max="264" width="10.85546875" customWidth="1"/>
    <col min="265" max="265" width="13.5703125" customWidth="1"/>
    <col min="266" max="266" width="38.28515625" customWidth="1"/>
    <col min="513" max="513" width="25" customWidth="1"/>
    <col min="515" max="515" width="18.85546875" customWidth="1"/>
    <col min="516" max="516" width="15.85546875" customWidth="1"/>
    <col min="517" max="517" width="13.7109375" customWidth="1"/>
    <col min="518" max="518" width="17.42578125" customWidth="1"/>
    <col min="519" max="519" width="14.140625" customWidth="1"/>
    <col min="520" max="520" width="10.85546875" customWidth="1"/>
    <col min="521" max="521" width="13.5703125" customWidth="1"/>
    <col min="522" max="522" width="38.28515625" customWidth="1"/>
    <col min="769" max="769" width="25" customWidth="1"/>
    <col min="771" max="771" width="18.85546875" customWidth="1"/>
    <col min="772" max="772" width="15.85546875" customWidth="1"/>
    <col min="773" max="773" width="13.7109375" customWidth="1"/>
    <col min="774" max="774" width="17.42578125" customWidth="1"/>
    <col min="775" max="775" width="14.140625" customWidth="1"/>
    <col min="776" max="776" width="10.85546875" customWidth="1"/>
    <col min="777" max="777" width="13.5703125" customWidth="1"/>
    <col min="778" max="778" width="38.28515625" customWidth="1"/>
    <col min="1025" max="1025" width="25" customWidth="1"/>
    <col min="1027" max="1027" width="18.85546875" customWidth="1"/>
    <col min="1028" max="1028" width="15.85546875" customWidth="1"/>
    <col min="1029" max="1029" width="13.7109375" customWidth="1"/>
    <col min="1030" max="1030" width="17.42578125" customWidth="1"/>
    <col min="1031" max="1031" width="14.140625" customWidth="1"/>
    <col min="1032" max="1032" width="10.85546875" customWidth="1"/>
    <col min="1033" max="1033" width="13.5703125" customWidth="1"/>
    <col min="1034" max="1034" width="38.28515625" customWidth="1"/>
    <col min="1281" max="1281" width="25" customWidth="1"/>
    <col min="1283" max="1283" width="18.85546875" customWidth="1"/>
    <col min="1284" max="1284" width="15.85546875" customWidth="1"/>
    <col min="1285" max="1285" width="13.7109375" customWidth="1"/>
    <col min="1286" max="1286" width="17.42578125" customWidth="1"/>
    <col min="1287" max="1287" width="14.140625" customWidth="1"/>
    <col min="1288" max="1288" width="10.85546875" customWidth="1"/>
    <col min="1289" max="1289" width="13.5703125" customWidth="1"/>
    <col min="1290" max="1290" width="38.28515625" customWidth="1"/>
    <col min="1537" max="1537" width="25" customWidth="1"/>
    <col min="1539" max="1539" width="18.85546875" customWidth="1"/>
    <col min="1540" max="1540" width="15.85546875" customWidth="1"/>
    <col min="1541" max="1541" width="13.7109375" customWidth="1"/>
    <col min="1542" max="1542" width="17.42578125" customWidth="1"/>
    <col min="1543" max="1543" width="14.140625" customWidth="1"/>
    <col min="1544" max="1544" width="10.85546875" customWidth="1"/>
    <col min="1545" max="1545" width="13.5703125" customWidth="1"/>
    <col min="1546" max="1546" width="38.28515625" customWidth="1"/>
    <col min="1793" max="1793" width="25" customWidth="1"/>
    <col min="1795" max="1795" width="18.85546875" customWidth="1"/>
    <col min="1796" max="1796" width="15.85546875" customWidth="1"/>
    <col min="1797" max="1797" width="13.7109375" customWidth="1"/>
    <col min="1798" max="1798" width="17.42578125" customWidth="1"/>
    <col min="1799" max="1799" width="14.140625" customWidth="1"/>
    <col min="1800" max="1800" width="10.85546875" customWidth="1"/>
    <col min="1801" max="1801" width="13.5703125" customWidth="1"/>
    <col min="1802" max="1802" width="38.28515625" customWidth="1"/>
    <col min="2049" max="2049" width="25" customWidth="1"/>
    <col min="2051" max="2051" width="18.85546875" customWidth="1"/>
    <col min="2052" max="2052" width="15.85546875" customWidth="1"/>
    <col min="2053" max="2053" width="13.7109375" customWidth="1"/>
    <col min="2054" max="2054" width="17.42578125" customWidth="1"/>
    <col min="2055" max="2055" width="14.140625" customWidth="1"/>
    <col min="2056" max="2056" width="10.85546875" customWidth="1"/>
    <col min="2057" max="2057" width="13.5703125" customWidth="1"/>
    <col min="2058" max="2058" width="38.28515625" customWidth="1"/>
    <col min="2305" max="2305" width="25" customWidth="1"/>
    <col min="2307" max="2307" width="18.85546875" customWidth="1"/>
    <col min="2308" max="2308" width="15.85546875" customWidth="1"/>
    <col min="2309" max="2309" width="13.7109375" customWidth="1"/>
    <col min="2310" max="2310" width="17.42578125" customWidth="1"/>
    <col min="2311" max="2311" width="14.140625" customWidth="1"/>
    <col min="2312" max="2312" width="10.85546875" customWidth="1"/>
    <col min="2313" max="2313" width="13.5703125" customWidth="1"/>
    <col min="2314" max="2314" width="38.28515625" customWidth="1"/>
    <col min="2561" max="2561" width="25" customWidth="1"/>
    <col min="2563" max="2563" width="18.85546875" customWidth="1"/>
    <col min="2564" max="2564" width="15.85546875" customWidth="1"/>
    <col min="2565" max="2565" width="13.7109375" customWidth="1"/>
    <col min="2566" max="2566" width="17.42578125" customWidth="1"/>
    <col min="2567" max="2567" width="14.140625" customWidth="1"/>
    <col min="2568" max="2568" width="10.85546875" customWidth="1"/>
    <col min="2569" max="2569" width="13.5703125" customWidth="1"/>
    <col min="2570" max="2570" width="38.28515625" customWidth="1"/>
    <col min="2817" max="2817" width="25" customWidth="1"/>
    <col min="2819" max="2819" width="18.85546875" customWidth="1"/>
    <col min="2820" max="2820" width="15.85546875" customWidth="1"/>
    <col min="2821" max="2821" width="13.7109375" customWidth="1"/>
    <col min="2822" max="2822" width="17.42578125" customWidth="1"/>
    <col min="2823" max="2823" width="14.140625" customWidth="1"/>
    <col min="2824" max="2824" width="10.85546875" customWidth="1"/>
    <col min="2825" max="2825" width="13.5703125" customWidth="1"/>
    <col min="2826" max="2826" width="38.28515625" customWidth="1"/>
    <col min="3073" max="3073" width="25" customWidth="1"/>
    <col min="3075" max="3075" width="18.85546875" customWidth="1"/>
    <col min="3076" max="3076" width="15.85546875" customWidth="1"/>
    <col min="3077" max="3077" width="13.7109375" customWidth="1"/>
    <col min="3078" max="3078" width="17.42578125" customWidth="1"/>
    <col min="3079" max="3079" width="14.140625" customWidth="1"/>
    <col min="3080" max="3080" width="10.85546875" customWidth="1"/>
    <col min="3081" max="3081" width="13.5703125" customWidth="1"/>
    <col min="3082" max="3082" width="38.28515625" customWidth="1"/>
    <col min="3329" max="3329" width="25" customWidth="1"/>
    <col min="3331" max="3331" width="18.85546875" customWidth="1"/>
    <col min="3332" max="3332" width="15.85546875" customWidth="1"/>
    <col min="3333" max="3333" width="13.7109375" customWidth="1"/>
    <col min="3334" max="3334" width="17.42578125" customWidth="1"/>
    <col min="3335" max="3335" width="14.140625" customWidth="1"/>
    <col min="3336" max="3336" width="10.85546875" customWidth="1"/>
    <col min="3337" max="3337" width="13.5703125" customWidth="1"/>
    <col min="3338" max="3338" width="38.28515625" customWidth="1"/>
    <col min="3585" max="3585" width="25" customWidth="1"/>
    <col min="3587" max="3587" width="18.85546875" customWidth="1"/>
    <col min="3588" max="3588" width="15.85546875" customWidth="1"/>
    <col min="3589" max="3589" width="13.7109375" customWidth="1"/>
    <col min="3590" max="3590" width="17.42578125" customWidth="1"/>
    <col min="3591" max="3591" width="14.140625" customWidth="1"/>
    <col min="3592" max="3592" width="10.85546875" customWidth="1"/>
    <col min="3593" max="3593" width="13.5703125" customWidth="1"/>
    <col min="3594" max="3594" width="38.28515625" customWidth="1"/>
    <col min="3841" max="3841" width="25" customWidth="1"/>
    <col min="3843" max="3843" width="18.85546875" customWidth="1"/>
    <col min="3844" max="3844" width="15.85546875" customWidth="1"/>
    <col min="3845" max="3845" width="13.7109375" customWidth="1"/>
    <col min="3846" max="3846" width="17.42578125" customWidth="1"/>
    <col min="3847" max="3847" width="14.140625" customWidth="1"/>
    <col min="3848" max="3848" width="10.85546875" customWidth="1"/>
    <col min="3849" max="3849" width="13.5703125" customWidth="1"/>
    <col min="3850" max="3850" width="38.28515625" customWidth="1"/>
    <col min="4097" max="4097" width="25" customWidth="1"/>
    <col min="4099" max="4099" width="18.85546875" customWidth="1"/>
    <col min="4100" max="4100" width="15.85546875" customWidth="1"/>
    <col min="4101" max="4101" width="13.7109375" customWidth="1"/>
    <col min="4102" max="4102" width="17.42578125" customWidth="1"/>
    <col min="4103" max="4103" width="14.140625" customWidth="1"/>
    <col min="4104" max="4104" width="10.85546875" customWidth="1"/>
    <col min="4105" max="4105" width="13.5703125" customWidth="1"/>
    <col min="4106" max="4106" width="38.28515625" customWidth="1"/>
    <col min="4353" max="4353" width="25" customWidth="1"/>
    <col min="4355" max="4355" width="18.85546875" customWidth="1"/>
    <col min="4356" max="4356" width="15.85546875" customWidth="1"/>
    <col min="4357" max="4357" width="13.7109375" customWidth="1"/>
    <col min="4358" max="4358" width="17.42578125" customWidth="1"/>
    <col min="4359" max="4359" width="14.140625" customWidth="1"/>
    <col min="4360" max="4360" width="10.85546875" customWidth="1"/>
    <col min="4361" max="4361" width="13.5703125" customWidth="1"/>
    <col min="4362" max="4362" width="38.28515625" customWidth="1"/>
    <col min="4609" max="4609" width="25" customWidth="1"/>
    <col min="4611" max="4611" width="18.85546875" customWidth="1"/>
    <col min="4612" max="4612" width="15.85546875" customWidth="1"/>
    <col min="4613" max="4613" width="13.7109375" customWidth="1"/>
    <col min="4614" max="4614" width="17.42578125" customWidth="1"/>
    <col min="4615" max="4615" width="14.140625" customWidth="1"/>
    <col min="4616" max="4616" width="10.85546875" customWidth="1"/>
    <col min="4617" max="4617" width="13.5703125" customWidth="1"/>
    <col min="4618" max="4618" width="38.28515625" customWidth="1"/>
    <col min="4865" max="4865" width="25" customWidth="1"/>
    <col min="4867" max="4867" width="18.85546875" customWidth="1"/>
    <col min="4868" max="4868" width="15.85546875" customWidth="1"/>
    <col min="4869" max="4869" width="13.7109375" customWidth="1"/>
    <col min="4870" max="4870" width="17.42578125" customWidth="1"/>
    <col min="4871" max="4871" width="14.140625" customWidth="1"/>
    <col min="4872" max="4872" width="10.85546875" customWidth="1"/>
    <col min="4873" max="4873" width="13.5703125" customWidth="1"/>
    <col min="4874" max="4874" width="38.28515625" customWidth="1"/>
    <col min="5121" max="5121" width="25" customWidth="1"/>
    <col min="5123" max="5123" width="18.85546875" customWidth="1"/>
    <col min="5124" max="5124" width="15.85546875" customWidth="1"/>
    <col min="5125" max="5125" width="13.7109375" customWidth="1"/>
    <col min="5126" max="5126" width="17.42578125" customWidth="1"/>
    <col min="5127" max="5127" width="14.140625" customWidth="1"/>
    <col min="5128" max="5128" width="10.85546875" customWidth="1"/>
    <col min="5129" max="5129" width="13.5703125" customWidth="1"/>
    <col min="5130" max="5130" width="38.28515625" customWidth="1"/>
    <col min="5377" max="5377" width="25" customWidth="1"/>
    <col min="5379" max="5379" width="18.85546875" customWidth="1"/>
    <col min="5380" max="5380" width="15.85546875" customWidth="1"/>
    <col min="5381" max="5381" width="13.7109375" customWidth="1"/>
    <col min="5382" max="5382" width="17.42578125" customWidth="1"/>
    <col min="5383" max="5383" width="14.140625" customWidth="1"/>
    <col min="5384" max="5384" width="10.85546875" customWidth="1"/>
    <col min="5385" max="5385" width="13.5703125" customWidth="1"/>
    <col min="5386" max="5386" width="38.28515625" customWidth="1"/>
    <col min="5633" max="5633" width="25" customWidth="1"/>
    <col min="5635" max="5635" width="18.85546875" customWidth="1"/>
    <col min="5636" max="5636" width="15.85546875" customWidth="1"/>
    <col min="5637" max="5637" width="13.7109375" customWidth="1"/>
    <col min="5638" max="5638" width="17.42578125" customWidth="1"/>
    <col min="5639" max="5639" width="14.140625" customWidth="1"/>
    <col min="5640" max="5640" width="10.85546875" customWidth="1"/>
    <col min="5641" max="5641" width="13.5703125" customWidth="1"/>
    <col min="5642" max="5642" width="38.28515625" customWidth="1"/>
    <col min="5889" max="5889" width="25" customWidth="1"/>
    <col min="5891" max="5891" width="18.85546875" customWidth="1"/>
    <col min="5892" max="5892" width="15.85546875" customWidth="1"/>
    <col min="5893" max="5893" width="13.7109375" customWidth="1"/>
    <col min="5894" max="5894" width="17.42578125" customWidth="1"/>
    <col min="5895" max="5895" width="14.140625" customWidth="1"/>
    <col min="5896" max="5896" width="10.85546875" customWidth="1"/>
    <col min="5897" max="5897" width="13.5703125" customWidth="1"/>
    <col min="5898" max="5898" width="38.28515625" customWidth="1"/>
    <col min="6145" max="6145" width="25" customWidth="1"/>
    <col min="6147" max="6147" width="18.85546875" customWidth="1"/>
    <col min="6148" max="6148" width="15.85546875" customWidth="1"/>
    <col min="6149" max="6149" width="13.7109375" customWidth="1"/>
    <col min="6150" max="6150" width="17.42578125" customWidth="1"/>
    <col min="6151" max="6151" width="14.140625" customWidth="1"/>
    <col min="6152" max="6152" width="10.85546875" customWidth="1"/>
    <col min="6153" max="6153" width="13.5703125" customWidth="1"/>
    <col min="6154" max="6154" width="38.28515625" customWidth="1"/>
    <col min="6401" max="6401" width="25" customWidth="1"/>
    <col min="6403" max="6403" width="18.85546875" customWidth="1"/>
    <col min="6404" max="6404" width="15.85546875" customWidth="1"/>
    <col min="6405" max="6405" width="13.7109375" customWidth="1"/>
    <col min="6406" max="6406" width="17.42578125" customWidth="1"/>
    <col min="6407" max="6407" width="14.140625" customWidth="1"/>
    <col min="6408" max="6408" width="10.85546875" customWidth="1"/>
    <col min="6409" max="6409" width="13.5703125" customWidth="1"/>
    <col min="6410" max="6410" width="38.28515625" customWidth="1"/>
    <col min="6657" max="6657" width="25" customWidth="1"/>
    <col min="6659" max="6659" width="18.85546875" customWidth="1"/>
    <col min="6660" max="6660" width="15.85546875" customWidth="1"/>
    <col min="6661" max="6661" width="13.7109375" customWidth="1"/>
    <col min="6662" max="6662" width="17.42578125" customWidth="1"/>
    <col min="6663" max="6663" width="14.140625" customWidth="1"/>
    <col min="6664" max="6664" width="10.85546875" customWidth="1"/>
    <col min="6665" max="6665" width="13.5703125" customWidth="1"/>
    <col min="6666" max="6666" width="38.28515625" customWidth="1"/>
    <col min="6913" max="6913" width="25" customWidth="1"/>
    <col min="6915" max="6915" width="18.85546875" customWidth="1"/>
    <col min="6916" max="6916" width="15.85546875" customWidth="1"/>
    <col min="6917" max="6917" width="13.7109375" customWidth="1"/>
    <col min="6918" max="6918" width="17.42578125" customWidth="1"/>
    <col min="6919" max="6919" width="14.140625" customWidth="1"/>
    <col min="6920" max="6920" width="10.85546875" customWidth="1"/>
    <col min="6921" max="6921" width="13.5703125" customWidth="1"/>
    <col min="6922" max="6922" width="38.28515625" customWidth="1"/>
    <col min="7169" max="7169" width="25" customWidth="1"/>
    <col min="7171" max="7171" width="18.85546875" customWidth="1"/>
    <col min="7172" max="7172" width="15.85546875" customWidth="1"/>
    <col min="7173" max="7173" width="13.7109375" customWidth="1"/>
    <col min="7174" max="7174" width="17.42578125" customWidth="1"/>
    <col min="7175" max="7175" width="14.140625" customWidth="1"/>
    <col min="7176" max="7176" width="10.85546875" customWidth="1"/>
    <col min="7177" max="7177" width="13.5703125" customWidth="1"/>
    <col min="7178" max="7178" width="38.28515625" customWidth="1"/>
    <col min="7425" max="7425" width="25" customWidth="1"/>
    <col min="7427" max="7427" width="18.85546875" customWidth="1"/>
    <col min="7428" max="7428" width="15.85546875" customWidth="1"/>
    <col min="7429" max="7429" width="13.7109375" customWidth="1"/>
    <col min="7430" max="7430" width="17.42578125" customWidth="1"/>
    <col min="7431" max="7431" width="14.140625" customWidth="1"/>
    <col min="7432" max="7432" width="10.85546875" customWidth="1"/>
    <col min="7433" max="7433" width="13.5703125" customWidth="1"/>
    <col min="7434" max="7434" width="38.28515625" customWidth="1"/>
    <col min="7681" max="7681" width="25" customWidth="1"/>
    <col min="7683" max="7683" width="18.85546875" customWidth="1"/>
    <col min="7684" max="7684" width="15.85546875" customWidth="1"/>
    <col min="7685" max="7685" width="13.7109375" customWidth="1"/>
    <col min="7686" max="7686" width="17.42578125" customWidth="1"/>
    <col min="7687" max="7687" width="14.140625" customWidth="1"/>
    <col min="7688" max="7688" width="10.85546875" customWidth="1"/>
    <col min="7689" max="7689" width="13.5703125" customWidth="1"/>
    <col min="7690" max="7690" width="38.28515625" customWidth="1"/>
    <col min="7937" max="7937" width="25" customWidth="1"/>
    <col min="7939" max="7939" width="18.85546875" customWidth="1"/>
    <col min="7940" max="7940" width="15.85546875" customWidth="1"/>
    <col min="7941" max="7941" width="13.7109375" customWidth="1"/>
    <col min="7942" max="7942" width="17.42578125" customWidth="1"/>
    <col min="7943" max="7943" width="14.140625" customWidth="1"/>
    <col min="7944" max="7944" width="10.85546875" customWidth="1"/>
    <col min="7945" max="7945" width="13.5703125" customWidth="1"/>
    <col min="7946" max="7946" width="38.28515625" customWidth="1"/>
    <col min="8193" max="8193" width="25" customWidth="1"/>
    <col min="8195" max="8195" width="18.85546875" customWidth="1"/>
    <col min="8196" max="8196" width="15.85546875" customWidth="1"/>
    <col min="8197" max="8197" width="13.7109375" customWidth="1"/>
    <col min="8198" max="8198" width="17.42578125" customWidth="1"/>
    <col min="8199" max="8199" width="14.140625" customWidth="1"/>
    <col min="8200" max="8200" width="10.85546875" customWidth="1"/>
    <col min="8201" max="8201" width="13.5703125" customWidth="1"/>
    <col min="8202" max="8202" width="38.28515625" customWidth="1"/>
    <col min="8449" max="8449" width="25" customWidth="1"/>
    <col min="8451" max="8451" width="18.85546875" customWidth="1"/>
    <col min="8452" max="8452" width="15.85546875" customWidth="1"/>
    <col min="8453" max="8453" width="13.7109375" customWidth="1"/>
    <col min="8454" max="8454" width="17.42578125" customWidth="1"/>
    <col min="8455" max="8455" width="14.140625" customWidth="1"/>
    <col min="8456" max="8456" width="10.85546875" customWidth="1"/>
    <col min="8457" max="8457" width="13.5703125" customWidth="1"/>
    <col min="8458" max="8458" width="38.28515625" customWidth="1"/>
    <col min="8705" max="8705" width="25" customWidth="1"/>
    <col min="8707" max="8707" width="18.85546875" customWidth="1"/>
    <col min="8708" max="8708" width="15.85546875" customWidth="1"/>
    <col min="8709" max="8709" width="13.7109375" customWidth="1"/>
    <col min="8710" max="8710" width="17.42578125" customWidth="1"/>
    <col min="8711" max="8711" width="14.140625" customWidth="1"/>
    <col min="8712" max="8712" width="10.85546875" customWidth="1"/>
    <col min="8713" max="8713" width="13.5703125" customWidth="1"/>
    <col min="8714" max="8714" width="38.28515625" customWidth="1"/>
    <col min="8961" max="8961" width="25" customWidth="1"/>
    <col min="8963" max="8963" width="18.85546875" customWidth="1"/>
    <col min="8964" max="8964" width="15.85546875" customWidth="1"/>
    <col min="8965" max="8965" width="13.7109375" customWidth="1"/>
    <col min="8966" max="8966" width="17.42578125" customWidth="1"/>
    <col min="8967" max="8967" width="14.140625" customWidth="1"/>
    <col min="8968" max="8968" width="10.85546875" customWidth="1"/>
    <col min="8969" max="8969" width="13.5703125" customWidth="1"/>
    <col min="8970" max="8970" width="38.28515625" customWidth="1"/>
    <col min="9217" max="9217" width="25" customWidth="1"/>
    <col min="9219" max="9219" width="18.85546875" customWidth="1"/>
    <col min="9220" max="9220" width="15.85546875" customWidth="1"/>
    <col min="9221" max="9221" width="13.7109375" customWidth="1"/>
    <col min="9222" max="9222" width="17.42578125" customWidth="1"/>
    <col min="9223" max="9223" width="14.140625" customWidth="1"/>
    <col min="9224" max="9224" width="10.85546875" customWidth="1"/>
    <col min="9225" max="9225" width="13.5703125" customWidth="1"/>
    <col min="9226" max="9226" width="38.28515625" customWidth="1"/>
    <col min="9473" max="9473" width="25" customWidth="1"/>
    <col min="9475" max="9475" width="18.85546875" customWidth="1"/>
    <col min="9476" max="9476" width="15.85546875" customWidth="1"/>
    <col min="9477" max="9477" width="13.7109375" customWidth="1"/>
    <col min="9478" max="9478" width="17.42578125" customWidth="1"/>
    <col min="9479" max="9479" width="14.140625" customWidth="1"/>
    <col min="9480" max="9480" width="10.85546875" customWidth="1"/>
    <col min="9481" max="9481" width="13.5703125" customWidth="1"/>
    <col min="9482" max="9482" width="38.28515625" customWidth="1"/>
    <col min="9729" max="9729" width="25" customWidth="1"/>
    <col min="9731" max="9731" width="18.85546875" customWidth="1"/>
    <col min="9732" max="9732" width="15.85546875" customWidth="1"/>
    <col min="9733" max="9733" width="13.7109375" customWidth="1"/>
    <col min="9734" max="9734" width="17.42578125" customWidth="1"/>
    <col min="9735" max="9735" width="14.140625" customWidth="1"/>
    <col min="9736" max="9736" width="10.85546875" customWidth="1"/>
    <col min="9737" max="9737" width="13.5703125" customWidth="1"/>
    <col min="9738" max="9738" width="38.28515625" customWidth="1"/>
    <col min="9985" max="9985" width="25" customWidth="1"/>
    <col min="9987" max="9987" width="18.85546875" customWidth="1"/>
    <col min="9988" max="9988" width="15.85546875" customWidth="1"/>
    <col min="9989" max="9989" width="13.7109375" customWidth="1"/>
    <col min="9990" max="9990" width="17.42578125" customWidth="1"/>
    <col min="9991" max="9991" width="14.140625" customWidth="1"/>
    <col min="9992" max="9992" width="10.85546875" customWidth="1"/>
    <col min="9993" max="9993" width="13.5703125" customWidth="1"/>
    <col min="9994" max="9994" width="38.28515625" customWidth="1"/>
    <col min="10241" max="10241" width="25" customWidth="1"/>
    <col min="10243" max="10243" width="18.85546875" customWidth="1"/>
    <col min="10244" max="10244" width="15.85546875" customWidth="1"/>
    <col min="10245" max="10245" width="13.7109375" customWidth="1"/>
    <col min="10246" max="10246" width="17.42578125" customWidth="1"/>
    <col min="10247" max="10247" width="14.140625" customWidth="1"/>
    <col min="10248" max="10248" width="10.85546875" customWidth="1"/>
    <col min="10249" max="10249" width="13.5703125" customWidth="1"/>
    <col min="10250" max="10250" width="38.28515625" customWidth="1"/>
    <col min="10497" max="10497" width="25" customWidth="1"/>
    <col min="10499" max="10499" width="18.85546875" customWidth="1"/>
    <col min="10500" max="10500" width="15.85546875" customWidth="1"/>
    <col min="10501" max="10501" width="13.7109375" customWidth="1"/>
    <col min="10502" max="10502" width="17.42578125" customWidth="1"/>
    <col min="10503" max="10503" width="14.140625" customWidth="1"/>
    <col min="10504" max="10504" width="10.85546875" customWidth="1"/>
    <col min="10505" max="10505" width="13.5703125" customWidth="1"/>
    <col min="10506" max="10506" width="38.28515625" customWidth="1"/>
    <col min="10753" max="10753" width="25" customWidth="1"/>
    <col min="10755" max="10755" width="18.85546875" customWidth="1"/>
    <col min="10756" max="10756" width="15.85546875" customWidth="1"/>
    <col min="10757" max="10757" width="13.7109375" customWidth="1"/>
    <col min="10758" max="10758" width="17.42578125" customWidth="1"/>
    <col min="10759" max="10759" width="14.140625" customWidth="1"/>
    <col min="10760" max="10760" width="10.85546875" customWidth="1"/>
    <col min="10761" max="10761" width="13.5703125" customWidth="1"/>
    <col min="10762" max="10762" width="38.28515625" customWidth="1"/>
    <col min="11009" max="11009" width="25" customWidth="1"/>
    <col min="11011" max="11011" width="18.85546875" customWidth="1"/>
    <col min="11012" max="11012" width="15.85546875" customWidth="1"/>
    <col min="11013" max="11013" width="13.7109375" customWidth="1"/>
    <col min="11014" max="11014" width="17.42578125" customWidth="1"/>
    <col min="11015" max="11015" width="14.140625" customWidth="1"/>
    <col min="11016" max="11016" width="10.85546875" customWidth="1"/>
    <col min="11017" max="11017" width="13.5703125" customWidth="1"/>
    <col min="11018" max="11018" width="38.28515625" customWidth="1"/>
    <col min="11265" max="11265" width="25" customWidth="1"/>
    <col min="11267" max="11267" width="18.85546875" customWidth="1"/>
    <col min="11268" max="11268" width="15.85546875" customWidth="1"/>
    <col min="11269" max="11269" width="13.7109375" customWidth="1"/>
    <col min="11270" max="11270" width="17.42578125" customWidth="1"/>
    <col min="11271" max="11271" width="14.140625" customWidth="1"/>
    <col min="11272" max="11272" width="10.85546875" customWidth="1"/>
    <col min="11273" max="11273" width="13.5703125" customWidth="1"/>
    <col min="11274" max="11274" width="38.28515625" customWidth="1"/>
    <col min="11521" max="11521" width="25" customWidth="1"/>
    <col min="11523" max="11523" width="18.85546875" customWidth="1"/>
    <col min="11524" max="11524" width="15.85546875" customWidth="1"/>
    <col min="11525" max="11525" width="13.7109375" customWidth="1"/>
    <col min="11526" max="11526" width="17.42578125" customWidth="1"/>
    <col min="11527" max="11527" width="14.140625" customWidth="1"/>
    <col min="11528" max="11528" width="10.85546875" customWidth="1"/>
    <col min="11529" max="11529" width="13.5703125" customWidth="1"/>
    <col min="11530" max="11530" width="38.28515625" customWidth="1"/>
    <col min="11777" max="11777" width="25" customWidth="1"/>
    <col min="11779" max="11779" width="18.85546875" customWidth="1"/>
    <col min="11780" max="11780" width="15.85546875" customWidth="1"/>
    <col min="11781" max="11781" width="13.7109375" customWidth="1"/>
    <col min="11782" max="11782" width="17.42578125" customWidth="1"/>
    <col min="11783" max="11783" width="14.140625" customWidth="1"/>
    <col min="11784" max="11784" width="10.85546875" customWidth="1"/>
    <col min="11785" max="11785" width="13.5703125" customWidth="1"/>
    <col min="11786" max="11786" width="38.28515625" customWidth="1"/>
    <col min="12033" max="12033" width="25" customWidth="1"/>
    <col min="12035" max="12035" width="18.85546875" customWidth="1"/>
    <col min="12036" max="12036" width="15.85546875" customWidth="1"/>
    <col min="12037" max="12037" width="13.7109375" customWidth="1"/>
    <col min="12038" max="12038" width="17.42578125" customWidth="1"/>
    <col min="12039" max="12039" width="14.140625" customWidth="1"/>
    <col min="12040" max="12040" width="10.85546875" customWidth="1"/>
    <col min="12041" max="12041" width="13.5703125" customWidth="1"/>
    <col min="12042" max="12042" width="38.28515625" customWidth="1"/>
    <col min="12289" max="12289" width="25" customWidth="1"/>
    <col min="12291" max="12291" width="18.85546875" customWidth="1"/>
    <col min="12292" max="12292" width="15.85546875" customWidth="1"/>
    <col min="12293" max="12293" width="13.7109375" customWidth="1"/>
    <col min="12294" max="12294" width="17.42578125" customWidth="1"/>
    <col min="12295" max="12295" width="14.140625" customWidth="1"/>
    <col min="12296" max="12296" width="10.85546875" customWidth="1"/>
    <col min="12297" max="12297" width="13.5703125" customWidth="1"/>
    <col min="12298" max="12298" width="38.28515625" customWidth="1"/>
    <col min="12545" max="12545" width="25" customWidth="1"/>
    <col min="12547" max="12547" width="18.85546875" customWidth="1"/>
    <col min="12548" max="12548" width="15.85546875" customWidth="1"/>
    <col min="12549" max="12549" width="13.7109375" customWidth="1"/>
    <col min="12550" max="12550" width="17.42578125" customWidth="1"/>
    <col min="12551" max="12551" width="14.140625" customWidth="1"/>
    <col min="12552" max="12552" width="10.85546875" customWidth="1"/>
    <col min="12553" max="12553" width="13.5703125" customWidth="1"/>
    <col min="12554" max="12554" width="38.28515625" customWidth="1"/>
    <col min="12801" max="12801" width="25" customWidth="1"/>
    <col min="12803" max="12803" width="18.85546875" customWidth="1"/>
    <col min="12804" max="12804" width="15.85546875" customWidth="1"/>
    <col min="12805" max="12805" width="13.7109375" customWidth="1"/>
    <col min="12806" max="12806" width="17.42578125" customWidth="1"/>
    <col min="12807" max="12807" width="14.140625" customWidth="1"/>
    <col min="12808" max="12808" width="10.85546875" customWidth="1"/>
    <col min="12809" max="12809" width="13.5703125" customWidth="1"/>
    <col min="12810" max="12810" width="38.28515625" customWidth="1"/>
    <col min="13057" max="13057" width="25" customWidth="1"/>
    <col min="13059" max="13059" width="18.85546875" customWidth="1"/>
    <col min="13060" max="13060" width="15.85546875" customWidth="1"/>
    <col min="13061" max="13061" width="13.7109375" customWidth="1"/>
    <col min="13062" max="13062" width="17.42578125" customWidth="1"/>
    <col min="13063" max="13063" width="14.140625" customWidth="1"/>
    <col min="13064" max="13064" width="10.85546875" customWidth="1"/>
    <col min="13065" max="13065" width="13.5703125" customWidth="1"/>
    <col min="13066" max="13066" width="38.28515625" customWidth="1"/>
    <col min="13313" max="13313" width="25" customWidth="1"/>
    <col min="13315" max="13315" width="18.85546875" customWidth="1"/>
    <col min="13316" max="13316" width="15.85546875" customWidth="1"/>
    <col min="13317" max="13317" width="13.7109375" customWidth="1"/>
    <col min="13318" max="13318" width="17.42578125" customWidth="1"/>
    <col min="13319" max="13319" width="14.140625" customWidth="1"/>
    <col min="13320" max="13320" width="10.85546875" customWidth="1"/>
    <col min="13321" max="13321" width="13.5703125" customWidth="1"/>
    <col min="13322" max="13322" width="38.28515625" customWidth="1"/>
    <col min="13569" max="13569" width="25" customWidth="1"/>
    <col min="13571" max="13571" width="18.85546875" customWidth="1"/>
    <col min="13572" max="13572" width="15.85546875" customWidth="1"/>
    <col min="13573" max="13573" width="13.7109375" customWidth="1"/>
    <col min="13574" max="13574" width="17.42578125" customWidth="1"/>
    <col min="13575" max="13575" width="14.140625" customWidth="1"/>
    <col min="13576" max="13576" width="10.85546875" customWidth="1"/>
    <col min="13577" max="13577" width="13.5703125" customWidth="1"/>
    <col min="13578" max="13578" width="38.28515625" customWidth="1"/>
    <col min="13825" max="13825" width="25" customWidth="1"/>
    <col min="13827" max="13827" width="18.85546875" customWidth="1"/>
    <col min="13828" max="13828" width="15.85546875" customWidth="1"/>
    <col min="13829" max="13829" width="13.7109375" customWidth="1"/>
    <col min="13830" max="13830" width="17.42578125" customWidth="1"/>
    <col min="13831" max="13831" width="14.140625" customWidth="1"/>
    <col min="13832" max="13832" width="10.85546875" customWidth="1"/>
    <col min="13833" max="13833" width="13.5703125" customWidth="1"/>
    <col min="13834" max="13834" width="38.28515625" customWidth="1"/>
    <col min="14081" max="14081" width="25" customWidth="1"/>
    <col min="14083" max="14083" width="18.85546875" customWidth="1"/>
    <col min="14084" max="14084" width="15.85546875" customWidth="1"/>
    <col min="14085" max="14085" width="13.7109375" customWidth="1"/>
    <col min="14086" max="14086" width="17.42578125" customWidth="1"/>
    <col min="14087" max="14087" width="14.140625" customWidth="1"/>
    <col min="14088" max="14088" width="10.85546875" customWidth="1"/>
    <col min="14089" max="14089" width="13.5703125" customWidth="1"/>
    <col min="14090" max="14090" width="38.28515625" customWidth="1"/>
    <col min="14337" max="14337" width="25" customWidth="1"/>
    <col min="14339" max="14339" width="18.85546875" customWidth="1"/>
    <col min="14340" max="14340" width="15.85546875" customWidth="1"/>
    <col min="14341" max="14341" width="13.7109375" customWidth="1"/>
    <col min="14342" max="14342" width="17.42578125" customWidth="1"/>
    <col min="14343" max="14343" width="14.140625" customWidth="1"/>
    <col min="14344" max="14344" width="10.85546875" customWidth="1"/>
    <col min="14345" max="14345" width="13.5703125" customWidth="1"/>
    <col min="14346" max="14346" width="38.28515625" customWidth="1"/>
    <col min="14593" max="14593" width="25" customWidth="1"/>
    <col min="14595" max="14595" width="18.85546875" customWidth="1"/>
    <col min="14596" max="14596" width="15.85546875" customWidth="1"/>
    <col min="14597" max="14597" width="13.7109375" customWidth="1"/>
    <col min="14598" max="14598" width="17.42578125" customWidth="1"/>
    <col min="14599" max="14599" width="14.140625" customWidth="1"/>
    <col min="14600" max="14600" width="10.85546875" customWidth="1"/>
    <col min="14601" max="14601" width="13.5703125" customWidth="1"/>
    <col min="14602" max="14602" width="38.28515625" customWidth="1"/>
    <col min="14849" max="14849" width="25" customWidth="1"/>
    <col min="14851" max="14851" width="18.85546875" customWidth="1"/>
    <col min="14852" max="14852" width="15.85546875" customWidth="1"/>
    <col min="14853" max="14853" width="13.7109375" customWidth="1"/>
    <col min="14854" max="14854" width="17.42578125" customWidth="1"/>
    <col min="14855" max="14855" width="14.140625" customWidth="1"/>
    <col min="14856" max="14856" width="10.85546875" customWidth="1"/>
    <col min="14857" max="14857" width="13.5703125" customWidth="1"/>
    <col min="14858" max="14858" width="38.28515625" customWidth="1"/>
    <col min="15105" max="15105" width="25" customWidth="1"/>
    <col min="15107" max="15107" width="18.85546875" customWidth="1"/>
    <col min="15108" max="15108" width="15.85546875" customWidth="1"/>
    <col min="15109" max="15109" width="13.7109375" customWidth="1"/>
    <col min="15110" max="15110" width="17.42578125" customWidth="1"/>
    <col min="15111" max="15111" width="14.140625" customWidth="1"/>
    <col min="15112" max="15112" width="10.85546875" customWidth="1"/>
    <col min="15113" max="15113" width="13.5703125" customWidth="1"/>
    <col min="15114" max="15114" width="38.28515625" customWidth="1"/>
    <col min="15361" max="15361" width="25" customWidth="1"/>
    <col min="15363" max="15363" width="18.85546875" customWidth="1"/>
    <col min="15364" max="15364" width="15.85546875" customWidth="1"/>
    <col min="15365" max="15365" width="13.7109375" customWidth="1"/>
    <col min="15366" max="15366" width="17.42578125" customWidth="1"/>
    <col min="15367" max="15367" width="14.140625" customWidth="1"/>
    <col min="15368" max="15368" width="10.85546875" customWidth="1"/>
    <col min="15369" max="15369" width="13.5703125" customWidth="1"/>
    <col min="15370" max="15370" width="38.28515625" customWidth="1"/>
    <col min="15617" max="15617" width="25" customWidth="1"/>
    <col min="15619" max="15619" width="18.85546875" customWidth="1"/>
    <col min="15620" max="15620" width="15.85546875" customWidth="1"/>
    <col min="15621" max="15621" width="13.7109375" customWidth="1"/>
    <col min="15622" max="15622" width="17.42578125" customWidth="1"/>
    <col min="15623" max="15623" width="14.140625" customWidth="1"/>
    <col min="15624" max="15624" width="10.85546875" customWidth="1"/>
    <col min="15625" max="15625" width="13.5703125" customWidth="1"/>
    <col min="15626" max="15626" width="38.28515625" customWidth="1"/>
    <col min="15873" max="15873" width="25" customWidth="1"/>
    <col min="15875" max="15875" width="18.85546875" customWidth="1"/>
    <col min="15876" max="15876" width="15.85546875" customWidth="1"/>
    <col min="15877" max="15877" width="13.7109375" customWidth="1"/>
    <col min="15878" max="15878" width="17.42578125" customWidth="1"/>
    <col min="15879" max="15879" width="14.140625" customWidth="1"/>
    <col min="15880" max="15880" width="10.85546875" customWidth="1"/>
    <col min="15881" max="15881" width="13.5703125" customWidth="1"/>
    <col min="15882" max="15882" width="38.28515625" customWidth="1"/>
    <col min="16129" max="16129" width="25" customWidth="1"/>
    <col min="16131" max="16131" width="18.85546875" customWidth="1"/>
    <col min="16132" max="16132" width="15.85546875" customWidth="1"/>
    <col min="16133" max="16133" width="13.7109375" customWidth="1"/>
    <col min="16134" max="16134" width="17.42578125" customWidth="1"/>
    <col min="16135" max="16135" width="14.140625" customWidth="1"/>
    <col min="16136" max="16136" width="10.85546875" customWidth="1"/>
    <col min="16137" max="16137" width="13.5703125" customWidth="1"/>
    <col min="16138" max="16138" width="38.28515625" customWidth="1"/>
  </cols>
  <sheetData>
    <row r="1" spans="1:10" ht="15.75" x14ac:dyDescent="0.25">
      <c r="J1" s="192" t="s">
        <v>939</v>
      </c>
    </row>
    <row r="2" spans="1:10" ht="47.25" x14ac:dyDescent="0.25">
      <c r="A2" s="9" t="s">
        <v>157</v>
      </c>
      <c r="B2" s="9"/>
      <c r="J2" s="9" t="s">
        <v>1112</v>
      </c>
    </row>
    <row r="3" spans="1:10" ht="15.75" x14ac:dyDescent="0.25">
      <c r="C3" s="9"/>
      <c r="D3" s="9"/>
      <c r="E3" s="9"/>
      <c r="F3" s="773" t="s">
        <v>91</v>
      </c>
      <c r="G3" s="767">
        <f>G11+G12+G13</f>
        <v>17837.95</v>
      </c>
      <c r="H3" s="9"/>
      <c r="I3" s="9"/>
      <c r="J3" s="10"/>
    </row>
    <row r="4" spans="1:10" ht="15.75" x14ac:dyDescent="0.25">
      <c r="A4" s="9"/>
      <c r="B4" s="154"/>
      <c r="C4" s="154"/>
      <c r="D4" s="9"/>
      <c r="E4" s="9"/>
      <c r="F4" s="434" t="s">
        <v>960</v>
      </c>
      <c r="G4" s="330">
        <f>G15+G18</f>
        <v>47964.399999999994</v>
      </c>
      <c r="H4" s="9"/>
      <c r="I4" s="9"/>
      <c r="J4" s="10"/>
    </row>
    <row r="5" spans="1:10" ht="15.75" x14ac:dyDescent="0.25">
      <c r="A5" s="9"/>
      <c r="B5" s="154"/>
      <c r="C5" s="154"/>
      <c r="D5" s="9"/>
      <c r="E5" s="9"/>
      <c r="F5" s="484" t="s">
        <v>1102</v>
      </c>
      <c r="G5" s="485">
        <f>G23</f>
        <v>8107</v>
      </c>
      <c r="H5" s="9"/>
      <c r="I5" s="9"/>
      <c r="J5" s="10"/>
    </row>
    <row r="6" spans="1:10" ht="18.75" x14ac:dyDescent="0.25">
      <c r="A6" s="851" t="s">
        <v>48</v>
      </c>
      <c r="B6" s="851"/>
      <c r="C6" s="852"/>
      <c r="D6" s="852"/>
      <c r="E6" s="852"/>
      <c r="F6" s="852"/>
      <c r="G6" s="852"/>
      <c r="H6" s="852"/>
      <c r="I6" s="852"/>
      <c r="J6" s="853"/>
    </row>
    <row r="7" spans="1:10" ht="15.75" x14ac:dyDescent="0.25">
      <c r="A7" s="890" t="s">
        <v>49</v>
      </c>
      <c r="B7" s="891"/>
      <c r="C7" s="892"/>
      <c r="D7" s="890" t="s">
        <v>48</v>
      </c>
      <c r="E7" s="891"/>
      <c r="F7" s="891"/>
      <c r="G7" s="891"/>
      <c r="H7" s="891"/>
      <c r="I7" s="891"/>
      <c r="J7" s="892"/>
    </row>
    <row r="8" spans="1:10" ht="15.75" x14ac:dyDescent="0.25">
      <c r="A8" s="893" t="s">
        <v>50</v>
      </c>
      <c r="B8" s="893" t="s">
        <v>51</v>
      </c>
      <c r="C8" s="893" t="s">
        <v>52</v>
      </c>
      <c r="D8" s="890" t="s">
        <v>53</v>
      </c>
      <c r="E8" s="891"/>
      <c r="F8" s="891"/>
      <c r="G8" s="892"/>
      <c r="H8" s="895" t="s">
        <v>54</v>
      </c>
      <c r="I8" s="896"/>
      <c r="J8" s="893" t="s">
        <v>55</v>
      </c>
    </row>
    <row r="9" spans="1:10" ht="31.5" x14ac:dyDescent="0.25">
      <c r="A9" s="894"/>
      <c r="B9" s="894"/>
      <c r="C9" s="894"/>
      <c r="D9" s="156" t="s">
        <v>56</v>
      </c>
      <c r="E9" s="156" t="s">
        <v>57</v>
      </c>
      <c r="F9" s="156" t="s">
        <v>58</v>
      </c>
      <c r="G9" s="156" t="s">
        <v>59</v>
      </c>
      <c r="H9" s="156" t="s">
        <v>4</v>
      </c>
      <c r="I9" s="156" t="s">
        <v>0</v>
      </c>
      <c r="J9" s="894"/>
    </row>
    <row r="10" spans="1:10" ht="15.75" x14ac:dyDescent="0.25">
      <c r="A10" s="14" t="s">
        <v>6</v>
      </c>
      <c r="B10" s="15">
        <f>SUM(B11:B22)</f>
        <v>39</v>
      </c>
      <c r="C10" s="99">
        <f>SUM(C11:C22)</f>
        <v>436106</v>
      </c>
      <c r="D10" s="15"/>
      <c r="E10" s="15"/>
      <c r="F10" s="15"/>
      <c r="G10" s="99">
        <f>SUM(G11:G22)</f>
        <v>71682.95</v>
      </c>
      <c r="H10" s="15"/>
      <c r="I10" s="99">
        <f>SUM(I11:I22)</f>
        <v>71682.95</v>
      </c>
      <c r="J10" s="15"/>
    </row>
    <row r="11" spans="1:10" ht="31.5" x14ac:dyDescent="0.25">
      <c r="A11" s="774" t="s">
        <v>158</v>
      </c>
      <c r="B11" s="775">
        <v>1</v>
      </c>
      <c r="C11" s="776">
        <v>2200</v>
      </c>
      <c r="D11" s="774" t="s">
        <v>159</v>
      </c>
      <c r="E11" s="774" t="s">
        <v>135</v>
      </c>
      <c r="F11" s="774" t="s">
        <v>160</v>
      </c>
      <c r="G11" s="777">
        <v>2168.4499999999998</v>
      </c>
      <c r="H11" s="774">
        <v>2793</v>
      </c>
      <c r="I11" s="777">
        <v>2168.4499999999998</v>
      </c>
      <c r="J11" s="774" t="s">
        <v>1099</v>
      </c>
    </row>
    <row r="12" spans="1:10" ht="15.75" customHeight="1" x14ac:dyDescent="0.25">
      <c r="A12" s="955" t="s">
        <v>161</v>
      </c>
      <c r="B12" s="958">
        <v>16</v>
      </c>
      <c r="C12" s="961">
        <v>42592</v>
      </c>
      <c r="D12" s="101"/>
      <c r="E12" s="101"/>
      <c r="F12" s="101"/>
      <c r="G12" s="101"/>
      <c r="H12" s="101"/>
      <c r="I12" s="699"/>
      <c r="J12" s="101"/>
    </row>
    <row r="13" spans="1:10" ht="31.5" x14ac:dyDescent="0.25">
      <c r="A13" s="956"/>
      <c r="B13" s="959"/>
      <c r="C13" s="962"/>
      <c r="D13" s="778" t="s">
        <v>162</v>
      </c>
      <c r="E13" s="779" t="s">
        <v>163</v>
      </c>
      <c r="F13" s="778" t="s">
        <v>164</v>
      </c>
      <c r="G13" s="780">
        <v>15669.5</v>
      </c>
      <c r="H13" s="778">
        <v>2801</v>
      </c>
      <c r="I13" s="780">
        <v>15669.5</v>
      </c>
      <c r="J13" s="778" t="s">
        <v>1100</v>
      </c>
    </row>
    <row r="14" spans="1:10" ht="15.75" x14ac:dyDescent="0.25">
      <c r="A14" s="956"/>
      <c r="B14" s="959"/>
      <c r="C14" s="962"/>
      <c r="D14" s="778" t="s">
        <v>165</v>
      </c>
      <c r="E14" s="779" t="s">
        <v>11</v>
      </c>
      <c r="F14" s="778" t="s">
        <v>166</v>
      </c>
      <c r="G14" s="780">
        <v>5880.6</v>
      </c>
      <c r="H14" s="778">
        <v>101</v>
      </c>
      <c r="I14" s="780">
        <v>5880.6</v>
      </c>
      <c r="J14" s="778" t="s">
        <v>1100</v>
      </c>
    </row>
    <row r="15" spans="1:10" ht="94.5" x14ac:dyDescent="0.25">
      <c r="A15" s="957"/>
      <c r="B15" s="960"/>
      <c r="C15" s="963"/>
      <c r="D15" s="781" t="s">
        <v>1092</v>
      </c>
      <c r="E15" s="781" t="s">
        <v>1093</v>
      </c>
      <c r="F15" s="781" t="s">
        <v>164</v>
      </c>
      <c r="G15" s="782">
        <v>26450.6</v>
      </c>
      <c r="H15" s="781" t="s">
        <v>1094</v>
      </c>
      <c r="I15" s="782">
        <v>26450.6</v>
      </c>
      <c r="J15" s="781" t="s">
        <v>1095</v>
      </c>
    </row>
    <row r="16" spans="1:10" ht="31.5" x14ac:dyDescent="0.25">
      <c r="A16" s="768" t="s">
        <v>167</v>
      </c>
      <c r="B16" s="770">
        <v>3</v>
      </c>
      <c r="C16" s="769">
        <v>29040</v>
      </c>
      <c r="D16" s="101"/>
      <c r="E16" s="101"/>
      <c r="F16" s="101"/>
      <c r="G16" s="101"/>
      <c r="H16" s="101"/>
      <c r="I16" s="101"/>
      <c r="J16" s="101" t="s">
        <v>906</v>
      </c>
    </row>
    <row r="17" spans="1:10" s="224" customFormat="1" ht="31.5" x14ac:dyDescent="0.25">
      <c r="A17" s="768" t="s">
        <v>168</v>
      </c>
      <c r="B17" s="770">
        <v>2</v>
      </c>
      <c r="C17" s="769">
        <v>62920</v>
      </c>
      <c r="D17" s="101"/>
      <c r="E17" s="101"/>
      <c r="F17" s="101" t="s">
        <v>164</v>
      </c>
      <c r="G17" s="101"/>
      <c r="H17" s="101"/>
      <c r="I17" s="101"/>
      <c r="J17" s="101" t="s">
        <v>909</v>
      </c>
    </row>
    <row r="18" spans="1:10" s="224" customFormat="1" ht="110.25" x14ac:dyDescent="0.25">
      <c r="A18" s="781" t="s">
        <v>169</v>
      </c>
      <c r="B18" s="790">
        <v>2</v>
      </c>
      <c r="C18" s="791">
        <v>217800</v>
      </c>
      <c r="D18" s="781" t="s">
        <v>1096</v>
      </c>
      <c r="E18" s="783">
        <v>44622</v>
      </c>
      <c r="F18" s="781" t="s">
        <v>908</v>
      </c>
      <c r="G18" s="782">
        <v>21513.8</v>
      </c>
      <c r="H18" s="781">
        <v>446</v>
      </c>
      <c r="I18" s="782">
        <v>21513.8</v>
      </c>
      <c r="J18" s="781" t="s">
        <v>1101</v>
      </c>
    </row>
    <row r="19" spans="1:10" ht="31.5" x14ac:dyDescent="0.25">
      <c r="A19" s="772" t="s">
        <v>170</v>
      </c>
      <c r="B19" s="770">
        <v>1</v>
      </c>
      <c r="C19" s="101">
        <v>54450</v>
      </c>
      <c r="D19" s="101"/>
      <c r="E19" s="101"/>
      <c r="F19" s="101" t="s">
        <v>164</v>
      </c>
      <c r="G19" s="101"/>
      <c r="H19" s="101"/>
      <c r="I19" s="101"/>
      <c r="J19" s="101" t="s">
        <v>775</v>
      </c>
    </row>
    <row r="20" spans="1:10" s="224" customFormat="1" ht="47.25" x14ac:dyDescent="0.25">
      <c r="A20" s="768" t="s">
        <v>171</v>
      </c>
      <c r="B20" s="770">
        <v>10</v>
      </c>
      <c r="C20" s="101">
        <v>14520</v>
      </c>
      <c r="D20" s="101"/>
      <c r="E20" s="101"/>
      <c r="F20" s="101" t="s">
        <v>904</v>
      </c>
      <c r="G20" s="101"/>
      <c r="H20" s="101"/>
      <c r="I20" s="101"/>
      <c r="J20" s="101" t="s">
        <v>910</v>
      </c>
    </row>
    <row r="21" spans="1:10" s="224" customFormat="1" ht="31.5" x14ac:dyDescent="0.25">
      <c r="A21" s="772" t="s">
        <v>72</v>
      </c>
      <c r="B21" s="770">
        <v>3</v>
      </c>
      <c r="C21" s="771">
        <v>6534</v>
      </c>
      <c r="D21" s="101"/>
      <c r="E21" s="101"/>
      <c r="F21" s="101" t="s">
        <v>907</v>
      </c>
      <c r="G21" s="101"/>
      <c r="H21" s="101"/>
      <c r="I21" s="101"/>
      <c r="J21" s="101" t="s">
        <v>906</v>
      </c>
    </row>
    <row r="22" spans="1:10" s="224" customFormat="1" ht="30.75" customHeight="1" x14ac:dyDescent="0.25">
      <c r="A22" s="101" t="s">
        <v>172</v>
      </c>
      <c r="B22" s="770">
        <v>1</v>
      </c>
      <c r="C22" s="771">
        <v>6050</v>
      </c>
      <c r="D22" s="101"/>
      <c r="E22" s="101"/>
      <c r="F22" s="101" t="s">
        <v>905</v>
      </c>
      <c r="G22" s="101"/>
      <c r="H22" s="101"/>
      <c r="I22" s="101"/>
      <c r="J22" s="101" t="s">
        <v>903</v>
      </c>
    </row>
    <row r="23" spans="1:10" ht="31.5" x14ac:dyDescent="0.25">
      <c r="A23" s="784" t="s">
        <v>114</v>
      </c>
      <c r="B23" s="785">
        <v>2</v>
      </c>
      <c r="C23" s="786">
        <v>8712</v>
      </c>
      <c r="D23" s="787" t="s">
        <v>1097</v>
      </c>
      <c r="E23" s="788">
        <v>44652</v>
      </c>
      <c r="F23" s="787" t="s">
        <v>904</v>
      </c>
      <c r="G23" s="789">
        <v>8107</v>
      </c>
      <c r="H23" s="787"/>
      <c r="I23" s="787"/>
      <c r="J23" s="787" t="s">
        <v>1098</v>
      </c>
    </row>
    <row r="24" spans="1:10" x14ac:dyDescent="0.25">
      <c r="A24" s="154"/>
      <c r="B24" s="154"/>
      <c r="C24" s="154"/>
      <c r="D24" s="154"/>
      <c r="E24" s="154"/>
      <c r="F24" s="154"/>
      <c r="G24" s="154"/>
      <c r="H24" s="154"/>
      <c r="I24" s="154"/>
      <c r="J24" s="154"/>
    </row>
    <row r="25" spans="1:10" ht="15.75" x14ac:dyDescent="0.25">
      <c r="A25" s="154" t="s">
        <v>779</v>
      </c>
      <c r="B25" s="123">
        <f>G3</f>
        <v>17837.95</v>
      </c>
      <c r="C25" s="154"/>
      <c r="D25" s="154"/>
      <c r="E25" s="154"/>
      <c r="F25" s="154"/>
      <c r="G25" s="154"/>
      <c r="H25" s="154"/>
      <c r="I25" s="154"/>
      <c r="J25" s="154"/>
    </row>
    <row r="26" spans="1:10" ht="30" x14ac:dyDescent="0.25">
      <c r="A26" s="154" t="s">
        <v>780</v>
      </c>
      <c r="B26" s="123">
        <f>G3</f>
        <v>17837.95</v>
      </c>
      <c r="C26" s="154"/>
      <c r="D26" s="154"/>
      <c r="E26" s="154"/>
      <c r="F26" s="154"/>
      <c r="G26" s="154"/>
      <c r="H26" s="154"/>
      <c r="I26" s="154"/>
      <c r="J26" s="154"/>
    </row>
    <row r="27" spans="1:10" ht="30" x14ac:dyDescent="0.25">
      <c r="A27" s="124" t="s">
        <v>1046</v>
      </c>
      <c r="B27" s="733">
        <f>ROUNDUP(G4+G5,0)</f>
        <v>56072</v>
      </c>
      <c r="C27" s="154"/>
      <c r="D27" s="154"/>
      <c r="E27" s="154"/>
      <c r="F27" s="154"/>
      <c r="G27" s="154"/>
      <c r="H27" s="154"/>
      <c r="I27" s="154"/>
      <c r="J27" s="154"/>
    </row>
    <row r="28" spans="1:10" ht="15.75" x14ac:dyDescent="0.25">
      <c r="A28" s="9"/>
      <c r="B28" s="123"/>
    </row>
    <row r="29" spans="1:10" x14ac:dyDescent="0.25">
      <c r="A29" s="154"/>
      <c r="B29" s="154"/>
    </row>
  </sheetData>
  <mergeCells count="12">
    <mergeCell ref="A12:A15"/>
    <mergeCell ref="B12:B15"/>
    <mergeCell ref="C12:C15"/>
    <mergeCell ref="A6:J6"/>
    <mergeCell ref="A7:C7"/>
    <mergeCell ref="D7:J7"/>
    <mergeCell ref="A8:A9"/>
    <mergeCell ref="B8:B9"/>
    <mergeCell ref="C8:C9"/>
    <mergeCell ref="D8:G8"/>
    <mergeCell ref="H8:I8"/>
    <mergeCell ref="J8:J9"/>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850B6E-32A0-4D49-B66B-12ACCBFC3DE3}">
  <sheetPr>
    <tabColor rgb="FFFFC000"/>
  </sheetPr>
  <dimension ref="A1:K20"/>
  <sheetViews>
    <sheetView workbookViewId="0">
      <selection activeCell="J2" sqref="J2"/>
    </sheetView>
  </sheetViews>
  <sheetFormatPr defaultRowHeight="15" x14ac:dyDescent="0.25"/>
  <cols>
    <col min="1" max="1" width="33.140625" style="154" customWidth="1"/>
    <col min="2" max="2" width="14.28515625" style="154" customWidth="1"/>
    <col min="3" max="3" width="16.85546875" style="154" customWidth="1"/>
    <col min="4" max="5" width="14.140625" style="154" customWidth="1"/>
    <col min="6" max="6" width="21" style="154" customWidth="1"/>
    <col min="7" max="7" width="14.28515625" style="154" customWidth="1"/>
    <col min="8" max="8" width="17.42578125" style="154" customWidth="1"/>
    <col min="9" max="9" width="14.140625" style="154" customWidth="1"/>
    <col min="10" max="10" width="32.85546875" style="154" customWidth="1"/>
    <col min="11" max="11" width="24.42578125" style="11" customWidth="1"/>
    <col min="12" max="14" width="10" style="154" bestFit="1" customWidth="1"/>
    <col min="15" max="16384" width="9.140625" style="154"/>
  </cols>
  <sheetData>
    <row r="1" spans="1:11" ht="15.75" x14ac:dyDescent="0.25">
      <c r="A1" s="9"/>
      <c r="B1" s="9"/>
      <c r="C1" s="9"/>
      <c r="D1" s="9"/>
      <c r="E1" s="9"/>
      <c r="F1" s="9"/>
      <c r="G1" s="9"/>
      <c r="H1" s="9"/>
      <c r="I1" s="9"/>
      <c r="J1" s="192" t="s">
        <v>940</v>
      </c>
    </row>
    <row r="2" spans="1:11" s="81" customFormat="1" ht="63" x14ac:dyDescent="0.25">
      <c r="A2" s="81" t="s">
        <v>728</v>
      </c>
      <c r="J2" s="9" t="s">
        <v>1112</v>
      </c>
      <c r="K2" s="132"/>
    </row>
    <row r="3" spans="1:11" ht="15.75" x14ac:dyDescent="0.25">
      <c r="A3" s="9"/>
      <c r="B3" s="9"/>
      <c r="C3" s="9"/>
      <c r="D3" s="9"/>
      <c r="E3" s="9"/>
      <c r="F3" s="703" t="s">
        <v>89</v>
      </c>
      <c r="G3" s="703">
        <f>G12+G13</f>
        <v>615.39</v>
      </c>
      <c r="H3" s="9"/>
      <c r="I3" s="9"/>
      <c r="J3" s="10"/>
    </row>
    <row r="4" spans="1:11" ht="15.75" x14ac:dyDescent="0.25">
      <c r="A4" s="9"/>
      <c r="B4" s="9"/>
      <c r="C4" s="9"/>
      <c r="D4" s="9"/>
      <c r="E4" s="9"/>
      <c r="F4" s="434" t="s">
        <v>1102</v>
      </c>
      <c r="G4" s="434">
        <f>G14</f>
        <v>10617.75</v>
      </c>
      <c r="H4" s="9"/>
      <c r="I4" s="9"/>
      <c r="J4" s="10"/>
    </row>
    <row r="5" spans="1:11" ht="18.75" x14ac:dyDescent="0.25">
      <c r="A5" s="851" t="s">
        <v>48</v>
      </c>
      <c r="B5" s="851"/>
      <c r="C5" s="852"/>
      <c r="D5" s="852"/>
      <c r="E5" s="852"/>
      <c r="F5" s="852"/>
      <c r="G5" s="852"/>
      <c r="H5" s="852"/>
      <c r="I5" s="852"/>
      <c r="J5" s="853"/>
    </row>
    <row r="6" spans="1:11" ht="15.75" x14ac:dyDescent="0.25">
      <c r="A6" s="890" t="s">
        <v>49</v>
      </c>
      <c r="B6" s="891"/>
      <c r="C6" s="892"/>
      <c r="D6" s="890" t="s">
        <v>48</v>
      </c>
      <c r="E6" s="891"/>
      <c r="F6" s="891"/>
      <c r="G6" s="891"/>
      <c r="H6" s="891"/>
      <c r="I6" s="891"/>
      <c r="J6" s="892"/>
    </row>
    <row r="7" spans="1:11" ht="15.75" x14ac:dyDescent="0.25">
      <c r="A7" s="893" t="s">
        <v>50</v>
      </c>
      <c r="B7" s="893" t="s">
        <v>51</v>
      </c>
      <c r="C7" s="893" t="s">
        <v>52</v>
      </c>
      <c r="D7" s="890" t="s">
        <v>53</v>
      </c>
      <c r="E7" s="891"/>
      <c r="F7" s="891"/>
      <c r="G7" s="892"/>
      <c r="H7" s="895" t="s">
        <v>54</v>
      </c>
      <c r="I7" s="896"/>
      <c r="J7" s="893" t="s">
        <v>55</v>
      </c>
    </row>
    <row r="8" spans="1:11" ht="31.5" x14ac:dyDescent="0.25">
      <c r="A8" s="894"/>
      <c r="B8" s="894"/>
      <c r="C8" s="894"/>
      <c r="D8" s="156" t="s">
        <v>56</v>
      </c>
      <c r="E8" s="156" t="s">
        <v>57</v>
      </c>
      <c r="F8" s="156" t="s">
        <v>58</v>
      </c>
      <c r="G8" s="156" t="s">
        <v>59</v>
      </c>
      <c r="H8" s="156" t="s">
        <v>4</v>
      </c>
      <c r="I8" s="156" t="s">
        <v>0</v>
      </c>
      <c r="J8" s="894"/>
    </row>
    <row r="9" spans="1:11" ht="15.75" x14ac:dyDescent="0.25">
      <c r="A9" s="14" t="s">
        <v>6</v>
      </c>
      <c r="B9" s="15">
        <f>SUM(B10:B14)</f>
        <v>19</v>
      </c>
      <c r="C9" s="99">
        <f>SUM(C10:C14)</f>
        <v>12469.7</v>
      </c>
      <c r="D9" s="15"/>
      <c r="E9" s="15"/>
      <c r="F9" s="15"/>
      <c r="G9" s="99">
        <f>SUM(G10:G14)</f>
        <v>11233.14</v>
      </c>
      <c r="H9" s="99"/>
      <c r="I9" s="99">
        <f>SUM(I10:I14)</f>
        <v>11233.14</v>
      </c>
      <c r="J9" s="15"/>
    </row>
    <row r="10" spans="1:11" ht="31.5" x14ac:dyDescent="0.25">
      <c r="A10" s="16" t="s">
        <v>727</v>
      </c>
      <c r="B10" s="16">
        <v>3</v>
      </c>
      <c r="C10" s="16">
        <v>635.1</v>
      </c>
      <c r="D10" s="16"/>
      <c r="E10" s="16"/>
      <c r="F10" s="16"/>
      <c r="G10" s="16"/>
      <c r="H10" s="16"/>
      <c r="I10" s="16"/>
      <c r="J10" s="16" t="s">
        <v>726</v>
      </c>
    </row>
    <row r="11" spans="1:11" ht="15.75" x14ac:dyDescent="0.25">
      <c r="A11" s="16" t="s">
        <v>725</v>
      </c>
      <c r="B11" s="16">
        <v>10</v>
      </c>
      <c r="C11" s="16">
        <v>258.7</v>
      </c>
      <c r="D11" s="16"/>
      <c r="E11" s="122"/>
      <c r="F11" s="16"/>
      <c r="G11" s="16"/>
      <c r="H11" s="16"/>
      <c r="I11" s="16"/>
      <c r="J11" s="226"/>
      <c r="K11" s="227"/>
    </row>
    <row r="12" spans="1:11" ht="31.5" x14ac:dyDescent="0.25">
      <c r="A12" s="704" t="s">
        <v>724</v>
      </c>
      <c r="B12" s="704">
        <v>1</v>
      </c>
      <c r="C12" s="704">
        <v>988.4</v>
      </c>
      <c r="D12" s="704" t="s">
        <v>723</v>
      </c>
      <c r="E12" s="792">
        <v>44488</v>
      </c>
      <c r="F12" s="704" t="s">
        <v>722</v>
      </c>
      <c r="G12" s="704">
        <v>533.61</v>
      </c>
      <c r="H12" s="704" t="s">
        <v>721</v>
      </c>
      <c r="I12" s="704">
        <v>533.61</v>
      </c>
      <c r="J12" s="811" t="s">
        <v>988</v>
      </c>
      <c r="K12" s="227"/>
    </row>
    <row r="13" spans="1:11" ht="30" x14ac:dyDescent="0.25">
      <c r="A13" s="704"/>
      <c r="B13" s="704"/>
      <c r="C13" s="704"/>
      <c r="D13" s="704" t="s">
        <v>720</v>
      </c>
      <c r="E13" s="792">
        <v>44498</v>
      </c>
      <c r="F13" s="704" t="s">
        <v>718</v>
      </c>
      <c r="G13" s="704">
        <v>81.78</v>
      </c>
      <c r="H13" s="704" t="s">
        <v>719</v>
      </c>
      <c r="I13" s="704">
        <v>81.78</v>
      </c>
      <c r="J13" s="811" t="s">
        <v>988</v>
      </c>
      <c r="K13" s="227"/>
    </row>
    <row r="14" spans="1:11" ht="31.5" x14ac:dyDescent="0.25">
      <c r="A14" s="656" t="s">
        <v>717</v>
      </c>
      <c r="B14" s="656">
        <v>5</v>
      </c>
      <c r="C14" s="656">
        <v>10587.5</v>
      </c>
      <c r="D14" s="656" t="s">
        <v>1105</v>
      </c>
      <c r="E14" s="657">
        <v>44652</v>
      </c>
      <c r="F14" s="656" t="s">
        <v>1106</v>
      </c>
      <c r="G14" s="656">
        <v>10617.75</v>
      </c>
      <c r="H14" s="656" t="s">
        <v>1107</v>
      </c>
      <c r="I14" s="656">
        <v>10617.75</v>
      </c>
      <c r="J14" s="656"/>
    </row>
    <row r="17" spans="1:2" ht="15.75" x14ac:dyDescent="0.25">
      <c r="A17" s="154" t="s">
        <v>779</v>
      </c>
      <c r="B17" s="123">
        <f>G3</f>
        <v>615.39</v>
      </c>
    </row>
    <row r="18" spans="1:2" ht="30" x14ac:dyDescent="0.25">
      <c r="A18" s="154" t="s">
        <v>780</v>
      </c>
      <c r="B18" s="123">
        <f>G3</f>
        <v>615.39</v>
      </c>
    </row>
    <row r="19" spans="1:2" ht="30" x14ac:dyDescent="0.25">
      <c r="A19" s="124" t="s">
        <v>1046</v>
      </c>
      <c r="B19" s="733">
        <f>ROUNDUP(G4,0)</f>
        <v>10618</v>
      </c>
    </row>
    <row r="20" spans="1:2" ht="15.75" x14ac:dyDescent="0.25">
      <c r="A20" s="9"/>
      <c r="B20" s="123"/>
    </row>
  </sheetData>
  <mergeCells count="9">
    <mergeCell ref="A5:J5"/>
    <mergeCell ref="A6:C6"/>
    <mergeCell ref="D6:J6"/>
    <mergeCell ref="A7:A8"/>
    <mergeCell ref="B7:B8"/>
    <mergeCell ref="C7:C8"/>
    <mergeCell ref="D7:G7"/>
    <mergeCell ref="H7:I7"/>
    <mergeCell ref="J7:J8"/>
  </mergeCell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6B7BC-A0E7-4EC0-B016-F53B52EBADB4}">
  <sheetPr>
    <tabColor rgb="FFFFC000"/>
  </sheetPr>
  <dimension ref="A1:M31"/>
  <sheetViews>
    <sheetView workbookViewId="0">
      <selection activeCell="J2" sqref="J2"/>
    </sheetView>
  </sheetViews>
  <sheetFormatPr defaultRowHeight="15" x14ac:dyDescent="0.25"/>
  <cols>
    <col min="1" max="1" width="33.140625" style="130" customWidth="1"/>
    <col min="2" max="2" width="14.28515625" style="130" customWidth="1"/>
    <col min="3" max="3" width="16.85546875" style="130" customWidth="1"/>
    <col min="4" max="5" width="14.140625" style="130" customWidth="1"/>
    <col min="6" max="6" width="20.7109375" style="130" customWidth="1"/>
    <col min="7" max="7" width="14.28515625" style="130" customWidth="1"/>
    <col min="8" max="8" width="14.5703125" style="130" customWidth="1"/>
    <col min="9" max="9" width="14.140625" style="130" customWidth="1"/>
    <col min="10" max="10" width="32.85546875" style="130" customWidth="1"/>
    <col min="11" max="11" width="14.140625" style="11" customWidth="1"/>
    <col min="12" max="14" width="10" style="130" bestFit="1" customWidth="1"/>
    <col min="15" max="16384" width="9.140625" style="130"/>
  </cols>
  <sheetData>
    <row r="1" spans="1:11" ht="15.75" x14ac:dyDescent="0.25">
      <c r="A1" s="9"/>
      <c r="B1" s="9"/>
      <c r="C1" s="9"/>
      <c r="D1" s="9"/>
      <c r="E1" s="9"/>
      <c r="H1" s="9"/>
      <c r="I1" s="9"/>
      <c r="J1" s="192" t="s">
        <v>941</v>
      </c>
    </row>
    <row r="2" spans="1:11" ht="63" x14ac:dyDescent="0.25">
      <c r="A2" s="81" t="s">
        <v>705</v>
      </c>
      <c r="B2" s="9"/>
      <c r="C2" s="9"/>
      <c r="D2" s="9"/>
      <c r="E2" s="9"/>
      <c r="H2" s="9"/>
      <c r="I2" s="9"/>
      <c r="J2" s="9" t="s">
        <v>1112</v>
      </c>
    </row>
    <row r="3" spans="1:11" s="154" customFormat="1" ht="15.75" x14ac:dyDescent="0.25">
      <c r="A3" s="81"/>
      <c r="B3" s="9"/>
      <c r="C3" s="9"/>
      <c r="D3" s="9"/>
      <c r="E3" s="9"/>
      <c r="F3" s="703" t="s">
        <v>91</v>
      </c>
      <c r="G3" s="793">
        <f>G12+G13+G14+G15+G18+G21+G23+G24+G26</f>
        <v>59608.640000000007</v>
      </c>
      <c r="H3" s="9"/>
      <c r="I3" s="9"/>
      <c r="J3" s="192"/>
      <c r="K3" s="11"/>
    </row>
    <row r="4" spans="1:11" s="154" customFormat="1" ht="15.75" x14ac:dyDescent="0.25">
      <c r="A4" s="81"/>
      <c r="B4" s="9"/>
      <c r="C4" s="9"/>
      <c r="D4" s="9"/>
      <c r="E4" s="9"/>
      <c r="F4" s="689" t="s">
        <v>605</v>
      </c>
      <c r="G4" s="689">
        <f>G11+G16+G17+G19</f>
        <v>48751.51</v>
      </c>
      <c r="H4" s="9"/>
      <c r="I4" s="9"/>
      <c r="J4" s="192"/>
      <c r="K4" s="11"/>
    </row>
    <row r="5" spans="1:11" ht="15.75" x14ac:dyDescent="0.25">
      <c r="A5" s="9"/>
      <c r="B5" s="9"/>
      <c r="C5" s="9"/>
      <c r="D5" s="9"/>
      <c r="E5" s="9"/>
      <c r="F5" s="434" t="s">
        <v>736</v>
      </c>
      <c r="G5" s="735">
        <f>G22</f>
        <v>2359.5</v>
      </c>
      <c r="H5" s="9"/>
      <c r="I5" s="9"/>
      <c r="J5" s="10"/>
    </row>
    <row r="6" spans="1:11" ht="18.75" x14ac:dyDescent="0.25">
      <c r="A6" s="851" t="s">
        <v>48</v>
      </c>
      <c r="B6" s="851"/>
      <c r="C6" s="852"/>
      <c r="D6" s="852"/>
      <c r="E6" s="852"/>
      <c r="F6" s="852"/>
      <c r="G6" s="852"/>
      <c r="H6" s="852"/>
      <c r="I6" s="852"/>
      <c r="J6" s="853"/>
    </row>
    <row r="7" spans="1:11" ht="15.75" x14ac:dyDescent="0.25">
      <c r="A7" s="890" t="s">
        <v>49</v>
      </c>
      <c r="B7" s="891"/>
      <c r="C7" s="892"/>
      <c r="D7" s="890" t="s">
        <v>48</v>
      </c>
      <c r="E7" s="891"/>
      <c r="F7" s="891"/>
      <c r="G7" s="891"/>
      <c r="H7" s="891"/>
      <c r="I7" s="891"/>
      <c r="J7" s="892"/>
    </row>
    <row r="8" spans="1:11" ht="15.75" x14ac:dyDescent="0.25">
      <c r="A8" s="893" t="s">
        <v>50</v>
      </c>
      <c r="B8" s="893" t="s">
        <v>51</v>
      </c>
      <c r="C8" s="893" t="s">
        <v>52</v>
      </c>
      <c r="D8" s="890" t="s">
        <v>53</v>
      </c>
      <c r="E8" s="891"/>
      <c r="F8" s="891"/>
      <c r="G8" s="892"/>
      <c r="H8" s="895" t="s">
        <v>54</v>
      </c>
      <c r="I8" s="896"/>
      <c r="J8" s="893" t="s">
        <v>55</v>
      </c>
    </row>
    <row r="9" spans="1:11" ht="31.5" x14ac:dyDescent="0.25">
      <c r="A9" s="894"/>
      <c r="B9" s="894"/>
      <c r="C9" s="894"/>
      <c r="D9" s="13" t="s">
        <v>56</v>
      </c>
      <c r="E9" s="13" t="s">
        <v>57</v>
      </c>
      <c r="F9" s="13" t="s">
        <v>58</v>
      </c>
      <c r="G9" s="13" t="s">
        <v>59</v>
      </c>
      <c r="H9" s="13" t="s">
        <v>4</v>
      </c>
      <c r="I9" s="13" t="s">
        <v>0</v>
      </c>
      <c r="J9" s="894"/>
    </row>
    <row r="10" spans="1:11" ht="15.75" x14ac:dyDescent="0.25">
      <c r="A10" s="14" t="s">
        <v>6</v>
      </c>
      <c r="B10" s="15">
        <f>SUM(B11:B26)</f>
        <v>135</v>
      </c>
      <c r="C10" s="99">
        <f>SUM(C11:C26)</f>
        <v>125120</v>
      </c>
      <c r="D10" s="15"/>
      <c r="E10" s="15"/>
      <c r="F10" s="15"/>
      <c r="G10" s="99">
        <f>SUM(G11:G26)</f>
        <v>112498.34999999999</v>
      </c>
      <c r="H10" s="15"/>
      <c r="I10" s="99">
        <f>SUM(I11:I26)</f>
        <v>112498.34999999999</v>
      </c>
      <c r="J10" s="15"/>
    </row>
    <row r="11" spans="1:11" ht="31.5" x14ac:dyDescent="0.25">
      <c r="A11" s="800" t="s">
        <v>704</v>
      </c>
      <c r="B11" s="801">
        <v>30</v>
      </c>
      <c r="C11" s="802">
        <v>4200</v>
      </c>
      <c r="D11" s="801" t="s">
        <v>729</v>
      </c>
      <c r="E11" s="803">
        <v>44567</v>
      </c>
      <c r="F11" s="804" t="s">
        <v>701</v>
      </c>
      <c r="G11" s="801">
        <v>2945.75</v>
      </c>
      <c r="H11" s="801">
        <v>35</v>
      </c>
      <c r="I11" s="801">
        <v>2945.75</v>
      </c>
      <c r="J11" s="101"/>
    </row>
    <row r="12" spans="1:11" ht="31.5" x14ac:dyDescent="0.25">
      <c r="A12" s="794" t="s">
        <v>703</v>
      </c>
      <c r="B12" s="795">
        <v>6</v>
      </c>
      <c r="C12" s="796">
        <v>570</v>
      </c>
      <c r="D12" s="795" t="s">
        <v>702</v>
      </c>
      <c r="E12" s="797">
        <v>44543</v>
      </c>
      <c r="F12" s="798" t="s">
        <v>701</v>
      </c>
      <c r="G12" s="795">
        <v>568.09</v>
      </c>
      <c r="H12" s="795">
        <v>4321</v>
      </c>
      <c r="I12" s="795">
        <v>568.09</v>
      </c>
      <c r="J12" s="811" t="s">
        <v>988</v>
      </c>
    </row>
    <row r="13" spans="1:11" ht="31.5" x14ac:dyDescent="0.25">
      <c r="A13" s="794" t="s">
        <v>700</v>
      </c>
      <c r="B13" s="795">
        <v>6</v>
      </c>
      <c r="C13" s="796">
        <v>19770</v>
      </c>
      <c r="D13" s="795" t="s">
        <v>699</v>
      </c>
      <c r="E13" s="797">
        <v>44545</v>
      </c>
      <c r="F13" s="798" t="s">
        <v>211</v>
      </c>
      <c r="G13" s="795">
        <v>18505.740000000002</v>
      </c>
      <c r="H13" s="795">
        <v>4316</v>
      </c>
      <c r="I13" s="795">
        <v>18505.740000000002</v>
      </c>
      <c r="J13" s="811" t="s">
        <v>988</v>
      </c>
    </row>
    <row r="14" spans="1:11" s="128" customFormat="1" ht="31.5" x14ac:dyDescent="0.25">
      <c r="A14" s="794" t="s">
        <v>698</v>
      </c>
      <c r="B14" s="795">
        <v>2</v>
      </c>
      <c r="C14" s="796">
        <v>28200</v>
      </c>
      <c r="D14" s="795" t="s">
        <v>697</v>
      </c>
      <c r="E14" s="797">
        <v>44547</v>
      </c>
      <c r="F14" s="798" t="s">
        <v>61</v>
      </c>
      <c r="G14" s="799">
        <v>28193</v>
      </c>
      <c r="H14" s="795">
        <v>4319</v>
      </c>
      <c r="I14" s="799">
        <v>28193</v>
      </c>
      <c r="J14" s="811" t="s">
        <v>988</v>
      </c>
      <c r="K14" s="129"/>
    </row>
    <row r="15" spans="1:11" ht="31.5" x14ac:dyDescent="0.25">
      <c r="A15" s="794" t="s">
        <v>696</v>
      </c>
      <c r="B15" s="795">
        <v>10</v>
      </c>
      <c r="C15" s="796">
        <v>2150</v>
      </c>
      <c r="D15" s="795" t="s">
        <v>695</v>
      </c>
      <c r="E15" s="797">
        <v>44547</v>
      </c>
      <c r="F15" s="798" t="s">
        <v>61</v>
      </c>
      <c r="G15" s="799">
        <v>2178</v>
      </c>
      <c r="H15" s="795">
        <v>4317</v>
      </c>
      <c r="I15" s="799">
        <v>2178</v>
      </c>
      <c r="J15" s="811" t="s">
        <v>988</v>
      </c>
    </row>
    <row r="16" spans="1:11" ht="31.5" x14ac:dyDescent="0.25">
      <c r="A16" s="800" t="s">
        <v>694</v>
      </c>
      <c r="B16" s="801">
        <v>8</v>
      </c>
      <c r="C16" s="802">
        <v>2000</v>
      </c>
      <c r="D16" s="801" t="s">
        <v>730</v>
      </c>
      <c r="E16" s="803">
        <v>44566</v>
      </c>
      <c r="F16" s="804" t="s">
        <v>61</v>
      </c>
      <c r="G16" s="801">
        <v>1926.32</v>
      </c>
      <c r="H16" s="801">
        <v>50</v>
      </c>
      <c r="I16" s="801">
        <v>1926.32</v>
      </c>
      <c r="J16" s="101"/>
    </row>
    <row r="17" spans="1:13" ht="31.5" x14ac:dyDescent="0.25">
      <c r="A17" s="800" t="s">
        <v>693</v>
      </c>
      <c r="B17" s="801">
        <v>4</v>
      </c>
      <c r="C17" s="802">
        <v>600</v>
      </c>
      <c r="D17" s="801" t="s">
        <v>730</v>
      </c>
      <c r="E17" s="803">
        <v>44566</v>
      </c>
      <c r="F17" s="804" t="s">
        <v>61</v>
      </c>
      <c r="G17" s="801">
        <v>580.79999999999995</v>
      </c>
      <c r="H17" s="801">
        <v>50</v>
      </c>
      <c r="I17" s="805">
        <v>580.79999999999995</v>
      </c>
      <c r="J17" s="101"/>
    </row>
    <row r="18" spans="1:13" ht="31.5" x14ac:dyDescent="0.25">
      <c r="A18" s="794" t="s">
        <v>692</v>
      </c>
      <c r="B18" s="795">
        <v>5</v>
      </c>
      <c r="C18" s="795">
        <v>2800</v>
      </c>
      <c r="D18" s="795" t="s">
        <v>691</v>
      </c>
      <c r="E18" s="797">
        <v>44547</v>
      </c>
      <c r="F18" s="798" t="s">
        <v>61</v>
      </c>
      <c r="G18" s="799">
        <v>1996.5</v>
      </c>
      <c r="H18" s="795">
        <v>4318</v>
      </c>
      <c r="I18" s="799">
        <v>1996.5</v>
      </c>
      <c r="J18" s="811" t="s">
        <v>988</v>
      </c>
    </row>
    <row r="19" spans="1:13" ht="15.75" x14ac:dyDescent="0.25">
      <c r="A19" s="800" t="s">
        <v>690</v>
      </c>
      <c r="B19" s="801">
        <v>12</v>
      </c>
      <c r="C19" s="801">
        <v>45600</v>
      </c>
      <c r="D19" s="801" t="s">
        <v>731</v>
      </c>
      <c r="E19" s="803">
        <v>44571</v>
      </c>
      <c r="F19" s="804" t="s">
        <v>211</v>
      </c>
      <c r="G19" s="801">
        <v>43298.64</v>
      </c>
      <c r="H19" s="801">
        <v>20</v>
      </c>
      <c r="I19" s="801">
        <v>43298.64</v>
      </c>
      <c r="J19" s="101"/>
    </row>
    <row r="20" spans="1:13" ht="15.75" x14ac:dyDescent="0.25">
      <c r="A20" s="781" t="s">
        <v>689</v>
      </c>
      <c r="B20" s="806">
        <v>30</v>
      </c>
      <c r="C20" s="806">
        <v>3600</v>
      </c>
      <c r="D20" s="806" t="s">
        <v>732</v>
      </c>
      <c r="E20" s="807">
        <v>44600</v>
      </c>
      <c r="F20" s="808" t="s">
        <v>733</v>
      </c>
      <c r="G20" s="809">
        <v>1778.7</v>
      </c>
      <c r="H20" s="810">
        <v>48</v>
      </c>
      <c r="I20" s="809">
        <v>1778.7</v>
      </c>
      <c r="J20" s="101"/>
    </row>
    <row r="21" spans="1:13" s="128" customFormat="1" ht="30" x14ac:dyDescent="0.25">
      <c r="A21" s="794" t="s">
        <v>688</v>
      </c>
      <c r="B21" s="795">
        <v>1</v>
      </c>
      <c r="C21" s="795">
        <v>5145</v>
      </c>
      <c r="D21" s="795" t="s">
        <v>687</v>
      </c>
      <c r="E21" s="797">
        <v>44539</v>
      </c>
      <c r="F21" s="798" t="s">
        <v>686</v>
      </c>
      <c r="G21" s="799">
        <v>5142.5</v>
      </c>
      <c r="H21" s="795">
        <v>4320</v>
      </c>
      <c r="I21" s="799">
        <v>5142.5</v>
      </c>
      <c r="J21" s="811" t="s">
        <v>988</v>
      </c>
      <c r="K21" s="129"/>
    </row>
    <row r="22" spans="1:13" ht="15.75" x14ac:dyDescent="0.25">
      <c r="A22" s="781" t="s">
        <v>685</v>
      </c>
      <c r="B22" s="806">
        <v>1</v>
      </c>
      <c r="C22" s="806">
        <v>2600</v>
      </c>
      <c r="D22" s="806" t="s">
        <v>734</v>
      </c>
      <c r="E22" s="807">
        <v>44600</v>
      </c>
      <c r="F22" s="808" t="s">
        <v>733</v>
      </c>
      <c r="G22" s="809">
        <v>2359.5</v>
      </c>
      <c r="H22" s="806">
        <v>49</v>
      </c>
      <c r="I22" s="809">
        <v>2359.5</v>
      </c>
      <c r="J22" s="101"/>
    </row>
    <row r="23" spans="1:13" ht="30" x14ac:dyDescent="0.25">
      <c r="A23" s="794" t="s">
        <v>684</v>
      </c>
      <c r="B23" s="795">
        <v>3</v>
      </c>
      <c r="C23" s="795">
        <v>885</v>
      </c>
      <c r="D23" s="795" t="s">
        <v>683</v>
      </c>
      <c r="E23" s="797">
        <v>44557</v>
      </c>
      <c r="F23" s="798" t="s">
        <v>682</v>
      </c>
      <c r="G23" s="795">
        <v>722.37</v>
      </c>
      <c r="H23" s="795">
        <v>4325</v>
      </c>
      <c r="I23" s="795">
        <v>722.37</v>
      </c>
      <c r="J23" s="811" t="s">
        <v>988</v>
      </c>
    </row>
    <row r="24" spans="1:13" ht="31.5" x14ac:dyDescent="0.25">
      <c r="A24" s="794" t="s">
        <v>198</v>
      </c>
      <c r="B24" s="795">
        <v>3</v>
      </c>
      <c r="C24" s="795">
        <v>3600</v>
      </c>
      <c r="D24" s="795" t="s">
        <v>681</v>
      </c>
      <c r="E24" s="797">
        <v>44558</v>
      </c>
      <c r="F24" s="798" t="s">
        <v>680</v>
      </c>
      <c r="G24" s="799">
        <v>1270.5</v>
      </c>
      <c r="H24" s="795">
        <v>4326</v>
      </c>
      <c r="I24" s="799">
        <v>1270.5</v>
      </c>
      <c r="J24" s="811" t="s">
        <v>988</v>
      </c>
    </row>
    <row r="25" spans="1:13" ht="15.75" x14ac:dyDescent="0.25">
      <c r="A25" s="126" t="s">
        <v>679</v>
      </c>
      <c r="B25" s="125">
        <v>2</v>
      </c>
      <c r="C25" s="125">
        <v>2200</v>
      </c>
      <c r="D25" s="125"/>
      <c r="E25" s="125"/>
      <c r="F25" s="127"/>
      <c r="G25" s="125"/>
      <c r="H25" s="125"/>
      <c r="I25" s="125"/>
      <c r="J25" s="126" t="s">
        <v>735</v>
      </c>
      <c r="M25" s="124"/>
    </row>
    <row r="26" spans="1:13" ht="30" x14ac:dyDescent="0.25">
      <c r="A26" s="794" t="s">
        <v>678</v>
      </c>
      <c r="B26" s="795">
        <v>12</v>
      </c>
      <c r="C26" s="795">
        <v>1200</v>
      </c>
      <c r="D26" s="795" t="s">
        <v>677</v>
      </c>
      <c r="E26" s="797">
        <v>44536</v>
      </c>
      <c r="F26" s="798" t="s">
        <v>676</v>
      </c>
      <c r="G26" s="795">
        <v>1031.94</v>
      </c>
      <c r="H26" s="795">
        <v>7848</v>
      </c>
      <c r="I26" s="795">
        <v>1031.94</v>
      </c>
      <c r="J26" s="811" t="s">
        <v>988</v>
      </c>
      <c r="M26" s="124"/>
    </row>
    <row r="27" spans="1:13" x14ac:dyDescent="0.25">
      <c r="M27" s="124"/>
    </row>
    <row r="28" spans="1:13" ht="15.75" x14ac:dyDescent="0.25">
      <c r="A28" s="154" t="s">
        <v>779</v>
      </c>
      <c r="B28" s="123">
        <f>G3</f>
        <v>59608.640000000007</v>
      </c>
      <c r="M28" s="124"/>
    </row>
    <row r="29" spans="1:13" ht="30" x14ac:dyDescent="0.25">
      <c r="A29" s="154" t="s">
        <v>780</v>
      </c>
      <c r="B29" s="123">
        <f>G3</f>
        <v>59608.640000000007</v>
      </c>
      <c r="M29" s="124"/>
    </row>
    <row r="30" spans="1:13" ht="30" x14ac:dyDescent="0.25">
      <c r="A30" s="124" t="s">
        <v>1017</v>
      </c>
      <c r="B30" s="123">
        <f>ROUNDUP(B28-B29,0)</f>
        <v>0</v>
      </c>
    </row>
    <row r="31" spans="1:13" ht="15.75" x14ac:dyDescent="0.25">
      <c r="A31" s="9"/>
      <c r="B31" s="123"/>
    </row>
  </sheetData>
  <mergeCells count="9">
    <mergeCell ref="A6:J6"/>
    <mergeCell ref="A7:C7"/>
    <mergeCell ref="D7:J7"/>
    <mergeCell ref="A8:A9"/>
    <mergeCell ref="B8:B9"/>
    <mergeCell ref="C8:C9"/>
    <mergeCell ref="D8:G8"/>
    <mergeCell ref="H8:I8"/>
    <mergeCell ref="J8:J9"/>
  </mergeCell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113D8-452B-47D9-BE74-B79D836C7A34}">
  <sheetPr>
    <tabColor rgb="FFFFC000"/>
    <pageSetUpPr fitToPage="1"/>
  </sheetPr>
  <dimension ref="A1:N28"/>
  <sheetViews>
    <sheetView workbookViewId="0">
      <selection activeCell="J2" sqref="J2"/>
    </sheetView>
  </sheetViews>
  <sheetFormatPr defaultRowHeight="15" x14ac:dyDescent="0.25"/>
  <cols>
    <col min="1" max="1" width="33.140625" style="154" customWidth="1"/>
    <col min="2" max="2" width="14.28515625" style="154" customWidth="1"/>
    <col min="3" max="3" width="16.85546875" style="154" customWidth="1"/>
    <col min="4" max="4" width="22.85546875" style="154" bestFit="1" customWidth="1"/>
    <col min="5" max="5" width="14.140625" style="154" customWidth="1"/>
    <col min="6" max="6" width="21" style="154" customWidth="1"/>
    <col min="7" max="7" width="14.28515625" style="154" customWidth="1"/>
    <col min="8" max="8" width="14.5703125" style="154" customWidth="1"/>
    <col min="9" max="9" width="14.140625" style="154" customWidth="1"/>
    <col min="10" max="10" width="32.85546875" style="154" customWidth="1"/>
    <col min="11" max="11" width="14.140625" style="11" customWidth="1"/>
    <col min="12" max="14" width="10" style="154" bestFit="1" customWidth="1"/>
    <col min="15" max="16384" width="9.140625" style="154"/>
  </cols>
  <sheetData>
    <row r="1" spans="1:14" ht="15.75" x14ac:dyDescent="0.25">
      <c r="J1" s="192" t="s">
        <v>942</v>
      </c>
    </row>
    <row r="2" spans="1:14" s="11" customFormat="1" ht="63" x14ac:dyDescent="0.25">
      <c r="A2" s="9" t="s">
        <v>716</v>
      </c>
      <c r="B2" s="9"/>
      <c r="C2" s="9"/>
      <c r="D2" s="9"/>
      <c r="E2" s="9"/>
      <c r="H2" s="9"/>
      <c r="I2" s="9"/>
      <c r="J2" s="9" t="s">
        <v>1112</v>
      </c>
      <c r="L2" s="154"/>
      <c r="M2" s="154"/>
      <c r="N2" s="154"/>
    </row>
    <row r="3" spans="1:14" s="11" customFormat="1" ht="15.75" x14ac:dyDescent="0.25">
      <c r="A3" s="9"/>
      <c r="B3" s="9"/>
      <c r="C3" s="9"/>
      <c r="D3" s="9"/>
      <c r="E3" s="9"/>
      <c r="F3" s="742" t="s">
        <v>89</v>
      </c>
      <c r="G3" s="813">
        <f>G16</f>
        <v>1103.52</v>
      </c>
      <c r="H3" s="9"/>
      <c r="I3" s="9"/>
      <c r="J3" s="10"/>
      <c r="L3" s="154"/>
      <c r="M3" s="154"/>
      <c r="N3" s="154"/>
    </row>
    <row r="4" spans="1:14" s="11" customFormat="1" ht="15.75" x14ac:dyDescent="0.25">
      <c r="B4" s="9"/>
      <c r="C4" s="9"/>
      <c r="D4" s="9"/>
      <c r="E4" s="9"/>
      <c r="F4" s="484" t="s">
        <v>90</v>
      </c>
      <c r="G4" s="814">
        <f>G17+G18+G19</f>
        <v>5503.36</v>
      </c>
      <c r="H4" s="9"/>
      <c r="I4" s="9"/>
      <c r="J4" s="10"/>
      <c r="L4" s="154"/>
      <c r="M4" s="154"/>
      <c r="N4" s="154"/>
    </row>
    <row r="5" spans="1:14" s="11" customFormat="1" ht="15.75" x14ac:dyDescent="0.25">
      <c r="B5" s="9"/>
      <c r="C5" s="9"/>
      <c r="D5" s="9"/>
      <c r="E5" s="9"/>
      <c r="F5" s="817" t="s">
        <v>91</v>
      </c>
      <c r="G5" s="818">
        <f>G13+G14+G15+G21</f>
        <v>37195.4</v>
      </c>
      <c r="H5" s="9"/>
      <c r="I5" s="9"/>
      <c r="J5" s="10"/>
      <c r="L5" s="154"/>
      <c r="M5" s="154"/>
      <c r="N5" s="154"/>
    </row>
    <row r="6" spans="1:14" s="11" customFormat="1" ht="15.75" x14ac:dyDescent="0.25">
      <c r="B6" s="9"/>
      <c r="C6" s="9"/>
      <c r="D6" s="9"/>
      <c r="E6" s="9"/>
      <c r="F6" s="830" t="s">
        <v>605</v>
      </c>
      <c r="G6" s="831">
        <f>G20+G22</f>
        <v>5973.26</v>
      </c>
      <c r="H6" s="9"/>
      <c r="I6" s="9"/>
      <c r="J6" s="10"/>
      <c r="L6" s="154"/>
      <c r="M6" s="154"/>
      <c r="N6" s="154"/>
    </row>
    <row r="7" spans="1:14" s="11" customFormat="1" ht="15.75" x14ac:dyDescent="0.25">
      <c r="A7" s="9"/>
      <c r="B7" s="9"/>
      <c r="C7" s="9"/>
      <c r="D7" s="9"/>
      <c r="E7" s="9"/>
      <c r="F7" s="9"/>
      <c r="G7" s="9"/>
      <c r="H7" s="9"/>
      <c r="I7" s="9"/>
      <c r="J7" s="10"/>
      <c r="L7" s="154"/>
      <c r="M7" s="154"/>
      <c r="N7" s="154"/>
    </row>
    <row r="8" spans="1:14" s="11" customFormat="1" ht="18.75" x14ac:dyDescent="0.25">
      <c r="A8" s="851" t="s">
        <v>48</v>
      </c>
      <c r="B8" s="851"/>
      <c r="C8" s="852"/>
      <c r="D8" s="852"/>
      <c r="E8" s="852"/>
      <c r="F8" s="852"/>
      <c r="G8" s="852"/>
      <c r="H8" s="852"/>
      <c r="I8" s="852"/>
      <c r="J8" s="853"/>
      <c r="L8" s="154"/>
      <c r="M8" s="154"/>
      <c r="N8" s="154"/>
    </row>
    <row r="9" spans="1:14" s="11" customFormat="1" ht="15.75" x14ac:dyDescent="0.25">
      <c r="A9" s="890" t="s">
        <v>49</v>
      </c>
      <c r="B9" s="891"/>
      <c r="C9" s="892"/>
      <c r="D9" s="890" t="s">
        <v>48</v>
      </c>
      <c r="E9" s="891"/>
      <c r="F9" s="891"/>
      <c r="G9" s="891"/>
      <c r="H9" s="891"/>
      <c r="I9" s="891"/>
      <c r="J9" s="892"/>
      <c r="L9" s="154"/>
      <c r="M9" s="154"/>
      <c r="N9" s="154"/>
    </row>
    <row r="10" spans="1:14" s="11" customFormat="1" ht="15.75" x14ac:dyDescent="0.25">
      <c r="A10" s="893" t="s">
        <v>50</v>
      </c>
      <c r="B10" s="893" t="s">
        <v>51</v>
      </c>
      <c r="C10" s="893" t="s">
        <v>52</v>
      </c>
      <c r="D10" s="890" t="s">
        <v>53</v>
      </c>
      <c r="E10" s="891"/>
      <c r="F10" s="891"/>
      <c r="G10" s="892"/>
      <c r="H10" s="895" t="s">
        <v>54</v>
      </c>
      <c r="I10" s="896"/>
      <c r="J10" s="893" t="s">
        <v>55</v>
      </c>
      <c r="L10" s="154"/>
      <c r="M10" s="154"/>
      <c r="N10" s="154"/>
    </row>
    <row r="11" spans="1:14" s="11" customFormat="1" ht="31.5" x14ac:dyDescent="0.25">
      <c r="A11" s="894"/>
      <c r="B11" s="894"/>
      <c r="C11" s="894"/>
      <c r="D11" s="156" t="s">
        <v>56</v>
      </c>
      <c r="E11" s="156" t="s">
        <v>57</v>
      </c>
      <c r="F11" s="156" t="s">
        <v>58</v>
      </c>
      <c r="G11" s="156" t="s">
        <v>59</v>
      </c>
      <c r="H11" s="156" t="s">
        <v>4</v>
      </c>
      <c r="I11" s="156" t="s">
        <v>0</v>
      </c>
      <c r="J11" s="894"/>
      <c r="L11" s="154"/>
      <c r="M11" s="154"/>
      <c r="N11" s="154"/>
    </row>
    <row r="12" spans="1:14" s="11" customFormat="1" ht="15.75" x14ac:dyDescent="0.25">
      <c r="A12" s="14" t="s">
        <v>6</v>
      </c>
      <c r="B12" s="15">
        <f>SUM(B13:B22)</f>
        <v>21</v>
      </c>
      <c r="C12" s="99">
        <f>SUM(C13:C22)</f>
        <v>49775.54</v>
      </c>
      <c r="D12" s="15"/>
      <c r="E12" s="15"/>
      <c r="F12" s="15"/>
      <c r="G12" s="99">
        <f>SUM(G13:G22)</f>
        <v>49775.54</v>
      </c>
      <c r="H12" s="99"/>
      <c r="I12" s="99">
        <f>SUM(I13:I22)</f>
        <v>49775.54</v>
      </c>
      <c r="J12" s="15"/>
      <c r="L12" s="154"/>
      <c r="M12" s="154"/>
      <c r="N12" s="154"/>
    </row>
    <row r="13" spans="1:14" s="11" customFormat="1" ht="31.5" x14ac:dyDescent="0.25">
      <c r="A13" s="823" t="s">
        <v>715</v>
      </c>
      <c r="B13" s="824">
        <v>4</v>
      </c>
      <c r="C13" s="825">
        <v>8712</v>
      </c>
      <c r="D13" s="821" t="s">
        <v>714</v>
      </c>
      <c r="E13" s="819" t="s">
        <v>23</v>
      </c>
      <c r="F13" s="819" t="s">
        <v>116</v>
      </c>
      <c r="G13" s="819">
        <f>8712</f>
        <v>8712</v>
      </c>
      <c r="H13" s="819">
        <v>40</v>
      </c>
      <c r="I13" s="822">
        <v>8712</v>
      </c>
      <c r="J13" s="820" t="s">
        <v>208</v>
      </c>
      <c r="L13" s="154"/>
      <c r="M13" s="154"/>
      <c r="N13" s="154"/>
    </row>
    <row r="14" spans="1:14" s="11" customFormat="1" ht="31.5" x14ac:dyDescent="0.25">
      <c r="A14" s="823" t="s">
        <v>713</v>
      </c>
      <c r="B14" s="824">
        <v>8</v>
      </c>
      <c r="C14" s="826">
        <v>6582.4</v>
      </c>
      <c r="D14" s="821" t="s">
        <v>712</v>
      </c>
      <c r="E14" s="819" t="s">
        <v>23</v>
      </c>
      <c r="F14" s="819" t="s">
        <v>116</v>
      </c>
      <c r="G14" s="819">
        <v>6582.4</v>
      </c>
      <c r="H14" s="819">
        <v>40</v>
      </c>
      <c r="I14" s="822">
        <v>6582.4</v>
      </c>
      <c r="J14" s="820" t="s">
        <v>208</v>
      </c>
      <c r="L14" s="154"/>
      <c r="M14" s="154"/>
      <c r="N14" s="154"/>
    </row>
    <row r="15" spans="1:14" s="11" customFormat="1" ht="31.5" x14ac:dyDescent="0.25">
      <c r="A15" s="823" t="s">
        <v>711</v>
      </c>
      <c r="B15" s="824">
        <v>6</v>
      </c>
      <c r="C15" s="826">
        <v>5445</v>
      </c>
      <c r="D15" s="821" t="s">
        <v>710</v>
      </c>
      <c r="E15" s="819" t="s">
        <v>23</v>
      </c>
      <c r="F15" s="819" t="s">
        <v>116</v>
      </c>
      <c r="G15" s="819">
        <v>5445</v>
      </c>
      <c r="H15" s="819">
        <v>65</v>
      </c>
      <c r="I15" s="819">
        <v>5445</v>
      </c>
      <c r="J15" s="820" t="s">
        <v>208</v>
      </c>
      <c r="L15" s="154"/>
      <c r="M15" s="154"/>
      <c r="N15" s="154"/>
    </row>
    <row r="16" spans="1:14" s="11" customFormat="1" ht="31.5" customHeight="1" x14ac:dyDescent="0.25">
      <c r="A16" s="964" t="s">
        <v>709</v>
      </c>
      <c r="B16" s="967">
        <v>1</v>
      </c>
      <c r="C16" s="970">
        <v>11370.14</v>
      </c>
      <c r="D16" s="827">
        <v>6721884410</v>
      </c>
      <c r="E16" s="656" t="s">
        <v>913</v>
      </c>
      <c r="F16" s="656" t="s">
        <v>88</v>
      </c>
      <c r="G16" s="656">
        <v>1103.52</v>
      </c>
      <c r="H16" s="656">
        <v>1199</v>
      </c>
      <c r="I16" s="656">
        <v>1103.52</v>
      </c>
      <c r="J16" s="812" t="s">
        <v>208</v>
      </c>
      <c r="L16" s="154"/>
      <c r="M16" s="154"/>
      <c r="N16" s="154"/>
    </row>
    <row r="17" spans="1:14" s="11" customFormat="1" ht="31.5" x14ac:dyDescent="0.25">
      <c r="A17" s="965"/>
      <c r="B17" s="968"/>
      <c r="C17" s="971"/>
      <c r="D17" s="828" t="s">
        <v>708</v>
      </c>
      <c r="E17" s="481" t="s">
        <v>567</v>
      </c>
      <c r="F17" s="481" t="s">
        <v>116</v>
      </c>
      <c r="G17" s="815">
        <v>471.9</v>
      </c>
      <c r="H17" s="481">
        <v>65</v>
      </c>
      <c r="I17" s="481">
        <v>471.9</v>
      </c>
      <c r="J17" s="816" t="s">
        <v>208</v>
      </c>
      <c r="L17" s="154"/>
      <c r="M17" s="154"/>
      <c r="N17" s="154"/>
    </row>
    <row r="18" spans="1:14" s="11" customFormat="1" ht="15.75" x14ac:dyDescent="0.25">
      <c r="A18" s="965"/>
      <c r="B18" s="968"/>
      <c r="C18" s="971"/>
      <c r="D18" s="828">
        <v>6721894877</v>
      </c>
      <c r="E18" s="481" t="s">
        <v>567</v>
      </c>
      <c r="F18" s="481" t="s">
        <v>88</v>
      </c>
      <c r="G18" s="481">
        <v>1242.3599999999999</v>
      </c>
      <c r="H18" s="481">
        <v>1437</v>
      </c>
      <c r="I18" s="481">
        <v>1242.3599999999999</v>
      </c>
      <c r="J18" s="816" t="s">
        <v>208</v>
      </c>
      <c r="L18" s="154"/>
      <c r="M18" s="154"/>
      <c r="N18" s="154"/>
    </row>
    <row r="19" spans="1:14" s="11" customFormat="1" ht="15.75" x14ac:dyDescent="0.25">
      <c r="A19" s="965"/>
      <c r="B19" s="968"/>
      <c r="C19" s="971"/>
      <c r="D19" s="828">
        <v>6721895049</v>
      </c>
      <c r="E19" s="481" t="s">
        <v>201</v>
      </c>
      <c r="F19" s="481" t="s">
        <v>88</v>
      </c>
      <c r="G19" s="481">
        <v>3789.1</v>
      </c>
      <c r="H19" s="481">
        <v>1437</v>
      </c>
      <c r="I19" s="481">
        <v>3789.1</v>
      </c>
      <c r="J19" s="816" t="s">
        <v>208</v>
      </c>
      <c r="L19" s="154"/>
      <c r="M19" s="154"/>
      <c r="N19" s="154"/>
    </row>
    <row r="20" spans="1:14" s="11" customFormat="1" ht="15.75" x14ac:dyDescent="0.25">
      <c r="A20" s="966"/>
      <c r="B20" s="969"/>
      <c r="C20" s="972"/>
      <c r="D20" s="832">
        <v>6721924453</v>
      </c>
      <c r="E20" s="833" t="s">
        <v>744</v>
      </c>
      <c r="F20" s="833" t="s">
        <v>88</v>
      </c>
      <c r="G20" s="833">
        <v>4763.26</v>
      </c>
      <c r="H20" s="833">
        <v>101</v>
      </c>
      <c r="I20" s="833">
        <v>4763.26</v>
      </c>
      <c r="J20" s="834" t="s">
        <v>208</v>
      </c>
      <c r="L20" s="154"/>
      <c r="M20" s="154"/>
      <c r="N20" s="154"/>
    </row>
    <row r="21" spans="1:14" s="11" customFormat="1" ht="31.5" x14ac:dyDescent="0.25">
      <c r="A21" s="837" t="s">
        <v>707</v>
      </c>
      <c r="B21" s="489">
        <v>1</v>
      </c>
      <c r="C21" s="838">
        <v>16456</v>
      </c>
      <c r="D21" s="829" t="s">
        <v>911</v>
      </c>
      <c r="E21" s="819" t="s">
        <v>23</v>
      </c>
      <c r="F21" s="819" t="s">
        <v>116</v>
      </c>
      <c r="G21" s="819">
        <v>16456</v>
      </c>
      <c r="H21" s="819">
        <v>40</v>
      </c>
      <c r="I21" s="819">
        <v>16456</v>
      </c>
      <c r="J21" s="820" t="s">
        <v>208</v>
      </c>
      <c r="L21" s="154"/>
      <c r="M21" s="154"/>
      <c r="N21" s="154"/>
    </row>
    <row r="22" spans="1:14" s="11" customFormat="1" ht="31.5" x14ac:dyDescent="0.25">
      <c r="A22" s="835" t="s">
        <v>706</v>
      </c>
      <c r="B22" s="833">
        <v>1</v>
      </c>
      <c r="C22" s="836">
        <v>1210</v>
      </c>
      <c r="D22" s="833" t="s">
        <v>912</v>
      </c>
      <c r="E22" s="833" t="s">
        <v>914</v>
      </c>
      <c r="F22" s="833" t="s">
        <v>116</v>
      </c>
      <c r="G22" s="833">
        <v>1210</v>
      </c>
      <c r="H22" s="833">
        <v>102</v>
      </c>
      <c r="I22" s="833">
        <v>1210</v>
      </c>
      <c r="J22" s="834" t="s">
        <v>208</v>
      </c>
      <c r="L22" s="154"/>
      <c r="M22" s="154"/>
      <c r="N22" s="154"/>
    </row>
    <row r="25" spans="1:14" ht="15.75" x14ac:dyDescent="0.25">
      <c r="A25" s="154" t="s">
        <v>779</v>
      </c>
      <c r="B25" s="123">
        <v>32110</v>
      </c>
    </row>
    <row r="26" spans="1:14" s="11" customFormat="1" ht="30" x14ac:dyDescent="0.25">
      <c r="A26" s="154" t="s">
        <v>780</v>
      </c>
      <c r="B26" s="123">
        <v>32110</v>
      </c>
      <c r="C26" s="154"/>
      <c r="D26" s="154"/>
      <c r="E26" s="154"/>
      <c r="F26" s="154"/>
      <c r="G26" s="154"/>
      <c r="H26" s="154"/>
      <c r="I26" s="154"/>
      <c r="J26" s="154"/>
      <c r="L26" s="154"/>
      <c r="M26" s="154"/>
      <c r="N26" s="154"/>
    </row>
    <row r="27" spans="1:14" s="11" customFormat="1" ht="32.25" customHeight="1" x14ac:dyDescent="0.25">
      <c r="A27" s="124" t="s">
        <v>1017</v>
      </c>
      <c r="B27" s="733">
        <v>17666</v>
      </c>
      <c r="C27" s="154"/>
      <c r="D27" s="154"/>
      <c r="E27" s="154"/>
      <c r="F27" s="154"/>
      <c r="G27" s="154"/>
      <c r="H27" s="154"/>
      <c r="I27" s="154"/>
      <c r="J27" s="154"/>
      <c r="L27" s="154"/>
      <c r="M27" s="154"/>
      <c r="N27" s="154"/>
    </row>
    <row r="28" spans="1:14" ht="15.75" x14ac:dyDescent="0.25">
      <c r="A28" s="9"/>
    </row>
  </sheetData>
  <mergeCells count="12">
    <mergeCell ref="A16:A20"/>
    <mergeCell ref="B16:B20"/>
    <mergeCell ref="C16:C20"/>
    <mergeCell ref="A8:J8"/>
    <mergeCell ref="A9:C9"/>
    <mergeCell ref="D9:J9"/>
    <mergeCell ref="A10:A11"/>
    <mergeCell ref="B10:B11"/>
    <mergeCell ref="C10:C11"/>
    <mergeCell ref="D10:G10"/>
    <mergeCell ref="H10:I10"/>
    <mergeCell ref="J10:J11"/>
  </mergeCells>
  <pageMargins left="0.70866141732283472" right="0.70866141732283472" top="0.74803149606299213" bottom="0.74803149606299213" header="0.31496062992125984" footer="0.31496062992125984"/>
  <pageSetup paperSize="9" scale="66"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8D7B58-A279-4C8E-995B-BAB7F9CE1FF3}">
  <sheetPr>
    <tabColor rgb="FFFFC000"/>
  </sheetPr>
  <dimension ref="A1:N15"/>
  <sheetViews>
    <sheetView workbookViewId="0">
      <selection activeCell="I14" sqref="I14"/>
    </sheetView>
  </sheetViews>
  <sheetFormatPr defaultColWidth="9.140625" defaultRowHeight="15" x14ac:dyDescent="0.25"/>
  <cols>
    <col min="1" max="1" width="33.140625" style="154" customWidth="1"/>
    <col min="2" max="2" width="14.28515625" style="154" customWidth="1"/>
    <col min="3" max="3" width="16.85546875" style="154" customWidth="1"/>
    <col min="4" max="5" width="14.140625" style="154" customWidth="1"/>
    <col min="6" max="6" width="21" style="154" customWidth="1"/>
    <col min="7" max="7" width="14.28515625" style="154" customWidth="1"/>
    <col min="8" max="8" width="14.5703125" style="154" customWidth="1"/>
    <col min="9" max="9" width="14.140625" style="154" customWidth="1"/>
    <col min="10" max="10" width="32.85546875" style="154" customWidth="1"/>
    <col min="11" max="11" width="14.140625" style="11" customWidth="1"/>
    <col min="12" max="14" width="10" style="154" bestFit="1" customWidth="1"/>
    <col min="15" max="16384" width="9.140625" style="154"/>
  </cols>
  <sheetData>
    <row r="1" spans="1:14" ht="15.75" x14ac:dyDescent="0.25">
      <c r="A1" s="9"/>
      <c r="B1" s="9"/>
      <c r="C1" s="9"/>
      <c r="D1" s="9"/>
      <c r="E1" s="9"/>
      <c r="H1" s="9"/>
      <c r="I1" s="9"/>
      <c r="J1" s="192" t="s">
        <v>943</v>
      </c>
    </row>
    <row r="2" spans="1:14" ht="51" customHeight="1" x14ac:dyDescent="0.25">
      <c r="A2" s="9" t="s">
        <v>915</v>
      </c>
      <c r="B2" s="9"/>
      <c r="C2" s="9"/>
      <c r="D2" s="9"/>
      <c r="E2" s="9"/>
      <c r="F2" s="9"/>
      <c r="G2" s="9"/>
      <c r="H2" s="9"/>
      <c r="I2" s="9"/>
      <c r="J2" s="9" t="s">
        <v>1112</v>
      </c>
    </row>
    <row r="3" spans="1:14" ht="15.75" x14ac:dyDescent="0.25">
      <c r="A3" s="9"/>
      <c r="B3" s="9"/>
      <c r="C3" s="9"/>
      <c r="D3" s="9"/>
      <c r="E3" s="9"/>
      <c r="F3" s="415" t="s">
        <v>605</v>
      </c>
      <c r="G3" s="415">
        <f>G11</f>
        <v>3690.5</v>
      </c>
      <c r="H3" s="9"/>
      <c r="I3" s="9"/>
      <c r="J3" s="10"/>
    </row>
    <row r="4" spans="1:14" ht="18.75" x14ac:dyDescent="0.25">
      <c r="A4" s="851" t="s">
        <v>48</v>
      </c>
      <c r="B4" s="851"/>
      <c r="C4" s="852"/>
      <c r="D4" s="852"/>
      <c r="E4" s="852"/>
      <c r="F4" s="852"/>
      <c r="G4" s="852"/>
      <c r="H4" s="852"/>
      <c r="I4" s="852"/>
      <c r="J4" s="853"/>
    </row>
    <row r="5" spans="1:14" ht="15.75" x14ac:dyDescent="0.25">
      <c r="A5" s="890" t="s">
        <v>49</v>
      </c>
      <c r="B5" s="891"/>
      <c r="C5" s="892"/>
      <c r="D5" s="890" t="s">
        <v>48</v>
      </c>
      <c r="E5" s="891"/>
      <c r="F5" s="891"/>
      <c r="G5" s="891"/>
      <c r="H5" s="891"/>
      <c r="I5" s="891"/>
      <c r="J5" s="892"/>
    </row>
    <row r="6" spans="1:14" ht="15.75" x14ac:dyDescent="0.25">
      <c r="A6" s="893" t="s">
        <v>50</v>
      </c>
      <c r="B6" s="893" t="s">
        <v>51</v>
      </c>
      <c r="C6" s="893" t="s">
        <v>52</v>
      </c>
      <c r="D6" s="890" t="s">
        <v>53</v>
      </c>
      <c r="E6" s="891"/>
      <c r="F6" s="891"/>
      <c r="G6" s="892"/>
      <c r="H6" s="895" t="s">
        <v>54</v>
      </c>
      <c r="I6" s="896"/>
      <c r="J6" s="893" t="s">
        <v>55</v>
      </c>
    </row>
    <row r="7" spans="1:14" ht="31.5" x14ac:dyDescent="0.25">
      <c r="A7" s="894"/>
      <c r="B7" s="894"/>
      <c r="C7" s="894"/>
      <c r="D7" s="156" t="s">
        <v>56</v>
      </c>
      <c r="E7" s="156" t="s">
        <v>57</v>
      </c>
      <c r="F7" s="156" t="s">
        <v>58</v>
      </c>
      <c r="G7" s="156" t="s">
        <v>59</v>
      </c>
      <c r="H7" s="156" t="s">
        <v>4</v>
      </c>
      <c r="I7" s="156" t="s">
        <v>0</v>
      </c>
      <c r="J7" s="894"/>
    </row>
    <row r="8" spans="1:14" ht="15.75" x14ac:dyDescent="0.25">
      <c r="A8" s="69" t="s">
        <v>6</v>
      </c>
      <c r="B8" s="15">
        <f>SUM(B9:B11)</f>
        <v>23</v>
      </c>
      <c r="C8" s="99">
        <f>SUM(C9:C11)</f>
        <v>40325</v>
      </c>
      <c r="D8" s="15"/>
      <c r="E8" s="15"/>
      <c r="F8" s="15"/>
      <c r="G8" s="99">
        <f>SUM(G9:G11)</f>
        <v>3690.5</v>
      </c>
      <c r="H8" s="99"/>
      <c r="I8" s="99">
        <f>SUM(I9:I11)</f>
        <v>3690.5</v>
      </c>
      <c r="J8" s="15"/>
    </row>
    <row r="9" spans="1:14" ht="15.75" x14ac:dyDescent="0.25">
      <c r="A9" s="228" t="s">
        <v>328</v>
      </c>
      <c r="B9" s="225">
        <v>11</v>
      </c>
      <c r="C9" s="229">
        <v>33275</v>
      </c>
      <c r="D9" s="230"/>
      <c r="E9" s="158"/>
      <c r="F9" s="158"/>
      <c r="G9" s="158"/>
      <c r="H9" s="158"/>
      <c r="I9" s="158"/>
      <c r="J9" s="16" t="s">
        <v>916</v>
      </c>
    </row>
    <row r="10" spans="1:14" ht="15.75" x14ac:dyDescent="0.25">
      <c r="A10" s="228" t="s">
        <v>770</v>
      </c>
      <c r="B10" s="225">
        <v>11</v>
      </c>
      <c r="C10" s="229">
        <v>3355</v>
      </c>
      <c r="D10" s="230"/>
      <c r="E10" s="158"/>
      <c r="F10" s="158"/>
      <c r="G10" s="158"/>
      <c r="H10" s="158"/>
      <c r="I10" s="158"/>
      <c r="J10" s="16" t="s">
        <v>916</v>
      </c>
    </row>
    <row r="11" spans="1:14" ht="31.5" x14ac:dyDescent="0.25">
      <c r="A11" s="839" t="s">
        <v>769</v>
      </c>
      <c r="B11" s="840">
        <v>1</v>
      </c>
      <c r="C11" s="841">
        <v>3695</v>
      </c>
      <c r="D11" s="842" t="s">
        <v>917</v>
      </c>
      <c r="E11" s="843" t="s">
        <v>595</v>
      </c>
      <c r="F11" s="843" t="s">
        <v>357</v>
      </c>
      <c r="G11" s="843">
        <v>3690.5</v>
      </c>
      <c r="H11" s="843" t="s">
        <v>918</v>
      </c>
      <c r="I11" s="843">
        <v>3690.5</v>
      </c>
      <c r="J11" s="489" t="s">
        <v>919</v>
      </c>
    </row>
    <row r="13" spans="1:14" ht="15.75" x14ac:dyDescent="0.25">
      <c r="A13" s="154" t="s">
        <v>779</v>
      </c>
      <c r="B13" s="123">
        <v>0</v>
      </c>
    </row>
    <row r="14" spans="1:14" s="11" customFormat="1" ht="31.5" x14ac:dyDescent="0.25">
      <c r="A14" s="9" t="s">
        <v>1054</v>
      </c>
      <c r="B14" s="733">
        <f>ROUNDUP(G3,0)</f>
        <v>3691</v>
      </c>
      <c r="C14" s="154"/>
      <c r="D14" s="154"/>
      <c r="E14" s="154"/>
      <c r="F14" s="154"/>
      <c r="G14" s="154"/>
      <c r="H14" s="154"/>
      <c r="I14" s="154"/>
      <c r="J14" s="154"/>
      <c r="L14" s="154"/>
      <c r="M14" s="154"/>
      <c r="N14" s="154"/>
    </row>
    <row r="15" spans="1:14" ht="18" customHeight="1" x14ac:dyDescent="0.25">
      <c r="A15" s="231"/>
      <c r="B15" s="231"/>
      <c r="C15" s="231"/>
      <c r="D15" s="231"/>
      <c r="E15" s="231"/>
      <c r="F15" s="231"/>
      <c r="G15" s="231"/>
      <c r="H15" s="231"/>
    </row>
  </sheetData>
  <mergeCells count="9">
    <mergeCell ref="A4:J4"/>
    <mergeCell ref="A5:C5"/>
    <mergeCell ref="D5:J5"/>
    <mergeCell ref="A6:A7"/>
    <mergeCell ref="B6:B7"/>
    <mergeCell ref="C6:C7"/>
    <mergeCell ref="D6:G6"/>
    <mergeCell ref="H6:I6"/>
    <mergeCell ref="J6:J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2</vt:i4>
      </vt:variant>
    </vt:vector>
  </HeadingPairs>
  <TitlesOfParts>
    <vt:vector size="26" baseType="lpstr">
      <vt:lpstr>Kopsavilkums</vt:lpstr>
      <vt:lpstr>R.1.sl._799</vt:lpstr>
      <vt:lpstr>R.2.sl_799</vt:lpstr>
      <vt:lpstr>Rezekne_799</vt:lpstr>
      <vt:lpstr>Jelg_799</vt:lpstr>
      <vt:lpstr>Ziemeļkurz_799</vt:lpstr>
      <vt:lpstr>Vidzem_899</vt:lpstr>
      <vt:lpstr>Jekabp_899</vt:lpstr>
      <vt:lpstr>Ziemeļk_899</vt:lpstr>
      <vt:lpstr>Priek_899</vt:lpstr>
      <vt:lpstr>Dobele_899</vt:lpstr>
      <vt:lpstr>Alūksn_899</vt:lpstr>
      <vt:lpstr>Bausk_899</vt:lpstr>
      <vt:lpstr>Cēsis_899</vt:lpstr>
      <vt:lpstr>Madona_899</vt:lpstr>
      <vt:lpstr>Limb_899</vt:lpstr>
      <vt:lpstr>R.2.sl_899</vt:lpstr>
      <vt:lpstr>Sanare_899</vt:lpstr>
      <vt:lpstr>Jelg_899</vt:lpstr>
      <vt:lpstr>Tukums_899</vt:lpstr>
      <vt:lpstr>Saldus_904</vt:lpstr>
      <vt:lpstr>Ludza_904</vt:lpstr>
      <vt:lpstr>Jūras MC_904</vt:lpstr>
      <vt:lpstr>Aizkraukle_904</vt:lpstr>
      <vt:lpstr>Jelg_799!Print_Area</vt:lpstr>
      <vt:lpstr>Rezekne_799!Print_Area</vt:lpstr>
    </vt:vector>
  </TitlesOfParts>
  <Company>NVD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Baiba Dreimane</dc:creator>
  <cp:lastModifiedBy>Lāsma Zandberga</cp:lastModifiedBy>
  <cp:lastPrinted>2022-01-06T09:08:19Z</cp:lastPrinted>
  <dcterms:created xsi:type="dcterms:W3CDTF">2021-01-07T07:33:46Z</dcterms:created>
  <dcterms:modified xsi:type="dcterms:W3CDTF">2022-04-19T08:35:48Z</dcterms:modified>
</cp:coreProperties>
</file>