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5726"/>
  <workbookPr/>
  <mc:AlternateContent xmlns:mc="http://schemas.openxmlformats.org/markup-compatibility/2006">
    <mc:Choice Requires="x15">
      <x15ac:absPath xmlns:x15ac="http://schemas.microsoft.com/office/spreadsheetml/2010/11/ac" url="\\vnozare.pri\vm\Redirect_profiles\lzandberga\Desktop\4_5_6_pieskirumi\2022_pieprasijums\011222\"/>
    </mc:Choice>
  </mc:AlternateContent>
  <xr:revisionPtr revIDLastSave="0" documentId="13_ncr:1_{BECBA127-5F3A-4499-A066-6BFCD6BEA7A0}" xr6:coauthVersionLast="47" xr6:coauthVersionMax="47" xr10:uidLastSave="{00000000-0000-0000-0000-000000000000}"/>
  <bookViews>
    <workbookView xWindow="-120" yWindow="-120" windowWidth="29040" windowHeight="15840" tabRatio="970" activeTab="1" xr2:uid="{00000000-000D-0000-FFFF-FFFF00000000}"/>
  </bookViews>
  <sheets>
    <sheet name="Kopsavilkums" sheetId="77" r:id="rId1"/>
    <sheet name="Vidzem_899" sheetId="105" r:id="rId2"/>
  </sheets>
  <externalReferences>
    <externalReference r:id="rId3"/>
  </externalReferences>
  <definedNames>
    <definedName name="_xlnm._FilterDatabase" localSheetId="0" hidden="1">Kopsavilkums!$A$6:$T$6</definedName>
    <definedName name="_xlnm.Print_Area" localSheetId="0">Kopsavilkums!$A$1:$T$73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K7" i="77" l="1"/>
  <c r="L7" i="77"/>
  <c r="M7" i="77"/>
  <c r="N7" i="77"/>
  <c r="O7" i="77"/>
  <c r="P7" i="77"/>
  <c r="Q7" i="77"/>
  <c r="J7" i="77"/>
  <c r="K8" i="77"/>
  <c r="L8" i="77"/>
  <c r="M8" i="77"/>
  <c r="N8" i="77"/>
  <c r="O8" i="77"/>
  <c r="P8" i="77"/>
  <c r="Q8" i="77"/>
  <c r="K9" i="77"/>
  <c r="L9" i="77"/>
  <c r="M9" i="77"/>
  <c r="N9" i="77"/>
  <c r="O9" i="77"/>
  <c r="P9" i="77"/>
  <c r="Q9" i="77"/>
  <c r="J9" i="77"/>
  <c r="K14" i="77"/>
  <c r="L14" i="77"/>
  <c r="M14" i="77"/>
  <c r="N14" i="77"/>
  <c r="O14" i="77"/>
  <c r="P14" i="77"/>
  <c r="Q14" i="77"/>
  <c r="J14" i="77"/>
  <c r="L17" i="77"/>
  <c r="M17" i="77"/>
  <c r="N17" i="77"/>
  <c r="O17" i="77"/>
  <c r="P17" i="77"/>
  <c r="Q17" i="77"/>
  <c r="L39" i="77"/>
  <c r="M39" i="77"/>
  <c r="N39" i="77"/>
  <c r="O39" i="77"/>
  <c r="P39" i="77"/>
  <c r="Q39" i="77"/>
  <c r="K39" i="77"/>
  <c r="P59" i="77"/>
  <c r="Q59" i="77"/>
  <c r="O59" i="77"/>
  <c r="Q62" i="77"/>
  <c r="G12" i="105"/>
  <c r="B55" i="105" s="1"/>
  <c r="G11" i="105"/>
  <c r="B54" i="105" s="1"/>
  <c r="I17" i="105"/>
  <c r="G17" i="105"/>
  <c r="C17" i="105"/>
  <c r="B17" i="105"/>
  <c r="G10" i="105"/>
  <c r="B53" i="105" s="1"/>
  <c r="G9" i="105"/>
  <c r="B52" i="105" s="1"/>
  <c r="G8" i="105"/>
  <c r="B51" i="105" s="1"/>
  <c r="G7" i="105"/>
  <c r="G6" i="105"/>
  <c r="B50" i="105" s="1"/>
  <c r="G5" i="105"/>
  <c r="G4" i="105"/>
  <c r="G3" i="105"/>
  <c r="B49" i="105" l="1"/>
  <c r="B47" i="105"/>
  <c r="U59" i="77" l="1"/>
  <c r="I4" i="77"/>
  <c r="T61" i="77" l="1"/>
  <c r="T63" i="77"/>
  <c r="T64" i="77"/>
  <c r="T65" i="77"/>
  <c r="T66" i="77"/>
  <c r="T67" i="77"/>
  <c r="T68" i="77"/>
  <c r="T69" i="77"/>
  <c r="T70" i="77"/>
  <c r="T71" i="77"/>
  <c r="T72" i="77"/>
  <c r="T60" i="77"/>
  <c r="T41" i="77"/>
  <c r="T42" i="77"/>
  <c r="T43" i="77"/>
  <c r="T44" i="77"/>
  <c r="T45" i="77"/>
  <c r="T46" i="77"/>
  <c r="T40" i="77"/>
  <c r="T17" i="77"/>
  <c r="T39" i="77"/>
  <c r="T19" i="77"/>
  <c r="T20" i="77"/>
  <c r="T21" i="77"/>
  <c r="T22" i="77"/>
  <c r="T23" i="77"/>
  <c r="T24" i="77"/>
  <c r="T25" i="77"/>
  <c r="T26" i="77"/>
  <c r="T27" i="77"/>
  <c r="T28" i="77"/>
  <c r="T29" i="77"/>
  <c r="T30" i="77"/>
  <c r="T31" i="77"/>
  <c r="T32" i="77"/>
  <c r="T33" i="77"/>
  <c r="T34" i="77"/>
  <c r="T35" i="77"/>
  <c r="T36" i="77"/>
  <c r="T37" i="77"/>
  <c r="T38" i="77"/>
  <c r="T18" i="77"/>
  <c r="T16" i="77"/>
  <c r="T15" i="77"/>
  <c r="T11" i="77"/>
  <c r="T12" i="77"/>
  <c r="T13" i="77"/>
  <c r="O73" i="77"/>
  <c r="T73" i="77" s="1"/>
  <c r="O69" i="77"/>
  <c r="O62" i="77"/>
  <c r="T62" i="77" s="1"/>
  <c r="O10" i="77"/>
  <c r="T10" i="77" s="1"/>
  <c r="T59" i="77" l="1"/>
  <c r="T14" i="77"/>
  <c r="T9" i="77"/>
  <c r="T8" i="77"/>
  <c r="K59" i="77" l="1"/>
  <c r="K17" i="77"/>
  <c r="J17" i="77"/>
  <c r="G18" i="77" l="1"/>
  <c r="T7" i="77" l="1"/>
  <c r="E8" i="77" l="1"/>
  <c r="F8" i="77"/>
  <c r="J8" i="77"/>
  <c r="I8" i="77"/>
  <c r="I14" i="77"/>
  <c r="R14" i="77"/>
  <c r="S14" i="77"/>
  <c r="I9" i="77"/>
  <c r="R9" i="77"/>
  <c r="S9" i="77"/>
  <c r="H14" i="77"/>
  <c r="H9" i="77"/>
  <c r="F14" i="77"/>
  <c r="F9" i="77"/>
  <c r="D8" i="77"/>
  <c r="D14" i="77"/>
  <c r="D9" i="77"/>
  <c r="E14" i="77"/>
  <c r="E9" i="77"/>
  <c r="H8" i="77" l="1"/>
  <c r="F61" i="77"/>
  <c r="G62" i="77"/>
  <c r="G63" i="77"/>
  <c r="G64" i="77"/>
  <c r="G65" i="77"/>
  <c r="G66" i="77"/>
  <c r="G67" i="77"/>
  <c r="G68" i="77"/>
  <c r="G69" i="77"/>
  <c r="G70" i="77"/>
  <c r="G71" i="77"/>
  <c r="G72" i="77"/>
  <c r="G73" i="77"/>
  <c r="G60" i="77"/>
  <c r="F39" i="77"/>
  <c r="G61" i="77" l="1"/>
  <c r="F59" i="77"/>
  <c r="F7" i="77" s="1"/>
  <c r="G59" i="77" l="1"/>
  <c r="G15" i="77"/>
  <c r="G20" i="77"/>
  <c r="G41" i="77"/>
  <c r="G42" i="77"/>
  <c r="G43" i="77"/>
  <c r="G44" i="77"/>
  <c r="G45" i="77"/>
  <c r="G46" i="77"/>
  <c r="G40" i="77"/>
  <c r="G25" i="77"/>
  <c r="G19" i="77"/>
  <c r="G21" i="77"/>
  <c r="G23" i="77"/>
  <c r="G24" i="77"/>
  <c r="G26" i="77"/>
  <c r="G27" i="77"/>
  <c r="G28" i="77"/>
  <c r="G29" i="77"/>
  <c r="G30" i="77"/>
  <c r="G31" i="77"/>
  <c r="G32" i="77"/>
  <c r="G33" i="77"/>
  <c r="G34" i="77"/>
  <c r="G35" i="77"/>
  <c r="G36" i="77"/>
  <c r="G37" i="77"/>
  <c r="G38" i="77"/>
  <c r="G16" i="77"/>
  <c r="G10" i="77"/>
  <c r="G11" i="77"/>
  <c r="G12" i="77"/>
  <c r="G13" i="77"/>
  <c r="F17" i="77"/>
  <c r="E22" i="77"/>
  <c r="E17" i="77" s="1"/>
  <c r="E39" i="77"/>
  <c r="E7" i="77" l="1"/>
  <c r="G9" i="77"/>
  <c r="G14" i="77"/>
  <c r="G8" i="77"/>
  <c r="G22" i="77"/>
  <c r="G17" i="77" l="1"/>
  <c r="I17" i="77"/>
  <c r="I39" i="77"/>
  <c r="J59" i="77" l="1"/>
  <c r="J39" i="77" l="1"/>
  <c r="D52" i="77" l="1"/>
  <c r="D56" i="77"/>
  <c r="D48" i="77"/>
  <c r="G56" i="77"/>
  <c r="E56" i="77"/>
  <c r="G52" i="77"/>
  <c r="G48" i="77" s="1"/>
  <c r="E52" i="77"/>
  <c r="E48" i="77" s="1"/>
  <c r="I7" i="77" l="1"/>
  <c r="D47" i="77"/>
  <c r="D39" i="77"/>
  <c r="D22" i="77"/>
  <c r="D17" i="77" s="1"/>
  <c r="D7" i="77" l="1"/>
  <c r="G39" i="77"/>
  <c r="G7" i="77" l="1"/>
  <c r="T52" i="77" l="1"/>
  <c r="T48" i="77" s="1"/>
  <c r="T56" i="77"/>
</calcChain>
</file>

<file path=xl/sharedStrings.xml><?xml version="1.0" encoding="utf-8"?>
<sst xmlns="http://schemas.openxmlformats.org/spreadsheetml/2006/main" count="325" uniqueCount="250">
  <si>
    <t>Summa</t>
  </si>
  <si>
    <t>Jēkabpils RS</t>
  </si>
  <si>
    <t>Jelgavas PS</t>
  </si>
  <si>
    <t>Liepājas RS</t>
  </si>
  <si>
    <t>Nr.</t>
  </si>
  <si>
    <t>datums</t>
  </si>
  <si>
    <t>KOPĀ, t.sk.</t>
  </si>
  <si>
    <t>Rēzeknes sl</t>
  </si>
  <si>
    <t>Ziemeļkurzemes RS</t>
  </si>
  <si>
    <t>Ārstniecības iestāde</t>
  </si>
  <si>
    <t>Rīgas 2.slimnīca</t>
  </si>
  <si>
    <t>29.12.2021.</t>
  </si>
  <si>
    <t>2022.gada summa</t>
  </si>
  <si>
    <t>Vidzemes slimnīca</t>
  </si>
  <si>
    <t>Priekules slimnīca</t>
  </si>
  <si>
    <t>Alūksnes slimnīca</t>
  </si>
  <si>
    <t>Cēsu slimnīca</t>
  </si>
  <si>
    <t>Preiļu slimnīca</t>
  </si>
  <si>
    <t>Jūrmalas slimnīca</t>
  </si>
  <si>
    <t>Aizkraukles sl.</t>
  </si>
  <si>
    <t>Sanare KRC Jaunķemeri</t>
  </si>
  <si>
    <t>Irlavas SKS</t>
  </si>
  <si>
    <t>Tukuma slimnīca</t>
  </si>
  <si>
    <t>30.12.2021.</t>
  </si>
  <si>
    <t>NVD-9/200-2021</t>
  </si>
  <si>
    <t>NVD-9/205-2021</t>
  </si>
  <si>
    <t>NVD-9/237-2021</t>
  </si>
  <si>
    <t>NVD-9/221-2021</t>
  </si>
  <si>
    <t>22.12.2021.</t>
  </si>
  <si>
    <t>NVD-9/216-2021</t>
  </si>
  <si>
    <t>27.12.2021.</t>
  </si>
  <si>
    <t>NVD-9/209-2021</t>
  </si>
  <si>
    <t>Limbažu slimnīca</t>
  </si>
  <si>
    <t>23.12.2021.</t>
  </si>
  <si>
    <t>NVD-9/224-2021</t>
  </si>
  <si>
    <t>NVD-9/211-2021</t>
  </si>
  <si>
    <t>NVD-9/207-2021</t>
  </si>
  <si>
    <t>NVD-9/208-2021</t>
  </si>
  <si>
    <t>NVD-9/220-2021</t>
  </si>
  <si>
    <t>NVD-9/204-2021</t>
  </si>
  <si>
    <t>28.12.2021.</t>
  </si>
  <si>
    <t>NVD-9/231-2021</t>
  </si>
  <si>
    <t>NVD-9/222-2021</t>
  </si>
  <si>
    <t>NVD-9/218-2021</t>
  </si>
  <si>
    <t>NVD-9/206-2021</t>
  </si>
  <si>
    <t>NVD-9/214-2021</t>
  </si>
  <si>
    <t>NVD-9/203-2021</t>
  </si>
  <si>
    <t xml:space="preserve">Informācija par finanšu līdzekļu izlietojumu </t>
  </si>
  <si>
    <t xml:space="preserve">Plānotais finansējums </t>
  </si>
  <si>
    <t>Pozīcijas nosaukums</t>
  </si>
  <si>
    <t>Skaits</t>
  </si>
  <si>
    <t>Plānotā summa (ar PVN), EUR</t>
  </si>
  <si>
    <t xml:space="preserve">Pavadzīme </t>
  </si>
  <si>
    <t xml:space="preserve">Maksājuma uzdevums </t>
  </si>
  <si>
    <t>Komentārs par izpildes progresu</t>
  </si>
  <si>
    <t>Pavadzīmes  Nr.</t>
  </si>
  <si>
    <t>Datums</t>
  </si>
  <si>
    <t>Piegādātājs</t>
  </si>
  <si>
    <t>Summa ( ar PVN) EUR</t>
  </si>
  <si>
    <t>08.12.2021.</t>
  </si>
  <si>
    <t>Rīgas 1.slimnīca</t>
  </si>
  <si>
    <t>NVD-9/234-2021</t>
  </si>
  <si>
    <t>NVD-9/187-2021</t>
  </si>
  <si>
    <t>17.03.2021.</t>
  </si>
  <si>
    <t>NVD-2/131-2021</t>
  </si>
  <si>
    <t>NVD-9/195-2021</t>
  </si>
  <si>
    <t>NVD-9/201-2021</t>
  </si>
  <si>
    <t>Saldus MC</t>
  </si>
  <si>
    <t>NVD-9/227-2021</t>
  </si>
  <si>
    <t>Ludzas MC</t>
  </si>
  <si>
    <t>NVD-9/226-2021</t>
  </si>
  <si>
    <t>Latvijas Jūras MC</t>
  </si>
  <si>
    <t>NVD-9/228-2021</t>
  </si>
  <si>
    <t>NVD-9/233-2021</t>
  </si>
  <si>
    <t>Rīgas Dzemdību nams</t>
  </si>
  <si>
    <t>NVD-9/230-2021</t>
  </si>
  <si>
    <t>Aizkraukles S</t>
  </si>
  <si>
    <t>Krāslavas slimnīca</t>
  </si>
  <si>
    <t>Bauskas slimnīca</t>
  </si>
  <si>
    <t>Dobeles un apkārtnes slimnīca</t>
  </si>
  <si>
    <t>Madonas slimnīca</t>
  </si>
  <si>
    <t>Avansā izmaksāts 2021.gadā</t>
  </si>
  <si>
    <t>Faktiski apgūts finansējums 2021. gadā</t>
  </si>
  <si>
    <t>1.1.pielikums</t>
  </si>
  <si>
    <t>Rīgas Austrumu klīniskā universitātes slimnīca</t>
  </si>
  <si>
    <t>Paula Stradiņa klīniskā universitātes slimnīca</t>
  </si>
  <si>
    <t>Traumatoloģijas un ortopēdijas slimnīca</t>
  </si>
  <si>
    <t xml:space="preserve">7.piešķīrums (Izlietojums, atbilstoši Ministru kabineta 2021.gada 4.novembra rīkojumam Ministru kabineta rīkojums Nr. 797 “Par apropriācijas palielināšanu Veselības ministrijai” </t>
  </si>
  <si>
    <t xml:space="preserve">8.piešķīrums (Izlietojums, atbilstoši Ministru kabineta 2021.gada 1.decembra rīkojumam Ministru kabineta rīkojums Nr. 900 “Par apropriācijas palielināšanu Veselības ministrijai” </t>
  </si>
  <si>
    <t>Daugavpils psihoneiroloģiskā slimnīca</t>
  </si>
  <si>
    <t>Strenču psihoneiroloģiskā slimnīca</t>
  </si>
  <si>
    <t>Rīgas psihiatrijas un narkoloģijas centrs</t>
  </si>
  <si>
    <t xml:space="preserve">9.piešķīrums (Izlietojums, atbilstoši Ministru kabineta 2021.gada 1.decembra rīkojumam Ministru kabineta rīkojums Nr. 905 “Par apropriācijas palielināšanu Veselības ministrijai” </t>
  </si>
  <si>
    <t>Ģintermuiža</t>
  </si>
  <si>
    <t>Summa priekšapmaksai VAI IEGULDĪŠANA PAMATKAPITĀLĀ 2021.gadā</t>
  </si>
  <si>
    <t>Pavisam kopā ieguldīšana pamatkapitālā (797, 900, 905)</t>
  </si>
  <si>
    <t>Finansējums, atbilstoši MK rīkojumiem un protokoliem</t>
  </si>
  <si>
    <t>Atlikums 2022.gadā (tiks veikts pārskaitījums uz valsts budžeta kontu)</t>
  </si>
  <si>
    <t>Atlikums 2021.gadā no daļēji noslēgtajiem vai nenoslēgtajiem līgumiem</t>
  </si>
  <si>
    <t>marts</t>
  </si>
  <si>
    <t>Segti no 2021. gada avansa finansējuma</t>
  </si>
  <si>
    <t>aprīlis</t>
  </si>
  <si>
    <t>Faktiskais atlikums 2022.gadā</t>
  </si>
  <si>
    <t>Faktiski apmaksāts 2021. gadā</t>
  </si>
  <si>
    <t>Pavisam kopā trīs rīkojumiem un protokoliem</t>
  </si>
  <si>
    <t>Par finanšu līdzekļu piešķiršanu no valsts budžeta programmas “Līdzekļi neparedzētiem gadījumiem”</t>
  </si>
  <si>
    <t xml:space="preserve">Papildus piešķirtā finansējums slimnīcu papildus kapacitātes stiprināšanai Covid -19 apstākļos piešķirtā finansējuma izlietojums </t>
  </si>
  <si>
    <t>2022. gadā papildus iezīmēts no 2021. gada neapgūtā finansējuma</t>
  </si>
  <si>
    <t>Balvu un Gulbenes SIA</t>
  </si>
  <si>
    <t>4.piešķīrums (Izlietojums, atbilstoši Ministru kabineta 2021.gada 3.novembra rīkojumam Nr.799 "Par finanšu līdzekļu piešķiršanu no valsts budžeta programmas "Līdzekļi neparedzētiem gadījumiem"), tai skaitā:</t>
  </si>
  <si>
    <t>izlietojums, atbilstoši Ministru kabineta 2021. gada 20. oktobra sēdes prorokollēmuma Nr. 71 4. § 6. punktam</t>
  </si>
  <si>
    <t>izlietojums, atbilstoši Ministru kabineta 2021. gada 26.oktobra sēdes protokollēmuma Nr. 72 60§ 3.punktam</t>
  </si>
  <si>
    <t xml:space="preserve">5.piešķīrums (Izlietojums, atbilstoši Ministru kabineta 2021.gada 1.decembra rīkojumam Nr.899 "Par finanšu līdzekļu piešķiršanu no valsts budžeta programmas "Līdzekļi neparedzētiem gadījumiem")/ izlietojums, atbilstoši  Ministru kabineta 2021. gada 2. novembra sēdes prorokollēmuma Nr. 73 47. § 3. punktam </t>
  </si>
  <si>
    <t xml:space="preserve">6.piešķīrums (Izlietojums, atbilstoši Ministru kabineta 2021.gada 1.decembra rīkojumam Nr.904 "Par finanšu līdzekļu piešķiršanu no valsts budžeta programmas "Līdzekļi neparedzētiem gadījumiem")/ izlietojums, atbilstoši Ministru kabineta 2021. gada 23. novembra sēdes prorokollēmuma Nr. 76 40. § 5. punktam </t>
  </si>
  <si>
    <t>Izlietojums, atbilstoši Ministru kabineta 2022. gada 26.aprīļa sēdes protokollēmuma Nr. 23 31§  3.punktam.</t>
  </si>
  <si>
    <t>segti no FM Rīk. Nr.303</t>
  </si>
  <si>
    <t>Faktiski apgūts 2022. gadā (segti no FM Rīk. Nr.303)</t>
  </si>
  <si>
    <t>30.03.2022.</t>
  </si>
  <si>
    <t>Piešķirts  finansējums par faktiski realizētiem 2021. un 2022. gada pasākumiem (2022.gada 17.maija FM rīk.303)</t>
  </si>
  <si>
    <t>Piešķirts  finansējums par faktiski realizētiem 2022. gada pasākumiem (2022.gada 2.jūnija FM rīk.337)</t>
  </si>
  <si>
    <t>Piešķirts  finansējums par faktiski realizētiem 2022. gada pasākumiem (2022.gada 6.jūlija FM rīk.426)</t>
  </si>
  <si>
    <t>Defibrilators</t>
  </si>
  <si>
    <t>1.2.pielikums</t>
  </si>
  <si>
    <t xml:space="preserve">Nepieciešams finansējums par faktiski realizētiem 2022. gada pasākumiem </t>
  </si>
  <si>
    <t>Piešķirts  finansējums par faktiski realizētiem 2022. gada pasākumiem (2022.gada 5.septembra FM rīk.519)</t>
  </si>
  <si>
    <t>Piešķirts  finansējums par faktiski realizētiem 2022. gada pasākumiem (2022.gada 27.oktobra FM rīk.648)</t>
  </si>
  <si>
    <t>Piešķirts  finansējums par faktiski realizētiem 2022. gada pasākumiem (2022.gada 7.oktobra FM rīk.593)</t>
  </si>
  <si>
    <t>septembris</t>
  </si>
  <si>
    <t>decembris</t>
  </si>
  <si>
    <t>janvāris</t>
  </si>
  <si>
    <t>jūnijs</t>
  </si>
  <si>
    <t>21.03.2022.</t>
  </si>
  <si>
    <t>segti no FM Rīk. Nr.426</t>
  </si>
  <si>
    <t>Faktiski apgūts 2022. gadā (segti no FM Rīk. Nr.426)</t>
  </si>
  <si>
    <t>novembris</t>
  </si>
  <si>
    <t>augusts</t>
  </si>
  <si>
    <t>oktobris</t>
  </si>
  <si>
    <t>25.10.2021.</t>
  </si>
  <si>
    <t>04.11.2021.</t>
  </si>
  <si>
    <t>Nepieciešams finansējums par faktiski realizētiem 2022. gada pasākumiem (iesniegts pieprasījums FM)</t>
  </si>
  <si>
    <t>Nepieciešams finansējums par faktiski realizētiem 2022. gada pasākumiem (apstiprināts ar 2022. gada 15. novembra MK rīk. Nr.812)</t>
  </si>
  <si>
    <t>SIA "Vidzemes slimnīca"</t>
  </si>
  <si>
    <t>Informācija par finanšu līdzekļu izlietojumu (līgums Nr. VS/2021-395 )</t>
  </si>
  <si>
    <t>Aktīvie pretizgulējumu matrači</t>
  </si>
  <si>
    <t>S01816</t>
  </si>
  <si>
    <t>21.10.2021.</t>
  </si>
  <si>
    <t>UAB Slaugivita</t>
  </si>
  <si>
    <t>21-05721</t>
  </si>
  <si>
    <t>Pacientu novērošanas monitori</t>
  </si>
  <si>
    <t>GRAINALV277</t>
  </si>
  <si>
    <t>11.04.2022.</t>
  </si>
  <si>
    <t>UAB Graina Latvia - filiāle</t>
  </si>
  <si>
    <t>22-09631</t>
  </si>
  <si>
    <t>Perfūzijas sūkņi</t>
  </si>
  <si>
    <t>306532 BLV</t>
  </si>
  <si>
    <t>SIA B.Braun Medical</t>
  </si>
  <si>
    <t>22-09062</t>
  </si>
  <si>
    <t>Mākslīgā plaušu ventilācijas iekārta</t>
  </si>
  <si>
    <t>ARB 116357</t>
  </si>
  <si>
    <t>SIA Arbor Medical Korporācija</t>
  </si>
  <si>
    <t>21-06561</t>
  </si>
  <si>
    <t>Baktericīdais gaisa caurplūdes recirkulators</t>
  </si>
  <si>
    <t>AM 1335</t>
  </si>
  <si>
    <t>06.12.2021.</t>
  </si>
  <si>
    <t>SIA Airmed</t>
  </si>
  <si>
    <t>21-07205</t>
  </si>
  <si>
    <t>Augstas plūsmas skābekļa terapijas iekārtas</t>
  </si>
  <si>
    <t>ELPA 022529</t>
  </si>
  <si>
    <t>SIA NMS ELPA</t>
  </si>
  <si>
    <t>21-05969</t>
  </si>
  <si>
    <t>ELPA 022753</t>
  </si>
  <si>
    <t>22.11.2021.</t>
  </si>
  <si>
    <t>21-06703</t>
  </si>
  <si>
    <t>21-06963</t>
  </si>
  <si>
    <t>Hipoksijas – hiperoksijas terapijas ierīce</t>
  </si>
  <si>
    <t>IT 003109</t>
  </si>
  <si>
    <t>04.03.2022.</t>
  </si>
  <si>
    <t>SIA Industriālās tehnoloģijas</t>
  </si>
  <si>
    <t>22-08965</t>
  </si>
  <si>
    <t>Kardiotokogrāfs</t>
  </si>
  <si>
    <t>Mobila ultrasonogrāfijas iekārta</t>
  </si>
  <si>
    <t>GRAINALV327</t>
  </si>
  <si>
    <t>14.09.2022.</t>
  </si>
  <si>
    <t>22-12981</t>
  </si>
  <si>
    <t>Funkcionālās gultas (ar pasīviem pretizgulējumu matračiem)</t>
  </si>
  <si>
    <t>ARB 201830</t>
  </si>
  <si>
    <t>25.03.2022.</t>
  </si>
  <si>
    <t>22-09063</t>
  </si>
  <si>
    <t>Instrumentu un manipulāciju galdiņi</t>
  </si>
  <si>
    <t>ARB 117129</t>
  </si>
  <si>
    <t>26.11.2021.</t>
  </si>
  <si>
    <t>21-06862</t>
  </si>
  <si>
    <t>MB 3775</t>
  </si>
  <si>
    <t>27.06.2022.</t>
  </si>
  <si>
    <t>UAB Metalo broliai</t>
  </si>
  <si>
    <t>22-10846</t>
  </si>
  <si>
    <t>segti no FM rīk. Nr. 593</t>
  </si>
  <si>
    <t>ARB 206144</t>
  </si>
  <si>
    <t>08.08.2022.</t>
  </si>
  <si>
    <t>22-12032</t>
  </si>
  <si>
    <t>Iesniegts MK apstiprināšanai</t>
  </si>
  <si>
    <t>Asins kultūru analizators</t>
  </si>
  <si>
    <t>Medicīniskais ledusskapis</t>
  </si>
  <si>
    <t>GEN220301-7</t>
  </si>
  <si>
    <t>09.06.2022.</t>
  </si>
  <si>
    <t>SIA GenMedica Baltic</t>
  </si>
  <si>
    <t>22-10642</t>
  </si>
  <si>
    <t>Centrifūga</t>
  </si>
  <si>
    <t>Pacientu pārvietošanas aprīkojums</t>
  </si>
  <si>
    <t>AM220300549</t>
  </si>
  <si>
    <t>SIA A.Medical</t>
  </si>
  <si>
    <t>22-09132</t>
  </si>
  <si>
    <t>Līķu rati</t>
  </si>
  <si>
    <t>ELPA 023077</t>
  </si>
  <si>
    <t>22-07469</t>
  </si>
  <si>
    <t>Ūdens sagatavošanas sistēma</t>
  </si>
  <si>
    <t>WAT21 2-0846</t>
  </si>
  <si>
    <t>26.10.2021.</t>
  </si>
  <si>
    <t>WATEX SIA</t>
  </si>
  <si>
    <t>21-05959</t>
  </si>
  <si>
    <t>Skābekļa terapijas ierīces</t>
  </si>
  <si>
    <t>ELPA 022765</t>
  </si>
  <si>
    <t>21-06947</t>
  </si>
  <si>
    <t>ELPA 023296</t>
  </si>
  <si>
    <t>28.01.2022.</t>
  </si>
  <si>
    <t>22-08325</t>
  </si>
  <si>
    <t>TR 220061</t>
  </si>
  <si>
    <t>02.08.2022.</t>
  </si>
  <si>
    <t>SIA Tradintek</t>
  </si>
  <si>
    <t>22-12099</t>
  </si>
  <si>
    <t>Enterālās barošanas sūkņi</t>
  </si>
  <si>
    <t>297430 BLV</t>
  </si>
  <si>
    <t>11.10.2021.</t>
  </si>
  <si>
    <t>21-05792</t>
  </si>
  <si>
    <t xml:space="preserve">Papildus nepieciešams finansējums 2022. gadā (segti no FM rīk. Nr. 593) </t>
  </si>
  <si>
    <t>Papildus nepieciešams finansējums 2022. gadā  (jaunie rēķini par periodu (novenbris)</t>
  </si>
  <si>
    <t>Papildus nepieciešams finansējums 2022. gadā  (segti no (apstiprināts ar 2022. gada 15. novembra MK rīk. Nr.812)</t>
  </si>
  <si>
    <t>tiks segti no (apstiprināts ar 2022. gada 15. novembra MK rīk. Nr.812)</t>
  </si>
  <si>
    <t xml:space="preserve">Papildus nepieciešams finansējums 2022. gadā  (segti no FM rīk. Nr. 648) </t>
  </si>
  <si>
    <t>GRAINALV350</t>
  </si>
  <si>
    <t>21.11.2022.</t>
  </si>
  <si>
    <t>22-14366</t>
  </si>
  <si>
    <t>papildus nepieciešams finansējums</t>
  </si>
  <si>
    <t>1-78509240-5</t>
  </si>
  <si>
    <t>15.11.2022.</t>
  </si>
  <si>
    <t>SIA BioAvots</t>
  </si>
  <si>
    <t>22-14372</t>
  </si>
  <si>
    <t>KJS 221875</t>
  </si>
  <si>
    <t>30.11.2022.</t>
  </si>
  <si>
    <t>SIA KJ Serviss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</si>
</sst>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_-* #,##0.00\ _€_-;\-* #,##0.00\ _€_-;_-* &quot;-&quot;??\ _€_-;_-@_-"/>
  </numFmts>
  <fonts count="26" x14ac:knownFonts="1">
    <font>
      <sz val="11"/>
      <color theme="1"/>
      <name val="Calibri"/>
      <family val="2"/>
      <charset val="186"/>
      <scheme val="minor"/>
    </font>
    <font>
      <b/>
      <sz val="11"/>
      <color theme="1"/>
      <name val="Calibri"/>
      <family val="2"/>
      <charset val="186"/>
      <scheme val="minor"/>
    </font>
    <font>
      <sz val="11"/>
      <color theme="1"/>
      <name val="Calibri"/>
      <family val="2"/>
      <charset val="186"/>
      <scheme val="minor"/>
    </font>
    <font>
      <sz val="11"/>
      <color theme="1"/>
      <name val="Arial"/>
      <family val="2"/>
      <charset val="186"/>
    </font>
    <font>
      <sz val="10"/>
      <name val="Arial"/>
      <family val="2"/>
      <charset val="186"/>
    </font>
    <font>
      <sz val="11"/>
      <name val="Calibri"/>
      <family val="2"/>
      <charset val="186"/>
      <scheme val="minor"/>
    </font>
    <font>
      <sz val="10"/>
      <name val="Arial"/>
      <family val="2"/>
    </font>
    <font>
      <b/>
      <i/>
      <u/>
      <sz val="11"/>
      <color theme="1"/>
      <name val="Calibri"/>
      <family val="2"/>
      <charset val="186"/>
      <scheme val="minor"/>
    </font>
    <font>
      <sz val="10"/>
      <color theme="1"/>
      <name val="Calibri"/>
      <family val="2"/>
      <charset val="186"/>
      <scheme val="minor"/>
    </font>
    <font>
      <sz val="9"/>
      <color theme="1"/>
      <name val="Calibri"/>
      <family val="2"/>
      <charset val="186"/>
      <scheme val="minor"/>
    </font>
    <font>
      <sz val="12"/>
      <color theme="1"/>
      <name val="Times New Roman"/>
      <family val="1"/>
      <charset val="186"/>
    </font>
    <font>
      <sz val="11"/>
      <color theme="1"/>
      <name val="Times New Roman"/>
      <family val="1"/>
      <charset val="186"/>
    </font>
    <font>
      <b/>
      <sz val="14"/>
      <name val="Times New Roman"/>
      <family val="1"/>
      <charset val="186"/>
    </font>
    <font>
      <b/>
      <sz val="12"/>
      <color theme="1"/>
      <name val="Times New Roman"/>
      <family val="1"/>
      <charset val="186"/>
    </font>
    <font>
      <sz val="12"/>
      <color theme="1"/>
      <name val="Times New Roman"/>
      <family val="1"/>
    </font>
    <font>
      <sz val="11"/>
      <color theme="1"/>
      <name val="Times New Roman"/>
      <family val="1"/>
    </font>
    <font>
      <sz val="11"/>
      <name val="Times New Roman"/>
      <family val="1"/>
      <charset val="186"/>
    </font>
    <font>
      <b/>
      <sz val="12"/>
      <color theme="1"/>
      <name val="Calibri"/>
      <family val="2"/>
      <charset val="186"/>
      <scheme val="minor"/>
    </font>
    <font>
      <sz val="9"/>
      <name val="Calibri"/>
      <family val="2"/>
      <charset val="186"/>
      <scheme val="minor"/>
    </font>
    <font>
      <sz val="10"/>
      <name val="Calibri"/>
      <family val="2"/>
      <charset val="186"/>
      <scheme val="minor"/>
    </font>
    <font>
      <b/>
      <sz val="12"/>
      <name val="Calibri"/>
      <family val="2"/>
      <charset val="186"/>
      <scheme val="minor"/>
    </font>
    <font>
      <b/>
      <sz val="11"/>
      <color theme="1"/>
      <name val="Calibri"/>
      <family val="2"/>
      <scheme val="minor"/>
    </font>
    <font>
      <b/>
      <i/>
      <u/>
      <sz val="11"/>
      <color theme="1"/>
      <name val="Calibri"/>
      <family val="2"/>
      <scheme val="minor"/>
    </font>
    <font>
      <sz val="11"/>
      <name val="Times New Roman"/>
      <family val="1"/>
    </font>
    <font>
      <b/>
      <sz val="11"/>
      <color theme="1"/>
      <name val="Times New Roman"/>
      <family val="1"/>
    </font>
    <font>
      <b/>
      <sz val="11"/>
      <name val="Calibri"/>
      <family val="2"/>
      <charset val="186"/>
      <scheme val="minor"/>
    </font>
  </fonts>
  <fills count="22">
    <fill>
      <patternFill patternType="none"/>
    </fill>
    <fill>
      <patternFill patternType="gray125"/>
    </fill>
    <fill>
      <patternFill patternType="solid">
        <fgColor theme="9" tint="0.79998168889431442"/>
        <bgColor indexed="64"/>
      </patternFill>
    </fill>
    <fill>
      <patternFill patternType="solid">
        <fgColor theme="7" tint="0.59999389629810485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5" tint="0.59999389629810485"/>
        <bgColor indexed="64"/>
      </patternFill>
    </fill>
    <fill>
      <patternFill patternType="solid">
        <fgColor theme="7" tint="0.79998168889431442"/>
        <bgColor indexed="64"/>
      </patternFill>
    </fill>
    <fill>
      <patternFill patternType="solid">
        <fgColor theme="9" tint="0.59999389629810485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theme="5" tint="0.79998168889431442"/>
        <bgColor indexed="64"/>
      </patternFill>
    </fill>
    <fill>
      <patternFill patternType="solid">
        <fgColor theme="8" tint="0.79998168889431442"/>
        <bgColor indexed="64"/>
      </patternFill>
    </fill>
    <fill>
      <patternFill patternType="solid">
        <fgColor rgb="FFFFC000"/>
        <bgColor indexed="64"/>
      </patternFill>
    </fill>
    <fill>
      <patternFill patternType="solid">
        <fgColor theme="6" tint="0.79998168889431442"/>
        <bgColor indexed="64"/>
      </patternFill>
    </fill>
    <fill>
      <patternFill patternType="solid">
        <fgColor theme="4" tint="0.79998168889431442"/>
        <bgColor indexed="64"/>
      </patternFill>
    </fill>
    <fill>
      <patternFill patternType="solid">
        <fgColor rgb="FF00B0F0"/>
        <bgColor indexed="64"/>
      </patternFill>
    </fill>
    <fill>
      <patternFill patternType="solid">
        <fgColor theme="5" tint="0.39997558519241921"/>
        <bgColor indexed="64"/>
      </patternFill>
    </fill>
    <fill>
      <patternFill patternType="solid">
        <fgColor theme="4" tint="0.59999389629810485"/>
        <bgColor indexed="64"/>
      </patternFill>
    </fill>
    <fill>
      <patternFill patternType="solid">
        <fgColor rgb="FF92D050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5" tint="-0.249977111117893"/>
        <bgColor indexed="64"/>
      </patternFill>
    </fill>
    <fill>
      <patternFill patternType="solid">
        <fgColor theme="2" tint="-9.9978637043366805E-2"/>
        <bgColor indexed="64"/>
      </patternFill>
    </fill>
    <fill>
      <patternFill patternType="solid">
        <fgColor theme="7"/>
        <bgColor indexed="64"/>
      </patternFill>
    </fill>
  </fills>
  <borders count="18">
    <border>
      <left/>
      <right/>
      <top/>
      <bottom/>
      <diagonal/>
    </border>
    <border>
      <left style="hair">
        <color auto="1"/>
      </left>
      <right style="hair">
        <color auto="1"/>
      </right>
      <top style="hair">
        <color auto="1"/>
      </top>
      <bottom style="hair">
        <color auto="1"/>
      </bottom>
      <diagonal/>
    </border>
    <border>
      <left style="hair">
        <color auto="1"/>
      </left>
      <right style="hair">
        <color auto="1"/>
      </right>
      <top style="hair">
        <color auto="1"/>
      </top>
      <bottom/>
      <diagonal/>
    </border>
    <border>
      <left style="hair">
        <color auto="1"/>
      </left>
      <right style="hair">
        <color auto="1"/>
      </right>
      <top/>
      <bottom style="hair">
        <color auto="1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auto="1"/>
      </left>
      <right/>
      <top/>
      <bottom style="thin">
        <color auto="1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hair">
        <color auto="1"/>
      </left>
      <right style="hair">
        <color auto="1"/>
      </right>
      <top/>
      <bottom/>
      <diagonal/>
    </border>
    <border>
      <left style="hair">
        <color auto="1"/>
      </left>
      <right/>
      <top style="hair">
        <color auto="1"/>
      </top>
      <bottom style="hair">
        <color auto="1"/>
      </bottom>
      <diagonal/>
    </border>
    <border>
      <left/>
      <right/>
      <top style="hair">
        <color auto="1"/>
      </top>
      <bottom style="hair">
        <color auto="1"/>
      </bottom>
      <diagonal/>
    </border>
    <border>
      <left style="thin">
        <color indexed="64"/>
      </left>
      <right style="thin">
        <color indexed="64"/>
      </right>
      <top/>
      <bottom/>
      <diagonal/>
    </border>
  </borders>
  <cellStyleXfs count="7">
    <xf numFmtId="0" fontId="0" fillId="0" borderId="0"/>
    <xf numFmtId="0" fontId="3" fillId="0" borderId="0"/>
    <xf numFmtId="164" fontId="2" fillId="0" borderId="0" applyFont="0" applyFill="0" applyBorder="0" applyAlignment="0" applyProtection="0"/>
    <xf numFmtId="0" fontId="4" fillId="0" borderId="0"/>
    <xf numFmtId="0" fontId="6" fillId="0" borderId="0"/>
    <xf numFmtId="164" fontId="2" fillId="0" borderId="0" applyFont="0" applyFill="0" applyBorder="0" applyAlignment="0" applyProtection="0"/>
    <xf numFmtId="0" fontId="2" fillId="0" borderId="0"/>
  </cellStyleXfs>
  <cellXfs count="264">
    <xf numFmtId="0" fontId="0" fillId="0" borderId="0" xfId="0"/>
    <xf numFmtId="0" fontId="0" fillId="0" borderId="1" xfId="0" applyBorder="1"/>
    <xf numFmtId="0" fontId="1" fillId="2" borderId="2" xfId="0" applyFont="1" applyFill="1" applyBorder="1" applyAlignment="1">
      <alignment horizontal="center"/>
    </xf>
    <xf numFmtId="0" fontId="1" fillId="2" borderId="3" xfId="0" applyFont="1" applyFill="1" applyBorder="1" applyAlignment="1">
      <alignment horizontal="center"/>
    </xf>
    <xf numFmtId="0" fontId="0" fillId="3" borderId="1" xfId="0" applyFill="1" applyBorder="1"/>
    <xf numFmtId="4" fontId="0" fillId="3" borderId="1" xfId="0" applyNumberFormat="1" applyFill="1" applyBorder="1"/>
    <xf numFmtId="0" fontId="1" fillId="2" borderId="1" xfId="0" applyFont="1" applyFill="1" applyBorder="1" applyAlignment="1">
      <alignment wrapText="1"/>
    </xf>
    <xf numFmtId="4" fontId="0" fillId="0" borderId="1" xfId="0" applyNumberFormat="1" applyFill="1" applyBorder="1"/>
    <xf numFmtId="3" fontId="0" fillId="3" borderId="1" xfId="0" applyNumberFormat="1" applyFill="1" applyBorder="1"/>
    <xf numFmtId="0" fontId="10" fillId="0" borderId="0" xfId="0" applyFont="1" applyAlignment="1">
      <alignment vertical="top" wrapText="1"/>
    </xf>
    <xf numFmtId="0" fontId="10" fillId="0" borderId="0" xfId="0" applyFont="1" applyAlignment="1">
      <alignment horizontal="right" vertical="top" wrapText="1"/>
    </xf>
    <xf numFmtId="4" fontId="11" fillId="0" borderId="0" xfId="0" applyNumberFormat="1" applyFont="1" applyAlignment="1">
      <alignment vertical="top" wrapText="1"/>
    </xf>
    <xf numFmtId="0" fontId="11" fillId="0" borderId="0" xfId="0" applyFont="1" applyAlignment="1">
      <alignment vertical="center" wrapText="1"/>
    </xf>
    <xf numFmtId="4" fontId="0" fillId="0" borderId="0" xfId="0" applyNumberFormat="1"/>
    <xf numFmtId="0" fontId="7" fillId="3" borderId="0" xfId="0" applyFont="1" applyFill="1" applyAlignment="1">
      <alignment horizontal="center" wrapText="1"/>
    </xf>
    <xf numFmtId="0" fontId="7" fillId="5" borderId="0" xfId="0" applyFont="1" applyFill="1" applyAlignment="1">
      <alignment horizontal="center" wrapText="1"/>
    </xf>
    <xf numFmtId="0" fontId="0" fillId="5" borderId="1" xfId="0" applyFill="1" applyBorder="1"/>
    <xf numFmtId="0" fontId="0" fillId="0" borderId="1" xfId="0" applyFill="1" applyBorder="1"/>
    <xf numFmtId="0" fontId="7" fillId="10" borderId="0" xfId="0" applyFont="1" applyFill="1" applyAlignment="1">
      <alignment horizontal="center" wrapText="1"/>
    </xf>
    <xf numFmtId="0" fontId="0" fillId="10" borderId="0" xfId="0" applyFill="1"/>
    <xf numFmtId="4" fontId="0" fillId="5" borderId="1" xfId="0" applyNumberFormat="1" applyFill="1" applyBorder="1"/>
    <xf numFmtId="3" fontId="8" fillId="0" borderId="1" xfId="0" applyNumberFormat="1" applyFont="1" applyFill="1" applyBorder="1" applyAlignment="1">
      <alignment wrapText="1"/>
    </xf>
    <xf numFmtId="3" fontId="0" fillId="0" borderId="1" xfId="0" applyNumberFormat="1" applyFill="1" applyBorder="1"/>
    <xf numFmtId="0" fontId="0" fillId="0" borderId="0" xfId="0" applyFill="1"/>
    <xf numFmtId="3" fontId="0" fillId="10" borderId="0" xfId="0" applyNumberFormat="1" applyFill="1"/>
    <xf numFmtId="0" fontId="16" fillId="0" borderId="0" xfId="0" applyFont="1" applyAlignment="1">
      <alignment vertical="top" wrapText="1"/>
    </xf>
    <xf numFmtId="0" fontId="11" fillId="0" borderId="0" xfId="0" applyFont="1" applyAlignment="1">
      <alignment vertical="top" wrapText="1"/>
    </xf>
    <xf numFmtId="4" fontId="16" fillId="0" borderId="0" xfId="0" applyNumberFormat="1" applyFont="1" applyAlignment="1">
      <alignment vertical="top" wrapText="1"/>
    </xf>
    <xf numFmtId="4" fontId="10" fillId="8" borderId="0" xfId="0" applyNumberFormat="1" applyFont="1" applyFill="1" applyAlignment="1">
      <alignment vertical="top" wrapText="1"/>
    </xf>
    <xf numFmtId="0" fontId="1" fillId="8" borderId="1" xfId="0" applyFont="1" applyFill="1" applyBorder="1"/>
    <xf numFmtId="4" fontId="1" fillId="8" borderId="0" xfId="0" applyNumberFormat="1" applyFont="1" applyFill="1"/>
    <xf numFmtId="0" fontId="5" fillId="0" borderId="1" xfId="0" applyFont="1" applyFill="1" applyBorder="1"/>
    <xf numFmtId="0" fontId="18" fillId="0" borderId="1" xfId="0" applyFont="1" applyFill="1" applyBorder="1" applyAlignment="1">
      <alignment wrapText="1"/>
    </xf>
    <xf numFmtId="4" fontId="19" fillId="0" borderId="1" xfId="0" applyNumberFormat="1" applyFont="1" applyFill="1" applyBorder="1" applyAlignment="1">
      <alignment wrapText="1"/>
    </xf>
    <xf numFmtId="3" fontId="19" fillId="0" borderId="1" xfId="0" applyNumberFormat="1" applyFont="1" applyFill="1" applyBorder="1" applyAlignment="1">
      <alignment wrapText="1"/>
    </xf>
    <xf numFmtId="3" fontId="5" fillId="0" borderId="1" xfId="0" applyNumberFormat="1" applyFont="1" applyFill="1" applyBorder="1"/>
    <xf numFmtId="4" fontId="5" fillId="0" borderId="1" xfId="0" applyNumberFormat="1" applyFont="1" applyFill="1" applyBorder="1"/>
    <xf numFmtId="0" fontId="9" fillId="0" borderId="1" xfId="0" applyFont="1" applyFill="1" applyBorder="1" applyAlignment="1">
      <alignment wrapText="1"/>
    </xf>
    <xf numFmtId="0" fontId="0" fillId="0" borderId="14" xfId="0" applyFill="1" applyBorder="1"/>
    <xf numFmtId="0" fontId="7" fillId="12" borderId="1" xfId="0" applyFont="1" applyFill="1" applyBorder="1" applyAlignment="1">
      <alignment horizontal="center" wrapText="1"/>
    </xf>
    <xf numFmtId="0" fontId="0" fillId="12" borderId="1" xfId="0" applyFill="1" applyBorder="1"/>
    <xf numFmtId="3" fontId="0" fillId="12" borderId="1" xfId="0" applyNumberFormat="1" applyFill="1" applyBorder="1"/>
    <xf numFmtId="0" fontId="7" fillId="9" borderId="1" xfId="0" applyFont="1" applyFill="1" applyBorder="1" applyAlignment="1">
      <alignment horizontal="center" wrapText="1"/>
    </xf>
    <xf numFmtId="0" fontId="0" fillId="9" borderId="1" xfId="0" applyFill="1" applyBorder="1"/>
    <xf numFmtId="3" fontId="0" fillId="9" borderId="1" xfId="0" applyNumberFormat="1" applyFill="1" applyBorder="1"/>
    <xf numFmtId="0" fontId="7" fillId="13" borderId="1" xfId="0" applyFont="1" applyFill="1" applyBorder="1" applyAlignment="1">
      <alignment horizontal="center" wrapText="1"/>
    </xf>
    <xf numFmtId="0" fontId="0" fillId="13" borderId="1" xfId="0" applyFill="1" applyBorder="1"/>
    <xf numFmtId="3" fontId="0" fillId="13" borderId="1" xfId="0" applyNumberFormat="1" applyFill="1" applyBorder="1"/>
    <xf numFmtId="0" fontId="1" fillId="2" borderId="1" xfId="0" applyFont="1" applyFill="1" applyBorder="1" applyAlignment="1">
      <alignment horizontal="center" vertical="center" wrapText="1"/>
    </xf>
    <xf numFmtId="0" fontId="17" fillId="8" borderId="1" xfId="0" applyFont="1" applyFill="1" applyBorder="1" applyAlignment="1">
      <alignment horizontal="left" wrapText="1"/>
    </xf>
    <xf numFmtId="0" fontId="17" fillId="8" borderId="1" xfId="0" applyFont="1" applyFill="1" applyBorder="1"/>
    <xf numFmtId="3" fontId="17" fillId="8" borderId="1" xfId="0" applyNumberFormat="1" applyFont="1" applyFill="1" applyBorder="1"/>
    <xf numFmtId="4" fontId="20" fillId="8" borderId="1" xfId="0" applyNumberFormat="1" applyFont="1" applyFill="1" applyBorder="1"/>
    <xf numFmtId="4" fontId="17" fillId="8" borderId="1" xfId="0" applyNumberFormat="1" applyFont="1" applyFill="1" applyBorder="1"/>
    <xf numFmtId="0" fontId="1" fillId="2" borderId="1" xfId="0" applyFont="1" applyFill="1" applyBorder="1" applyAlignment="1">
      <alignment horizontal="center" vertical="center"/>
    </xf>
    <xf numFmtId="0" fontId="1" fillId="8" borderId="1" xfId="0" applyFont="1" applyFill="1" applyBorder="1" applyAlignment="1">
      <alignment wrapText="1"/>
    </xf>
    <xf numFmtId="4" fontId="10" fillId="11" borderId="0" xfId="0" applyNumberFormat="1" applyFont="1" applyFill="1" applyAlignment="1">
      <alignment vertical="top" wrapText="1"/>
    </xf>
    <xf numFmtId="4" fontId="10" fillId="14" borderId="0" xfId="0" applyNumberFormat="1" applyFont="1" applyFill="1" applyAlignment="1">
      <alignment vertical="top" wrapText="1"/>
    </xf>
    <xf numFmtId="0" fontId="5" fillId="0" borderId="1" xfId="0" applyFont="1" applyFill="1" applyBorder="1" applyAlignment="1">
      <alignment horizontal="left"/>
    </xf>
    <xf numFmtId="0" fontId="1" fillId="2" borderId="1" xfId="0" applyFont="1" applyFill="1" applyBorder="1" applyAlignment="1">
      <alignment horizontal="center" vertical="center" wrapText="1"/>
    </xf>
    <xf numFmtId="4" fontId="0" fillId="10" borderId="1" xfId="0" applyNumberFormat="1" applyFill="1" applyBorder="1"/>
    <xf numFmtId="4" fontId="21" fillId="8" borderId="1" xfId="0" applyNumberFormat="1" applyFont="1" applyFill="1" applyBorder="1"/>
    <xf numFmtId="0" fontId="0" fillId="0" borderId="2" xfId="0" applyFill="1" applyBorder="1"/>
    <xf numFmtId="0" fontId="0" fillId="0" borderId="2" xfId="0" applyBorder="1"/>
    <xf numFmtId="3" fontId="0" fillId="0" borderId="2" xfId="0" applyNumberFormat="1" applyFill="1" applyBorder="1"/>
    <xf numFmtId="0" fontId="7" fillId="14" borderId="15" xfId="0" applyFont="1" applyFill="1" applyBorder="1" applyAlignment="1">
      <alignment horizontal="center" wrapText="1"/>
    </xf>
    <xf numFmtId="0" fontId="0" fillId="14" borderId="16" xfId="0" applyFill="1" applyBorder="1"/>
    <xf numFmtId="3" fontId="0" fillId="14" borderId="16" xfId="0" applyNumberFormat="1" applyFill="1" applyBorder="1"/>
    <xf numFmtId="3" fontId="0" fillId="0" borderId="16" xfId="0" applyNumberFormat="1" applyFill="1" applyBorder="1"/>
    <xf numFmtId="4" fontId="0" fillId="14" borderId="1" xfId="0" applyNumberFormat="1" applyFill="1" applyBorder="1"/>
    <xf numFmtId="0" fontId="22" fillId="9" borderId="0" xfId="0" applyFont="1" applyFill="1" applyAlignment="1">
      <alignment horizontal="right" wrapText="1"/>
    </xf>
    <xf numFmtId="0" fontId="9" fillId="9" borderId="1" xfId="0" applyFont="1" applyFill="1" applyBorder="1" applyAlignment="1">
      <alignment wrapText="1"/>
    </xf>
    <xf numFmtId="3" fontId="8" fillId="9" borderId="1" xfId="0" applyNumberFormat="1" applyFont="1" applyFill="1" applyBorder="1" applyAlignment="1">
      <alignment wrapText="1"/>
    </xf>
    <xf numFmtId="4" fontId="23" fillId="0" borderId="0" xfId="0" applyNumberFormat="1" applyFont="1" applyAlignment="1">
      <alignment vertical="top" wrapText="1"/>
    </xf>
    <xf numFmtId="4" fontId="24" fillId="0" borderId="0" xfId="0" applyNumberFormat="1" applyFont="1" applyAlignment="1">
      <alignment vertical="top" wrapText="1"/>
    </xf>
    <xf numFmtId="3" fontId="5" fillId="0" borderId="16" xfId="0" applyNumberFormat="1" applyFont="1" applyFill="1" applyBorder="1"/>
    <xf numFmtId="4" fontId="0" fillId="14" borderId="16" xfId="0" applyNumberFormat="1" applyFill="1" applyBorder="1"/>
    <xf numFmtId="4" fontId="0" fillId="0" borderId="16" xfId="0" applyNumberFormat="1" applyFill="1" applyBorder="1"/>
    <xf numFmtId="0" fontId="10" fillId="16" borderId="0" xfId="0" applyFont="1" applyFill="1" applyAlignment="1">
      <alignment vertical="top" wrapText="1"/>
    </xf>
    <xf numFmtId="4" fontId="10" fillId="16" borderId="0" xfId="0" applyNumberFormat="1" applyFont="1" applyFill="1" applyAlignment="1">
      <alignment vertical="top" wrapText="1"/>
    </xf>
    <xf numFmtId="4" fontId="10" fillId="17" borderId="0" xfId="0" applyNumberFormat="1" applyFont="1" applyFill="1" applyAlignment="1">
      <alignment vertical="top" wrapText="1"/>
    </xf>
    <xf numFmtId="0" fontId="10" fillId="17" borderId="13" xfId="0" applyFont="1" applyFill="1" applyBorder="1" applyAlignment="1">
      <alignment vertical="top" wrapText="1"/>
    </xf>
    <xf numFmtId="0" fontId="10" fillId="16" borderId="13" xfId="0" applyFont="1" applyFill="1" applyBorder="1" applyAlignment="1">
      <alignment vertical="top" wrapText="1"/>
    </xf>
    <xf numFmtId="0" fontId="11" fillId="16" borderId="13" xfId="0" applyFont="1" applyFill="1" applyBorder="1" applyAlignment="1">
      <alignment vertical="top" wrapText="1"/>
    </xf>
    <xf numFmtId="4" fontId="15" fillId="0" borderId="0" xfId="0" applyNumberFormat="1" applyFont="1" applyAlignment="1">
      <alignment vertical="top" wrapText="1"/>
    </xf>
    <xf numFmtId="0" fontId="10" fillId="15" borderId="0" xfId="0" applyFont="1" applyFill="1" applyAlignment="1">
      <alignment vertical="top" wrapText="1"/>
    </xf>
    <xf numFmtId="0" fontId="10" fillId="8" borderId="0" xfId="0" applyFont="1" applyFill="1" applyAlignment="1">
      <alignment vertical="top" wrapText="1"/>
    </xf>
    <xf numFmtId="0" fontId="10" fillId="8" borderId="13" xfId="0" applyFont="1" applyFill="1" applyBorder="1" applyAlignment="1">
      <alignment vertical="center" wrapText="1"/>
    </xf>
    <xf numFmtId="0" fontId="10" fillId="15" borderId="13" xfId="0" applyFont="1" applyFill="1" applyBorder="1" applyAlignment="1">
      <alignment vertical="center" wrapText="1"/>
    </xf>
    <xf numFmtId="0" fontId="10" fillId="15" borderId="13" xfId="0" applyFont="1" applyFill="1" applyBorder="1" applyAlignment="1">
      <alignment vertical="top" wrapText="1"/>
    </xf>
    <xf numFmtId="4" fontId="0" fillId="0" borderId="0" xfId="0" applyNumberFormat="1" applyFill="1"/>
    <xf numFmtId="0" fontId="10" fillId="18" borderId="13" xfId="0" applyFont="1" applyFill="1" applyBorder="1" applyAlignment="1">
      <alignment vertical="top" wrapText="1"/>
    </xf>
    <xf numFmtId="3" fontId="0" fillId="0" borderId="0" xfId="0" applyNumberFormat="1"/>
    <xf numFmtId="0" fontId="15" fillId="0" borderId="13" xfId="0" applyFont="1" applyBorder="1" applyAlignment="1">
      <alignment horizontal="center" vertical="center"/>
    </xf>
    <xf numFmtId="0" fontId="15" fillId="11" borderId="13" xfId="0" applyFont="1" applyFill="1" applyBorder="1" applyAlignment="1">
      <alignment horizontal="center" vertical="center"/>
    </xf>
    <xf numFmtId="4" fontId="5" fillId="0" borderId="1" xfId="0" applyNumberFormat="1" applyFont="1" applyBorder="1"/>
    <xf numFmtId="3" fontId="0" fillId="0" borderId="16" xfId="0" applyNumberFormat="1" applyBorder="1"/>
    <xf numFmtId="4" fontId="0" fillId="0" borderId="16" xfId="0" applyNumberFormat="1" applyBorder="1"/>
    <xf numFmtId="0" fontId="13" fillId="6" borderId="13" xfId="0" applyFont="1" applyFill="1" applyBorder="1" applyAlignment="1">
      <alignment horizontal="center" vertical="center" wrapText="1"/>
    </xf>
    <xf numFmtId="0" fontId="17" fillId="0" borderId="0" xfId="0" applyFont="1" applyAlignment="1">
      <alignment horizontal="center" wrapText="1"/>
    </xf>
    <xf numFmtId="0" fontId="1" fillId="2" borderId="1" xfId="0" applyFont="1" applyFill="1" applyBorder="1" applyAlignment="1">
      <alignment horizontal="center" vertical="center" wrapText="1"/>
    </xf>
    <xf numFmtId="0" fontId="1" fillId="2" borderId="2" xfId="0" applyFont="1" applyFill="1" applyBorder="1" applyAlignment="1">
      <alignment horizontal="center" vertical="center" wrapText="1"/>
    </xf>
    <xf numFmtId="0" fontId="1" fillId="2" borderId="14" xfId="0" applyFont="1" applyFill="1" applyBorder="1" applyAlignment="1">
      <alignment horizontal="center" vertical="center" wrapText="1"/>
    </xf>
    <xf numFmtId="0" fontId="0" fillId="2" borderId="2" xfId="0" applyFont="1" applyFill="1" applyBorder="1" applyAlignment="1">
      <alignment horizontal="center" vertical="center" wrapText="1"/>
    </xf>
    <xf numFmtId="0" fontId="0" fillId="2" borderId="3" xfId="0" applyFont="1" applyFill="1" applyBorder="1" applyAlignment="1">
      <alignment horizontal="center" vertical="center" wrapText="1"/>
    </xf>
    <xf numFmtId="0" fontId="25" fillId="2" borderId="2" xfId="0" applyFont="1" applyFill="1" applyBorder="1" applyAlignment="1">
      <alignment horizontal="center" vertical="center" wrapText="1"/>
    </xf>
    <xf numFmtId="0" fontId="25" fillId="2" borderId="14" xfId="0" applyFont="1" applyFill="1" applyBorder="1" applyAlignment="1">
      <alignment horizontal="center" vertical="center" wrapText="1"/>
    </xf>
    <xf numFmtId="0" fontId="12" fillId="0" borderId="4" xfId="0" applyFont="1" applyBorder="1" applyAlignment="1">
      <alignment horizontal="center" vertical="center" wrapText="1"/>
    </xf>
    <xf numFmtId="0" fontId="12" fillId="0" borderId="5" xfId="0" applyFont="1" applyBorder="1" applyAlignment="1">
      <alignment horizontal="center" vertical="center" wrapText="1"/>
    </xf>
    <xf numFmtId="0" fontId="12" fillId="0" borderId="6" xfId="0" applyFont="1" applyBorder="1" applyAlignment="1">
      <alignment horizontal="center" vertical="center" wrapText="1"/>
    </xf>
    <xf numFmtId="0" fontId="13" fillId="6" borderId="7" xfId="0" applyFont="1" applyFill="1" applyBorder="1" applyAlignment="1">
      <alignment horizontal="center" vertical="center" wrapText="1"/>
    </xf>
    <xf numFmtId="0" fontId="13" fillId="6" borderId="8" xfId="0" applyFont="1" applyFill="1" applyBorder="1" applyAlignment="1">
      <alignment horizontal="center" vertical="center" wrapText="1"/>
    </xf>
    <xf numFmtId="0" fontId="13" fillId="6" borderId="9" xfId="0" applyFont="1" applyFill="1" applyBorder="1" applyAlignment="1">
      <alignment horizontal="center" vertical="center" wrapText="1"/>
    </xf>
    <xf numFmtId="0" fontId="13" fillId="6" borderId="10" xfId="0" applyFont="1" applyFill="1" applyBorder="1" applyAlignment="1">
      <alignment horizontal="center" vertical="center" wrapText="1"/>
    </xf>
    <xf numFmtId="0" fontId="13" fillId="6" borderId="5" xfId="0" applyFont="1" applyFill="1" applyBorder="1" applyAlignment="1">
      <alignment horizontal="center" vertical="center" wrapText="1"/>
    </xf>
    <xf numFmtId="0" fontId="13" fillId="6" borderId="11" xfId="0" applyFont="1" applyFill="1" applyBorder="1" applyAlignment="1">
      <alignment horizontal="center" vertical="center" wrapText="1"/>
    </xf>
    <xf numFmtId="0" fontId="13" fillId="6" borderId="12" xfId="0" applyFont="1" applyFill="1" applyBorder="1" applyAlignment="1">
      <alignment horizontal="center" vertical="center" wrapText="1"/>
    </xf>
    <xf numFmtId="0" fontId="10" fillId="12" borderId="0" xfId="0" applyFont="1" applyFill="1" applyAlignment="1">
      <alignment vertical="top" wrapText="1"/>
    </xf>
    <xf numFmtId="4" fontId="10" fillId="12" borderId="0" xfId="0" applyNumberFormat="1" applyFont="1" applyFill="1" applyAlignment="1">
      <alignment vertical="top" wrapText="1"/>
    </xf>
    <xf numFmtId="0" fontId="11" fillId="17" borderId="0" xfId="0" applyFont="1" applyFill="1" applyAlignment="1">
      <alignment vertical="top" wrapText="1"/>
    </xf>
    <xf numFmtId="0" fontId="11" fillId="10" borderId="0" xfId="0" applyFont="1" applyFill="1" applyAlignment="1">
      <alignment vertical="top" wrapText="1"/>
    </xf>
    <xf numFmtId="4" fontId="10" fillId="10" borderId="0" xfId="0" applyNumberFormat="1" applyFont="1" applyFill="1" applyAlignment="1">
      <alignment vertical="top" wrapText="1"/>
    </xf>
    <xf numFmtId="0" fontId="11" fillId="11" borderId="0" xfId="0" applyFont="1" applyFill="1" applyAlignment="1">
      <alignment vertical="top" wrapText="1"/>
    </xf>
    <xf numFmtId="0" fontId="11" fillId="14" borderId="0" xfId="0" applyFont="1" applyFill="1" applyAlignment="1">
      <alignment vertical="top" wrapText="1"/>
    </xf>
    <xf numFmtId="0" fontId="10" fillId="19" borderId="0" xfId="0" applyFont="1" applyFill="1" applyAlignment="1">
      <alignment vertical="top" wrapText="1"/>
    </xf>
    <xf numFmtId="2" fontId="10" fillId="19" borderId="0" xfId="0" applyNumberFormat="1" applyFont="1" applyFill="1" applyAlignment="1">
      <alignment vertical="top" wrapText="1"/>
    </xf>
    <xf numFmtId="2" fontId="10" fillId="15" borderId="0" xfId="0" applyNumberFormat="1" applyFont="1" applyFill="1" applyAlignment="1">
      <alignment vertical="top" wrapText="1"/>
    </xf>
    <xf numFmtId="0" fontId="10" fillId="18" borderId="0" xfId="0" applyFont="1" applyFill="1" applyAlignment="1">
      <alignment vertical="top" wrapText="1"/>
    </xf>
    <xf numFmtId="4" fontId="10" fillId="18" borderId="0" xfId="0" applyNumberFormat="1" applyFont="1" applyFill="1" applyAlignment="1">
      <alignment vertical="top" wrapText="1"/>
    </xf>
    <xf numFmtId="0" fontId="13" fillId="7" borderId="13" xfId="0" applyFont="1" applyFill="1" applyBorder="1" applyAlignment="1">
      <alignment horizontal="left" vertical="center" wrapText="1"/>
    </xf>
    <xf numFmtId="0" fontId="13" fillId="7" borderId="13" xfId="0" applyFont="1" applyFill="1" applyBorder="1" applyAlignment="1">
      <alignment horizontal="center" vertical="center" wrapText="1"/>
    </xf>
    <xf numFmtId="4" fontId="13" fillId="7" borderId="13" xfId="0" applyNumberFormat="1" applyFont="1" applyFill="1" applyBorder="1" applyAlignment="1">
      <alignment horizontal="center" vertical="center" wrapText="1"/>
    </xf>
    <xf numFmtId="0" fontId="14" fillId="16" borderId="13" xfId="0" applyFont="1" applyFill="1" applyBorder="1" applyAlignment="1">
      <alignment horizontal="left" vertical="center" wrapText="1"/>
    </xf>
    <xf numFmtId="0" fontId="15" fillId="16" borderId="13" xfId="0" applyFont="1" applyFill="1" applyBorder="1" applyAlignment="1">
      <alignment horizontal="center" vertical="center"/>
    </xf>
    <xf numFmtId="4" fontId="10" fillId="16" borderId="13" xfId="0" applyNumberFormat="1" applyFont="1" applyFill="1" applyBorder="1" applyAlignment="1">
      <alignment horizontal="center" vertical="center" wrapText="1"/>
    </xf>
    <xf numFmtId="2" fontId="14" fillId="16" borderId="13" xfId="0" applyNumberFormat="1" applyFont="1" applyFill="1" applyBorder="1" applyAlignment="1">
      <alignment horizontal="left" vertical="center"/>
    </xf>
    <xf numFmtId="4" fontId="14" fillId="16" borderId="13" xfId="0" applyNumberFormat="1" applyFont="1" applyFill="1" applyBorder="1" applyAlignment="1">
      <alignment horizontal="left" vertical="center"/>
    </xf>
    <xf numFmtId="0" fontId="10" fillId="16" borderId="13" xfId="0" applyFont="1" applyFill="1" applyBorder="1" applyAlignment="1">
      <alignment vertical="center" wrapText="1"/>
    </xf>
    <xf numFmtId="0" fontId="15" fillId="16" borderId="13" xfId="0" applyFont="1" applyFill="1" applyBorder="1" applyAlignment="1">
      <alignment vertical="center" wrapText="1"/>
    </xf>
    <xf numFmtId="0" fontId="14" fillId="14" borderId="13" xfId="0" applyFont="1" applyFill="1" applyBorder="1" applyAlignment="1">
      <alignment horizontal="left" vertical="center" wrapText="1"/>
    </xf>
    <xf numFmtId="0" fontId="15" fillId="14" borderId="13" xfId="0" applyFont="1" applyFill="1" applyBorder="1" applyAlignment="1">
      <alignment horizontal="center" vertical="center"/>
    </xf>
    <xf numFmtId="4" fontId="10" fillId="14" borderId="13" xfId="0" applyNumberFormat="1" applyFont="1" applyFill="1" applyBorder="1" applyAlignment="1">
      <alignment horizontal="center" vertical="center" wrapText="1"/>
    </xf>
    <xf numFmtId="0" fontId="10" fillId="14" borderId="13" xfId="0" applyFont="1" applyFill="1" applyBorder="1" applyAlignment="1">
      <alignment horizontal="left" vertical="center" wrapText="1"/>
    </xf>
    <xf numFmtId="4" fontId="14" fillId="14" borderId="13" xfId="0" applyNumberFormat="1" applyFont="1" applyFill="1" applyBorder="1" applyAlignment="1">
      <alignment horizontal="left" vertical="center"/>
    </xf>
    <xf numFmtId="4" fontId="10" fillId="14" borderId="13" xfId="0" applyNumberFormat="1" applyFont="1" applyFill="1" applyBorder="1" applyAlignment="1">
      <alignment horizontal="left" vertical="center" wrapText="1"/>
    </xf>
    <xf numFmtId="0" fontId="15" fillId="14" borderId="13" xfId="0" applyFont="1" applyFill="1" applyBorder="1" applyAlignment="1">
      <alignment horizontal="left" vertical="center" wrapText="1"/>
    </xf>
    <xf numFmtId="0" fontId="14" fillId="11" borderId="13" xfId="0" applyFont="1" applyFill="1" applyBorder="1" applyAlignment="1">
      <alignment horizontal="left" vertical="center" wrapText="1"/>
    </xf>
    <xf numFmtId="4" fontId="10" fillId="11" borderId="13" xfId="0" applyNumberFormat="1" applyFont="1" applyFill="1" applyBorder="1" applyAlignment="1">
      <alignment horizontal="center" vertical="center" wrapText="1"/>
    </xf>
    <xf numFmtId="0" fontId="10" fillId="11" borderId="13" xfId="0" applyFont="1" applyFill="1" applyBorder="1" applyAlignment="1">
      <alignment vertical="center" wrapText="1"/>
    </xf>
    <xf numFmtId="4" fontId="14" fillId="11" borderId="13" xfId="0" applyNumberFormat="1" applyFont="1" applyFill="1" applyBorder="1" applyAlignment="1">
      <alignment horizontal="left" vertical="center"/>
    </xf>
    <xf numFmtId="0" fontId="15" fillId="11" borderId="13" xfId="0" applyFont="1" applyFill="1" applyBorder="1" applyAlignment="1">
      <alignment horizontal="left" vertical="center" wrapText="1"/>
    </xf>
    <xf numFmtId="0" fontId="14" fillId="12" borderId="13" xfId="0" applyFont="1" applyFill="1" applyBorder="1" applyAlignment="1">
      <alignment horizontal="left" vertical="center" wrapText="1"/>
    </xf>
    <xf numFmtId="2" fontId="14" fillId="12" borderId="13" xfId="0" applyNumberFormat="1" applyFont="1" applyFill="1" applyBorder="1" applyAlignment="1">
      <alignment horizontal="left" vertical="center"/>
    </xf>
    <xf numFmtId="4" fontId="14" fillId="12" borderId="13" xfId="0" applyNumberFormat="1" applyFont="1" applyFill="1" applyBorder="1" applyAlignment="1">
      <alignment horizontal="left" vertical="center"/>
    </xf>
    <xf numFmtId="0" fontId="10" fillId="12" borderId="13" xfId="0" applyFont="1" applyFill="1" applyBorder="1" applyAlignment="1">
      <alignment horizontal="left" vertical="center" wrapText="1"/>
    </xf>
    <xf numFmtId="0" fontId="15" fillId="12" borderId="13" xfId="0" applyFont="1" applyFill="1" applyBorder="1" applyAlignment="1">
      <alignment vertical="center" wrapText="1"/>
    </xf>
    <xf numFmtId="0" fontId="14" fillId="17" borderId="13" xfId="0" applyFont="1" applyFill="1" applyBorder="1" applyAlignment="1">
      <alignment horizontal="left" vertical="center" wrapText="1"/>
    </xf>
    <xf numFmtId="0" fontId="15" fillId="17" borderId="13" xfId="0" applyFont="1" applyFill="1" applyBorder="1" applyAlignment="1">
      <alignment horizontal="center" vertical="center"/>
    </xf>
    <xf numFmtId="4" fontId="10" fillId="17" borderId="13" xfId="0" applyNumberFormat="1" applyFont="1" applyFill="1" applyBorder="1" applyAlignment="1">
      <alignment horizontal="center" vertical="center" wrapText="1"/>
    </xf>
    <xf numFmtId="2" fontId="14" fillId="17" borderId="13" xfId="0" applyNumberFormat="1" applyFont="1" applyFill="1" applyBorder="1" applyAlignment="1">
      <alignment horizontal="left" vertical="center"/>
    </xf>
    <xf numFmtId="4" fontId="14" fillId="17" borderId="13" xfId="0" applyNumberFormat="1" applyFont="1" applyFill="1" applyBorder="1" applyAlignment="1">
      <alignment horizontal="left" vertical="center"/>
    </xf>
    <xf numFmtId="0" fontId="15" fillId="17" borderId="13" xfId="0" applyFont="1" applyFill="1" applyBorder="1" applyAlignment="1">
      <alignment horizontal="left" vertical="center" wrapText="1"/>
    </xf>
    <xf numFmtId="0" fontId="14" fillId="7" borderId="10" xfId="0" applyFont="1" applyFill="1" applyBorder="1" applyAlignment="1">
      <alignment horizontal="left" vertical="center" wrapText="1"/>
    </xf>
    <xf numFmtId="0" fontId="15" fillId="7" borderId="10" xfId="0" applyFont="1" applyFill="1" applyBorder="1" applyAlignment="1">
      <alignment horizontal="center" vertical="center"/>
    </xf>
    <xf numFmtId="4" fontId="10" fillId="7" borderId="10" xfId="0" applyNumberFormat="1" applyFont="1" applyFill="1" applyBorder="1" applyAlignment="1">
      <alignment horizontal="center" vertical="center" wrapText="1"/>
    </xf>
    <xf numFmtId="0" fontId="14" fillId="16" borderId="10" xfId="0" applyFont="1" applyFill="1" applyBorder="1" applyAlignment="1">
      <alignment horizontal="left" vertical="center" wrapText="1"/>
    </xf>
    <xf numFmtId="2" fontId="14" fillId="16" borderId="10" xfId="0" applyNumberFormat="1" applyFont="1" applyFill="1" applyBorder="1" applyAlignment="1">
      <alignment horizontal="left" vertical="center"/>
    </xf>
    <xf numFmtId="0" fontId="14" fillId="7" borderId="17" xfId="0" applyFont="1" applyFill="1" applyBorder="1" applyAlignment="1">
      <alignment horizontal="left" vertical="center" wrapText="1"/>
    </xf>
    <xf numFmtId="0" fontId="15" fillId="7" borderId="17" xfId="0" applyFont="1" applyFill="1" applyBorder="1" applyAlignment="1">
      <alignment horizontal="center" vertical="center"/>
    </xf>
    <xf numFmtId="4" fontId="10" fillId="7" borderId="17" xfId="0" applyNumberFormat="1" applyFont="1" applyFill="1" applyBorder="1" applyAlignment="1">
      <alignment horizontal="center" vertical="center" wrapText="1"/>
    </xf>
    <xf numFmtId="0" fontId="14" fillId="20" borderId="10" xfId="0" applyFont="1" applyFill="1" applyBorder="1" applyAlignment="1">
      <alignment horizontal="left" vertical="center" wrapText="1"/>
    </xf>
    <xf numFmtId="2" fontId="14" fillId="20" borderId="10" xfId="0" applyNumberFormat="1" applyFont="1" applyFill="1" applyBorder="1" applyAlignment="1">
      <alignment horizontal="left" vertical="center"/>
    </xf>
    <xf numFmtId="4" fontId="14" fillId="20" borderId="10" xfId="0" applyNumberFormat="1" applyFont="1" applyFill="1" applyBorder="1" applyAlignment="1">
      <alignment horizontal="left" vertical="center"/>
    </xf>
    <xf numFmtId="2" fontId="14" fillId="20" borderId="10" xfId="0" applyNumberFormat="1" applyFont="1" applyFill="1" applyBorder="1" applyAlignment="1">
      <alignment horizontal="left" vertical="center"/>
    </xf>
    <xf numFmtId="4" fontId="14" fillId="20" borderId="13" xfId="0" applyNumberFormat="1" applyFont="1" applyFill="1" applyBorder="1" applyAlignment="1">
      <alignment horizontal="left" vertical="center"/>
    </xf>
    <xf numFmtId="0" fontId="15" fillId="20" borderId="10" xfId="0" applyFont="1" applyFill="1" applyBorder="1" applyAlignment="1">
      <alignment vertical="center" wrapText="1"/>
    </xf>
    <xf numFmtId="0" fontId="14" fillId="7" borderId="5" xfId="0" applyFont="1" applyFill="1" applyBorder="1" applyAlignment="1">
      <alignment horizontal="left" vertical="center" wrapText="1"/>
    </xf>
    <xf numFmtId="0" fontId="15" fillId="7" borderId="5" xfId="0" applyFont="1" applyFill="1" applyBorder="1" applyAlignment="1">
      <alignment horizontal="center" vertical="center"/>
    </xf>
    <xf numFmtId="4" fontId="10" fillId="7" borderId="5" xfId="0" applyNumberFormat="1" applyFont="1" applyFill="1" applyBorder="1" applyAlignment="1">
      <alignment horizontal="center" vertical="center" wrapText="1"/>
    </xf>
    <xf numFmtId="0" fontId="14" fillId="20" borderId="5" xfId="0" applyFont="1" applyFill="1" applyBorder="1" applyAlignment="1">
      <alignment horizontal="left" vertical="center" wrapText="1"/>
    </xf>
    <xf numFmtId="2" fontId="14" fillId="20" borderId="5" xfId="0" applyNumberFormat="1" applyFont="1" applyFill="1" applyBorder="1" applyAlignment="1">
      <alignment horizontal="left" vertical="center"/>
    </xf>
    <xf numFmtId="4" fontId="14" fillId="20" borderId="5" xfId="0" applyNumberFormat="1" applyFont="1" applyFill="1" applyBorder="1" applyAlignment="1">
      <alignment horizontal="left" vertical="center"/>
    </xf>
    <xf numFmtId="0" fontId="15" fillId="20" borderId="13" xfId="0" applyFont="1" applyFill="1" applyBorder="1" applyAlignment="1">
      <alignment vertical="center" wrapText="1"/>
    </xf>
    <xf numFmtId="0" fontId="14" fillId="21" borderId="13" xfId="0" applyFont="1" applyFill="1" applyBorder="1" applyAlignment="1">
      <alignment horizontal="left" vertical="center" wrapText="1"/>
    </xf>
    <xf numFmtId="0" fontId="15" fillId="21" borderId="13" xfId="0" applyFont="1" applyFill="1" applyBorder="1" applyAlignment="1">
      <alignment horizontal="center" vertical="center"/>
    </xf>
    <xf numFmtId="4" fontId="10" fillId="21" borderId="13" xfId="0" applyNumberFormat="1" applyFont="1" applyFill="1" applyBorder="1" applyAlignment="1">
      <alignment horizontal="center" vertical="center" wrapText="1"/>
    </xf>
    <xf numFmtId="0" fontId="10" fillId="21" borderId="13" xfId="0" applyFont="1" applyFill="1" applyBorder="1" applyAlignment="1">
      <alignment vertical="center" wrapText="1"/>
    </xf>
    <xf numFmtId="4" fontId="14" fillId="21" borderId="13" xfId="0" applyNumberFormat="1" applyFont="1" applyFill="1" applyBorder="1" applyAlignment="1">
      <alignment horizontal="left" vertical="center"/>
    </xf>
    <xf numFmtId="0" fontId="15" fillId="21" borderId="13" xfId="0" applyFont="1" applyFill="1" applyBorder="1" applyAlignment="1">
      <alignment horizontal="left" vertical="center" wrapText="1"/>
    </xf>
    <xf numFmtId="0" fontId="14" fillId="0" borderId="13" xfId="0" applyFont="1" applyBorder="1" applyAlignment="1">
      <alignment horizontal="left" vertical="center" wrapText="1"/>
    </xf>
    <xf numFmtId="4" fontId="10" fillId="0" borderId="13" xfId="0" applyNumberFormat="1" applyFont="1" applyBorder="1" applyAlignment="1">
      <alignment horizontal="center" vertical="center" wrapText="1"/>
    </xf>
    <xf numFmtId="0" fontId="10" fillId="0" borderId="13" xfId="0" applyFont="1" applyBorder="1" applyAlignment="1">
      <alignment vertical="top" wrapText="1"/>
    </xf>
    <xf numFmtId="4" fontId="10" fillId="0" borderId="13" xfId="0" applyNumberFormat="1" applyFont="1" applyBorder="1" applyAlignment="1">
      <alignment vertical="top" wrapText="1"/>
    </xf>
    <xf numFmtId="0" fontId="15" fillId="4" borderId="13" xfId="0" applyFont="1" applyFill="1" applyBorder="1" applyAlignment="1">
      <alignment horizontal="left" vertical="center" wrapText="1"/>
    </xf>
    <xf numFmtId="0" fontId="14" fillId="18" borderId="13" xfId="0" applyFont="1" applyFill="1" applyBorder="1" applyAlignment="1">
      <alignment horizontal="left" vertical="center" wrapText="1"/>
    </xf>
    <xf numFmtId="0" fontId="15" fillId="18" borderId="13" xfId="0" applyFont="1" applyFill="1" applyBorder="1" applyAlignment="1">
      <alignment horizontal="center" vertical="center"/>
    </xf>
    <xf numFmtId="4" fontId="10" fillId="18" borderId="13" xfId="0" applyNumberFormat="1" applyFont="1" applyFill="1" applyBorder="1" applyAlignment="1">
      <alignment horizontal="center" vertical="center" wrapText="1"/>
    </xf>
    <xf numFmtId="4" fontId="10" fillId="18" borderId="13" xfId="0" applyNumberFormat="1" applyFont="1" applyFill="1" applyBorder="1" applyAlignment="1">
      <alignment horizontal="left" vertical="top" wrapText="1"/>
    </xf>
    <xf numFmtId="0" fontId="15" fillId="18" borderId="13" xfId="0" applyFont="1" applyFill="1" applyBorder="1" applyAlignment="1">
      <alignment horizontal="left" vertical="center" wrapText="1"/>
    </xf>
    <xf numFmtId="0" fontId="14" fillId="21" borderId="10" xfId="0" applyFont="1" applyFill="1" applyBorder="1" applyAlignment="1">
      <alignment horizontal="left" vertical="center" wrapText="1"/>
    </xf>
    <xf numFmtId="0" fontId="15" fillId="21" borderId="10" xfId="0" applyFont="1" applyFill="1" applyBorder="1" applyAlignment="1">
      <alignment horizontal="center" vertical="center"/>
    </xf>
    <xf numFmtId="0" fontId="14" fillId="12" borderId="10" xfId="0" applyFont="1" applyFill="1" applyBorder="1" applyAlignment="1">
      <alignment horizontal="left" vertical="center" wrapText="1"/>
    </xf>
    <xf numFmtId="0" fontId="15" fillId="12" borderId="10" xfId="0" applyFont="1" applyFill="1" applyBorder="1" applyAlignment="1">
      <alignment horizontal="center" vertical="center"/>
    </xf>
    <xf numFmtId="4" fontId="10" fillId="12" borderId="10" xfId="0" applyNumberFormat="1" applyFont="1" applyFill="1" applyBorder="1" applyAlignment="1">
      <alignment horizontal="center" vertical="center" wrapText="1"/>
    </xf>
    <xf numFmtId="0" fontId="14" fillId="12" borderId="10" xfId="0" applyFont="1" applyFill="1" applyBorder="1" applyAlignment="1">
      <alignment horizontal="left" vertical="center" wrapText="1"/>
    </xf>
    <xf numFmtId="2" fontId="14" fillId="12" borderId="10" xfId="0" applyNumberFormat="1" applyFont="1" applyFill="1" applyBorder="1" applyAlignment="1">
      <alignment horizontal="left" vertical="center"/>
    </xf>
    <xf numFmtId="0" fontId="10" fillId="12" borderId="13" xfId="0" applyFont="1" applyFill="1" applyBorder="1" applyAlignment="1">
      <alignment vertical="center" wrapText="1"/>
    </xf>
    <xf numFmtId="0" fontId="14" fillId="12" borderId="17" xfId="0" applyFont="1" applyFill="1" applyBorder="1" applyAlignment="1">
      <alignment horizontal="left" vertical="center" wrapText="1"/>
    </xf>
    <xf numFmtId="0" fontId="15" fillId="12" borderId="17" xfId="0" applyFont="1" applyFill="1" applyBorder="1" applyAlignment="1">
      <alignment horizontal="center" vertical="center"/>
    </xf>
    <xf numFmtId="4" fontId="10" fillId="12" borderId="17" xfId="0" applyNumberFormat="1" applyFont="1" applyFill="1" applyBorder="1" applyAlignment="1">
      <alignment horizontal="center" vertical="center" wrapText="1"/>
    </xf>
    <xf numFmtId="0" fontId="14" fillId="19" borderId="10" xfId="0" applyFont="1" applyFill="1" applyBorder="1" applyAlignment="1">
      <alignment horizontal="left" vertical="center" wrapText="1"/>
    </xf>
    <xf numFmtId="2" fontId="14" fillId="19" borderId="10" xfId="0" applyNumberFormat="1" applyFont="1" applyFill="1" applyBorder="1" applyAlignment="1">
      <alignment horizontal="left" vertical="center"/>
    </xf>
    <xf numFmtId="0" fontId="14" fillId="19" borderId="13" xfId="0" applyFont="1" applyFill="1" applyBorder="1" applyAlignment="1">
      <alignment horizontal="left" vertical="center" wrapText="1"/>
    </xf>
    <xf numFmtId="2" fontId="14" fillId="19" borderId="13" xfId="0" applyNumberFormat="1" applyFont="1" applyFill="1" applyBorder="1" applyAlignment="1">
      <alignment horizontal="left" vertical="center"/>
    </xf>
    <xf numFmtId="0" fontId="10" fillId="19" borderId="13" xfId="0" applyFont="1" applyFill="1" applyBorder="1" applyAlignment="1">
      <alignment vertical="center" wrapText="1"/>
    </xf>
    <xf numFmtId="0" fontId="23" fillId="19" borderId="13" xfId="0" applyFont="1" applyFill="1" applyBorder="1" applyAlignment="1">
      <alignment vertical="top" wrapText="1"/>
    </xf>
    <xf numFmtId="0" fontId="14" fillId="12" borderId="5" xfId="0" applyFont="1" applyFill="1" applyBorder="1" applyAlignment="1">
      <alignment horizontal="left" vertical="center" wrapText="1"/>
    </xf>
    <xf numFmtId="0" fontId="15" fillId="12" borderId="5" xfId="0" applyFont="1" applyFill="1" applyBorder="1" applyAlignment="1">
      <alignment horizontal="center" vertical="center"/>
    </xf>
    <xf numFmtId="4" fontId="10" fillId="12" borderId="5" xfId="0" applyNumberFormat="1" applyFont="1" applyFill="1" applyBorder="1" applyAlignment="1">
      <alignment horizontal="center" vertical="center" wrapText="1"/>
    </xf>
    <xf numFmtId="0" fontId="14" fillId="15" borderId="10" xfId="0" applyFont="1" applyFill="1" applyBorder="1" applyAlignment="1">
      <alignment horizontal="left" vertical="center" wrapText="1"/>
    </xf>
    <xf numFmtId="2" fontId="14" fillId="15" borderId="10" xfId="0" applyNumberFormat="1" applyFont="1" applyFill="1" applyBorder="1" applyAlignment="1">
      <alignment horizontal="left" vertical="center"/>
    </xf>
    <xf numFmtId="0" fontId="14" fillId="15" borderId="13" xfId="0" applyFont="1" applyFill="1" applyBorder="1" applyAlignment="1">
      <alignment horizontal="left" vertical="center" wrapText="1"/>
    </xf>
    <xf numFmtId="2" fontId="14" fillId="15" borderId="13" xfId="0" applyNumberFormat="1" applyFont="1" applyFill="1" applyBorder="1" applyAlignment="1">
      <alignment horizontal="left" vertical="center"/>
    </xf>
    <xf numFmtId="0" fontId="15" fillId="15" borderId="13" xfId="0" applyFont="1" applyFill="1" applyBorder="1" applyAlignment="1">
      <alignment horizontal="left" vertical="center" wrapText="1"/>
    </xf>
    <xf numFmtId="0" fontId="14" fillId="0" borderId="10" xfId="0" applyFont="1" applyBorder="1" applyAlignment="1">
      <alignment horizontal="left" vertical="center" wrapText="1"/>
    </xf>
    <xf numFmtId="0" fontId="15" fillId="0" borderId="10" xfId="0" applyFont="1" applyBorder="1" applyAlignment="1">
      <alignment horizontal="center" vertical="center"/>
    </xf>
    <xf numFmtId="16" fontId="10" fillId="11" borderId="13" xfId="0" applyNumberFormat="1" applyFont="1" applyFill="1" applyBorder="1" applyAlignment="1">
      <alignment vertical="center" wrapText="1"/>
    </xf>
    <xf numFmtId="4" fontId="10" fillId="11" borderId="13" xfId="0" applyNumberFormat="1" applyFont="1" applyFill="1" applyBorder="1" applyAlignment="1">
      <alignment horizontal="left" vertical="center" wrapText="1"/>
    </xf>
    <xf numFmtId="0" fontId="14" fillId="17" borderId="10" xfId="0" applyFont="1" applyFill="1" applyBorder="1" applyAlignment="1">
      <alignment horizontal="left" vertical="center" wrapText="1"/>
    </xf>
    <xf numFmtId="0" fontId="15" fillId="17" borderId="10" xfId="0" applyFont="1" applyFill="1" applyBorder="1" applyAlignment="1">
      <alignment horizontal="center" vertical="center"/>
    </xf>
    <xf numFmtId="2" fontId="14" fillId="17" borderId="10" xfId="0" applyNumberFormat="1" applyFont="1" applyFill="1" applyBorder="1" applyAlignment="1">
      <alignment horizontal="left" vertical="center"/>
    </xf>
    <xf numFmtId="0" fontId="15" fillId="16" borderId="10" xfId="0" applyFont="1" applyFill="1" applyBorder="1" applyAlignment="1">
      <alignment horizontal="center" vertical="center"/>
    </xf>
    <xf numFmtId="0" fontId="14" fillId="20" borderId="10" xfId="0" applyFont="1" applyFill="1" applyBorder="1" applyAlignment="1">
      <alignment horizontal="left" vertical="center" wrapText="1"/>
    </xf>
    <xf numFmtId="0" fontId="14" fillId="20" borderId="13" xfId="0" applyFont="1" applyFill="1" applyBorder="1" applyAlignment="1">
      <alignment horizontal="left" vertical="center" wrapText="1"/>
    </xf>
    <xf numFmtId="0" fontId="10" fillId="20" borderId="13" xfId="0" applyFont="1" applyFill="1" applyBorder="1" applyAlignment="1">
      <alignment vertical="center" wrapText="1"/>
    </xf>
    <xf numFmtId="0" fontId="15" fillId="20" borderId="13" xfId="0" applyFont="1" applyFill="1" applyBorder="1" applyAlignment="1">
      <alignment horizontal="left" vertical="center" wrapText="1"/>
    </xf>
    <xf numFmtId="0" fontId="14" fillId="10" borderId="10" xfId="0" applyFont="1" applyFill="1" applyBorder="1" applyAlignment="1">
      <alignment horizontal="left" vertical="center" wrapText="1"/>
    </xf>
    <xf numFmtId="2" fontId="14" fillId="10" borderId="10" xfId="0" applyNumberFormat="1" applyFont="1" applyFill="1" applyBorder="1" applyAlignment="1">
      <alignment horizontal="left" vertical="center"/>
    </xf>
    <xf numFmtId="0" fontId="14" fillId="10" borderId="13" xfId="0" applyFont="1" applyFill="1" applyBorder="1" applyAlignment="1">
      <alignment horizontal="left" vertical="center" wrapText="1"/>
    </xf>
    <xf numFmtId="4" fontId="14" fillId="10" borderId="13" xfId="0" applyNumberFormat="1" applyFont="1" applyFill="1" applyBorder="1" applyAlignment="1">
      <alignment horizontal="left" vertical="center"/>
    </xf>
    <xf numFmtId="0" fontId="10" fillId="10" borderId="13" xfId="0" applyFont="1" applyFill="1" applyBorder="1" applyAlignment="1">
      <alignment vertical="center" wrapText="1"/>
    </xf>
    <xf numFmtId="0" fontId="15" fillId="10" borderId="13" xfId="0" applyFont="1" applyFill="1" applyBorder="1" applyAlignment="1">
      <alignment horizontal="left" vertical="center" wrapText="1"/>
    </xf>
    <xf numFmtId="0" fontId="15" fillId="15" borderId="10" xfId="0" applyFont="1" applyFill="1" applyBorder="1" applyAlignment="1">
      <alignment horizontal="center" vertical="center"/>
    </xf>
    <xf numFmtId="4" fontId="10" fillId="15" borderId="13" xfId="0" applyNumberFormat="1" applyFont="1" applyFill="1" applyBorder="1" applyAlignment="1">
      <alignment horizontal="center" vertical="center" wrapText="1"/>
    </xf>
    <xf numFmtId="4" fontId="14" fillId="15" borderId="13" xfId="0" applyNumberFormat="1" applyFont="1" applyFill="1" applyBorder="1" applyAlignment="1">
      <alignment horizontal="left" vertical="center"/>
    </xf>
    <xf numFmtId="4" fontId="10" fillId="15" borderId="13" xfId="0" applyNumberFormat="1" applyFont="1" applyFill="1" applyBorder="1" applyAlignment="1">
      <alignment horizontal="left" vertical="top" wrapText="1"/>
    </xf>
    <xf numFmtId="4" fontId="11" fillId="16" borderId="13" xfId="0" applyNumberFormat="1" applyFont="1" applyFill="1" applyBorder="1" applyAlignment="1">
      <alignment horizontal="center" vertical="center" wrapText="1"/>
    </xf>
    <xf numFmtId="2" fontId="15" fillId="0" borderId="0" xfId="0" applyNumberFormat="1" applyFont="1" applyAlignment="1">
      <alignment vertical="top" wrapText="1"/>
    </xf>
    <xf numFmtId="0" fontId="14" fillId="8" borderId="13" xfId="0" applyFont="1" applyFill="1" applyBorder="1" applyAlignment="1">
      <alignment horizontal="left" vertical="center" wrapText="1"/>
    </xf>
    <xf numFmtId="2" fontId="14" fillId="8" borderId="13" xfId="0" applyNumberFormat="1" applyFont="1" applyFill="1" applyBorder="1" applyAlignment="1">
      <alignment horizontal="left" vertical="center"/>
    </xf>
    <xf numFmtId="0" fontId="10" fillId="8" borderId="13" xfId="0" applyFont="1" applyFill="1" applyBorder="1" applyAlignment="1">
      <alignment horizontal="left" vertical="center" wrapText="1"/>
    </xf>
    <xf numFmtId="0" fontId="15" fillId="8" borderId="13" xfId="0" applyFont="1" applyFill="1" applyBorder="1" applyAlignment="1">
      <alignment vertical="center" wrapText="1"/>
    </xf>
    <xf numFmtId="0" fontId="14" fillId="12" borderId="10" xfId="0" applyFont="1" applyFill="1" applyBorder="1" applyAlignment="1">
      <alignment horizontal="center" vertical="center" wrapText="1"/>
    </xf>
    <xf numFmtId="0" fontId="14" fillId="12" borderId="5" xfId="0" applyFont="1" applyFill="1" applyBorder="1" applyAlignment="1">
      <alignment horizontal="center" vertical="center" wrapText="1"/>
    </xf>
    <xf numFmtId="4" fontId="14" fillId="8" borderId="13" xfId="0" applyNumberFormat="1" applyFont="1" applyFill="1" applyBorder="1" applyAlignment="1">
      <alignment horizontal="left" vertical="center"/>
    </xf>
    <xf numFmtId="0" fontId="14" fillId="8" borderId="10" xfId="0" applyFont="1" applyFill="1" applyBorder="1" applyAlignment="1">
      <alignment horizontal="left" vertical="center" wrapText="1"/>
    </xf>
    <xf numFmtId="0" fontId="15" fillId="8" borderId="10" xfId="0" applyFont="1" applyFill="1" applyBorder="1" applyAlignment="1">
      <alignment horizontal="center" vertical="center"/>
    </xf>
    <xf numFmtId="4" fontId="10" fillId="8" borderId="13" xfId="0" applyNumberFormat="1" applyFont="1" applyFill="1" applyBorder="1" applyAlignment="1">
      <alignment horizontal="center" vertical="center" wrapText="1"/>
    </xf>
    <xf numFmtId="0" fontId="15" fillId="19" borderId="10" xfId="0" applyFont="1" applyFill="1" applyBorder="1" applyAlignment="1">
      <alignment horizontal="center" vertical="center"/>
    </xf>
    <xf numFmtId="0" fontId="15" fillId="19" borderId="5" xfId="0" applyFont="1" applyFill="1" applyBorder="1" applyAlignment="1">
      <alignment horizontal="center" vertical="center"/>
    </xf>
    <xf numFmtId="0" fontId="14" fillId="19" borderId="10" xfId="0" applyFont="1" applyFill="1" applyBorder="1" applyAlignment="1">
      <alignment horizontal="left" vertical="center" wrapText="1"/>
    </xf>
    <xf numFmtId="0" fontId="14" fillId="19" borderId="5" xfId="0" applyFont="1" applyFill="1" applyBorder="1" applyAlignment="1">
      <alignment horizontal="left" vertical="center" wrapText="1"/>
    </xf>
    <xf numFmtId="4" fontId="10" fillId="19" borderId="10" xfId="0" applyNumberFormat="1" applyFont="1" applyFill="1" applyBorder="1" applyAlignment="1">
      <alignment horizontal="center" vertical="center" wrapText="1"/>
    </xf>
    <xf numFmtId="4" fontId="10" fillId="19" borderId="5" xfId="0" applyNumberFormat="1" applyFont="1" applyFill="1" applyBorder="1" applyAlignment="1">
      <alignment horizontal="center" vertical="center" wrapText="1"/>
    </xf>
  </cellXfs>
  <cellStyles count="7">
    <cellStyle name="Comma 2" xfId="2" xr:uid="{00000000-0005-0000-0000-000001000000}"/>
    <cellStyle name="Komats 2" xfId="5" xr:uid="{129B082E-402C-4CFB-AF14-A0871F628F6A}"/>
    <cellStyle name="Normal" xfId="0" builtinId="0"/>
    <cellStyle name="Normal 2" xfId="3" xr:uid="{00000000-0005-0000-0000-000003000000}"/>
    <cellStyle name="Normal 3" xfId="1" xr:uid="{00000000-0005-0000-0000-000004000000}"/>
    <cellStyle name="Normal 3 2" xfId="4" xr:uid="{00000000-0005-0000-0000-000005000000}"/>
    <cellStyle name="Normal 3 3" xfId="6" xr:uid="{DC82956A-9840-4942-9EF9-F0A65936CB05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externalLink" Target="externalLinks/externalLink1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C:\Users\lzandberga\Downloads\VManotp_111022%20(4).xlsx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Kopsavilkums"/>
      <sheetName val="Rezekne_799"/>
      <sheetName val="Vidzem_899"/>
      <sheetName val="Madona_899"/>
      <sheetName val="Dzemd_904"/>
    </sheetNames>
    <sheetDataSet>
      <sheetData sheetId="0"/>
      <sheetData sheetId="1">
        <row r="40">
          <cell r="B40">
            <v>81486</v>
          </cell>
        </row>
      </sheetData>
      <sheetData sheetId="2">
        <row r="51">
          <cell r="B51">
            <v>29645</v>
          </cell>
        </row>
      </sheetData>
      <sheetData sheetId="3">
        <row r="28">
          <cell r="B28">
            <v>111562</v>
          </cell>
        </row>
      </sheetData>
      <sheetData sheetId="4">
        <row r="45">
          <cell r="B45">
            <v>83394</v>
          </cell>
        </row>
      </sheetData>
    </sheetDataSet>
  </externalBook>
</externalLink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A248F36-04C3-4AE1-8BA2-ED6EED836AEF}">
  <sheetPr>
    <tabColor rgb="FF00B050"/>
    <pageSetUpPr fitToPage="1"/>
  </sheetPr>
  <dimension ref="A1:X76"/>
  <sheetViews>
    <sheetView zoomScale="90" zoomScaleNormal="90" zoomScaleSheetLayoutView="90" workbookViewId="0">
      <pane xSplit="1" ySplit="7" topLeftCell="H46" activePane="bottomRight" state="frozen"/>
      <selection pane="topRight" activeCell="B1" sqref="B1"/>
      <selection pane="bottomLeft" activeCell="A6" sqref="A6"/>
      <selection pane="bottomRight" activeCell="O79" sqref="O79"/>
    </sheetView>
  </sheetViews>
  <sheetFormatPr defaultRowHeight="15" x14ac:dyDescent="0.25"/>
  <cols>
    <col min="1" max="1" width="50.5703125" customWidth="1"/>
    <col min="2" max="2" width="11.42578125" hidden="1" customWidth="1"/>
    <col min="3" max="3" width="0.28515625" customWidth="1"/>
    <col min="4" max="4" width="16.5703125" customWidth="1"/>
    <col min="5" max="6" width="13.42578125" customWidth="1"/>
    <col min="7" max="7" width="15.28515625" customWidth="1"/>
    <col min="8" max="8" width="16.28515625" customWidth="1"/>
    <col min="9" max="9" width="20.5703125" customWidth="1"/>
    <col min="10" max="11" width="20.85546875" customWidth="1"/>
    <col min="12" max="12" width="21.5703125" customWidth="1"/>
    <col min="13" max="13" width="22" customWidth="1"/>
    <col min="14" max="14" width="20.42578125" customWidth="1"/>
    <col min="15" max="15" width="23" customWidth="1"/>
    <col min="16" max="17" width="18.140625" customWidth="1"/>
    <col min="18" max="19" width="16.28515625" hidden="1" customWidth="1"/>
    <col min="20" max="20" width="22.42578125" customWidth="1"/>
    <col min="21" max="21" width="12.140625" customWidth="1"/>
    <col min="22" max="22" width="14.85546875" customWidth="1"/>
    <col min="23" max="23" width="11" bestFit="1" customWidth="1"/>
    <col min="24" max="24" width="12.85546875" customWidth="1"/>
  </cols>
  <sheetData>
    <row r="1" spans="1:22" ht="15.75" x14ac:dyDescent="0.25">
      <c r="T1" s="9" t="s">
        <v>83</v>
      </c>
    </row>
    <row r="2" spans="1:22" ht="87" customHeight="1" x14ac:dyDescent="0.25">
      <c r="D2" s="23"/>
      <c r="E2" s="23"/>
      <c r="F2" s="23"/>
      <c r="G2" s="23"/>
      <c r="H2" s="23"/>
      <c r="I2" s="23"/>
      <c r="J2" s="23"/>
      <c r="K2" s="23"/>
      <c r="L2" s="23"/>
      <c r="M2" s="23"/>
      <c r="N2" s="23"/>
      <c r="O2" s="23"/>
      <c r="P2" s="23"/>
      <c r="Q2" s="23"/>
      <c r="R2" s="23"/>
      <c r="S2" s="23"/>
      <c r="T2" s="9" t="s">
        <v>105</v>
      </c>
    </row>
    <row r="3" spans="1:22" ht="16.5" customHeight="1" x14ac:dyDescent="0.25">
      <c r="A3" s="99" t="s">
        <v>106</v>
      </c>
      <c r="B3" s="99"/>
      <c r="C3" s="99"/>
      <c r="D3" s="99"/>
      <c r="E3" s="99"/>
      <c r="F3" s="99"/>
      <c r="G3" s="99"/>
      <c r="H3" s="99"/>
      <c r="I3" s="99"/>
      <c r="J3" s="99"/>
      <c r="K3" s="99"/>
      <c r="L3" s="99"/>
      <c r="M3" s="99"/>
      <c r="N3" s="99"/>
      <c r="O3" s="99"/>
      <c r="P3" s="99"/>
      <c r="Q3" s="99"/>
      <c r="R3" s="99"/>
      <c r="S3" s="99"/>
      <c r="T3" s="99"/>
    </row>
    <row r="4" spans="1:22" ht="24.75" customHeight="1" x14ac:dyDescent="0.25">
      <c r="E4" s="13"/>
      <c r="F4" s="13"/>
      <c r="G4" s="13"/>
      <c r="H4" s="13"/>
      <c r="I4" s="13">
        <f>K62+L62+M62+N62+O62</f>
        <v>95981</v>
      </c>
      <c r="J4" s="13"/>
      <c r="K4" s="13"/>
      <c r="L4" s="13"/>
      <c r="M4" s="13"/>
      <c r="N4" s="13"/>
      <c r="O4" s="13"/>
      <c r="P4" s="13"/>
      <c r="Q4" s="13"/>
      <c r="R4" s="13"/>
      <c r="S4" s="13"/>
      <c r="T4" s="13"/>
    </row>
    <row r="5" spans="1:22" ht="35.25" customHeight="1" x14ac:dyDescent="0.25">
      <c r="A5" s="2" t="s">
        <v>9</v>
      </c>
      <c r="B5" s="100" t="s">
        <v>96</v>
      </c>
      <c r="C5" s="100"/>
      <c r="D5" s="100"/>
      <c r="E5" s="100"/>
      <c r="F5" s="100"/>
      <c r="G5" s="100"/>
      <c r="H5" s="101" t="s">
        <v>103</v>
      </c>
      <c r="I5" s="101" t="s">
        <v>118</v>
      </c>
      <c r="J5" s="101" t="s">
        <v>119</v>
      </c>
      <c r="K5" s="105" t="s">
        <v>120</v>
      </c>
      <c r="L5" s="105" t="s">
        <v>124</v>
      </c>
      <c r="M5" s="105" t="s">
        <v>126</v>
      </c>
      <c r="N5" s="101" t="s">
        <v>125</v>
      </c>
      <c r="O5" s="105" t="s">
        <v>140</v>
      </c>
      <c r="P5" s="105" t="s">
        <v>139</v>
      </c>
      <c r="Q5" s="105" t="s">
        <v>123</v>
      </c>
      <c r="R5" s="103" t="s">
        <v>98</v>
      </c>
      <c r="S5" s="103" t="s">
        <v>97</v>
      </c>
      <c r="T5" s="101" t="s">
        <v>102</v>
      </c>
    </row>
    <row r="6" spans="1:22" ht="72.599999999999994" customHeight="1" x14ac:dyDescent="0.25">
      <c r="A6" s="3"/>
      <c r="B6" s="6" t="s">
        <v>5</v>
      </c>
      <c r="C6" s="6" t="s">
        <v>4</v>
      </c>
      <c r="D6" s="48" t="s">
        <v>94</v>
      </c>
      <c r="E6" s="48" t="s">
        <v>12</v>
      </c>
      <c r="F6" s="59" t="s">
        <v>107</v>
      </c>
      <c r="G6" s="54" t="s">
        <v>0</v>
      </c>
      <c r="H6" s="102"/>
      <c r="I6" s="102"/>
      <c r="J6" s="102"/>
      <c r="K6" s="106"/>
      <c r="L6" s="106"/>
      <c r="M6" s="106"/>
      <c r="N6" s="102"/>
      <c r="O6" s="106"/>
      <c r="P6" s="106"/>
      <c r="Q6" s="106"/>
      <c r="R6" s="104"/>
      <c r="S6" s="104"/>
      <c r="T6" s="102"/>
    </row>
    <row r="7" spans="1:22" ht="18.75" customHeight="1" x14ac:dyDescent="0.25">
      <c r="A7" s="55" t="s">
        <v>104</v>
      </c>
      <c r="B7" s="29"/>
      <c r="C7" s="29"/>
      <c r="D7" s="30">
        <f>D8+D17+D39</f>
        <v>5727448</v>
      </c>
      <c r="E7" s="30">
        <f>E9+E14+E17+E39</f>
        <v>6688008</v>
      </c>
      <c r="F7" s="30">
        <f>F59</f>
        <v>3385031</v>
      </c>
      <c r="G7" s="30">
        <f>G9+G17+G39+G59+G14</f>
        <v>10073039</v>
      </c>
      <c r="H7" s="30">
        <v>1380010.14</v>
      </c>
      <c r="I7" s="30">
        <f>I8+I17+I39</f>
        <v>3255493</v>
      </c>
      <c r="J7" s="30">
        <f>J8+J17+J39+J59</f>
        <v>618983</v>
      </c>
      <c r="K7" s="30">
        <f t="shared" ref="K7:Q7" si="0">K8+K17+K39+K59</f>
        <v>574001</v>
      </c>
      <c r="L7" s="30">
        <f t="shared" si="0"/>
        <v>444853</v>
      </c>
      <c r="M7" s="30">
        <f t="shared" si="0"/>
        <v>114416</v>
      </c>
      <c r="N7" s="30">
        <f t="shared" si="0"/>
        <v>245038</v>
      </c>
      <c r="O7" s="30">
        <f t="shared" si="0"/>
        <v>306087</v>
      </c>
      <c r="P7" s="30">
        <f t="shared" si="0"/>
        <v>1747425</v>
      </c>
      <c r="Q7" s="30">
        <f t="shared" si="0"/>
        <v>106403</v>
      </c>
      <c r="R7" s="30">
        <v>717574.24</v>
      </c>
      <c r="S7" s="30">
        <v>3629863.62</v>
      </c>
      <c r="T7" s="61">
        <f>G7-I7-J7-K7-L7-M7-N7-O7-P7-Q7</f>
        <v>2660340</v>
      </c>
      <c r="V7" s="13"/>
    </row>
    <row r="8" spans="1:22" ht="63" customHeight="1" x14ac:dyDescent="0.25">
      <c r="A8" s="15" t="s">
        <v>109</v>
      </c>
      <c r="B8" s="16"/>
      <c r="C8" s="16"/>
      <c r="D8" s="20">
        <f>D15+D16+D10+D11+D12</f>
        <v>1045916</v>
      </c>
      <c r="E8" s="20">
        <f>E15+E16+E10+E11+E12+E13</f>
        <v>4590901</v>
      </c>
      <c r="F8" s="20">
        <f t="shared" ref="F8" si="1">F15+F16+F10+F11+F12</f>
        <v>0</v>
      </c>
      <c r="G8" s="20">
        <f>G15+G16+G10+G11+G12+G13</f>
        <v>4590901</v>
      </c>
      <c r="H8" s="20">
        <f>H9+H14</f>
        <v>370182.62</v>
      </c>
      <c r="I8" s="20">
        <f>I15+I16+I10+I11+I12+I13</f>
        <v>2453261</v>
      </c>
      <c r="J8" s="20">
        <f>J15+J16+J10+J11+J12+J13</f>
        <v>0</v>
      </c>
      <c r="K8" s="20">
        <f t="shared" ref="K8:Q8" si="2">K15+K16+K10+K11+K12+K13</f>
        <v>249865</v>
      </c>
      <c r="L8" s="20">
        <f t="shared" si="2"/>
        <v>206451</v>
      </c>
      <c r="M8" s="20">
        <f t="shared" si="2"/>
        <v>0</v>
      </c>
      <c r="N8" s="20">
        <f t="shared" si="2"/>
        <v>175112</v>
      </c>
      <c r="O8" s="20">
        <f t="shared" si="2"/>
        <v>81486</v>
      </c>
      <c r="P8" s="20">
        <f t="shared" si="2"/>
        <v>106395.99999999999</v>
      </c>
      <c r="Q8" s="20">
        <f t="shared" si="2"/>
        <v>0</v>
      </c>
      <c r="R8" s="20">
        <v>332286.24</v>
      </c>
      <c r="S8" s="20">
        <v>343447.14</v>
      </c>
      <c r="T8" s="20">
        <f>G8-I8-J8-K8-L8-M8-N8-O8-P8-Q8</f>
        <v>1318330</v>
      </c>
      <c r="V8" s="13"/>
    </row>
    <row r="9" spans="1:22" ht="33" customHeight="1" x14ac:dyDescent="0.25">
      <c r="A9" s="70" t="s">
        <v>110</v>
      </c>
      <c r="B9" s="43"/>
      <c r="C9" s="43"/>
      <c r="D9" s="72">
        <f>D10+D11+D12+D13</f>
        <v>287496</v>
      </c>
      <c r="E9" s="72">
        <f>E10+E11+E12+E13</f>
        <v>3074062</v>
      </c>
      <c r="F9" s="72">
        <f t="shared" ref="F9" si="3">F10+F11+F12+F13</f>
        <v>0</v>
      </c>
      <c r="G9" s="72">
        <f>G10+G11+G12+G13</f>
        <v>3074062</v>
      </c>
      <c r="H9" s="72">
        <f>H10+H11+H12+H13</f>
        <v>285959.26</v>
      </c>
      <c r="I9" s="72">
        <f t="shared" ref="I9:S9" si="4">I10+I11+I12+I13</f>
        <v>1696237</v>
      </c>
      <c r="J9" s="72">
        <f>J10+J11+J12+J13</f>
        <v>0</v>
      </c>
      <c r="K9" s="72">
        <f t="shared" ref="K9:Q9" si="5">K10+K11+K12+K13</f>
        <v>249865</v>
      </c>
      <c r="L9" s="72">
        <f t="shared" si="5"/>
        <v>206451</v>
      </c>
      <c r="M9" s="72">
        <f t="shared" si="5"/>
        <v>0</v>
      </c>
      <c r="N9" s="72">
        <f t="shared" si="5"/>
        <v>175112</v>
      </c>
      <c r="O9" s="72">
        <f t="shared" si="5"/>
        <v>81486</v>
      </c>
      <c r="P9" s="72">
        <f t="shared" si="5"/>
        <v>106395.99999999999</v>
      </c>
      <c r="Q9" s="72">
        <f t="shared" si="5"/>
        <v>0</v>
      </c>
      <c r="R9" s="72">
        <f t="shared" si="4"/>
        <v>0</v>
      </c>
      <c r="S9" s="72">
        <f t="shared" si="4"/>
        <v>1536.7400000000198</v>
      </c>
      <c r="T9" s="72">
        <f>T10+T11+T12+T13</f>
        <v>558515</v>
      </c>
      <c r="U9" s="92"/>
      <c r="V9" s="13"/>
    </row>
    <row r="10" spans="1:22" ht="18.75" customHeight="1" x14ac:dyDescent="0.25">
      <c r="A10" s="31" t="s">
        <v>7</v>
      </c>
      <c r="B10" s="32" t="s">
        <v>63</v>
      </c>
      <c r="C10" s="32" t="s">
        <v>64</v>
      </c>
      <c r="D10" s="34">
        <v>49075</v>
      </c>
      <c r="E10" s="34">
        <v>1190485</v>
      </c>
      <c r="F10" s="34">
        <v>0</v>
      </c>
      <c r="G10" s="35">
        <f>E10+F10</f>
        <v>1190485</v>
      </c>
      <c r="H10" s="36">
        <v>49075</v>
      </c>
      <c r="I10" s="36">
        <v>585579</v>
      </c>
      <c r="J10" s="36">
        <v>0</v>
      </c>
      <c r="K10" s="36">
        <v>0</v>
      </c>
      <c r="L10" s="36">
        <v>206451</v>
      </c>
      <c r="M10" s="36"/>
      <c r="N10" s="36"/>
      <c r="O10" s="95">
        <f>[1]Rezekne_799!B40</f>
        <v>81486</v>
      </c>
      <c r="P10" s="36"/>
      <c r="Q10" s="36"/>
      <c r="R10" s="36"/>
      <c r="S10" s="36">
        <v>0</v>
      </c>
      <c r="T10" s="36">
        <f>G10-I10-J10-K10-L10-M10-N10-O10-P10-Q10</f>
        <v>316969</v>
      </c>
      <c r="V10" s="13"/>
    </row>
    <row r="11" spans="1:22" ht="17.25" customHeight="1" x14ac:dyDescent="0.25">
      <c r="A11" s="17" t="s">
        <v>2</v>
      </c>
      <c r="B11" s="37" t="s">
        <v>11</v>
      </c>
      <c r="C11" s="37" t="s">
        <v>65</v>
      </c>
      <c r="D11" s="21">
        <v>175421</v>
      </c>
      <c r="E11" s="21">
        <v>1621775</v>
      </c>
      <c r="F11" s="21">
        <v>0</v>
      </c>
      <c r="G11" s="35">
        <f>E11+F11</f>
        <v>1621775</v>
      </c>
      <c r="H11" s="36">
        <v>173884.25999999998</v>
      </c>
      <c r="I11" s="36">
        <v>1090402</v>
      </c>
      <c r="J11" s="36">
        <v>0</v>
      </c>
      <c r="K11" s="36">
        <v>249865</v>
      </c>
      <c r="L11" s="36">
        <v>0</v>
      </c>
      <c r="M11" s="36"/>
      <c r="N11" s="36">
        <v>175112</v>
      </c>
      <c r="O11" s="95"/>
      <c r="P11" s="36">
        <v>106395.99999999999</v>
      </c>
      <c r="Q11" s="36"/>
      <c r="R11" s="36"/>
      <c r="S11" s="36">
        <v>1536.7400000000198</v>
      </c>
      <c r="T11" s="36">
        <f t="shared" ref="T11:T13" si="6">G11-I11-J11-K11-L11-M11-N11-O11-P11-Q11</f>
        <v>1.4551915228366852E-11</v>
      </c>
      <c r="V11" s="13"/>
    </row>
    <row r="12" spans="1:22" ht="18" customHeight="1" x14ac:dyDescent="0.25">
      <c r="A12" s="31" t="s">
        <v>8</v>
      </c>
      <c r="B12" s="32" t="s">
        <v>40</v>
      </c>
      <c r="C12" s="32" t="s">
        <v>66</v>
      </c>
      <c r="D12" s="34">
        <v>63000</v>
      </c>
      <c r="E12" s="34">
        <v>21000</v>
      </c>
      <c r="F12" s="34">
        <v>0</v>
      </c>
      <c r="G12" s="35">
        <f>E12+F12</f>
        <v>21000</v>
      </c>
      <c r="H12" s="36">
        <v>63000</v>
      </c>
      <c r="I12" s="36">
        <v>20256</v>
      </c>
      <c r="J12" s="36">
        <v>0</v>
      </c>
      <c r="K12" s="36">
        <v>0</v>
      </c>
      <c r="L12" s="36">
        <v>0</v>
      </c>
      <c r="M12" s="36"/>
      <c r="N12" s="36"/>
      <c r="O12" s="95"/>
      <c r="P12" s="36"/>
      <c r="Q12" s="36"/>
      <c r="R12" s="36"/>
      <c r="S12" s="36">
        <v>0</v>
      </c>
      <c r="T12" s="36">
        <f t="shared" si="6"/>
        <v>744</v>
      </c>
      <c r="V12" s="13"/>
    </row>
    <row r="13" spans="1:22" ht="19.5" customHeight="1" x14ac:dyDescent="0.25">
      <c r="A13" s="38" t="s">
        <v>13</v>
      </c>
      <c r="B13" s="37"/>
      <c r="C13" s="37"/>
      <c r="D13" s="21"/>
      <c r="E13" s="34">
        <v>240802</v>
      </c>
      <c r="F13" s="21">
        <v>0</v>
      </c>
      <c r="G13" s="35">
        <f>E13+F13</f>
        <v>240802</v>
      </c>
      <c r="H13" s="36">
        <v>0</v>
      </c>
      <c r="I13" s="36">
        <v>0</v>
      </c>
      <c r="J13" s="36">
        <v>0</v>
      </c>
      <c r="K13" s="36">
        <v>0</v>
      </c>
      <c r="L13" s="36">
        <v>0</v>
      </c>
      <c r="M13" s="36"/>
      <c r="N13" s="36"/>
      <c r="O13" s="95"/>
      <c r="P13" s="36"/>
      <c r="Q13" s="36"/>
      <c r="R13" s="36"/>
      <c r="S13" s="36">
        <v>0</v>
      </c>
      <c r="T13" s="36">
        <f t="shared" si="6"/>
        <v>240802</v>
      </c>
      <c r="V13" s="13"/>
    </row>
    <row r="14" spans="1:22" ht="35.25" customHeight="1" x14ac:dyDescent="0.25">
      <c r="A14" s="70" t="s">
        <v>111</v>
      </c>
      <c r="B14" s="71"/>
      <c r="C14" s="71"/>
      <c r="D14" s="72">
        <f>D15+D16</f>
        <v>758420</v>
      </c>
      <c r="E14" s="72">
        <f>E15+E16</f>
        <v>1516839</v>
      </c>
      <c r="F14" s="72">
        <f t="shared" ref="F14:H14" si="7">F15+F16</f>
        <v>0</v>
      </c>
      <c r="G14" s="72">
        <f t="shared" si="7"/>
        <v>1516839</v>
      </c>
      <c r="H14" s="72">
        <f t="shared" si="7"/>
        <v>84223.359999999986</v>
      </c>
      <c r="I14" s="72">
        <f t="shared" ref="I14" si="8">I15+I16</f>
        <v>757024</v>
      </c>
      <c r="J14" s="72">
        <f>J15+J16</f>
        <v>0</v>
      </c>
      <c r="K14" s="72">
        <f t="shared" ref="K14:Q14" si="9">K15+K16</f>
        <v>0</v>
      </c>
      <c r="L14" s="72">
        <f t="shared" si="9"/>
        <v>0</v>
      </c>
      <c r="M14" s="72">
        <f t="shared" si="9"/>
        <v>0</v>
      </c>
      <c r="N14" s="72">
        <f t="shared" si="9"/>
        <v>0</v>
      </c>
      <c r="O14" s="72">
        <f t="shared" si="9"/>
        <v>0</v>
      </c>
      <c r="P14" s="72">
        <f t="shared" si="9"/>
        <v>0</v>
      </c>
      <c r="Q14" s="72">
        <f t="shared" si="9"/>
        <v>0</v>
      </c>
      <c r="R14" s="72">
        <f t="shared" ref="R14" si="10">R15+R16</f>
        <v>332286.24</v>
      </c>
      <c r="S14" s="72">
        <f t="shared" ref="S14" si="11">S15+S16</f>
        <v>341910.4</v>
      </c>
      <c r="T14" s="72">
        <f>T15+T16</f>
        <v>759815</v>
      </c>
      <c r="V14" s="13"/>
    </row>
    <row r="15" spans="1:22" ht="21.75" customHeight="1" x14ac:dyDescent="0.25">
      <c r="A15" s="31" t="s">
        <v>60</v>
      </c>
      <c r="B15" s="32" t="s">
        <v>40</v>
      </c>
      <c r="C15" s="32" t="s">
        <v>61</v>
      </c>
      <c r="D15" s="33">
        <v>381795</v>
      </c>
      <c r="E15" s="34">
        <v>763591</v>
      </c>
      <c r="F15" s="34">
        <v>0</v>
      </c>
      <c r="G15" s="35">
        <f>E15+F15</f>
        <v>763591</v>
      </c>
      <c r="H15" s="36">
        <v>49508.759999999995</v>
      </c>
      <c r="I15" s="36">
        <v>3776</v>
      </c>
      <c r="J15" s="36">
        <v>0</v>
      </c>
      <c r="K15" s="36">
        <v>0</v>
      </c>
      <c r="L15" s="36">
        <v>0</v>
      </c>
      <c r="M15" s="36"/>
      <c r="N15" s="36"/>
      <c r="O15" s="95">
        <v>0</v>
      </c>
      <c r="P15" s="36"/>
      <c r="Q15" s="36"/>
      <c r="R15" s="36">
        <v>332286.24</v>
      </c>
      <c r="S15" s="36"/>
      <c r="T15" s="36">
        <f>G15-I15-J15-K15-L15-M15-N15-O15-P15-Q15</f>
        <v>759815</v>
      </c>
      <c r="V15" s="13"/>
    </row>
    <row r="16" spans="1:22" ht="18.75" customHeight="1" x14ac:dyDescent="0.25">
      <c r="A16" s="17" t="s">
        <v>10</v>
      </c>
      <c r="B16" s="37" t="s">
        <v>59</v>
      </c>
      <c r="C16" s="37" t="s">
        <v>62</v>
      </c>
      <c r="D16" s="21">
        <v>376625</v>
      </c>
      <c r="E16" s="21">
        <v>753248</v>
      </c>
      <c r="F16" s="21">
        <v>0</v>
      </c>
      <c r="G16" s="35">
        <f t="shared" ref="G16" si="12">E16+F16</f>
        <v>753248</v>
      </c>
      <c r="H16" s="36">
        <v>34714.6</v>
      </c>
      <c r="I16" s="36">
        <v>753248</v>
      </c>
      <c r="J16" s="36">
        <v>0</v>
      </c>
      <c r="K16" s="36">
        <v>0</v>
      </c>
      <c r="L16" s="36">
        <v>0</v>
      </c>
      <c r="M16" s="36"/>
      <c r="N16" s="36"/>
      <c r="O16" s="95">
        <v>0</v>
      </c>
      <c r="P16" s="36"/>
      <c r="Q16" s="36"/>
      <c r="R16" s="36"/>
      <c r="S16" s="36">
        <v>341910.4</v>
      </c>
      <c r="T16" s="36">
        <f>G16-I16-J16-K16-L16-M16-N16-O16-P16-Q16</f>
        <v>0</v>
      </c>
      <c r="V16" s="13"/>
    </row>
    <row r="17" spans="1:22" ht="96.75" customHeight="1" x14ac:dyDescent="0.25">
      <c r="A17" s="14" t="s">
        <v>112</v>
      </c>
      <c r="B17" s="4"/>
      <c r="C17" s="4"/>
      <c r="D17" s="8">
        <f>SUM(D18:D38)</f>
        <v>4284321</v>
      </c>
      <c r="E17" s="8">
        <f t="shared" ref="E17:F17" si="13">SUM(E18:E38)</f>
        <v>1976769</v>
      </c>
      <c r="F17" s="8">
        <f t="shared" si="13"/>
        <v>0</v>
      </c>
      <c r="G17" s="5">
        <f>SUM(G18:G38)</f>
        <v>1976769</v>
      </c>
      <c r="H17" s="5">
        <v>906493.49</v>
      </c>
      <c r="I17" s="5">
        <f>SUM(I18:I38)</f>
        <v>770257</v>
      </c>
      <c r="J17" s="8">
        <f>SUM(J18:J38)</f>
        <v>77373</v>
      </c>
      <c r="K17" s="8">
        <f>SUM(K18:K38)</f>
        <v>75482</v>
      </c>
      <c r="L17" s="8">
        <f t="shared" ref="L17:Q17" si="14">SUM(L18:L38)</f>
        <v>75871</v>
      </c>
      <c r="M17" s="8">
        <f t="shared" si="14"/>
        <v>2745</v>
      </c>
      <c r="N17" s="8">
        <f t="shared" si="14"/>
        <v>15561</v>
      </c>
      <c r="O17" s="8">
        <f t="shared" si="14"/>
        <v>0</v>
      </c>
      <c r="P17" s="8">
        <f t="shared" si="14"/>
        <v>786660</v>
      </c>
      <c r="Q17" s="8">
        <f t="shared" si="14"/>
        <v>0</v>
      </c>
      <c r="R17" s="5">
        <v>276842</v>
      </c>
      <c r="S17" s="5">
        <v>3100985.5100000002</v>
      </c>
      <c r="T17" s="5">
        <f>G17-I17-J17-K17-L17-M17-N17-O17-P17-Q17</f>
        <v>172820</v>
      </c>
      <c r="U17" s="13"/>
      <c r="V17" s="13"/>
    </row>
    <row r="18" spans="1:22" ht="20.25" customHeight="1" x14ac:dyDescent="0.25">
      <c r="A18" s="17" t="s">
        <v>13</v>
      </c>
      <c r="B18" s="37" t="s">
        <v>23</v>
      </c>
      <c r="C18" s="37" t="s">
        <v>24</v>
      </c>
      <c r="D18" s="21">
        <v>399140</v>
      </c>
      <c r="E18" s="21">
        <v>171060</v>
      </c>
      <c r="F18" s="21">
        <v>0</v>
      </c>
      <c r="G18" s="35">
        <f>E18+F18</f>
        <v>171060</v>
      </c>
      <c r="H18" s="36">
        <v>81086.94</v>
      </c>
      <c r="I18" s="36">
        <v>122682</v>
      </c>
      <c r="J18" s="36">
        <v>0</v>
      </c>
      <c r="K18" s="36">
        <v>48378</v>
      </c>
      <c r="L18" s="36">
        <v>0</v>
      </c>
      <c r="M18" s="36"/>
      <c r="N18" s="36"/>
      <c r="O18" s="95"/>
      <c r="P18" s="36"/>
      <c r="Q18" s="36"/>
      <c r="R18" s="36">
        <v>60000</v>
      </c>
      <c r="S18" s="36">
        <v>258053.05999999994</v>
      </c>
      <c r="T18" s="7">
        <f>G18-I18-J18-K18-L18-M18-N18-O18-P18-Q18</f>
        <v>0</v>
      </c>
      <c r="V18" s="13"/>
    </row>
    <row r="19" spans="1:22" s="23" customFormat="1" ht="20.25" customHeight="1" x14ac:dyDescent="0.25">
      <c r="A19" s="17" t="s">
        <v>1</v>
      </c>
      <c r="B19" s="37" t="s">
        <v>28</v>
      </c>
      <c r="C19" s="37" t="s">
        <v>37</v>
      </c>
      <c r="D19" s="21">
        <v>392192</v>
      </c>
      <c r="E19" s="21">
        <v>650000</v>
      </c>
      <c r="F19" s="21">
        <v>0</v>
      </c>
      <c r="G19" s="35">
        <f t="shared" ref="G19:G46" si="15">E19+F19</f>
        <v>650000</v>
      </c>
      <c r="H19" s="36">
        <v>41401.360000000001</v>
      </c>
      <c r="I19" s="36">
        <v>147073</v>
      </c>
      <c r="J19" s="36">
        <v>0</v>
      </c>
      <c r="K19" s="36">
        <v>27104</v>
      </c>
      <c r="L19" s="36">
        <v>30846</v>
      </c>
      <c r="M19" s="36">
        <v>2745</v>
      </c>
      <c r="N19" s="36"/>
      <c r="O19" s="95"/>
      <c r="P19" s="36">
        <v>361914</v>
      </c>
      <c r="Q19" s="36"/>
      <c r="R19" s="36"/>
      <c r="S19" s="36">
        <v>350790.64</v>
      </c>
      <c r="T19" s="7">
        <f t="shared" ref="T19:T38" si="16">G19-I19-J19-K19-L19-M19-N19-O19-P19-Q19</f>
        <v>80318</v>
      </c>
      <c r="V19" s="90"/>
    </row>
    <row r="20" spans="1:22" s="23" customFormat="1" ht="16.5" customHeight="1" x14ac:dyDescent="0.25">
      <c r="A20" s="17" t="s">
        <v>3</v>
      </c>
      <c r="B20" s="37" t="s">
        <v>23</v>
      </c>
      <c r="C20" s="37" t="s">
        <v>46</v>
      </c>
      <c r="D20" s="21">
        <v>991075</v>
      </c>
      <c r="E20" s="21">
        <v>424746</v>
      </c>
      <c r="F20" s="21">
        <v>0</v>
      </c>
      <c r="G20" s="35">
        <f>E20+F20</f>
        <v>424746</v>
      </c>
      <c r="H20" s="36">
        <v>11904.22</v>
      </c>
      <c r="I20" s="36">
        <v>0</v>
      </c>
      <c r="J20" s="36">
        <v>0</v>
      </c>
      <c r="K20" s="36">
        <v>0</v>
      </c>
      <c r="L20" s="36">
        <v>0</v>
      </c>
      <c r="M20" s="36"/>
      <c r="N20" s="36"/>
      <c r="O20" s="95"/>
      <c r="P20" s="36">
        <v>424746</v>
      </c>
      <c r="Q20" s="36"/>
      <c r="R20" s="36"/>
      <c r="S20" s="36">
        <v>979170.78</v>
      </c>
      <c r="T20" s="7">
        <f t="shared" si="16"/>
        <v>0</v>
      </c>
      <c r="V20" s="90"/>
    </row>
    <row r="21" spans="1:22" ht="17.25" customHeight="1" x14ac:dyDescent="0.25">
      <c r="A21" s="17" t="s">
        <v>7</v>
      </c>
      <c r="B21" s="37" t="s">
        <v>28</v>
      </c>
      <c r="C21" s="37" t="s">
        <v>38</v>
      </c>
      <c r="D21" s="21">
        <v>485888</v>
      </c>
      <c r="E21" s="21">
        <v>0</v>
      </c>
      <c r="F21" s="21">
        <v>0</v>
      </c>
      <c r="G21" s="35">
        <f t="shared" si="15"/>
        <v>0</v>
      </c>
      <c r="H21" s="36">
        <v>304459.33999999997</v>
      </c>
      <c r="I21" s="36">
        <v>0</v>
      </c>
      <c r="J21" s="36">
        <v>0</v>
      </c>
      <c r="K21" s="36">
        <v>0</v>
      </c>
      <c r="L21" s="36">
        <v>0</v>
      </c>
      <c r="M21" s="36"/>
      <c r="N21" s="36"/>
      <c r="O21" s="95"/>
      <c r="P21" s="36"/>
      <c r="Q21" s="36"/>
      <c r="R21" s="36"/>
      <c r="S21" s="36">
        <v>181428.66000000003</v>
      </c>
      <c r="T21" s="7">
        <f t="shared" si="16"/>
        <v>0</v>
      </c>
      <c r="V21" s="13"/>
    </row>
    <row r="22" spans="1:22" ht="17.25" customHeight="1" x14ac:dyDescent="0.25">
      <c r="A22" s="17" t="s">
        <v>8</v>
      </c>
      <c r="B22" s="37" t="s">
        <v>30</v>
      </c>
      <c r="C22" s="37" t="s">
        <v>42</v>
      </c>
      <c r="D22" s="21">
        <f>56441+144720</f>
        <v>201161</v>
      </c>
      <c r="E22" s="21">
        <f>8500+32991</f>
        <v>41491</v>
      </c>
      <c r="F22" s="21">
        <v>0</v>
      </c>
      <c r="G22" s="35">
        <f t="shared" si="15"/>
        <v>41491</v>
      </c>
      <c r="H22" s="36">
        <v>187271.5</v>
      </c>
      <c r="I22" s="36">
        <v>33330</v>
      </c>
      <c r="J22" s="36">
        <v>0</v>
      </c>
      <c r="K22" s="36">
        <v>0</v>
      </c>
      <c r="L22" s="36">
        <v>0</v>
      </c>
      <c r="M22" s="36"/>
      <c r="N22" s="36"/>
      <c r="O22" s="95"/>
      <c r="P22" s="36"/>
      <c r="Q22" s="36"/>
      <c r="R22" s="36"/>
      <c r="S22" s="36">
        <v>13889.5</v>
      </c>
      <c r="T22" s="7">
        <f t="shared" si="16"/>
        <v>8161</v>
      </c>
      <c r="V22" s="13"/>
    </row>
    <row r="23" spans="1:22" ht="18" customHeight="1" x14ac:dyDescent="0.25">
      <c r="A23" s="17" t="s">
        <v>14</v>
      </c>
      <c r="B23" s="37" t="s">
        <v>11</v>
      </c>
      <c r="C23" s="37" t="s">
        <v>45</v>
      </c>
      <c r="D23" s="21">
        <v>9681</v>
      </c>
      <c r="E23" s="21">
        <v>4149</v>
      </c>
      <c r="F23" s="21">
        <v>0</v>
      </c>
      <c r="G23" s="35">
        <f t="shared" si="15"/>
        <v>4149</v>
      </c>
      <c r="H23" s="36">
        <v>9681</v>
      </c>
      <c r="I23" s="36">
        <v>4146</v>
      </c>
      <c r="J23" s="36">
        <v>0</v>
      </c>
      <c r="K23" s="36">
        <v>0</v>
      </c>
      <c r="L23" s="36">
        <v>0</v>
      </c>
      <c r="M23" s="36"/>
      <c r="N23" s="36"/>
      <c r="O23" s="95"/>
      <c r="P23" s="36"/>
      <c r="Q23" s="36"/>
      <c r="R23" s="36"/>
      <c r="S23" s="36">
        <v>0</v>
      </c>
      <c r="T23" s="7">
        <f t="shared" si="16"/>
        <v>3</v>
      </c>
      <c r="V23" s="13"/>
    </row>
    <row r="24" spans="1:22" ht="18.75" customHeight="1" x14ac:dyDescent="0.25">
      <c r="A24" s="17" t="s">
        <v>79</v>
      </c>
      <c r="B24" s="37" t="s">
        <v>40</v>
      </c>
      <c r="C24" s="37" t="s">
        <v>44</v>
      </c>
      <c r="D24" s="21">
        <v>126032</v>
      </c>
      <c r="E24" s="21">
        <v>49838</v>
      </c>
      <c r="F24" s="21">
        <v>0</v>
      </c>
      <c r="G24" s="35">
        <f t="shared" si="15"/>
        <v>49838</v>
      </c>
      <c r="H24" s="36">
        <v>1498.34</v>
      </c>
      <c r="I24" s="36">
        <v>49838</v>
      </c>
      <c r="J24" s="36">
        <v>0</v>
      </c>
      <c r="K24" s="36">
        <v>0</v>
      </c>
      <c r="L24" s="36">
        <v>0</v>
      </c>
      <c r="M24" s="36"/>
      <c r="N24" s="36"/>
      <c r="O24" s="95"/>
      <c r="P24" s="36"/>
      <c r="Q24" s="36"/>
      <c r="R24" s="36"/>
      <c r="S24" s="36">
        <v>124533.66</v>
      </c>
      <c r="T24" s="7">
        <f t="shared" si="16"/>
        <v>0</v>
      </c>
      <c r="V24" s="13"/>
    </row>
    <row r="25" spans="1:22" ht="19.5" customHeight="1" x14ac:dyDescent="0.25">
      <c r="A25" s="17" t="s">
        <v>15</v>
      </c>
      <c r="B25" s="37" t="s">
        <v>28</v>
      </c>
      <c r="C25" s="37" t="s">
        <v>29</v>
      </c>
      <c r="D25" s="21">
        <v>58783</v>
      </c>
      <c r="E25" s="21">
        <v>25193</v>
      </c>
      <c r="F25" s="21">
        <v>0</v>
      </c>
      <c r="G25" s="35">
        <f>E25+F25</f>
        <v>25193</v>
      </c>
      <c r="H25" s="36">
        <v>30951.31</v>
      </c>
      <c r="I25" s="36">
        <v>25193</v>
      </c>
      <c r="J25" s="36">
        <v>0</v>
      </c>
      <c r="K25" s="36">
        <v>0</v>
      </c>
      <c r="L25" s="36">
        <v>0</v>
      </c>
      <c r="M25" s="36"/>
      <c r="N25" s="36"/>
      <c r="O25" s="95"/>
      <c r="P25" s="36"/>
      <c r="Q25" s="36"/>
      <c r="R25" s="36"/>
      <c r="S25" s="36">
        <v>27831.689999999995</v>
      </c>
      <c r="T25" s="7">
        <f t="shared" si="16"/>
        <v>0</v>
      </c>
      <c r="V25" s="13"/>
    </row>
    <row r="26" spans="1:22" ht="17.25" customHeight="1" x14ac:dyDescent="0.25">
      <c r="A26" s="17" t="s">
        <v>78</v>
      </c>
      <c r="B26" s="37" t="s">
        <v>28</v>
      </c>
      <c r="C26" s="37" t="s">
        <v>39</v>
      </c>
      <c r="D26" s="21">
        <v>179462</v>
      </c>
      <c r="E26" s="21">
        <v>71577</v>
      </c>
      <c r="F26" s="21">
        <v>0</v>
      </c>
      <c r="G26" s="35">
        <f t="shared" si="15"/>
        <v>71577</v>
      </c>
      <c r="H26" s="36">
        <v>27026.639999999999</v>
      </c>
      <c r="I26" s="36">
        <v>71577</v>
      </c>
      <c r="J26" s="36">
        <v>0</v>
      </c>
      <c r="K26" s="36">
        <v>0</v>
      </c>
      <c r="L26" s="36">
        <v>0</v>
      </c>
      <c r="M26" s="36"/>
      <c r="N26" s="36"/>
      <c r="O26" s="95"/>
      <c r="P26" s="36"/>
      <c r="Q26" s="36"/>
      <c r="R26" s="36"/>
      <c r="S26" s="36">
        <v>152435.35999999999</v>
      </c>
      <c r="T26" s="7">
        <f t="shared" si="16"/>
        <v>0</v>
      </c>
      <c r="V26" s="13"/>
    </row>
    <row r="27" spans="1:22" ht="15.75" customHeight="1" x14ac:dyDescent="0.25">
      <c r="A27" s="17" t="s">
        <v>16</v>
      </c>
      <c r="B27" s="37" t="s">
        <v>23</v>
      </c>
      <c r="C27" s="37" t="s">
        <v>25</v>
      </c>
      <c r="D27" s="21">
        <v>78855</v>
      </c>
      <c r="E27" s="21">
        <v>33795</v>
      </c>
      <c r="F27" s="21">
        <v>0</v>
      </c>
      <c r="G27" s="35">
        <f t="shared" si="15"/>
        <v>33795</v>
      </c>
      <c r="H27" s="36">
        <v>20072.75</v>
      </c>
      <c r="I27" s="36">
        <v>17010</v>
      </c>
      <c r="J27" s="36">
        <v>0</v>
      </c>
      <c r="K27" s="36">
        <v>0</v>
      </c>
      <c r="L27" s="36">
        <v>0</v>
      </c>
      <c r="M27" s="36"/>
      <c r="N27" s="36"/>
      <c r="O27" s="95"/>
      <c r="P27" s="36"/>
      <c r="Q27" s="36"/>
      <c r="R27" s="36"/>
      <c r="S27" s="36">
        <v>58782.249999999993</v>
      </c>
      <c r="T27" s="7">
        <f t="shared" si="16"/>
        <v>16785</v>
      </c>
      <c r="V27" s="13"/>
    </row>
    <row r="28" spans="1:22" s="23" customFormat="1" x14ac:dyDescent="0.25">
      <c r="A28" s="31" t="s">
        <v>17</v>
      </c>
      <c r="B28" s="32"/>
      <c r="C28" s="32"/>
      <c r="D28" s="34">
        <v>145880</v>
      </c>
      <c r="E28" s="34">
        <v>62520</v>
      </c>
      <c r="F28" s="34">
        <v>0</v>
      </c>
      <c r="G28" s="35">
        <f t="shared" si="15"/>
        <v>62520</v>
      </c>
      <c r="H28" s="36">
        <v>0</v>
      </c>
      <c r="I28" s="36">
        <v>0</v>
      </c>
      <c r="J28" s="36">
        <v>0</v>
      </c>
      <c r="K28" s="36">
        <v>0</v>
      </c>
      <c r="L28" s="36">
        <v>45025</v>
      </c>
      <c r="M28" s="36"/>
      <c r="N28" s="36">
        <v>15561</v>
      </c>
      <c r="O28" s="95"/>
      <c r="P28" s="36"/>
      <c r="Q28" s="36"/>
      <c r="R28" s="36">
        <v>145880</v>
      </c>
      <c r="S28" s="36">
        <v>0</v>
      </c>
      <c r="T28" s="7">
        <f t="shared" si="16"/>
        <v>1934</v>
      </c>
      <c r="V28" s="13"/>
    </row>
    <row r="29" spans="1:22" s="23" customFormat="1" x14ac:dyDescent="0.25">
      <c r="A29" s="58" t="s">
        <v>77</v>
      </c>
      <c r="B29" s="32"/>
      <c r="C29" s="32"/>
      <c r="D29" s="34">
        <v>63000</v>
      </c>
      <c r="E29" s="34">
        <v>27000</v>
      </c>
      <c r="F29" s="34">
        <v>0</v>
      </c>
      <c r="G29" s="35">
        <f t="shared" si="15"/>
        <v>27000</v>
      </c>
      <c r="H29" s="36">
        <v>0</v>
      </c>
      <c r="I29" s="36">
        <v>0</v>
      </c>
      <c r="J29" s="36">
        <v>0</v>
      </c>
      <c r="K29" s="36">
        <v>0</v>
      </c>
      <c r="L29" s="36">
        <v>0</v>
      </c>
      <c r="M29" s="36"/>
      <c r="N29" s="36"/>
      <c r="O29" s="95"/>
      <c r="P29" s="36"/>
      <c r="Q29" s="36"/>
      <c r="R29" s="36">
        <v>63000</v>
      </c>
      <c r="S29" s="36">
        <v>0</v>
      </c>
      <c r="T29" s="7">
        <f t="shared" si="16"/>
        <v>27000</v>
      </c>
      <c r="V29" s="13"/>
    </row>
    <row r="30" spans="1:22" s="23" customFormat="1" ht="18" customHeight="1" x14ac:dyDescent="0.25">
      <c r="A30" s="31" t="s">
        <v>18</v>
      </c>
      <c r="B30" s="32" t="s">
        <v>30</v>
      </c>
      <c r="C30" s="32" t="s">
        <v>31</v>
      </c>
      <c r="D30" s="34">
        <v>108900</v>
      </c>
      <c r="E30" s="34">
        <v>0</v>
      </c>
      <c r="F30" s="34">
        <v>0</v>
      </c>
      <c r="G30" s="35">
        <f t="shared" si="15"/>
        <v>0</v>
      </c>
      <c r="H30" s="36">
        <v>0</v>
      </c>
      <c r="I30" s="36">
        <v>0</v>
      </c>
      <c r="J30" s="36">
        <v>0</v>
      </c>
      <c r="K30" s="36">
        <v>0</v>
      </c>
      <c r="L30" s="36">
        <v>0</v>
      </c>
      <c r="M30" s="36"/>
      <c r="N30" s="36"/>
      <c r="O30" s="95"/>
      <c r="P30" s="36"/>
      <c r="Q30" s="36"/>
      <c r="R30" s="36"/>
      <c r="S30" s="36">
        <v>108900</v>
      </c>
      <c r="T30" s="7">
        <f t="shared" si="16"/>
        <v>0</v>
      </c>
      <c r="V30" s="13"/>
    </row>
    <row r="31" spans="1:22" s="23" customFormat="1" ht="18.75" customHeight="1" x14ac:dyDescent="0.25">
      <c r="A31" s="31" t="s">
        <v>80</v>
      </c>
      <c r="B31" s="32" t="s">
        <v>11</v>
      </c>
      <c r="C31" s="32" t="s">
        <v>27</v>
      </c>
      <c r="D31" s="34">
        <v>163450</v>
      </c>
      <c r="E31" s="34">
        <v>70050</v>
      </c>
      <c r="F31" s="34">
        <v>0</v>
      </c>
      <c r="G31" s="35">
        <f t="shared" si="15"/>
        <v>70050</v>
      </c>
      <c r="H31" s="36">
        <v>0</v>
      </c>
      <c r="I31" s="36">
        <v>70050</v>
      </c>
      <c r="J31" s="36">
        <v>0</v>
      </c>
      <c r="K31" s="36">
        <v>0</v>
      </c>
      <c r="L31" s="36">
        <v>0</v>
      </c>
      <c r="M31" s="36"/>
      <c r="N31" s="36"/>
      <c r="O31" s="95"/>
      <c r="P31" s="36"/>
      <c r="Q31" s="36"/>
      <c r="R31" s="36"/>
      <c r="S31" s="36">
        <v>163450</v>
      </c>
      <c r="T31" s="7">
        <f t="shared" si="16"/>
        <v>0</v>
      </c>
      <c r="V31" s="13"/>
    </row>
    <row r="32" spans="1:22" s="23" customFormat="1" ht="18" customHeight="1" x14ac:dyDescent="0.25">
      <c r="A32" s="31" t="s">
        <v>32</v>
      </c>
      <c r="B32" s="32" t="s">
        <v>28</v>
      </c>
      <c r="C32" s="32" t="s">
        <v>35</v>
      </c>
      <c r="D32" s="34">
        <v>55650</v>
      </c>
      <c r="E32" s="34">
        <v>23850</v>
      </c>
      <c r="F32" s="34">
        <v>0</v>
      </c>
      <c r="G32" s="35">
        <f t="shared" si="15"/>
        <v>23850</v>
      </c>
      <c r="H32" s="36">
        <v>0</v>
      </c>
      <c r="I32" s="36">
        <v>23850</v>
      </c>
      <c r="J32" s="36">
        <v>0</v>
      </c>
      <c r="K32" s="36">
        <v>0</v>
      </c>
      <c r="L32" s="36">
        <v>0</v>
      </c>
      <c r="M32" s="36"/>
      <c r="N32" s="36"/>
      <c r="O32" s="95"/>
      <c r="P32" s="36"/>
      <c r="Q32" s="36"/>
      <c r="R32" s="36"/>
      <c r="S32" s="36">
        <v>55650</v>
      </c>
      <c r="T32" s="7">
        <f t="shared" si="16"/>
        <v>0</v>
      </c>
      <c r="V32" s="13"/>
    </row>
    <row r="33" spans="1:24" s="23" customFormat="1" ht="18.75" customHeight="1" x14ac:dyDescent="0.25">
      <c r="A33" s="31" t="s">
        <v>19</v>
      </c>
      <c r="B33" s="32" t="s">
        <v>40</v>
      </c>
      <c r="C33" s="32" t="s">
        <v>41</v>
      </c>
      <c r="D33" s="34">
        <v>2100</v>
      </c>
      <c r="E33" s="34">
        <v>0</v>
      </c>
      <c r="F33" s="34">
        <v>0</v>
      </c>
      <c r="G33" s="35">
        <f t="shared" si="15"/>
        <v>0</v>
      </c>
      <c r="H33" s="36">
        <v>1858.6200000000001</v>
      </c>
      <c r="I33" s="36">
        <v>0</v>
      </c>
      <c r="J33" s="36">
        <v>0</v>
      </c>
      <c r="K33" s="36">
        <v>0</v>
      </c>
      <c r="L33" s="36">
        <v>0</v>
      </c>
      <c r="M33" s="36"/>
      <c r="N33" s="36"/>
      <c r="O33" s="95"/>
      <c r="P33" s="36"/>
      <c r="Q33" s="36"/>
      <c r="R33" s="36"/>
      <c r="S33" s="36">
        <v>241.37999999999988</v>
      </c>
      <c r="T33" s="7">
        <f t="shared" si="16"/>
        <v>0</v>
      </c>
      <c r="V33" s="13"/>
    </row>
    <row r="34" spans="1:24" s="23" customFormat="1" ht="20.25" customHeight="1" x14ac:dyDescent="0.25">
      <c r="A34" s="31" t="s">
        <v>10</v>
      </c>
      <c r="B34" s="32" t="s">
        <v>11</v>
      </c>
      <c r="C34" s="32" t="s">
        <v>26</v>
      </c>
      <c r="D34" s="34">
        <v>211912</v>
      </c>
      <c r="E34" s="34">
        <v>90819</v>
      </c>
      <c r="F34" s="34">
        <v>0</v>
      </c>
      <c r="G34" s="35">
        <f t="shared" si="15"/>
        <v>90819</v>
      </c>
      <c r="H34" s="36">
        <v>0</v>
      </c>
      <c r="I34" s="36">
        <v>90819</v>
      </c>
      <c r="J34" s="36">
        <v>0</v>
      </c>
      <c r="K34" s="36">
        <v>0</v>
      </c>
      <c r="L34" s="36">
        <v>0</v>
      </c>
      <c r="M34" s="36"/>
      <c r="N34" s="36"/>
      <c r="O34" s="95"/>
      <c r="P34" s="36"/>
      <c r="Q34" s="36"/>
      <c r="R34" s="36"/>
      <c r="S34" s="36">
        <v>211912</v>
      </c>
      <c r="T34" s="7">
        <f t="shared" si="16"/>
        <v>0</v>
      </c>
      <c r="V34" s="13"/>
    </row>
    <row r="35" spans="1:24" s="23" customFormat="1" ht="15" customHeight="1" x14ac:dyDescent="0.25">
      <c r="A35" s="31" t="s">
        <v>20</v>
      </c>
      <c r="B35" s="32" t="s">
        <v>33</v>
      </c>
      <c r="C35" s="32" t="s">
        <v>34</v>
      </c>
      <c r="D35" s="34">
        <v>173042</v>
      </c>
      <c r="E35" s="34">
        <v>74161</v>
      </c>
      <c r="F35" s="34">
        <v>0</v>
      </c>
      <c r="G35" s="35">
        <f t="shared" si="15"/>
        <v>74161</v>
      </c>
      <c r="H35" s="36">
        <v>55420.78</v>
      </c>
      <c r="I35" s="36">
        <v>46214</v>
      </c>
      <c r="J35" s="36">
        <v>0</v>
      </c>
      <c r="K35" s="36">
        <v>0</v>
      </c>
      <c r="L35" s="36">
        <v>0</v>
      </c>
      <c r="M35" s="36"/>
      <c r="N35" s="36"/>
      <c r="O35" s="95"/>
      <c r="P35" s="36"/>
      <c r="Q35" s="36"/>
      <c r="R35" s="36"/>
      <c r="S35" s="36">
        <v>117621.22</v>
      </c>
      <c r="T35" s="7">
        <f t="shared" si="16"/>
        <v>27947</v>
      </c>
      <c r="V35" s="13"/>
    </row>
    <row r="36" spans="1:24" s="23" customFormat="1" x14ac:dyDescent="0.25">
      <c r="A36" s="31" t="s">
        <v>21</v>
      </c>
      <c r="B36" s="32"/>
      <c r="C36" s="32"/>
      <c r="D36" s="34">
        <v>7962</v>
      </c>
      <c r="E36" s="34">
        <v>3412</v>
      </c>
      <c r="F36" s="34">
        <v>0</v>
      </c>
      <c r="G36" s="35">
        <f t="shared" si="15"/>
        <v>3412</v>
      </c>
      <c r="H36" s="36">
        <v>0</v>
      </c>
      <c r="I36" s="36">
        <v>0</v>
      </c>
      <c r="J36" s="36">
        <v>0</v>
      </c>
      <c r="K36" s="36">
        <v>0</v>
      </c>
      <c r="L36" s="36">
        <v>0</v>
      </c>
      <c r="M36" s="36"/>
      <c r="N36" s="36"/>
      <c r="O36" s="95"/>
      <c r="P36" s="36"/>
      <c r="Q36" s="36"/>
      <c r="R36" s="36">
        <v>7962</v>
      </c>
      <c r="S36" s="36">
        <v>0</v>
      </c>
      <c r="T36" s="7">
        <f t="shared" si="16"/>
        <v>3412</v>
      </c>
      <c r="V36" s="13"/>
    </row>
    <row r="37" spans="1:24" ht="15" customHeight="1" x14ac:dyDescent="0.25">
      <c r="A37" s="31" t="s">
        <v>2</v>
      </c>
      <c r="B37" s="32" t="s">
        <v>28</v>
      </c>
      <c r="C37" s="32" t="s">
        <v>36</v>
      </c>
      <c r="D37" s="34">
        <v>118783</v>
      </c>
      <c r="E37" s="34">
        <v>19663</v>
      </c>
      <c r="F37" s="34">
        <v>0</v>
      </c>
      <c r="G37" s="35">
        <f t="shared" si="15"/>
        <v>19663</v>
      </c>
      <c r="H37" s="36">
        <v>110142.14000000001</v>
      </c>
      <c r="I37" s="36">
        <v>12403</v>
      </c>
      <c r="J37" s="36">
        <v>0</v>
      </c>
      <c r="K37" s="36">
        <v>0</v>
      </c>
      <c r="L37" s="36">
        <v>0</v>
      </c>
      <c r="M37" s="36"/>
      <c r="N37" s="36"/>
      <c r="O37" s="95"/>
      <c r="P37" s="36"/>
      <c r="Q37" s="36"/>
      <c r="R37" s="36"/>
      <c r="S37" s="36">
        <v>8640.86</v>
      </c>
      <c r="T37" s="7">
        <f t="shared" si="16"/>
        <v>7260</v>
      </c>
      <c r="V37" s="13"/>
      <c r="W37" s="13"/>
    </row>
    <row r="38" spans="1:24" ht="20.25" customHeight="1" x14ac:dyDescent="0.25">
      <c r="A38" s="31" t="s">
        <v>22</v>
      </c>
      <c r="B38" s="32" t="s">
        <v>28</v>
      </c>
      <c r="C38" s="32" t="s">
        <v>43</v>
      </c>
      <c r="D38" s="34">
        <v>311373</v>
      </c>
      <c r="E38" s="34">
        <v>133445</v>
      </c>
      <c r="F38" s="34">
        <v>0</v>
      </c>
      <c r="G38" s="35">
        <f t="shared" si="15"/>
        <v>133445</v>
      </c>
      <c r="H38" s="36">
        <v>23718.550000000003</v>
      </c>
      <c r="I38" s="36">
        <v>56072</v>
      </c>
      <c r="J38" s="36">
        <v>77373</v>
      </c>
      <c r="K38" s="36">
        <v>0</v>
      </c>
      <c r="L38" s="36">
        <v>0</v>
      </c>
      <c r="M38" s="36"/>
      <c r="N38" s="36"/>
      <c r="O38" s="95"/>
      <c r="P38" s="36"/>
      <c r="Q38" s="36"/>
      <c r="R38" s="36"/>
      <c r="S38" s="36">
        <v>287654.45</v>
      </c>
      <c r="T38" s="7">
        <f t="shared" si="16"/>
        <v>0</v>
      </c>
      <c r="V38" s="13"/>
      <c r="X38" s="13"/>
    </row>
    <row r="39" spans="1:24" ht="94.5" customHeight="1" x14ac:dyDescent="0.25">
      <c r="A39" s="18" t="s">
        <v>113</v>
      </c>
      <c r="B39" s="19"/>
      <c r="C39" s="19"/>
      <c r="D39" s="24">
        <f>D40+D41+D42+D43+D44+D45+D46</f>
        <v>397211</v>
      </c>
      <c r="E39" s="24">
        <f>E40+E41+E42+E43+E44+E45+E46</f>
        <v>120338</v>
      </c>
      <c r="F39" s="24">
        <f>F40+F41+F42+F43+F44+F45+F46</f>
        <v>0</v>
      </c>
      <c r="G39" s="24">
        <f t="shared" ref="G39:I39" si="17">G40+G41+G42+G43+G44+G45+G46</f>
        <v>120338</v>
      </c>
      <c r="H39" s="24">
        <v>103334.03</v>
      </c>
      <c r="I39" s="24">
        <f t="shared" si="17"/>
        <v>31975</v>
      </c>
      <c r="J39" s="24">
        <f>J40+J41+J42+J43+J44+J45+J46</f>
        <v>7331</v>
      </c>
      <c r="K39" s="24">
        <f>K40+K41+K42+K43+K44+K45+K46</f>
        <v>21496</v>
      </c>
      <c r="L39" s="24">
        <f t="shared" ref="L39:Q39" si="18">L40+L41+L42+L43+L44+L45+L46</f>
        <v>43793</v>
      </c>
      <c r="M39" s="24">
        <f t="shared" si="18"/>
        <v>0</v>
      </c>
      <c r="N39" s="24">
        <f t="shared" si="18"/>
        <v>0</v>
      </c>
      <c r="O39" s="24">
        <f t="shared" si="18"/>
        <v>0</v>
      </c>
      <c r="P39" s="24">
        <f t="shared" si="18"/>
        <v>0</v>
      </c>
      <c r="Q39" s="24">
        <f t="shared" si="18"/>
        <v>0</v>
      </c>
      <c r="R39" s="24">
        <v>108446</v>
      </c>
      <c r="S39" s="24">
        <v>185430.96999999997</v>
      </c>
      <c r="T39" s="60">
        <f>G39-I39-J39-K39-L39-M39-N39-O39-P39-Q39</f>
        <v>15743</v>
      </c>
      <c r="V39" s="13"/>
    </row>
    <row r="40" spans="1:24" x14ac:dyDescent="0.25">
      <c r="A40" s="31" t="s">
        <v>67</v>
      </c>
      <c r="B40" s="31" t="s">
        <v>30</v>
      </c>
      <c r="C40" s="31" t="s">
        <v>68</v>
      </c>
      <c r="D40" s="35">
        <v>1247</v>
      </c>
      <c r="E40" s="35">
        <v>11223</v>
      </c>
      <c r="F40" s="35">
        <v>0</v>
      </c>
      <c r="G40" s="35">
        <f t="shared" si="15"/>
        <v>11223</v>
      </c>
      <c r="H40" s="36">
        <v>615.39</v>
      </c>
      <c r="I40" s="36">
        <v>10618</v>
      </c>
      <c r="J40" s="36">
        <v>0</v>
      </c>
      <c r="K40" s="36">
        <v>0</v>
      </c>
      <c r="L40" s="36">
        <v>0</v>
      </c>
      <c r="M40" s="36"/>
      <c r="N40" s="36"/>
      <c r="O40" s="95"/>
      <c r="P40" s="36"/>
      <c r="Q40" s="36"/>
      <c r="R40" s="36"/>
      <c r="S40" s="36">
        <v>631.61</v>
      </c>
      <c r="T40" s="7">
        <f>G40-I40-J40-K40-L40-M40-N40-P40-O40-Q40</f>
        <v>605</v>
      </c>
      <c r="V40" s="13"/>
    </row>
    <row r="41" spans="1:24" x14ac:dyDescent="0.25">
      <c r="A41" s="31" t="s">
        <v>69</v>
      </c>
      <c r="B41" s="31" t="s">
        <v>30</v>
      </c>
      <c r="C41" s="31" t="s">
        <v>70</v>
      </c>
      <c r="D41" s="35">
        <v>125120</v>
      </c>
      <c r="E41" s="35">
        <v>0</v>
      </c>
      <c r="F41" s="35">
        <v>0</v>
      </c>
      <c r="G41" s="35">
        <f t="shared" si="15"/>
        <v>0</v>
      </c>
      <c r="H41" s="36">
        <v>59608.640000000007</v>
      </c>
      <c r="I41" s="36">
        <v>0</v>
      </c>
      <c r="J41" s="36">
        <v>0</v>
      </c>
      <c r="K41" s="36">
        <v>0</v>
      </c>
      <c r="L41" s="36">
        <v>0</v>
      </c>
      <c r="M41" s="36"/>
      <c r="N41" s="36"/>
      <c r="O41" s="95"/>
      <c r="P41" s="36"/>
      <c r="Q41" s="36"/>
      <c r="R41" s="36"/>
      <c r="S41" s="36">
        <v>65511.359999999993</v>
      </c>
      <c r="T41" s="7">
        <f t="shared" ref="T41:T46" si="19">G41-I41-J41-K41-L41-M41-N41-P41-O41-Q41</f>
        <v>0</v>
      </c>
      <c r="V41" s="13"/>
    </row>
    <row r="42" spans="1:24" x14ac:dyDescent="0.25">
      <c r="A42" s="31" t="s">
        <v>71</v>
      </c>
      <c r="B42" s="31" t="s">
        <v>23</v>
      </c>
      <c r="C42" s="31" t="s">
        <v>72</v>
      </c>
      <c r="D42" s="35">
        <v>32110</v>
      </c>
      <c r="E42" s="35">
        <v>17666</v>
      </c>
      <c r="F42" s="35">
        <v>0</v>
      </c>
      <c r="G42" s="35">
        <f t="shared" si="15"/>
        <v>17666</v>
      </c>
      <c r="H42" s="36">
        <v>32110</v>
      </c>
      <c r="I42" s="36">
        <v>17666</v>
      </c>
      <c r="J42" s="36">
        <v>0</v>
      </c>
      <c r="K42" s="36">
        <v>0</v>
      </c>
      <c r="L42" s="36">
        <v>0</v>
      </c>
      <c r="M42" s="36"/>
      <c r="N42" s="36"/>
      <c r="O42" s="95"/>
      <c r="P42" s="36"/>
      <c r="Q42" s="36"/>
      <c r="R42" s="36"/>
      <c r="S42" s="36">
        <v>0</v>
      </c>
      <c r="T42" s="7">
        <f t="shared" si="19"/>
        <v>0</v>
      </c>
      <c r="V42" s="13"/>
    </row>
    <row r="43" spans="1:24" x14ac:dyDescent="0.25">
      <c r="A43" s="31" t="s">
        <v>60</v>
      </c>
      <c r="B43" s="31"/>
      <c r="C43" s="31"/>
      <c r="D43" s="35">
        <v>108446</v>
      </c>
      <c r="E43" s="35">
        <v>0</v>
      </c>
      <c r="F43" s="35">
        <v>0</v>
      </c>
      <c r="G43" s="35">
        <f t="shared" si="15"/>
        <v>0</v>
      </c>
      <c r="H43" s="36">
        <v>0</v>
      </c>
      <c r="I43" s="36">
        <v>0</v>
      </c>
      <c r="J43" s="36">
        <v>0</v>
      </c>
      <c r="K43" s="36">
        <v>0</v>
      </c>
      <c r="L43" s="36">
        <v>0</v>
      </c>
      <c r="M43" s="36"/>
      <c r="N43" s="36"/>
      <c r="O43" s="95"/>
      <c r="P43" s="36"/>
      <c r="Q43" s="36"/>
      <c r="R43" s="36">
        <v>108446</v>
      </c>
      <c r="S43" s="36">
        <v>0</v>
      </c>
      <c r="T43" s="7">
        <f t="shared" si="19"/>
        <v>0</v>
      </c>
      <c r="V43" s="13"/>
    </row>
    <row r="44" spans="1:24" x14ac:dyDescent="0.25">
      <c r="A44" s="31" t="s">
        <v>108</v>
      </c>
      <c r="B44" s="31" t="s">
        <v>40</v>
      </c>
      <c r="C44" s="31" t="s">
        <v>73</v>
      </c>
      <c r="D44" s="35">
        <v>11000</v>
      </c>
      <c r="E44" s="35">
        <v>0</v>
      </c>
      <c r="F44" s="35">
        <v>0</v>
      </c>
      <c r="G44" s="35">
        <f t="shared" si="15"/>
        <v>0</v>
      </c>
      <c r="H44" s="36">
        <v>11000</v>
      </c>
      <c r="I44" s="36">
        <v>0</v>
      </c>
      <c r="J44" s="36">
        <v>0</v>
      </c>
      <c r="K44" s="36">
        <v>0</v>
      </c>
      <c r="L44" s="36">
        <v>0</v>
      </c>
      <c r="M44" s="36"/>
      <c r="N44" s="36"/>
      <c r="O44" s="95"/>
      <c r="P44" s="36"/>
      <c r="Q44" s="36"/>
      <c r="R44" s="36"/>
      <c r="S44" s="36">
        <v>0</v>
      </c>
      <c r="T44" s="7">
        <f t="shared" si="19"/>
        <v>0</v>
      </c>
      <c r="V44" s="13"/>
    </row>
    <row r="45" spans="1:24" x14ac:dyDescent="0.25">
      <c r="A45" s="31" t="s">
        <v>74</v>
      </c>
      <c r="B45" s="31" t="s">
        <v>40</v>
      </c>
      <c r="C45" s="31" t="s">
        <v>75</v>
      </c>
      <c r="D45" s="35">
        <v>119288</v>
      </c>
      <c r="E45" s="35">
        <v>51124</v>
      </c>
      <c r="F45" s="35">
        <v>0</v>
      </c>
      <c r="G45" s="35">
        <f t="shared" si="15"/>
        <v>51124</v>
      </c>
      <c r="H45" s="36">
        <v>0</v>
      </c>
      <c r="I45" s="36">
        <v>0</v>
      </c>
      <c r="J45" s="36">
        <v>7331</v>
      </c>
      <c r="K45" s="36">
        <v>0</v>
      </c>
      <c r="L45" s="36">
        <v>43793</v>
      </c>
      <c r="M45" s="36"/>
      <c r="N45" s="36"/>
      <c r="O45" s="95"/>
      <c r="P45" s="36"/>
      <c r="Q45" s="36"/>
      <c r="R45" s="36"/>
      <c r="S45" s="36">
        <v>119288</v>
      </c>
      <c r="T45" s="7">
        <f t="shared" si="19"/>
        <v>0</v>
      </c>
      <c r="V45" s="13"/>
    </row>
    <row r="46" spans="1:24" x14ac:dyDescent="0.25">
      <c r="A46" s="17" t="s">
        <v>76</v>
      </c>
      <c r="B46" s="17"/>
      <c r="C46" s="17"/>
      <c r="D46" s="22"/>
      <c r="E46" s="22">
        <v>40325</v>
      </c>
      <c r="F46" s="22">
        <v>0</v>
      </c>
      <c r="G46" s="35">
        <f t="shared" si="15"/>
        <v>40325</v>
      </c>
      <c r="H46" s="36">
        <v>0</v>
      </c>
      <c r="I46" s="36">
        <v>3691</v>
      </c>
      <c r="J46" s="36">
        <v>0</v>
      </c>
      <c r="K46" s="36">
        <v>21496</v>
      </c>
      <c r="L46" s="36">
        <v>0</v>
      </c>
      <c r="M46" s="36"/>
      <c r="N46" s="36"/>
      <c r="O46" s="95"/>
      <c r="P46" s="36"/>
      <c r="Q46" s="36"/>
      <c r="R46" s="36"/>
      <c r="S46" s="7"/>
      <c r="T46" s="7">
        <f t="shared" si="19"/>
        <v>15138</v>
      </c>
      <c r="V46" s="13"/>
    </row>
    <row r="47" spans="1:24" ht="33" hidden="1" customHeight="1" x14ac:dyDescent="0.25">
      <c r="A47" s="49" t="s">
        <v>95</v>
      </c>
      <c r="B47" s="50"/>
      <c r="C47" s="50"/>
      <c r="D47" s="51">
        <f>D48+D52+D56</f>
        <v>9933245</v>
      </c>
      <c r="E47" s="51"/>
      <c r="F47" s="51"/>
      <c r="G47" s="51"/>
      <c r="H47" s="52"/>
      <c r="I47" s="52"/>
      <c r="J47" s="52"/>
      <c r="K47" s="52"/>
      <c r="L47" s="52"/>
      <c r="M47" s="52"/>
      <c r="N47" s="52"/>
      <c r="O47" s="52"/>
      <c r="P47" s="52"/>
      <c r="Q47" s="52"/>
      <c r="R47" s="52"/>
      <c r="S47" s="53"/>
      <c r="T47" s="53"/>
      <c r="V47" s="13"/>
    </row>
    <row r="48" spans="1:24" ht="60" hidden="1" customHeight="1" x14ac:dyDescent="0.25">
      <c r="A48" s="39" t="s">
        <v>87</v>
      </c>
      <c r="B48" s="40"/>
      <c r="C48" s="40"/>
      <c r="D48" s="41">
        <f>D49+D50+D51</f>
        <v>9550228</v>
      </c>
      <c r="E48" s="41">
        <f t="shared" ref="E48:T48" si="20">E49+E50+E51+E52+E53+E54+E55</f>
        <v>0</v>
      </c>
      <c r="F48" s="41"/>
      <c r="G48" s="41">
        <f t="shared" si="20"/>
        <v>3388807</v>
      </c>
      <c r="H48" s="41">
        <v>0</v>
      </c>
      <c r="I48" s="41"/>
      <c r="J48" s="41"/>
      <c r="K48" s="41"/>
      <c r="L48" s="41"/>
      <c r="M48" s="41"/>
      <c r="N48" s="41"/>
      <c r="O48" s="41"/>
      <c r="P48" s="41"/>
      <c r="Q48" s="41"/>
      <c r="R48" s="41"/>
      <c r="S48" s="41">
        <v>0</v>
      </c>
      <c r="T48" s="41">
        <f t="shared" si="20"/>
        <v>1157223</v>
      </c>
      <c r="V48" s="13"/>
    </row>
    <row r="49" spans="1:22" hidden="1" x14ac:dyDescent="0.25">
      <c r="A49" s="17" t="s">
        <v>84</v>
      </c>
      <c r="B49" s="1"/>
      <c r="C49" s="1"/>
      <c r="D49" s="22">
        <v>7113884</v>
      </c>
      <c r="E49" s="1"/>
      <c r="F49" s="1"/>
      <c r="G49" s="1"/>
      <c r="H49" s="1"/>
      <c r="I49" s="1"/>
      <c r="J49" s="1"/>
      <c r="K49" s="1"/>
      <c r="L49" s="1"/>
      <c r="M49" s="1"/>
      <c r="N49" s="1"/>
      <c r="O49" s="1"/>
      <c r="P49" s="1"/>
      <c r="Q49" s="1"/>
      <c r="R49" s="1"/>
      <c r="S49" s="1"/>
      <c r="T49" s="1"/>
      <c r="V49" s="13"/>
    </row>
    <row r="50" spans="1:22" hidden="1" x14ac:dyDescent="0.25">
      <c r="A50" s="17" t="s">
        <v>85</v>
      </c>
      <c r="B50" s="1"/>
      <c r="C50" s="1"/>
      <c r="D50" s="22">
        <v>2330332</v>
      </c>
      <c r="E50" s="1"/>
      <c r="F50" s="1"/>
      <c r="G50" s="1"/>
      <c r="H50" s="1"/>
      <c r="I50" s="1"/>
      <c r="J50" s="1"/>
      <c r="K50" s="1"/>
      <c r="L50" s="1"/>
      <c r="M50" s="1"/>
      <c r="N50" s="1"/>
      <c r="O50" s="1"/>
      <c r="P50" s="1"/>
      <c r="Q50" s="1"/>
      <c r="R50" s="1"/>
      <c r="S50" s="1"/>
      <c r="T50" s="1"/>
      <c r="V50" s="13"/>
    </row>
    <row r="51" spans="1:22" hidden="1" x14ac:dyDescent="0.25">
      <c r="A51" s="17" t="s">
        <v>86</v>
      </c>
      <c r="B51" s="1"/>
      <c r="C51" s="1"/>
      <c r="D51" s="22">
        <v>106012</v>
      </c>
      <c r="E51" s="1"/>
      <c r="F51" s="1"/>
      <c r="G51" s="1"/>
      <c r="H51" s="1"/>
      <c r="I51" s="1"/>
      <c r="J51" s="1"/>
      <c r="K51" s="1"/>
      <c r="L51" s="1"/>
      <c r="M51" s="1"/>
      <c r="N51" s="1"/>
      <c r="O51" s="1"/>
      <c r="P51" s="1"/>
      <c r="Q51" s="1"/>
      <c r="R51" s="1"/>
      <c r="S51" s="1"/>
      <c r="T51" s="1"/>
      <c r="V51" s="13"/>
    </row>
    <row r="52" spans="1:22" ht="60" hidden="1" customHeight="1" x14ac:dyDescent="0.25">
      <c r="A52" s="42" t="s">
        <v>88</v>
      </c>
      <c r="B52" s="43"/>
      <c r="C52" s="43"/>
      <c r="D52" s="44">
        <f>D53+D54+D55</f>
        <v>163650</v>
      </c>
      <c r="E52" s="44">
        <f t="shared" ref="E52:T52" si="21">E53+E54+E55+E57+E58+E59+E60</f>
        <v>0</v>
      </c>
      <c r="F52" s="44"/>
      <c r="G52" s="44">
        <f t="shared" si="21"/>
        <v>3388807</v>
      </c>
      <c r="H52" s="44">
        <v>0</v>
      </c>
      <c r="I52" s="44"/>
      <c r="J52" s="44"/>
      <c r="K52" s="44"/>
      <c r="L52" s="44"/>
      <c r="M52" s="44"/>
      <c r="N52" s="44"/>
      <c r="O52" s="44"/>
      <c r="P52" s="44"/>
      <c r="Q52" s="44"/>
      <c r="R52" s="44"/>
      <c r="S52" s="44">
        <v>0</v>
      </c>
      <c r="T52" s="44">
        <f t="shared" si="21"/>
        <v>1157223</v>
      </c>
      <c r="V52" s="13"/>
    </row>
    <row r="53" spans="1:22" hidden="1" x14ac:dyDescent="0.25">
      <c r="A53" s="17" t="s">
        <v>89</v>
      </c>
      <c r="B53" s="1"/>
      <c r="C53" s="1"/>
      <c r="D53" s="22">
        <v>19200</v>
      </c>
      <c r="E53" s="1"/>
      <c r="F53" s="1"/>
      <c r="G53" s="1"/>
      <c r="H53" s="1"/>
      <c r="I53" s="1"/>
      <c r="J53" s="1"/>
      <c r="K53" s="1"/>
      <c r="L53" s="1"/>
      <c r="M53" s="1"/>
      <c r="N53" s="1"/>
      <c r="O53" s="1"/>
      <c r="P53" s="1"/>
      <c r="Q53" s="1"/>
      <c r="R53" s="1"/>
      <c r="S53" s="1"/>
      <c r="T53" s="1"/>
      <c r="V53" s="13"/>
    </row>
    <row r="54" spans="1:22" hidden="1" x14ac:dyDescent="0.25">
      <c r="A54" s="17" t="s">
        <v>90</v>
      </c>
      <c r="B54" s="1"/>
      <c r="C54" s="1"/>
      <c r="D54" s="22">
        <v>143250</v>
      </c>
      <c r="E54" s="1"/>
      <c r="F54" s="1"/>
      <c r="G54" s="1"/>
      <c r="H54" s="1"/>
      <c r="I54" s="1"/>
      <c r="J54" s="1"/>
      <c r="K54" s="1"/>
      <c r="L54" s="1"/>
      <c r="M54" s="1"/>
      <c r="N54" s="1"/>
      <c r="O54" s="1"/>
      <c r="P54" s="1"/>
      <c r="Q54" s="1"/>
      <c r="R54" s="1"/>
      <c r="S54" s="1"/>
      <c r="T54" s="1"/>
      <c r="V54" s="13"/>
    </row>
    <row r="55" spans="1:22" hidden="1" x14ac:dyDescent="0.25">
      <c r="A55" s="17" t="s">
        <v>91</v>
      </c>
      <c r="B55" s="1"/>
      <c r="C55" s="1"/>
      <c r="D55" s="22">
        <v>1200</v>
      </c>
      <c r="E55" s="1"/>
      <c r="F55" s="1"/>
      <c r="G55" s="1"/>
      <c r="H55" s="1"/>
      <c r="I55" s="1"/>
      <c r="J55" s="1"/>
      <c r="K55" s="1"/>
      <c r="L55" s="1"/>
      <c r="M55" s="1"/>
      <c r="N55" s="1"/>
      <c r="O55" s="1"/>
      <c r="P55" s="1"/>
      <c r="Q55" s="1"/>
      <c r="R55" s="1"/>
      <c r="S55" s="1"/>
      <c r="T55" s="1"/>
      <c r="V55" s="13"/>
    </row>
    <row r="56" spans="1:22" ht="60" hidden="1" customHeight="1" x14ac:dyDescent="0.25">
      <c r="A56" s="45" t="s">
        <v>92</v>
      </c>
      <c r="B56" s="46"/>
      <c r="C56" s="46"/>
      <c r="D56" s="47">
        <f>D57+D58+D59</f>
        <v>219367</v>
      </c>
      <c r="E56" s="47">
        <f t="shared" ref="E56:T56" si="22">E57+E58+E59+E61+E62+E63+E64</f>
        <v>0</v>
      </c>
      <c r="F56" s="47"/>
      <c r="G56" s="47">
        <f t="shared" si="22"/>
        <v>5586870</v>
      </c>
      <c r="H56" s="47">
        <v>0</v>
      </c>
      <c r="I56" s="47"/>
      <c r="J56" s="47"/>
      <c r="K56" s="47"/>
      <c r="L56" s="47"/>
      <c r="M56" s="47"/>
      <c r="N56" s="47"/>
      <c r="O56" s="47"/>
      <c r="P56" s="47"/>
      <c r="Q56" s="47"/>
      <c r="R56" s="47"/>
      <c r="S56" s="47">
        <v>0</v>
      </c>
      <c r="T56" s="47">
        <f t="shared" si="22"/>
        <v>2099210</v>
      </c>
      <c r="V56" s="13"/>
    </row>
    <row r="57" spans="1:22" hidden="1" x14ac:dyDescent="0.25">
      <c r="A57" s="17" t="s">
        <v>91</v>
      </c>
      <c r="B57" s="1"/>
      <c r="C57" s="1"/>
      <c r="D57" s="22">
        <v>192865</v>
      </c>
      <c r="E57" s="1"/>
      <c r="F57" s="1"/>
      <c r="G57" s="1"/>
      <c r="H57" s="1"/>
      <c r="I57" s="1"/>
      <c r="J57" s="1"/>
      <c r="K57" s="1"/>
      <c r="L57" s="1"/>
      <c r="M57" s="1"/>
      <c r="N57" s="1"/>
      <c r="O57" s="1"/>
      <c r="P57" s="1"/>
      <c r="Q57" s="1"/>
      <c r="R57" s="1"/>
      <c r="S57" s="1"/>
      <c r="T57" s="1"/>
      <c r="V57" s="13"/>
    </row>
    <row r="58" spans="1:22" hidden="1" x14ac:dyDescent="0.25">
      <c r="A58" s="62" t="s">
        <v>93</v>
      </c>
      <c r="B58" s="63"/>
      <c r="C58" s="63"/>
      <c r="D58" s="64">
        <v>26502</v>
      </c>
      <c r="E58" s="63"/>
      <c r="F58" s="63"/>
      <c r="G58" s="63"/>
      <c r="H58" s="63"/>
      <c r="I58" s="63"/>
      <c r="J58" s="63"/>
      <c r="K58" s="63"/>
      <c r="L58" s="63"/>
      <c r="M58" s="63"/>
      <c r="N58" s="63"/>
      <c r="O58" s="63"/>
      <c r="P58" s="63"/>
      <c r="Q58" s="63"/>
      <c r="R58" s="63"/>
      <c r="S58" s="63"/>
      <c r="T58" s="63"/>
      <c r="V58" s="13"/>
    </row>
    <row r="59" spans="1:22" ht="32.25" customHeight="1" x14ac:dyDescent="0.25">
      <c r="A59" s="65" t="s">
        <v>114</v>
      </c>
      <c r="B59" s="66"/>
      <c r="C59" s="66"/>
      <c r="D59" s="66">
        <v>0</v>
      </c>
      <c r="E59" s="66">
        <v>0</v>
      </c>
      <c r="F59" s="67">
        <f>F60+F61+F62+F63+F64+F65+F66+F67+F68+F69+F70+F71+F72+F73</f>
        <v>3385031</v>
      </c>
      <c r="G59" s="67">
        <f>G60+G61+G62+G63+G64+G65+G66+G67+G68+G69+G70+G71+G72+G73</f>
        <v>3385031</v>
      </c>
      <c r="H59" s="66">
        <v>0</v>
      </c>
      <c r="I59" s="66">
        <v>0</v>
      </c>
      <c r="J59" s="67">
        <f>J60+J61+J62+J63+J64+J65+J66+J67+J68+J69+J70+J71+J72+J73</f>
        <v>534279</v>
      </c>
      <c r="K59" s="67">
        <f>K60+K61+K62+K63+K64+K65+K66+K67+K68+K69+K70+K71+K72+K73</f>
        <v>227158</v>
      </c>
      <c r="L59" s="76">
        <v>118738</v>
      </c>
      <c r="M59" s="76">
        <v>111671</v>
      </c>
      <c r="N59" s="76">
        <v>54365</v>
      </c>
      <c r="O59" s="76">
        <f>O60+O61+O62+O63+O64+O65+O66+O67+O68+O69+O70+O71+O72+O73</f>
        <v>224601</v>
      </c>
      <c r="P59" s="76">
        <f t="shared" ref="P59:Q59" si="23">P60+P61+P62+P63+P64+P65+P66+P67+P68+P69+P70+P71+P72+P73</f>
        <v>854369</v>
      </c>
      <c r="Q59" s="76">
        <f t="shared" si="23"/>
        <v>106403</v>
      </c>
      <c r="R59" s="66"/>
      <c r="S59" s="66"/>
      <c r="T59" s="69">
        <f>G59-I59-J59-K59-L59-M59-N59-O59-P59-Q59</f>
        <v>1153447</v>
      </c>
      <c r="U59" s="13">
        <f>I59+J59+K59+L59+M59+N59+O59</f>
        <v>1270812</v>
      </c>
      <c r="V59" s="13"/>
    </row>
    <row r="60" spans="1:22" x14ac:dyDescent="0.25">
      <c r="A60" s="17" t="s">
        <v>60</v>
      </c>
      <c r="B60" s="17"/>
      <c r="C60" s="17"/>
      <c r="D60" s="17"/>
      <c r="E60" s="17"/>
      <c r="F60" s="35">
        <v>3776</v>
      </c>
      <c r="G60" s="68">
        <f>F60</f>
        <v>3776</v>
      </c>
      <c r="H60" s="17"/>
      <c r="I60" s="17"/>
      <c r="J60" s="68">
        <v>0</v>
      </c>
      <c r="K60" s="68">
        <v>0</v>
      </c>
      <c r="L60" s="68">
        <v>0</v>
      </c>
      <c r="M60" s="68"/>
      <c r="N60" s="68"/>
      <c r="O60" s="96"/>
      <c r="P60" s="68"/>
      <c r="Q60" s="68"/>
      <c r="R60" s="17"/>
      <c r="S60" s="17"/>
      <c r="T60" s="7">
        <f>G60-I60-J60-K60-L60-M60-N60-O60-P60-Q60</f>
        <v>3776</v>
      </c>
      <c r="V60" s="13"/>
    </row>
    <row r="61" spans="1:22" x14ac:dyDescent="0.25">
      <c r="A61" s="17" t="s">
        <v>10</v>
      </c>
      <c r="B61" s="17"/>
      <c r="C61" s="17"/>
      <c r="D61" s="17"/>
      <c r="E61" s="17"/>
      <c r="F61" s="35">
        <f>341911+211912</f>
        <v>553823</v>
      </c>
      <c r="G61" s="68">
        <f>F61</f>
        <v>553823</v>
      </c>
      <c r="H61" s="17"/>
      <c r="I61" s="17"/>
      <c r="J61" s="68">
        <v>93753</v>
      </c>
      <c r="K61" s="68">
        <v>70646</v>
      </c>
      <c r="L61" s="68">
        <v>32717</v>
      </c>
      <c r="M61" s="68">
        <v>2207</v>
      </c>
      <c r="N61" s="68"/>
      <c r="O61" s="96"/>
      <c r="P61" s="68">
        <v>1468</v>
      </c>
      <c r="Q61" s="68"/>
      <c r="R61" s="17"/>
      <c r="S61" s="17"/>
      <c r="T61" s="7">
        <f t="shared" ref="T61:T73" si="24">G61-I61-J61-K61-L61-M61-N61-O61-P61-Q61</f>
        <v>353032</v>
      </c>
      <c r="V61" s="13"/>
    </row>
    <row r="62" spans="1:22" x14ac:dyDescent="0.25">
      <c r="A62" s="1" t="s">
        <v>13</v>
      </c>
      <c r="B62" s="1"/>
      <c r="C62" s="1"/>
      <c r="D62" s="1"/>
      <c r="E62" s="1"/>
      <c r="F62" s="35">
        <v>318054</v>
      </c>
      <c r="G62" s="68">
        <f t="shared" ref="G62:G73" si="25">F62</f>
        <v>318054</v>
      </c>
      <c r="H62" s="1"/>
      <c r="I62" s="1"/>
      <c r="J62" s="68">
        <v>0</v>
      </c>
      <c r="K62" s="68">
        <v>56166</v>
      </c>
      <c r="L62" s="68">
        <v>0</v>
      </c>
      <c r="M62" s="68">
        <v>3189</v>
      </c>
      <c r="N62" s="68">
        <v>6981</v>
      </c>
      <c r="O62" s="96">
        <f>[1]Vidzem_899!B51</f>
        <v>29645</v>
      </c>
      <c r="P62" s="68"/>
      <c r="Q62" s="68">
        <f>Vidzem_899!B55</f>
        <v>106403</v>
      </c>
      <c r="R62" s="1"/>
      <c r="S62" s="1"/>
      <c r="T62" s="7">
        <f t="shared" si="24"/>
        <v>115670</v>
      </c>
      <c r="V62" s="13"/>
    </row>
    <row r="63" spans="1:22" x14ac:dyDescent="0.25">
      <c r="A63" s="1" t="s">
        <v>1</v>
      </c>
      <c r="B63" s="1"/>
      <c r="C63" s="1"/>
      <c r="D63" s="1"/>
      <c r="E63" s="1"/>
      <c r="F63" s="35">
        <v>350791</v>
      </c>
      <c r="G63" s="68">
        <f t="shared" si="25"/>
        <v>350791</v>
      </c>
      <c r="H63" s="1"/>
      <c r="I63" s="1"/>
      <c r="J63" s="68">
        <v>0</v>
      </c>
      <c r="K63" s="68">
        <v>0</v>
      </c>
      <c r="L63" s="68">
        <v>0</v>
      </c>
      <c r="M63" s="68"/>
      <c r="N63" s="68"/>
      <c r="O63" s="96"/>
      <c r="P63" s="68"/>
      <c r="Q63" s="68"/>
      <c r="R63" s="1"/>
      <c r="S63" s="1"/>
      <c r="T63" s="7">
        <f t="shared" si="24"/>
        <v>350791</v>
      </c>
      <c r="V63" s="13"/>
    </row>
    <row r="64" spans="1:22" x14ac:dyDescent="0.25">
      <c r="A64" s="1" t="s">
        <v>3</v>
      </c>
      <c r="B64" s="1"/>
      <c r="C64" s="1"/>
      <c r="D64" s="1"/>
      <c r="E64" s="1"/>
      <c r="F64" s="35">
        <v>979171</v>
      </c>
      <c r="G64" s="68">
        <f t="shared" si="25"/>
        <v>979171</v>
      </c>
      <c r="H64" s="1"/>
      <c r="I64" s="1"/>
      <c r="J64" s="68">
        <v>0</v>
      </c>
      <c r="K64" s="68">
        <v>0</v>
      </c>
      <c r="L64" s="68">
        <v>0</v>
      </c>
      <c r="M64" s="68"/>
      <c r="N64" s="68"/>
      <c r="O64" s="96"/>
      <c r="P64" s="75">
        <v>852901</v>
      </c>
      <c r="Q64" s="75"/>
      <c r="R64" s="1"/>
      <c r="S64" s="1"/>
      <c r="T64" s="7">
        <f t="shared" si="24"/>
        <v>126270</v>
      </c>
      <c r="V64" s="13"/>
    </row>
    <row r="65" spans="1:22" x14ac:dyDescent="0.25">
      <c r="A65" s="1" t="s">
        <v>79</v>
      </c>
      <c r="B65" s="1"/>
      <c r="C65" s="1"/>
      <c r="D65" s="1"/>
      <c r="E65" s="1"/>
      <c r="F65" s="35">
        <v>1902</v>
      </c>
      <c r="G65" s="68">
        <f t="shared" si="25"/>
        <v>1902</v>
      </c>
      <c r="H65" s="1"/>
      <c r="I65" s="1"/>
      <c r="J65" s="68">
        <v>1902</v>
      </c>
      <c r="K65" s="68">
        <v>0</v>
      </c>
      <c r="L65" s="68">
        <v>0</v>
      </c>
      <c r="M65" s="68"/>
      <c r="N65" s="68"/>
      <c r="O65" s="96"/>
      <c r="P65" s="68"/>
      <c r="Q65" s="68"/>
      <c r="R65" s="1"/>
      <c r="S65" s="1"/>
      <c r="T65" s="7">
        <f t="shared" si="24"/>
        <v>0</v>
      </c>
      <c r="V65" s="13"/>
    </row>
    <row r="66" spans="1:22" x14ac:dyDescent="0.25">
      <c r="A66" s="1" t="s">
        <v>15</v>
      </c>
      <c r="B66" s="1"/>
      <c r="C66" s="1"/>
      <c r="D66" s="1"/>
      <c r="E66" s="1"/>
      <c r="F66" s="35">
        <v>7020</v>
      </c>
      <c r="G66" s="68">
        <f t="shared" si="25"/>
        <v>7020</v>
      </c>
      <c r="H66" s="1"/>
      <c r="I66" s="1"/>
      <c r="J66" s="68">
        <v>7020</v>
      </c>
      <c r="K66" s="68">
        <v>0</v>
      </c>
      <c r="L66" s="68">
        <v>0</v>
      </c>
      <c r="M66" s="68"/>
      <c r="N66" s="68"/>
      <c r="O66" s="96"/>
      <c r="P66" s="68"/>
      <c r="Q66" s="68"/>
      <c r="R66" s="1"/>
      <c r="S66" s="1"/>
      <c r="T66" s="7">
        <f t="shared" si="24"/>
        <v>0</v>
      </c>
      <c r="V66" s="13"/>
    </row>
    <row r="67" spans="1:22" x14ac:dyDescent="0.25">
      <c r="A67" s="1" t="s">
        <v>78</v>
      </c>
      <c r="B67" s="1"/>
      <c r="C67" s="1"/>
      <c r="D67" s="1"/>
      <c r="E67" s="1"/>
      <c r="F67" s="35">
        <v>152435</v>
      </c>
      <c r="G67" s="68">
        <f t="shared" si="25"/>
        <v>152435</v>
      </c>
      <c r="H67" s="1"/>
      <c r="I67" s="1"/>
      <c r="J67" s="68">
        <v>152435</v>
      </c>
      <c r="K67" s="68">
        <v>0</v>
      </c>
      <c r="L67" s="68">
        <v>0</v>
      </c>
      <c r="M67" s="68"/>
      <c r="N67" s="68"/>
      <c r="O67" s="96"/>
      <c r="P67" s="68"/>
      <c r="Q67" s="68"/>
      <c r="R67" s="1"/>
      <c r="S67" s="1"/>
      <c r="T67" s="7">
        <f t="shared" si="24"/>
        <v>0</v>
      </c>
      <c r="V67" s="13"/>
    </row>
    <row r="68" spans="1:22" x14ac:dyDescent="0.25">
      <c r="A68" s="31" t="s">
        <v>18</v>
      </c>
      <c r="B68" s="1"/>
      <c r="C68" s="1"/>
      <c r="D68" s="1"/>
      <c r="E68" s="1"/>
      <c r="F68" s="35">
        <v>108900</v>
      </c>
      <c r="G68" s="68">
        <f t="shared" si="25"/>
        <v>108900</v>
      </c>
      <c r="H68" s="1"/>
      <c r="I68" s="1"/>
      <c r="J68" s="68">
        <v>108900</v>
      </c>
      <c r="K68" s="68">
        <v>0</v>
      </c>
      <c r="L68" s="68">
        <v>0</v>
      </c>
      <c r="M68" s="68"/>
      <c r="N68" s="68"/>
      <c r="O68" s="96"/>
      <c r="P68" s="68"/>
      <c r="Q68" s="68"/>
      <c r="R68" s="1"/>
      <c r="S68" s="1"/>
      <c r="T68" s="7">
        <f t="shared" si="24"/>
        <v>0</v>
      </c>
      <c r="V68" s="13"/>
    </row>
    <row r="69" spans="1:22" x14ac:dyDescent="0.25">
      <c r="A69" s="31" t="s">
        <v>80</v>
      </c>
      <c r="B69" s="1"/>
      <c r="C69" s="1"/>
      <c r="D69" s="1"/>
      <c r="E69" s="1"/>
      <c r="F69" s="35">
        <v>163450</v>
      </c>
      <c r="G69" s="68">
        <f t="shared" si="25"/>
        <v>163450</v>
      </c>
      <c r="H69" s="1"/>
      <c r="I69" s="1"/>
      <c r="J69" s="68">
        <v>43111</v>
      </c>
      <c r="K69" s="68">
        <v>0</v>
      </c>
      <c r="L69" s="68">
        <v>0</v>
      </c>
      <c r="M69" s="68"/>
      <c r="N69" s="68"/>
      <c r="O69" s="96">
        <f>[1]Madona_899!B28</f>
        <v>111562</v>
      </c>
      <c r="P69" s="68"/>
      <c r="Q69" s="68"/>
      <c r="R69" s="1"/>
      <c r="S69" s="1"/>
      <c r="T69" s="7">
        <f t="shared" si="24"/>
        <v>8777</v>
      </c>
      <c r="V69" s="13"/>
    </row>
    <row r="70" spans="1:22" x14ac:dyDescent="0.25">
      <c r="A70" s="31" t="s">
        <v>32</v>
      </c>
      <c r="B70" s="1"/>
      <c r="C70" s="1"/>
      <c r="D70" s="1"/>
      <c r="E70" s="1"/>
      <c r="F70" s="35">
        <v>55650</v>
      </c>
      <c r="G70" s="68">
        <f t="shared" si="25"/>
        <v>55650</v>
      </c>
      <c r="H70" s="1"/>
      <c r="I70" s="1"/>
      <c r="J70" s="68">
        <v>14780</v>
      </c>
      <c r="K70" s="68">
        <v>32828</v>
      </c>
      <c r="L70" s="68">
        <v>6807</v>
      </c>
      <c r="M70" s="68"/>
      <c r="N70" s="68"/>
      <c r="O70" s="96"/>
      <c r="P70" s="68"/>
      <c r="Q70" s="68"/>
      <c r="R70" s="1"/>
      <c r="S70" s="1"/>
      <c r="T70" s="7">
        <f t="shared" si="24"/>
        <v>1235</v>
      </c>
      <c r="V70" s="13"/>
    </row>
    <row r="71" spans="1:22" x14ac:dyDescent="0.25">
      <c r="A71" s="31" t="s">
        <v>22</v>
      </c>
      <c r="B71" s="1"/>
      <c r="C71" s="1"/>
      <c r="D71" s="1"/>
      <c r="E71" s="1"/>
      <c r="F71" s="35">
        <v>287655</v>
      </c>
      <c r="G71" s="68">
        <f t="shared" si="25"/>
        <v>287655</v>
      </c>
      <c r="H71" s="1"/>
      <c r="I71" s="1"/>
      <c r="J71" s="68">
        <v>59488</v>
      </c>
      <c r="K71" s="75">
        <v>67518</v>
      </c>
      <c r="L71" s="68">
        <v>0</v>
      </c>
      <c r="M71" s="68"/>
      <c r="N71" s="68"/>
      <c r="O71" s="96"/>
      <c r="P71" s="68"/>
      <c r="Q71" s="68"/>
      <c r="R71" s="1"/>
      <c r="S71" s="1"/>
      <c r="T71" s="7">
        <f t="shared" si="24"/>
        <v>160649</v>
      </c>
      <c r="V71" s="13"/>
    </row>
    <row r="72" spans="1:22" x14ac:dyDescent="0.25">
      <c r="A72" s="31" t="s">
        <v>69</v>
      </c>
      <c r="B72" s="17"/>
      <c r="C72" s="17"/>
      <c r="D72" s="17"/>
      <c r="E72" s="17"/>
      <c r="F72" s="35">
        <v>65512</v>
      </c>
      <c r="G72" s="68">
        <f t="shared" si="25"/>
        <v>65512</v>
      </c>
      <c r="H72" s="17"/>
      <c r="I72" s="17"/>
      <c r="J72" s="68">
        <v>52890</v>
      </c>
      <c r="K72" s="68">
        <v>0</v>
      </c>
      <c r="L72" s="68">
        <v>0</v>
      </c>
      <c r="M72" s="68"/>
      <c r="N72" s="68"/>
      <c r="O72" s="96"/>
      <c r="P72" s="68"/>
      <c r="Q72" s="68"/>
      <c r="R72" s="17"/>
      <c r="S72" s="17"/>
      <c r="T72" s="7">
        <f t="shared" si="24"/>
        <v>12622</v>
      </c>
      <c r="V72" s="13"/>
    </row>
    <row r="73" spans="1:22" x14ac:dyDescent="0.25">
      <c r="A73" s="31" t="s">
        <v>74</v>
      </c>
      <c r="B73" s="1"/>
      <c r="C73" s="1"/>
      <c r="D73" s="1"/>
      <c r="E73" s="1"/>
      <c r="F73" s="35">
        <v>336892</v>
      </c>
      <c r="G73" s="68">
        <f t="shared" si="25"/>
        <v>336892</v>
      </c>
      <c r="H73" s="1"/>
      <c r="I73" s="1"/>
      <c r="J73" s="68">
        <v>0</v>
      </c>
      <c r="K73" s="68">
        <v>0</v>
      </c>
      <c r="L73" s="77">
        <v>79214</v>
      </c>
      <c r="M73" s="77">
        <v>106275</v>
      </c>
      <c r="N73" s="77">
        <v>47384</v>
      </c>
      <c r="O73" s="97">
        <f>[1]Dzemd_904!B45</f>
        <v>83394</v>
      </c>
      <c r="P73" s="77"/>
      <c r="Q73" s="77"/>
      <c r="R73" s="1"/>
      <c r="S73" s="1"/>
      <c r="T73" s="7">
        <f t="shared" si="24"/>
        <v>20625</v>
      </c>
      <c r="V73" s="13"/>
    </row>
    <row r="74" spans="1:22" x14ac:dyDescent="0.25">
      <c r="G74" s="23"/>
    </row>
    <row r="76" spans="1:22" x14ac:dyDescent="0.25">
      <c r="J76" s="13"/>
    </row>
  </sheetData>
  <autoFilter ref="A6:T6" xr:uid="{00000000-0001-0000-0000-000000000000}"/>
  <mergeCells count="15">
    <mergeCell ref="A3:T3"/>
    <mergeCell ref="B5:G5"/>
    <mergeCell ref="H5:H6"/>
    <mergeCell ref="S5:S6"/>
    <mergeCell ref="T5:T6"/>
    <mergeCell ref="R5:R6"/>
    <mergeCell ref="I5:I6"/>
    <mergeCell ref="J5:J6"/>
    <mergeCell ref="K5:K6"/>
    <mergeCell ref="L5:L6"/>
    <mergeCell ref="M5:M6"/>
    <mergeCell ref="N5:N6"/>
    <mergeCell ref="P5:P6"/>
    <mergeCell ref="O5:O6"/>
    <mergeCell ref="Q5:Q6"/>
  </mergeCells>
  <pageMargins left="0.70866141732283472" right="0.70866141732283472" top="0.74803149606299213" bottom="0.74803149606299213" header="0.31496062992125984" footer="0.31496062992125984"/>
  <pageSetup paperSize="9" scale="35" orientation="landscape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393BE7D-C531-43FD-9912-8A70ED4EE465}">
  <sheetPr>
    <tabColor rgb="FF00B0F0"/>
  </sheetPr>
  <dimension ref="A1:J55"/>
  <sheetViews>
    <sheetView tabSelected="1" topLeftCell="A37" zoomScaleNormal="100" workbookViewId="0">
      <selection activeCell="A53" sqref="A53"/>
    </sheetView>
  </sheetViews>
  <sheetFormatPr defaultRowHeight="15" x14ac:dyDescent="0.25"/>
  <cols>
    <col min="1" max="1" width="40.140625" style="26" customWidth="1"/>
    <col min="2" max="2" width="14.28515625" style="26" customWidth="1"/>
    <col min="3" max="3" width="16.85546875" style="26" customWidth="1"/>
    <col min="4" max="4" width="21.28515625" style="26" customWidth="1"/>
    <col min="5" max="5" width="14.140625" style="26" customWidth="1"/>
    <col min="6" max="6" width="29.5703125" style="26" customWidth="1"/>
    <col min="7" max="7" width="14.28515625" style="26" customWidth="1"/>
    <col min="8" max="8" width="14.5703125" style="26" customWidth="1"/>
    <col min="9" max="9" width="14.140625" style="26" customWidth="1"/>
    <col min="10" max="10" width="35" style="26" customWidth="1"/>
    <col min="11" max="16384" width="9.140625" style="26"/>
  </cols>
  <sheetData>
    <row r="1" spans="1:10" ht="15.75" x14ac:dyDescent="0.25">
      <c r="J1" s="9" t="s">
        <v>122</v>
      </c>
    </row>
    <row r="2" spans="1:10" ht="47.25" x14ac:dyDescent="0.25">
      <c r="A2" s="9" t="s">
        <v>141</v>
      </c>
      <c r="J2" s="9" t="s">
        <v>105</v>
      </c>
    </row>
    <row r="3" spans="1:10" ht="15.75" x14ac:dyDescent="0.25">
      <c r="F3" s="78" t="s">
        <v>136</v>
      </c>
      <c r="G3" s="79">
        <f>G18+G24+G40+G44</f>
        <v>15684.02</v>
      </c>
    </row>
    <row r="4" spans="1:10" ht="15.75" x14ac:dyDescent="0.25">
      <c r="F4" s="117" t="s">
        <v>134</v>
      </c>
      <c r="G4" s="118">
        <f>G21+G25+G31+G41</f>
        <v>43557.58</v>
      </c>
    </row>
    <row r="5" spans="1:10" ht="15.75" x14ac:dyDescent="0.25">
      <c r="A5" s="9"/>
      <c r="B5" s="9"/>
      <c r="E5" s="9"/>
      <c r="F5" s="119" t="s">
        <v>128</v>
      </c>
      <c r="G5" s="80">
        <f>G23+G39</f>
        <v>21845.34</v>
      </c>
      <c r="H5" s="9"/>
      <c r="I5" s="9"/>
      <c r="J5" s="10"/>
    </row>
    <row r="6" spans="1:10" ht="15.75" x14ac:dyDescent="0.25">
      <c r="B6" s="9"/>
      <c r="E6" s="9"/>
      <c r="F6" s="120" t="s">
        <v>129</v>
      </c>
      <c r="G6" s="121">
        <f>G42</f>
        <v>3303.3</v>
      </c>
      <c r="H6" s="9"/>
      <c r="I6" s="9"/>
      <c r="J6" s="10"/>
    </row>
    <row r="7" spans="1:10" ht="15.75" x14ac:dyDescent="0.25">
      <c r="A7" s="9"/>
      <c r="B7" s="9"/>
      <c r="E7" s="9"/>
      <c r="F7" s="122" t="s">
        <v>99</v>
      </c>
      <c r="G7" s="56">
        <f>G20+G27+G30+G38</f>
        <v>119378.59999999999</v>
      </c>
      <c r="H7" s="9"/>
      <c r="I7" s="9"/>
      <c r="J7" s="10"/>
    </row>
    <row r="8" spans="1:10" ht="15.75" x14ac:dyDescent="0.25">
      <c r="A8" s="9"/>
      <c r="B8" s="9"/>
      <c r="E8" s="9"/>
      <c r="F8" s="123" t="s">
        <v>101</v>
      </c>
      <c r="G8" s="57">
        <f>G19</f>
        <v>104544</v>
      </c>
      <c r="H8" s="9"/>
      <c r="I8" s="9"/>
      <c r="J8" s="10"/>
    </row>
    <row r="9" spans="1:10" ht="15.75" x14ac:dyDescent="0.25">
      <c r="A9" s="9"/>
      <c r="B9" s="9"/>
      <c r="E9" s="9"/>
      <c r="F9" s="124" t="s">
        <v>130</v>
      </c>
      <c r="G9" s="125">
        <f>G32+G35</f>
        <v>3188.35</v>
      </c>
      <c r="H9" s="9"/>
      <c r="I9" s="9"/>
      <c r="J9" s="10"/>
    </row>
    <row r="10" spans="1:10" ht="15.75" x14ac:dyDescent="0.25">
      <c r="A10" s="9"/>
      <c r="B10" s="9"/>
      <c r="E10" s="9"/>
      <c r="F10" s="85" t="s">
        <v>135</v>
      </c>
      <c r="G10" s="126">
        <f>G33+G43</f>
        <v>6980.49</v>
      </c>
      <c r="H10" s="9"/>
      <c r="I10" s="9"/>
      <c r="J10" s="10"/>
    </row>
    <row r="11" spans="1:10" ht="15.75" x14ac:dyDescent="0.25">
      <c r="A11" s="9"/>
      <c r="B11" s="9"/>
      <c r="E11" s="9"/>
      <c r="F11" s="127" t="s">
        <v>127</v>
      </c>
      <c r="G11" s="128">
        <f>G29</f>
        <v>29645</v>
      </c>
      <c r="H11" s="9"/>
      <c r="I11" s="9"/>
      <c r="J11" s="10"/>
    </row>
    <row r="12" spans="1:10" ht="15.75" x14ac:dyDescent="0.25">
      <c r="A12" s="9"/>
      <c r="B12" s="9"/>
      <c r="E12" s="9"/>
      <c r="F12" s="86" t="s">
        <v>134</v>
      </c>
      <c r="G12" s="28">
        <f>G22+G36+G37</f>
        <v>106402.56</v>
      </c>
      <c r="H12" s="9"/>
      <c r="I12" s="9"/>
      <c r="J12" s="10"/>
    </row>
    <row r="13" spans="1:10" ht="18.75" x14ac:dyDescent="0.25">
      <c r="A13" s="107" t="s">
        <v>142</v>
      </c>
      <c r="B13" s="107"/>
      <c r="C13" s="108"/>
      <c r="D13" s="108"/>
      <c r="E13" s="108"/>
      <c r="F13" s="108"/>
      <c r="G13" s="108"/>
      <c r="H13" s="108"/>
      <c r="I13" s="108"/>
      <c r="J13" s="109"/>
    </row>
    <row r="14" spans="1:10" ht="15.75" x14ac:dyDescent="0.25">
      <c r="A14" s="110" t="s">
        <v>48</v>
      </c>
      <c r="B14" s="111"/>
      <c r="C14" s="112"/>
      <c r="D14" s="110" t="s">
        <v>47</v>
      </c>
      <c r="E14" s="111"/>
      <c r="F14" s="111"/>
      <c r="G14" s="111"/>
      <c r="H14" s="111"/>
      <c r="I14" s="111"/>
      <c r="J14" s="112"/>
    </row>
    <row r="15" spans="1:10" ht="15.75" x14ac:dyDescent="0.25">
      <c r="A15" s="113" t="s">
        <v>49</v>
      </c>
      <c r="B15" s="113" t="s">
        <v>50</v>
      </c>
      <c r="C15" s="113" t="s">
        <v>51</v>
      </c>
      <c r="D15" s="110" t="s">
        <v>52</v>
      </c>
      <c r="E15" s="111"/>
      <c r="F15" s="111"/>
      <c r="G15" s="112"/>
      <c r="H15" s="115" t="s">
        <v>53</v>
      </c>
      <c r="I15" s="116"/>
      <c r="J15" s="113" t="s">
        <v>54</v>
      </c>
    </row>
    <row r="16" spans="1:10" ht="31.5" x14ac:dyDescent="0.25">
      <c r="A16" s="114"/>
      <c r="B16" s="114"/>
      <c r="C16" s="114"/>
      <c r="D16" s="98" t="s">
        <v>55</v>
      </c>
      <c r="E16" s="98" t="s">
        <v>56</v>
      </c>
      <c r="F16" s="98" t="s">
        <v>57</v>
      </c>
      <c r="G16" s="98" t="s">
        <v>58</v>
      </c>
      <c r="H16" s="98" t="s">
        <v>4</v>
      </c>
      <c r="I16" s="98" t="s">
        <v>0</v>
      </c>
      <c r="J16" s="114"/>
    </row>
    <row r="17" spans="1:10" ht="15.75" x14ac:dyDescent="0.25">
      <c r="A17" s="129" t="s">
        <v>6</v>
      </c>
      <c r="B17" s="130">
        <f>SUM(B18:B44)</f>
        <v>332</v>
      </c>
      <c r="C17" s="131">
        <f>SUM(C18:C44)</f>
        <v>570200</v>
      </c>
      <c r="D17" s="130"/>
      <c r="E17" s="130"/>
      <c r="F17" s="130"/>
      <c r="G17" s="131">
        <f>SUM(G18:G44)</f>
        <v>454529.24</v>
      </c>
      <c r="H17" s="130"/>
      <c r="I17" s="131">
        <f>SUM(I18:I44)</f>
        <v>448860.91999999993</v>
      </c>
      <c r="J17" s="130"/>
    </row>
    <row r="18" spans="1:10" ht="18" customHeight="1" x14ac:dyDescent="0.25">
      <c r="A18" s="132" t="s">
        <v>143</v>
      </c>
      <c r="B18" s="133">
        <v>16</v>
      </c>
      <c r="C18" s="134">
        <v>16000</v>
      </c>
      <c r="D18" s="132" t="s">
        <v>144</v>
      </c>
      <c r="E18" s="135" t="s">
        <v>145</v>
      </c>
      <c r="F18" s="132" t="s">
        <v>146</v>
      </c>
      <c r="G18" s="136">
        <v>4842.42</v>
      </c>
      <c r="H18" s="137" t="s">
        <v>147</v>
      </c>
      <c r="I18" s="136">
        <v>4002</v>
      </c>
      <c r="J18" s="138" t="s">
        <v>100</v>
      </c>
    </row>
    <row r="19" spans="1:10" ht="15.75" x14ac:dyDescent="0.25">
      <c r="A19" s="139" t="s">
        <v>148</v>
      </c>
      <c r="B19" s="140">
        <v>30</v>
      </c>
      <c r="C19" s="141">
        <v>120000</v>
      </c>
      <c r="D19" s="142" t="s">
        <v>149</v>
      </c>
      <c r="E19" s="142" t="s">
        <v>150</v>
      </c>
      <c r="F19" s="142" t="s">
        <v>151</v>
      </c>
      <c r="G19" s="143">
        <v>104544</v>
      </c>
      <c r="H19" s="142" t="s">
        <v>152</v>
      </c>
      <c r="I19" s="144">
        <v>104544</v>
      </c>
      <c r="J19" s="145" t="s">
        <v>132</v>
      </c>
    </row>
    <row r="20" spans="1:10" s="12" customFormat="1" ht="15.75" x14ac:dyDescent="0.25">
      <c r="A20" s="146" t="s">
        <v>153</v>
      </c>
      <c r="B20" s="94">
        <v>40</v>
      </c>
      <c r="C20" s="147">
        <v>48000</v>
      </c>
      <c r="D20" s="148" t="s">
        <v>154</v>
      </c>
      <c r="E20" s="148" t="s">
        <v>131</v>
      </c>
      <c r="F20" s="148" t="s">
        <v>155</v>
      </c>
      <c r="G20" s="149">
        <v>38720</v>
      </c>
      <c r="H20" s="148" t="s">
        <v>156</v>
      </c>
      <c r="I20" s="149">
        <v>38720</v>
      </c>
      <c r="J20" s="150" t="s">
        <v>115</v>
      </c>
    </row>
    <row r="21" spans="1:10" ht="18.75" customHeight="1" x14ac:dyDescent="0.25">
      <c r="A21" s="252" t="s">
        <v>157</v>
      </c>
      <c r="B21" s="202">
        <v>5</v>
      </c>
      <c r="C21" s="203">
        <v>75000</v>
      </c>
      <c r="D21" s="151" t="s">
        <v>158</v>
      </c>
      <c r="E21" s="152" t="s">
        <v>138</v>
      </c>
      <c r="F21" s="151" t="s">
        <v>159</v>
      </c>
      <c r="G21" s="153">
        <v>9377.5</v>
      </c>
      <c r="H21" s="154" t="s">
        <v>160</v>
      </c>
      <c r="I21" s="153">
        <v>9377.5</v>
      </c>
      <c r="J21" s="155" t="s">
        <v>100</v>
      </c>
    </row>
    <row r="22" spans="1:10" ht="18.75" customHeight="1" x14ac:dyDescent="0.25">
      <c r="A22" s="253"/>
      <c r="B22" s="217"/>
      <c r="C22" s="218"/>
      <c r="D22" s="248" t="s">
        <v>239</v>
      </c>
      <c r="E22" s="249" t="s">
        <v>240</v>
      </c>
      <c r="F22" s="248" t="s">
        <v>151</v>
      </c>
      <c r="G22" s="254">
        <v>93654</v>
      </c>
      <c r="H22" s="250" t="s">
        <v>241</v>
      </c>
      <c r="I22" s="249">
        <v>93654</v>
      </c>
      <c r="J22" s="251" t="s">
        <v>242</v>
      </c>
    </row>
    <row r="23" spans="1:10" ht="30" x14ac:dyDescent="0.25">
      <c r="A23" s="156" t="s">
        <v>161</v>
      </c>
      <c r="B23" s="157">
        <v>30</v>
      </c>
      <c r="C23" s="158">
        <v>18000</v>
      </c>
      <c r="D23" s="156" t="s">
        <v>162</v>
      </c>
      <c r="E23" s="159" t="s">
        <v>163</v>
      </c>
      <c r="F23" s="156" t="s">
        <v>164</v>
      </c>
      <c r="G23" s="160">
        <v>15500.1</v>
      </c>
      <c r="H23" s="81" t="s">
        <v>165</v>
      </c>
      <c r="I23" s="160">
        <v>15500.1</v>
      </c>
      <c r="J23" s="161" t="s">
        <v>100</v>
      </c>
    </row>
    <row r="24" spans="1:10" ht="19.5" customHeight="1" x14ac:dyDescent="0.25">
      <c r="A24" s="162" t="s">
        <v>166</v>
      </c>
      <c r="B24" s="163">
        <v>6</v>
      </c>
      <c r="C24" s="164">
        <v>36000</v>
      </c>
      <c r="D24" s="165" t="s">
        <v>167</v>
      </c>
      <c r="E24" s="166" t="s">
        <v>137</v>
      </c>
      <c r="F24" s="132" t="s">
        <v>168</v>
      </c>
      <c r="G24" s="136">
        <v>60.5</v>
      </c>
      <c r="H24" s="166" t="s">
        <v>169</v>
      </c>
      <c r="I24" s="136">
        <v>60.5</v>
      </c>
      <c r="J24" s="138" t="s">
        <v>100</v>
      </c>
    </row>
    <row r="25" spans="1:10" ht="15.75" customHeight="1" x14ac:dyDescent="0.25">
      <c r="A25" s="167"/>
      <c r="B25" s="168"/>
      <c r="C25" s="169"/>
      <c r="D25" s="170" t="s">
        <v>170</v>
      </c>
      <c r="E25" s="171" t="s">
        <v>171</v>
      </c>
      <c r="F25" s="170" t="s">
        <v>168</v>
      </c>
      <c r="G25" s="172">
        <v>27844.52</v>
      </c>
      <c r="H25" s="173" t="s">
        <v>172</v>
      </c>
      <c r="I25" s="174">
        <v>8835.42</v>
      </c>
      <c r="J25" s="175" t="s">
        <v>100</v>
      </c>
    </row>
    <row r="26" spans="1:10" ht="30" x14ac:dyDescent="0.25">
      <c r="A26" s="176"/>
      <c r="B26" s="177"/>
      <c r="C26" s="178"/>
      <c r="D26" s="179"/>
      <c r="E26" s="180"/>
      <c r="F26" s="179"/>
      <c r="G26" s="181"/>
      <c r="H26" s="173" t="s">
        <v>173</v>
      </c>
      <c r="I26" s="174">
        <v>19009.099999999999</v>
      </c>
      <c r="J26" s="182" t="s">
        <v>100</v>
      </c>
    </row>
    <row r="27" spans="1:10" s="12" customFormat="1" ht="15.75" x14ac:dyDescent="0.25">
      <c r="A27" s="183" t="s">
        <v>174</v>
      </c>
      <c r="B27" s="184">
        <v>1</v>
      </c>
      <c r="C27" s="185">
        <v>55000</v>
      </c>
      <c r="D27" s="148" t="s">
        <v>175</v>
      </c>
      <c r="E27" s="186" t="s">
        <v>176</v>
      </c>
      <c r="F27" s="186" t="s">
        <v>177</v>
      </c>
      <c r="G27" s="187">
        <v>45278.2</v>
      </c>
      <c r="H27" s="186" t="s">
        <v>178</v>
      </c>
      <c r="I27" s="187">
        <v>45278.2</v>
      </c>
      <c r="J27" s="188" t="s">
        <v>115</v>
      </c>
    </row>
    <row r="28" spans="1:10" ht="15.75" x14ac:dyDescent="0.25">
      <c r="A28" s="189" t="s">
        <v>179</v>
      </c>
      <c r="B28" s="93">
        <v>1</v>
      </c>
      <c r="C28" s="190">
        <v>2800</v>
      </c>
      <c r="D28" s="191"/>
      <c r="E28" s="191"/>
      <c r="F28" s="191"/>
      <c r="G28" s="192"/>
      <c r="H28" s="191"/>
      <c r="I28" s="192"/>
      <c r="J28" s="193"/>
    </row>
    <row r="29" spans="1:10" ht="38.25" customHeight="1" x14ac:dyDescent="0.25">
      <c r="A29" s="194" t="s">
        <v>180</v>
      </c>
      <c r="B29" s="195">
        <v>1</v>
      </c>
      <c r="C29" s="196">
        <v>40000</v>
      </c>
      <c r="D29" s="91" t="s">
        <v>181</v>
      </c>
      <c r="E29" s="91" t="s">
        <v>182</v>
      </c>
      <c r="F29" s="91" t="s">
        <v>151</v>
      </c>
      <c r="G29" s="197">
        <v>29645</v>
      </c>
      <c r="H29" s="91" t="s">
        <v>183</v>
      </c>
      <c r="I29" s="197">
        <v>29645</v>
      </c>
      <c r="J29" s="198" t="s">
        <v>237</v>
      </c>
    </row>
    <row r="30" spans="1:10" ht="31.5" x14ac:dyDescent="0.25">
      <c r="A30" s="199" t="s">
        <v>184</v>
      </c>
      <c r="B30" s="200">
        <v>10</v>
      </c>
      <c r="C30" s="185">
        <v>25000</v>
      </c>
      <c r="D30" s="148" t="s">
        <v>185</v>
      </c>
      <c r="E30" s="186" t="s">
        <v>186</v>
      </c>
      <c r="F30" s="186" t="s">
        <v>159</v>
      </c>
      <c r="G30" s="187">
        <v>27467</v>
      </c>
      <c r="H30" s="186" t="s">
        <v>187</v>
      </c>
      <c r="I30" s="187">
        <v>27467</v>
      </c>
      <c r="J30" s="188" t="s">
        <v>115</v>
      </c>
    </row>
    <row r="31" spans="1:10" ht="20.25" customHeight="1" x14ac:dyDescent="0.25">
      <c r="A31" s="201" t="s">
        <v>188</v>
      </c>
      <c r="B31" s="202">
        <v>10</v>
      </c>
      <c r="C31" s="203">
        <v>8000</v>
      </c>
      <c r="D31" s="204" t="s">
        <v>189</v>
      </c>
      <c r="E31" s="205" t="s">
        <v>190</v>
      </c>
      <c r="F31" s="151" t="s">
        <v>159</v>
      </c>
      <c r="G31" s="153">
        <v>1422.96</v>
      </c>
      <c r="H31" s="206" t="s">
        <v>191</v>
      </c>
      <c r="I31" s="153">
        <v>1422.96</v>
      </c>
      <c r="J31" s="155" t="s">
        <v>100</v>
      </c>
    </row>
    <row r="32" spans="1:10" ht="20.25" customHeight="1" x14ac:dyDescent="0.25">
      <c r="A32" s="207"/>
      <c r="B32" s="208"/>
      <c r="C32" s="209"/>
      <c r="D32" s="210" t="s">
        <v>192</v>
      </c>
      <c r="E32" s="211" t="s">
        <v>193</v>
      </c>
      <c r="F32" s="212" t="s">
        <v>194</v>
      </c>
      <c r="G32" s="213">
        <v>828.85</v>
      </c>
      <c r="H32" s="214" t="s">
        <v>195</v>
      </c>
      <c r="I32" s="213">
        <v>828.85</v>
      </c>
      <c r="J32" s="215" t="s">
        <v>196</v>
      </c>
    </row>
    <row r="33" spans="1:10" ht="19.5" customHeight="1" x14ac:dyDescent="0.25">
      <c r="A33" s="216"/>
      <c r="B33" s="217"/>
      <c r="C33" s="218"/>
      <c r="D33" s="219" t="s">
        <v>197</v>
      </c>
      <c r="E33" s="220" t="s">
        <v>198</v>
      </c>
      <c r="F33" s="221" t="s">
        <v>159</v>
      </c>
      <c r="G33" s="222">
        <v>689.7</v>
      </c>
      <c r="H33" s="88" t="s">
        <v>199</v>
      </c>
      <c r="I33" s="222">
        <v>689.7</v>
      </c>
      <c r="J33" s="223" t="s">
        <v>200</v>
      </c>
    </row>
    <row r="34" spans="1:10" ht="15.75" x14ac:dyDescent="0.25">
      <c r="A34" s="224" t="s">
        <v>201</v>
      </c>
      <c r="B34" s="225">
        <v>1</v>
      </c>
      <c r="C34" s="190">
        <v>46000</v>
      </c>
      <c r="D34" s="191"/>
      <c r="E34" s="191"/>
      <c r="F34" s="191"/>
      <c r="G34" s="192"/>
      <c r="H34" s="191"/>
      <c r="I34" s="192"/>
      <c r="J34" s="193"/>
    </row>
    <row r="35" spans="1:10" ht="15.75" x14ac:dyDescent="0.25">
      <c r="A35" s="260" t="s">
        <v>202</v>
      </c>
      <c r="B35" s="258">
        <v>3</v>
      </c>
      <c r="C35" s="262">
        <v>7800</v>
      </c>
      <c r="D35" s="214" t="s">
        <v>203</v>
      </c>
      <c r="E35" s="214" t="s">
        <v>204</v>
      </c>
      <c r="F35" s="214" t="s">
        <v>205</v>
      </c>
      <c r="G35" s="213">
        <v>2359.5</v>
      </c>
      <c r="H35" s="214" t="s">
        <v>206</v>
      </c>
      <c r="I35" s="213">
        <v>2359.5</v>
      </c>
      <c r="J35" s="215" t="s">
        <v>196</v>
      </c>
    </row>
    <row r="36" spans="1:10" ht="15.75" x14ac:dyDescent="0.25">
      <c r="A36" s="261"/>
      <c r="B36" s="259"/>
      <c r="C36" s="263"/>
      <c r="D36" s="87" t="s">
        <v>247</v>
      </c>
      <c r="E36" s="87" t="s">
        <v>248</v>
      </c>
      <c r="F36" s="87" t="s">
        <v>249</v>
      </c>
      <c r="G36" s="249">
        <v>4827.8999999999996</v>
      </c>
      <c r="H36" s="87"/>
      <c r="I36" s="249"/>
      <c r="J36" s="251" t="s">
        <v>242</v>
      </c>
    </row>
    <row r="37" spans="1:10" ht="15.75" x14ac:dyDescent="0.25">
      <c r="A37" s="255" t="s">
        <v>207</v>
      </c>
      <c r="B37" s="256">
        <v>1</v>
      </c>
      <c r="C37" s="257">
        <v>8000</v>
      </c>
      <c r="D37" s="87" t="s">
        <v>243</v>
      </c>
      <c r="E37" s="87" t="s">
        <v>244</v>
      </c>
      <c r="F37" s="87" t="s">
        <v>245</v>
      </c>
      <c r="G37" s="250">
        <v>7920.66</v>
      </c>
      <c r="H37" s="250" t="s">
        <v>246</v>
      </c>
      <c r="I37" s="250">
        <v>7920.66</v>
      </c>
      <c r="J37" s="251" t="s">
        <v>242</v>
      </c>
    </row>
    <row r="38" spans="1:10" s="12" customFormat="1" ht="15.75" x14ac:dyDescent="0.25">
      <c r="A38" s="199" t="s">
        <v>208</v>
      </c>
      <c r="B38" s="200">
        <v>10</v>
      </c>
      <c r="C38" s="185">
        <v>16000</v>
      </c>
      <c r="D38" s="186" t="s">
        <v>209</v>
      </c>
      <c r="E38" s="186" t="s">
        <v>117</v>
      </c>
      <c r="F38" s="186" t="s">
        <v>210</v>
      </c>
      <c r="G38" s="187">
        <v>7913.4</v>
      </c>
      <c r="H38" s="226" t="s">
        <v>211</v>
      </c>
      <c r="I38" s="227">
        <v>7913.4</v>
      </c>
      <c r="J38" s="188" t="s">
        <v>115</v>
      </c>
    </row>
    <row r="39" spans="1:10" ht="30" x14ac:dyDescent="0.25">
      <c r="A39" s="228" t="s">
        <v>212</v>
      </c>
      <c r="B39" s="229">
        <v>4</v>
      </c>
      <c r="C39" s="158">
        <v>8000</v>
      </c>
      <c r="D39" s="228" t="s">
        <v>213</v>
      </c>
      <c r="E39" s="230" t="s">
        <v>11</v>
      </c>
      <c r="F39" s="156" t="s">
        <v>168</v>
      </c>
      <c r="G39" s="160">
        <v>6345.24</v>
      </c>
      <c r="H39" s="81" t="s">
        <v>214</v>
      </c>
      <c r="I39" s="160">
        <v>6345.24</v>
      </c>
      <c r="J39" s="161" t="s">
        <v>100</v>
      </c>
    </row>
    <row r="40" spans="1:10" ht="17.25" customHeight="1" x14ac:dyDescent="0.25">
      <c r="A40" s="165" t="s">
        <v>215</v>
      </c>
      <c r="B40" s="231">
        <v>1</v>
      </c>
      <c r="C40" s="134">
        <v>4600</v>
      </c>
      <c r="D40" s="165" t="s">
        <v>216</v>
      </c>
      <c r="E40" s="166" t="s">
        <v>217</v>
      </c>
      <c r="F40" s="132" t="s">
        <v>218</v>
      </c>
      <c r="G40" s="136">
        <v>4222.8999999999996</v>
      </c>
      <c r="H40" s="82" t="s">
        <v>219</v>
      </c>
      <c r="I40" s="136">
        <v>4222.8999999999996</v>
      </c>
      <c r="J40" s="138" t="s">
        <v>100</v>
      </c>
    </row>
    <row r="41" spans="1:10" ht="30" x14ac:dyDescent="0.25">
      <c r="A41" s="162" t="s">
        <v>220</v>
      </c>
      <c r="B41" s="163">
        <v>150</v>
      </c>
      <c r="C41" s="164">
        <v>12000</v>
      </c>
      <c r="D41" s="232" t="s">
        <v>221</v>
      </c>
      <c r="E41" s="173" t="s">
        <v>171</v>
      </c>
      <c r="F41" s="233" t="s">
        <v>168</v>
      </c>
      <c r="G41" s="174">
        <v>4912.6000000000004</v>
      </c>
      <c r="H41" s="234" t="s">
        <v>222</v>
      </c>
      <c r="I41" s="174">
        <v>4912.6000000000004</v>
      </c>
      <c r="J41" s="235" t="s">
        <v>100</v>
      </c>
    </row>
    <row r="42" spans="1:10" ht="15.75" x14ac:dyDescent="0.25">
      <c r="A42" s="176"/>
      <c r="B42" s="177"/>
      <c r="C42" s="178"/>
      <c r="D42" s="236" t="s">
        <v>223</v>
      </c>
      <c r="E42" s="237" t="s">
        <v>224</v>
      </c>
      <c r="F42" s="238" t="s">
        <v>168</v>
      </c>
      <c r="G42" s="239">
        <v>3303.3</v>
      </c>
      <c r="H42" s="240" t="s">
        <v>225</v>
      </c>
      <c r="I42" s="239">
        <v>3303.3</v>
      </c>
      <c r="J42" s="241" t="s">
        <v>115</v>
      </c>
    </row>
    <row r="43" spans="1:10" ht="15.75" x14ac:dyDescent="0.25">
      <c r="A43" s="219" t="s">
        <v>121</v>
      </c>
      <c r="B43" s="242">
        <v>2</v>
      </c>
      <c r="C43" s="243">
        <v>16000</v>
      </c>
      <c r="D43" s="89" t="s">
        <v>226</v>
      </c>
      <c r="E43" s="89" t="s">
        <v>227</v>
      </c>
      <c r="F43" s="89" t="s">
        <v>228</v>
      </c>
      <c r="G43" s="244">
        <v>6290.79</v>
      </c>
      <c r="H43" s="89" t="s">
        <v>229</v>
      </c>
      <c r="I43" s="245">
        <v>6290.79</v>
      </c>
      <c r="J43" s="223" t="s">
        <v>200</v>
      </c>
    </row>
    <row r="44" spans="1:10" ht="14.25" customHeight="1" x14ac:dyDescent="0.25">
      <c r="A44" s="132" t="s">
        <v>230</v>
      </c>
      <c r="B44" s="133">
        <v>10</v>
      </c>
      <c r="C44" s="246">
        <v>8000</v>
      </c>
      <c r="D44" s="132" t="s">
        <v>231</v>
      </c>
      <c r="E44" s="135" t="s">
        <v>232</v>
      </c>
      <c r="F44" s="132" t="s">
        <v>155</v>
      </c>
      <c r="G44" s="136">
        <v>6558.2</v>
      </c>
      <c r="H44" s="83" t="s">
        <v>233</v>
      </c>
      <c r="I44" s="136">
        <v>6558.2</v>
      </c>
      <c r="J44" s="138" t="s">
        <v>100</v>
      </c>
    </row>
    <row r="47" spans="1:10" x14ac:dyDescent="0.25">
      <c r="A47" s="26" t="s">
        <v>81</v>
      </c>
      <c r="B47" s="11">
        <f>G3+G4+G5</f>
        <v>81086.94</v>
      </c>
    </row>
    <row r="48" spans="1:10" x14ac:dyDescent="0.25">
      <c r="B48" s="11"/>
    </row>
    <row r="49" spans="1:2" x14ac:dyDescent="0.25">
      <c r="A49" s="25" t="s">
        <v>82</v>
      </c>
      <c r="B49" s="27">
        <f>G3+G4+G5</f>
        <v>81086.94</v>
      </c>
    </row>
    <row r="50" spans="1:2" ht="30.75" customHeight="1" x14ac:dyDescent="0.25">
      <c r="A50" s="25" t="s">
        <v>116</v>
      </c>
      <c r="B50" s="73">
        <f>ROUNDUP(G6+G7,0)</f>
        <v>122682</v>
      </c>
    </row>
    <row r="51" spans="1:2" ht="30.75" customHeight="1" x14ac:dyDescent="0.25">
      <c r="A51" s="25" t="s">
        <v>133</v>
      </c>
      <c r="B51" s="73">
        <f>G8</f>
        <v>104544</v>
      </c>
    </row>
    <row r="52" spans="1:2" ht="30" x14ac:dyDescent="0.25">
      <c r="A52" s="25" t="s">
        <v>234</v>
      </c>
      <c r="B52" s="84">
        <f>ROUNDUP(G9,0)</f>
        <v>3189</v>
      </c>
    </row>
    <row r="53" spans="1:2" ht="30" x14ac:dyDescent="0.25">
      <c r="A53" s="25" t="s">
        <v>238</v>
      </c>
      <c r="B53" s="247">
        <f>ROUNDUP(G10,0)</f>
        <v>6981</v>
      </c>
    </row>
    <row r="54" spans="1:2" ht="45" x14ac:dyDescent="0.25">
      <c r="A54" s="25" t="s">
        <v>236</v>
      </c>
      <c r="B54" s="84">
        <f>G11</f>
        <v>29645</v>
      </c>
    </row>
    <row r="55" spans="1:2" ht="30" x14ac:dyDescent="0.25">
      <c r="A55" s="25" t="s">
        <v>235</v>
      </c>
      <c r="B55" s="74">
        <f>ROUNDUP(G12,0)</f>
        <v>106403</v>
      </c>
    </row>
  </sheetData>
  <mergeCells count="28">
    <mergeCell ref="A21:A22"/>
    <mergeCell ref="B21:B22"/>
    <mergeCell ref="C21:C22"/>
    <mergeCell ref="A35:A36"/>
    <mergeCell ref="B35:B36"/>
    <mergeCell ref="C35:C36"/>
    <mergeCell ref="G25:G26"/>
    <mergeCell ref="A31:A33"/>
    <mergeCell ref="B31:B33"/>
    <mergeCell ref="C31:C33"/>
    <mergeCell ref="A41:A42"/>
    <mergeCell ref="B41:B42"/>
    <mergeCell ref="C41:C42"/>
    <mergeCell ref="A24:A26"/>
    <mergeCell ref="B24:B26"/>
    <mergeCell ref="C24:C26"/>
    <mergeCell ref="D25:D26"/>
    <mergeCell ref="E25:E26"/>
    <mergeCell ref="F25:F26"/>
    <mergeCell ref="A13:J13"/>
    <mergeCell ref="A14:C14"/>
    <mergeCell ref="D14:J14"/>
    <mergeCell ref="A15:A16"/>
    <mergeCell ref="B15:B16"/>
    <mergeCell ref="C15:C16"/>
    <mergeCell ref="D15:G15"/>
    <mergeCell ref="H15:I15"/>
    <mergeCell ref="J15:J16"/>
  </mergeCells>
  <pageMargins left="0.7" right="0.7" top="0.75" bottom="0.75" header="0.3" footer="0.3"/>
  <pageSetup paperSize="9" scale="39" orientation="portrait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1</vt:i4>
      </vt:variant>
    </vt:vector>
  </HeadingPairs>
  <TitlesOfParts>
    <vt:vector size="3" baseType="lpstr">
      <vt:lpstr>Kopsavilkums</vt:lpstr>
      <vt:lpstr>Vidzem_899</vt:lpstr>
      <vt:lpstr>Kopsavilkums!Print_Area</vt:lpstr>
    </vt:vector>
  </TitlesOfParts>
  <Company>NVD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Baiba Dreimane</dc:creator>
  <cp:lastModifiedBy>Lāsma Zandberga</cp:lastModifiedBy>
  <cp:lastPrinted>2022-09-28T10:58:11Z</cp:lastPrinted>
  <dcterms:created xsi:type="dcterms:W3CDTF">2021-01-07T07:33:46Z</dcterms:created>
  <dcterms:modified xsi:type="dcterms:W3CDTF">2022-12-01T07:46:39Z</dcterms:modified>
</cp:coreProperties>
</file>