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Z:\MVKD_Daceri\2023\Rikojums_majokla_pab_2023\Grozijumi_MK_rik_032023\V_2\"/>
    </mc:Choice>
  </mc:AlternateContent>
  <xr:revisionPtr revIDLastSave="0" documentId="13_ncr:1_{AB021BA3-2DAA-4B63-9765-C64FE6BBBA83}" xr6:coauthVersionLast="47" xr6:coauthVersionMax="47" xr10:uidLastSave="{00000000-0000-0000-0000-000000000000}"/>
  <bookViews>
    <workbookView xWindow="-110" yWindow="-110" windowWidth="19420" windowHeight="10420" xr2:uid="{CB16FA20-11B1-40B9-A295-2CB23F8D0BF9}"/>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 l="1"/>
  <c r="L5" i="1"/>
  <c r="M5" i="1" s="1"/>
  <c r="N5" i="1" s="1"/>
  <c r="L11" i="1" l="1"/>
  <c r="L12" i="1" s="1"/>
  <c r="M11" i="1"/>
  <c r="M12" i="1" s="1"/>
  <c r="N11" i="1"/>
  <c r="N12" i="1" s="1"/>
  <c r="K11" i="1"/>
  <c r="K12" i="1" s="1"/>
  <c r="I13" i="1"/>
  <c r="O12" i="1" l="1"/>
  <c r="H6" i="1" l="1"/>
  <c r="F7" i="1"/>
  <c r="G7" i="1"/>
  <c r="K7" i="1" s="1"/>
  <c r="E7" i="1"/>
  <c r="L7" i="1" l="1"/>
  <c r="K6" i="1"/>
  <c r="K8" i="1" s="1"/>
  <c r="K9" i="1" s="1"/>
  <c r="K10" i="1" s="1"/>
  <c r="F8" i="1"/>
  <c r="F10" i="1" s="1"/>
  <c r="F13" i="1" s="1"/>
  <c r="G8" i="1"/>
  <c r="G10" i="1" s="1"/>
  <c r="G13" i="1" s="1"/>
  <c r="E8" i="1"/>
  <c r="D7" i="1"/>
  <c r="C7" i="1"/>
  <c r="B7" i="1"/>
  <c r="K13" i="1" l="1"/>
  <c r="M7" i="1"/>
  <c r="L6" i="1"/>
  <c r="L8" i="1" s="1"/>
  <c r="E10" i="1"/>
  <c r="E13" i="1" s="1"/>
  <c r="H13" i="1" s="1"/>
  <c r="H8" i="1"/>
  <c r="L9" i="1" l="1"/>
  <c r="L10" i="1" s="1"/>
  <c r="N7" i="1"/>
  <c r="N6" i="1" s="1"/>
  <c r="N8" i="1" s="1"/>
  <c r="M6" i="1"/>
  <c r="M8" i="1" s="1"/>
  <c r="M9" i="1" s="1"/>
  <c r="M10" i="1" s="1"/>
  <c r="M13" i="1" s="1"/>
  <c r="H12" i="1"/>
  <c r="J12" i="1" s="1"/>
  <c r="P12" i="1" s="1"/>
  <c r="H10" i="1"/>
  <c r="J10" i="1" s="1"/>
  <c r="H9" i="1"/>
  <c r="C13" i="1"/>
  <c r="D13" i="1"/>
  <c r="B13" i="1"/>
  <c r="N10" i="1" l="1"/>
  <c r="N13" i="1" s="1"/>
  <c r="J13" i="1"/>
  <c r="L13" i="1"/>
  <c r="O13" i="1" s="1"/>
  <c r="P13" i="1" s="1"/>
  <c r="O10" i="1"/>
  <c r="P10" i="1" l="1"/>
</calcChain>
</file>

<file path=xl/sharedStrings.xml><?xml version="1.0" encoding="utf-8"?>
<sst xmlns="http://schemas.openxmlformats.org/spreadsheetml/2006/main" count="35" uniqueCount="35">
  <si>
    <t>Mājokļa pabalsta saņēmēju skaits</t>
  </si>
  <si>
    <t xml:space="preserve">Pašvaldības izlietotais finansējums mājokļa pabalstam pilnā apmērā </t>
  </si>
  <si>
    <t>Mājokļa pabalsta vidējais apmērs</t>
  </si>
  <si>
    <t>Mērķdotācijas apjoms 50% no pašvaldības izlietotā finansējuma</t>
  </si>
  <si>
    <t>2023.gadam nepieciešamais finansējums</t>
  </si>
  <si>
    <t>Avanss nākamajam periodam</t>
  </si>
  <si>
    <t>Kopā janvāris - marts</t>
  </si>
  <si>
    <t xml:space="preserve">Pārskaitāmais mērķdotācijas finansējums kopā </t>
  </si>
  <si>
    <t>Pielikums</t>
  </si>
  <si>
    <t>Kompensējamie administrēšanas izdevumi pašvaldībām (8.00 euro par viena iesnieguma izskatīšanu)</t>
  </si>
  <si>
    <t>Pārskaitāmais mērķdotācijas finansējums mājokļa pabalstam</t>
  </si>
  <si>
    <t>Piezīmes</t>
  </si>
  <si>
    <t>Izskatīto iesniegumu skaits kopā</t>
  </si>
  <si>
    <t>2022.gada faktiskie izdevumi*</t>
  </si>
  <si>
    <t>* 2022.gada faktiskie izdevumi norādīti tikai sākot ar 2022.gada septembra mēnesi, lai atspoguļutu 11.08.2022. grozījumu Energoresursu cenu ārkārtēja pieauguma samazinājuma pasākumu likumā finansiālo ietekmi (sākot ar 2022.gada novembri).</t>
  </si>
  <si>
    <t>2023.gada faktiskie izdevumi</t>
  </si>
  <si>
    <t>Oktobris
(par izmaksu septembrī)</t>
  </si>
  <si>
    <t>Novembris
(par izmaksu oktobrī)</t>
  </si>
  <si>
    <t>Decembris
(par izmaksu novembrī)</t>
  </si>
  <si>
    <t>Janvāris
(par izmaksu 2022.gada decembrī)</t>
  </si>
  <si>
    <t>Februāris
(par izmaksu janvārī)</t>
  </si>
  <si>
    <t>Marts
(par izmaksu februārī)</t>
  </si>
  <si>
    <t>Aprīlis
(par izmaksu martā)</t>
  </si>
  <si>
    <t>Maijs
(par izmaksu aprīlī)</t>
  </si>
  <si>
    <t>Jūnijs
(par izmaksu maijā)</t>
  </si>
  <si>
    <t>Jūlijs
(par izmaksu jūnijā)</t>
  </si>
  <si>
    <t>Piešķirtā finasējuma atlikums uz 01.04.2023.</t>
  </si>
  <si>
    <t>Piešķirtais finansējums janvārim - martam</t>
  </si>
  <si>
    <t>Nepieciešamais finansējums, ņemot vērā piešķirtā finansējuma atlikumu uz 01.04.2023.</t>
  </si>
  <si>
    <t>Prognozēts, ka iesniegumu skaits būs 20,57 % no mājokļa pabalsta saņēmēju skaita, ņemot vērā vidējo faktisko īpatsvaru 2023.gada janvārī - martā.</t>
  </si>
  <si>
    <t>Tiesību akta projekta "Grozījums Ministru kabineta 2023.gada 18.janvāra rīkojumā Nr. 19 
“Par apropriācijas pārdali no budžeta resora “74. Gadskārtējā valsts budžeta izpildes 
procesā pārdalāmais finansējums” valsts budžeta programmas 15.00.00 “Finansējums 
Energoresursu cenu ārkārtēja pieauguma samazinājuma pasākumu likumā noteikto
 terminēto atbalsta pasākumu īstenošanai””
sākotnējās ietekmes (ex-ante) novērtējuma ziņojumam (anotācijai)</t>
  </si>
  <si>
    <t>Prognozēts, ka vidējais apmērs aprīlī samazināsies par 8%, turpmākajos mēnešos samazināsies par 10.51% (vidējais samazinājums 2022.gada aprīlī - jūlijā)</t>
  </si>
  <si>
    <t>Prognozēts, ka finansējumu avansam pieprasīs 32% no mērķdotācijas apjoma, ņemot vērā vidējo faktisko avansa pieprasījuma īpatsvaru 2023.gada janvārī - martā.</t>
  </si>
  <si>
    <t>Kopā 
aprīlis - jūlijs</t>
  </si>
  <si>
    <t xml:space="preserve">Prognozēts, ka saņēmēju skaits aprīlī saglabāsies marta līmenī, maijā un jūnijā samazināsies par 5,9%. Savukārt jūlijā saņēmēju skaits samazināsies par 20%, pieņemot, ka pašvaldības maijā piešķirs un izmaksās mājokļa pabalstus 20% apmērā no maijā pieprasītajiem mājokļa pabalstiem, bet jūlijā - 80% no maijā pieprasītajiem mājoķļa pabalstiem.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</si>
</sst>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31">
    <xf numFmtId="0" fontId="0" fillId="0" borderId="0" xfId="0"/>
    <xf numFmtId="0" fontId="1" fillId="0" borderId="1" xfId="0" applyFont="1" applyBorder="1" applyAlignment="1">
      <alignment wrapText="1"/>
    </xf>
    <xf numFmtId="0" fontId="1" fillId="0" borderId="0" xfId="0" applyFont="1"/>
    <xf numFmtId="0" fontId="2" fillId="0" borderId="1" xfId="0" applyFont="1" applyBorder="1" applyAlignment="1">
      <alignment wrapText="1"/>
    </xf>
    <xf numFmtId="0" fontId="1" fillId="0" borderId="1" xfId="0" applyFont="1" applyBorder="1"/>
    <xf numFmtId="3" fontId="1" fillId="0" borderId="1" xfId="0" applyNumberFormat="1" applyFont="1" applyBorder="1"/>
    <xf numFmtId="2" fontId="1" fillId="0" borderId="1" xfId="0" applyNumberFormat="1" applyFont="1" applyBorder="1"/>
    <xf numFmtId="3" fontId="2" fillId="0" borderId="1" xfId="0" applyNumberFormat="1" applyFont="1" applyBorder="1"/>
    <xf numFmtId="3" fontId="1" fillId="0" borderId="0" xfId="0" applyNumberFormat="1" applyFont="1"/>
    <xf numFmtId="0" fontId="1" fillId="0" borderId="1" xfId="0" applyFont="1" applyBorder="1" applyAlignment="1">
      <alignment horizontal="center"/>
    </xf>
    <xf numFmtId="0" fontId="2" fillId="0" borderId="1" xfId="0" applyFont="1" applyFill="1" applyBorder="1" applyAlignment="1">
      <alignment horizontal="center" vertical="center" wrapText="1"/>
    </xf>
    <xf numFmtId="3" fontId="1" fillId="0" borderId="1" xfId="0" applyNumberFormat="1" applyFont="1" applyFill="1" applyBorder="1"/>
    <xf numFmtId="0" fontId="2" fillId="0" borderId="1" xfId="0" applyFont="1" applyFill="1" applyBorder="1"/>
    <xf numFmtId="3" fontId="2" fillId="0" borderId="1" xfId="0" applyNumberFormat="1" applyFont="1" applyFill="1" applyBorder="1"/>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0" borderId="8" xfId="0" applyFont="1" applyBorder="1" applyAlignment="1">
      <alignment horizontal="left"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1" fillId="0" borderId="4" xfId="0" applyFont="1" applyFill="1" applyBorder="1" applyAlignment="1">
      <alignment horizontal="center"/>
    </xf>
    <xf numFmtId="0" fontId="1" fillId="0" borderId="5" xfId="0" applyFont="1" applyFill="1" applyBorder="1" applyAlignment="1">
      <alignment horizontal="center"/>
    </xf>
    <xf numFmtId="0" fontId="1" fillId="0" borderId="6" xfId="0" applyFont="1" applyFill="1" applyBorder="1" applyAlignment="1">
      <alignment horizontal="center"/>
    </xf>
    <xf numFmtId="0" fontId="1" fillId="0" borderId="0" xfId="0" applyFont="1" applyAlignment="1">
      <alignment horizontal="right" vertical="top"/>
    </xf>
    <xf numFmtId="0" fontId="1" fillId="0" borderId="7" xfId="0" applyFont="1" applyBorder="1" applyAlignment="1">
      <alignment horizontal="right" vertical="top" wrapText="1"/>
    </xf>
    <xf numFmtId="0" fontId="2" fillId="0" borderId="1" xfId="0" applyFont="1" applyFill="1" applyBorder="1" applyAlignment="1">
      <alignment horizontal="center" vertical="center" wrapText="1"/>
    </xf>
    <xf numFmtId="4" fontId="1" fillId="0" borderId="1" xfId="0" applyNumberFormat="1" applyFont="1" applyFill="1" applyBorder="1"/>
    <xf numFmtId="4" fontId="2" fillId="0" borderId="1"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5077C-CF53-4A91-A8E7-D15694EE0612}">
  <sheetPr>
    <pageSetUpPr fitToPage="1"/>
  </sheetPr>
  <dimension ref="A1:T15"/>
  <sheetViews>
    <sheetView tabSelected="1" topLeftCell="E1" zoomScale="74" zoomScaleNormal="74" workbookViewId="0">
      <selection activeCell="N5" sqref="N5"/>
    </sheetView>
  </sheetViews>
  <sheetFormatPr defaultColWidth="8.81640625" defaultRowHeight="14" x14ac:dyDescent="0.3"/>
  <cols>
    <col min="1" max="1" width="20.08984375" style="2" customWidth="1"/>
    <col min="2" max="2" width="9.36328125" style="2" customWidth="1"/>
    <col min="3" max="3" width="10" style="2" customWidth="1"/>
    <col min="4" max="4" width="10.6328125" style="2" customWidth="1"/>
    <col min="5" max="5" width="11.1796875" style="2" customWidth="1"/>
    <col min="6" max="6" width="10.08984375" style="2" customWidth="1"/>
    <col min="7" max="7" width="11.26953125" style="2" customWidth="1"/>
    <col min="8" max="14" width="10.6328125" style="2" customWidth="1"/>
    <col min="15" max="15" width="9.81640625" style="2" customWidth="1"/>
    <col min="16" max="16" width="15.08984375" style="2" customWidth="1"/>
    <col min="17" max="17" width="53.1796875" style="2" customWidth="1"/>
    <col min="18" max="16384" width="8.81640625" style="2"/>
  </cols>
  <sheetData>
    <row r="1" spans="1:20" x14ac:dyDescent="0.3">
      <c r="A1" s="26" t="s">
        <v>8</v>
      </c>
      <c r="B1" s="26"/>
      <c r="C1" s="26"/>
      <c r="D1" s="26"/>
      <c r="E1" s="26"/>
      <c r="F1" s="26"/>
      <c r="G1" s="26"/>
      <c r="H1" s="26"/>
      <c r="I1" s="26"/>
      <c r="J1" s="26"/>
      <c r="K1" s="26"/>
      <c r="L1" s="26"/>
      <c r="M1" s="26"/>
      <c r="N1" s="26"/>
      <c r="O1" s="26"/>
      <c r="P1" s="26"/>
      <c r="Q1" s="26"/>
    </row>
    <row r="2" spans="1:20" ht="92" customHeight="1" x14ac:dyDescent="0.3">
      <c r="A2" s="27" t="s">
        <v>30</v>
      </c>
      <c r="B2" s="27"/>
      <c r="C2" s="27"/>
      <c r="D2" s="27"/>
      <c r="E2" s="27"/>
      <c r="F2" s="27"/>
      <c r="G2" s="27"/>
      <c r="H2" s="27"/>
      <c r="I2" s="27"/>
      <c r="J2" s="27"/>
      <c r="K2" s="27"/>
      <c r="L2" s="27"/>
      <c r="M2" s="27"/>
      <c r="N2" s="27"/>
      <c r="O2" s="27"/>
      <c r="P2" s="27"/>
      <c r="Q2" s="27"/>
    </row>
    <row r="3" spans="1:20" ht="14.5" customHeight="1" x14ac:dyDescent="0.3">
      <c r="A3" s="18"/>
      <c r="B3" s="20" t="s">
        <v>13</v>
      </c>
      <c r="C3" s="21"/>
      <c r="D3" s="22"/>
      <c r="E3" s="23" t="s">
        <v>15</v>
      </c>
      <c r="F3" s="24"/>
      <c r="G3" s="24"/>
      <c r="H3" s="25"/>
      <c r="I3" s="28" t="s">
        <v>27</v>
      </c>
      <c r="J3" s="28" t="s">
        <v>26</v>
      </c>
      <c r="K3" s="23" t="s">
        <v>4</v>
      </c>
      <c r="L3" s="24"/>
      <c r="M3" s="24"/>
      <c r="N3" s="24"/>
      <c r="O3" s="24"/>
      <c r="P3" s="25"/>
      <c r="Q3" s="9" t="s">
        <v>11</v>
      </c>
    </row>
    <row r="4" spans="1:20" ht="102" customHeight="1" x14ac:dyDescent="0.3">
      <c r="A4" s="19"/>
      <c r="B4" s="14" t="s">
        <v>16</v>
      </c>
      <c r="C4" s="14" t="s">
        <v>17</v>
      </c>
      <c r="D4" s="14" t="s">
        <v>18</v>
      </c>
      <c r="E4" s="15" t="s">
        <v>19</v>
      </c>
      <c r="F4" s="15" t="s">
        <v>20</v>
      </c>
      <c r="G4" s="15" t="s">
        <v>21</v>
      </c>
      <c r="H4" s="10" t="s">
        <v>6</v>
      </c>
      <c r="I4" s="28"/>
      <c r="J4" s="28"/>
      <c r="K4" s="15" t="s">
        <v>22</v>
      </c>
      <c r="L4" s="15" t="s">
        <v>23</v>
      </c>
      <c r="M4" s="15" t="s">
        <v>24</v>
      </c>
      <c r="N4" s="15" t="s">
        <v>25</v>
      </c>
      <c r="O4" s="16" t="s">
        <v>33</v>
      </c>
      <c r="P4" s="16" t="s">
        <v>28</v>
      </c>
      <c r="Q4" s="4"/>
    </row>
    <row r="5" spans="1:20" ht="87.5" customHeight="1" x14ac:dyDescent="0.3">
      <c r="A5" s="1" t="s">
        <v>0</v>
      </c>
      <c r="B5" s="5">
        <v>26983</v>
      </c>
      <c r="C5" s="5">
        <v>33338</v>
      </c>
      <c r="D5" s="5">
        <v>36825</v>
      </c>
      <c r="E5" s="11">
        <v>39609</v>
      </c>
      <c r="F5" s="11">
        <v>40071</v>
      </c>
      <c r="G5" s="11">
        <v>44423</v>
      </c>
      <c r="H5" s="12"/>
      <c r="I5" s="12"/>
      <c r="J5" s="12"/>
      <c r="K5" s="11">
        <v>44423</v>
      </c>
      <c r="L5" s="11">
        <f>ROUND(K5-K5*0.059,0)</f>
        <v>41802</v>
      </c>
      <c r="M5" s="11">
        <f t="shared" ref="M5" si="0">ROUND(L5-L5*0.059,0)</f>
        <v>39336</v>
      </c>
      <c r="N5" s="11">
        <f>ROUND(M5-M5*0.2,0)</f>
        <v>31469</v>
      </c>
      <c r="O5" s="12"/>
      <c r="P5" s="12"/>
      <c r="Q5" s="1" t="s">
        <v>34</v>
      </c>
    </row>
    <row r="6" spans="1:20" ht="42" x14ac:dyDescent="0.3">
      <c r="A6" s="1" t="s">
        <v>1</v>
      </c>
      <c r="B6" s="5">
        <v>1748482.3800000001</v>
      </c>
      <c r="C6" s="5">
        <v>2094341.1199999999</v>
      </c>
      <c r="D6" s="5">
        <v>2661883.7999999998</v>
      </c>
      <c r="E6" s="11">
        <v>3014086.5800000015</v>
      </c>
      <c r="F6" s="11">
        <v>3843250.64</v>
      </c>
      <c r="G6" s="11">
        <v>5109563.200000002</v>
      </c>
      <c r="H6" s="13">
        <f>SUM(E6:G6)</f>
        <v>11966900.420000004</v>
      </c>
      <c r="I6" s="13"/>
      <c r="J6" s="13"/>
      <c r="K6" s="11">
        <f>ROUND(K5*K7,0)</f>
        <v>4700842</v>
      </c>
      <c r="L6" s="11">
        <f t="shared" ref="L6:N6" si="1">ROUND(L5*L7,0)</f>
        <v>3958649</v>
      </c>
      <c r="M6" s="11">
        <f t="shared" si="1"/>
        <v>3333726</v>
      </c>
      <c r="N6" s="11">
        <f t="shared" si="1"/>
        <v>2386609</v>
      </c>
      <c r="O6" s="13"/>
      <c r="P6" s="13"/>
      <c r="Q6" s="4"/>
    </row>
    <row r="7" spans="1:20" ht="42" x14ac:dyDescent="0.3">
      <c r="A7" s="1" t="s">
        <v>2</v>
      </c>
      <c r="B7" s="6">
        <f>B6/B5</f>
        <v>64.79940629285106</v>
      </c>
      <c r="C7" s="6">
        <f>C6/C5</f>
        <v>62.821438598596195</v>
      </c>
      <c r="D7" s="6">
        <f>D6/D5</f>
        <v>72.284692464358443</v>
      </c>
      <c r="E7" s="6">
        <f>E6/E5</f>
        <v>76.096002928627371</v>
      </c>
      <c r="F7" s="6">
        <f t="shared" ref="F7:G7" si="2">F6/F5</f>
        <v>95.911023932519782</v>
      </c>
      <c r="G7" s="6">
        <f t="shared" si="2"/>
        <v>115.02066947302077</v>
      </c>
      <c r="H7" s="6"/>
      <c r="I7" s="6"/>
      <c r="J7" s="6"/>
      <c r="K7" s="29">
        <f>ROUND(G7-G7*0.08,2)</f>
        <v>105.82</v>
      </c>
      <c r="L7" s="29">
        <f>ROUND(K7-K7*0.1051,2)</f>
        <v>94.7</v>
      </c>
      <c r="M7" s="29">
        <f>ROUND(L7-L7*0.1051,2)</f>
        <v>84.75</v>
      </c>
      <c r="N7" s="29">
        <f t="shared" ref="N7" si="3">ROUND(M7-M7*0.1051,2)</f>
        <v>75.84</v>
      </c>
      <c r="O7" s="30"/>
      <c r="P7" s="30"/>
      <c r="Q7" s="1" t="s">
        <v>31</v>
      </c>
    </row>
    <row r="8" spans="1:20" ht="43.75" customHeight="1" x14ac:dyDescent="0.3">
      <c r="A8" s="1" t="s">
        <v>3</v>
      </c>
      <c r="B8" s="5">
        <v>874241.19000000006</v>
      </c>
      <c r="C8" s="5">
        <v>1047170.5599999999</v>
      </c>
      <c r="D8" s="5">
        <v>1330941.8999999999</v>
      </c>
      <c r="E8" s="11">
        <f>E6*50%</f>
        <v>1507043.2900000007</v>
      </c>
      <c r="F8" s="11">
        <f t="shared" ref="F8:G8" si="4">F6*50%</f>
        <v>1921625.32</v>
      </c>
      <c r="G8" s="11">
        <f t="shared" si="4"/>
        <v>2554781.600000001</v>
      </c>
      <c r="H8" s="13">
        <f>SUM(E8:G8)</f>
        <v>5983450.2100000018</v>
      </c>
      <c r="I8" s="13"/>
      <c r="J8" s="13"/>
      <c r="K8" s="11">
        <f>ROUND(K6*0.5,0)</f>
        <v>2350421</v>
      </c>
      <c r="L8" s="11">
        <f t="shared" ref="L8:N8" si="5">ROUND(L6*0.5,0)</f>
        <v>1979325</v>
      </c>
      <c r="M8" s="11">
        <f t="shared" si="5"/>
        <v>1666863</v>
      </c>
      <c r="N8" s="11">
        <f t="shared" si="5"/>
        <v>1193305</v>
      </c>
      <c r="O8" s="13"/>
      <c r="P8" s="13"/>
      <c r="Q8" s="4"/>
    </row>
    <row r="9" spans="1:20" ht="48.5" customHeight="1" x14ac:dyDescent="0.3">
      <c r="A9" s="1" t="s">
        <v>5</v>
      </c>
      <c r="B9" s="5">
        <v>39051.879999999997</v>
      </c>
      <c r="C9" s="5">
        <v>590370.19999999995</v>
      </c>
      <c r="D9" s="5">
        <v>581898.22</v>
      </c>
      <c r="E9" s="11">
        <v>606793.16999999993</v>
      </c>
      <c r="F9" s="11">
        <v>593550.01</v>
      </c>
      <c r="G9" s="11">
        <v>663496.37</v>
      </c>
      <c r="H9" s="13">
        <f>SUM(E9:G9)</f>
        <v>1863839.5499999998</v>
      </c>
      <c r="I9" s="13"/>
      <c r="J9" s="13"/>
      <c r="K9" s="11">
        <f>ROUND(K8*0.32,0)</f>
        <v>752135</v>
      </c>
      <c r="L9" s="11">
        <f t="shared" ref="L9:M9" si="6">ROUND(L8*0.32,0)</f>
        <v>633384</v>
      </c>
      <c r="M9" s="11">
        <f t="shared" si="6"/>
        <v>533396</v>
      </c>
      <c r="N9" s="11"/>
      <c r="O9" s="13"/>
      <c r="P9" s="13"/>
      <c r="Q9" s="1" t="s">
        <v>32</v>
      </c>
    </row>
    <row r="10" spans="1:20" ht="56" x14ac:dyDescent="0.3">
      <c r="A10" s="3" t="s">
        <v>10</v>
      </c>
      <c r="B10" s="5">
        <v>913293.07000000007</v>
      </c>
      <c r="C10" s="5">
        <v>1598488.88</v>
      </c>
      <c r="D10" s="5">
        <v>1322469.92</v>
      </c>
      <c r="E10" s="13">
        <f>E8+E9-D9</f>
        <v>1531938.2400000009</v>
      </c>
      <c r="F10" s="13">
        <f t="shared" ref="F10:G10" si="7">F8+F9-E9</f>
        <v>1908382.1600000001</v>
      </c>
      <c r="G10" s="13">
        <f t="shared" si="7"/>
        <v>2624727.9600000009</v>
      </c>
      <c r="H10" s="13">
        <f>SUM(E10:G10)</f>
        <v>6065048.3600000022</v>
      </c>
      <c r="I10" s="13">
        <v>6231216</v>
      </c>
      <c r="J10" s="13">
        <f>I10-H10</f>
        <v>166167.6399999978</v>
      </c>
      <c r="K10" s="13">
        <f>K8-G9+K9</f>
        <v>2439059.63</v>
      </c>
      <c r="L10" s="13">
        <f>L8-K9+L9</f>
        <v>1860574</v>
      </c>
      <c r="M10" s="13">
        <f>M8-L9+M9</f>
        <v>1566875</v>
      </c>
      <c r="N10" s="13">
        <f>N8-M9+N9</f>
        <v>659909</v>
      </c>
      <c r="O10" s="13">
        <f>SUM(K10:N10)</f>
        <v>6526417.6299999999</v>
      </c>
      <c r="P10" s="13">
        <f>O10-J10</f>
        <v>6360249.9900000021</v>
      </c>
      <c r="Q10" s="4"/>
      <c r="S10" s="8"/>
      <c r="T10" s="8"/>
    </row>
    <row r="11" spans="1:20" ht="43.5" customHeight="1" x14ac:dyDescent="0.3">
      <c r="A11" s="1" t="s">
        <v>12</v>
      </c>
      <c r="B11" s="4"/>
      <c r="C11" s="5">
        <v>9257</v>
      </c>
      <c r="D11" s="5">
        <v>6644</v>
      </c>
      <c r="E11" s="11">
        <v>7516</v>
      </c>
      <c r="F11" s="11">
        <v>8654</v>
      </c>
      <c r="G11" s="11">
        <v>9392</v>
      </c>
      <c r="H11" s="13"/>
      <c r="I11" s="13"/>
      <c r="J11" s="13"/>
      <c r="K11" s="11">
        <f>ROUND(K5*0.2057,0)</f>
        <v>9138</v>
      </c>
      <c r="L11" s="11">
        <f t="shared" ref="L11:N11" si="8">ROUND(L5*0.2057,0)</f>
        <v>8599</v>
      </c>
      <c r="M11" s="11">
        <f t="shared" si="8"/>
        <v>8091</v>
      </c>
      <c r="N11" s="11">
        <f t="shared" si="8"/>
        <v>6473</v>
      </c>
      <c r="O11" s="13"/>
      <c r="P11" s="13"/>
      <c r="Q11" s="1" t="s">
        <v>29</v>
      </c>
    </row>
    <row r="12" spans="1:20" ht="72" customHeight="1" x14ac:dyDescent="0.3">
      <c r="A12" s="3" t="s">
        <v>9</v>
      </c>
      <c r="B12" s="5"/>
      <c r="C12" s="7">
        <v>74056</v>
      </c>
      <c r="D12" s="7">
        <v>53152</v>
      </c>
      <c r="E12" s="13">
        <v>60128</v>
      </c>
      <c r="F12" s="13">
        <v>69232</v>
      </c>
      <c r="G12" s="13">
        <v>75136</v>
      </c>
      <c r="H12" s="13">
        <f>SUM(E12:G12)</f>
        <v>204496</v>
      </c>
      <c r="I12" s="13">
        <v>375064</v>
      </c>
      <c r="J12" s="13">
        <f>I12-H12</f>
        <v>170568</v>
      </c>
      <c r="K12" s="13">
        <f>K11*8</f>
        <v>73104</v>
      </c>
      <c r="L12" s="13">
        <f t="shared" ref="L12:N12" si="9">L11*8</f>
        <v>68792</v>
      </c>
      <c r="M12" s="13">
        <f t="shared" si="9"/>
        <v>64728</v>
      </c>
      <c r="N12" s="13">
        <f t="shared" si="9"/>
        <v>51784</v>
      </c>
      <c r="O12" s="13">
        <f>SUM(K12:N12)</f>
        <v>258408</v>
      </c>
      <c r="P12" s="13">
        <f>O12-J12</f>
        <v>87840</v>
      </c>
      <c r="Q12" s="4"/>
      <c r="S12" s="8"/>
      <c r="T12" s="8"/>
    </row>
    <row r="13" spans="1:20" ht="49.75" customHeight="1" x14ac:dyDescent="0.3">
      <c r="A13" s="3" t="s">
        <v>7</v>
      </c>
      <c r="B13" s="7">
        <f>B10+B12</f>
        <v>913293.07000000007</v>
      </c>
      <c r="C13" s="7">
        <f t="shared" ref="C13:D13" si="10">C10+C12</f>
        <v>1672544.88</v>
      </c>
      <c r="D13" s="7">
        <f t="shared" si="10"/>
        <v>1375621.92</v>
      </c>
      <c r="E13" s="13">
        <f>E10+E12</f>
        <v>1592066.2400000009</v>
      </c>
      <c r="F13" s="13">
        <f t="shared" ref="F13:G13" si="11">F10+F12</f>
        <v>1977614.1600000001</v>
      </c>
      <c r="G13" s="13">
        <f t="shared" si="11"/>
        <v>2699863.9600000009</v>
      </c>
      <c r="H13" s="13">
        <f>SUM(E13:G13)</f>
        <v>6269544.3600000022</v>
      </c>
      <c r="I13" s="13">
        <f>I10+I12</f>
        <v>6606280</v>
      </c>
      <c r="J13" s="13">
        <f>J10+J12</f>
        <v>336735.6399999978</v>
      </c>
      <c r="K13" s="13">
        <f>K10+K12</f>
        <v>2512163.63</v>
      </c>
      <c r="L13" s="13">
        <f t="shared" ref="L13:N13" si="12">L10+L12</f>
        <v>1929366</v>
      </c>
      <c r="M13" s="13">
        <f t="shared" si="12"/>
        <v>1631603</v>
      </c>
      <c r="N13" s="13">
        <f t="shared" si="12"/>
        <v>711693</v>
      </c>
      <c r="O13" s="13">
        <f>SUM(K13:N13)</f>
        <v>6784825.6299999999</v>
      </c>
      <c r="P13" s="13">
        <f>O13-J13</f>
        <v>6448089.9900000021</v>
      </c>
      <c r="Q13" s="4"/>
      <c r="S13" s="8"/>
      <c r="T13" s="8"/>
    </row>
    <row r="14" spans="1:20" ht="26" customHeight="1" x14ac:dyDescent="0.3">
      <c r="A14" s="17" t="s">
        <v>14</v>
      </c>
      <c r="B14" s="17"/>
      <c r="C14" s="17"/>
      <c r="D14" s="17"/>
      <c r="E14" s="17"/>
      <c r="F14" s="17"/>
      <c r="G14" s="17"/>
      <c r="H14" s="17"/>
      <c r="I14" s="17"/>
      <c r="J14" s="17"/>
      <c r="K14" s="17"/>
      <c r="L14" s="17"/>
      <c r="M14" s="17"/>
      <c r="N14" s="17"/>
      <c r="O14" s="17"/>
      <c r="P14" s="17"/>
      <c r="Q14" s="17"/>
    </row>
    <row r="15" spans="1:20" x14ac:dyDescent="0.3">
      <c r="H15" s="8"/>
      <c r="I15" s="8"/>
      <c r="J15" s="8"/>
      <c r="K15" s="8"/>
      <c r="L15" s="8"/>
      <c r="M15" s="8"/>
      <c r="N15" s="8"/>
      <c r="O15" s="8"/>
      <c r="P15" s="8"/>
      <c r="S15" s="8">
        <f>S10</f>
        <v>0</v>
      </c>
    </row>
  </sheetData>
  <mergeCells count="9">
    <mergeCell ref="A14:Q14"/>
    <mergeCell ref="A3:A4"/>
    <mergeCell ref="B3:D3"/>
    <mergeCell ref="E3:H3"/>
    <mergeCell ref="A1:Q1"/>
    <mergeCell ref="A2:Q2"/>
    <mergeCell ref="I3:I4"/>
    <mergeCell ref="J3:J4"/>
    <mergeCell ref="K3:P3"/>
  </mergeCells>
  <pageMargins left="0.7" right="0.7" top="0.75" bottom="0.75" header="0.3" footer="0.3"/>
  <pageSetup scale="9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Rītiņa</dc:creator>
  <cp:lastModifiedBy>Dace Ritina</cp:lastModifiedBy>
  <cp:lastPrinted>2023-01-03T13:07:27Z</cp:lastPrinted>
  <dcterms:created xsi:type="dcterms:W3CDTF">2023-01-03T11:23:13Z</dcterms:created>
  <dcterms:modified xsi:type="dcterms:W3CDTF">2023-04-05T14:22:49Z</dcterms:modified>
</cp:coreProperties>
</file>