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PAŠVALDĪBAS\Ārkārtas situāc_11.10.2021-11.01.2022\LNG_2022_feb\Uz FM\"/>
    </mc:Choice>
  </mc:AlternateContent>
  <bookViews>
    <workbookView xWindow="0" yWindow="0" windowWidth="12156" windowHeight="7368"/>
  </bookViews>
  <sheets>
    <sheet name="2.pielikums" sheetId="8" r:id="rId1"/>
  </sheets>
  <definedNames>
    <definedName name="_xlnm.Print_Titles" localSheetId="0">'2.pielikums'!$8:$8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58" i="8" l="1"/>
  <c r="J557" i="8"/>
  <c r="K557" i="8" s="1"/>
  <c r="H557" i="8"/>
  <c r="H556" i="8"/>
  <c r="J556" i="8" s="1"/>
  <c r="J555" i="8"/>
  <c r="H555" i="8"/>
  <c r="H554" i="8"/>
  <c r="J554" i="8" s="1"/>
  <c r="K553" i="8"/>
  <c r="H553" i="8"/>
  <c r="J553" i="8" s="1"/>
  <c r="J552" i="8"/>
  <c r="H552" i="8"/>
  <c r="H551" i="8"/>
  <c r="J551" i="8" s="1"/>
  <c r="H550" i="8"/>
  <c r="J550" i="8" s="1"/>
  <c r="J549" i="8"/>
  <c r="K549" i="8" s="1"/>
  <c r="H549" i="8"/>
  <c r="H548" i="8"/>
  <c r="J548" i="8" s="1"/>
  <c r="J547" i="8"/>
  <c r="H547" i="8"/>
  <c r="H546" i="8"/>
  <c r="J546" i="8" s="1"/>
  <c r="H545" i="8"/>
  <c r="J545" i="8" s="1"/>
  <c r="J544" i="8"/>
  <c r="H544" i="8"/>
  <c r="H543" i="8"/>
  <c r="J543" i="8" s="1"/>
  <c r="H542" i="8"/>
  <c r="J542" i="8" s="1"/>
  <c r="J541" i="8"/>
  <c r="K541" i="8" s="1"/>
  <c r="H541" i="8"/>
  <c r="H540" i="8"/>
  <c r="J540" i="8" s="1"/>
  <c r="H539" i="8"/>
  <c r="J539" i="8" s="1"/>
  <c r="H538" i="8"/>
  <c r="J538" i="8" s="1"/>
  <c r="H537" i="8"/>
  <c r="J537" i="8" s="1"/>
  <c r="J536" i="8"/>
  <c r="H536" i="8"/>
  <c r="H535" i="8"/>
  <c r="J535" i="8" s="1"/>
  <c r="H534" i="8"/>
  <c r="J534" i="8" s="1"/>
  <c r="H533" i="8"/>
  <c r="J533" i="8" s="1"/>
  <c r="K533" i="8" s="1"/>
  <c r="H532" i="8"/>
  <c r="J532" i="8" s="1"/>
  <c r="H531" i="8"/>
  <c r="J531" i="8" s="1"/>
  <c r="H530" i="8"/>
  <c r="J530" i="8" s="1"/>
  <c r="K529" i="8"/>
  <c r="H529" i="8"/>
  <c r="J529" i="8" s="1"/>
  <c r="H528" i="8"/>
  <c r="J528" i="8" s="1"/>
  <c r="H527" i="8"/>
  <c r="J527" i="8" s="1"/>
  <c r="H526" i="8"/>
  <c r="J526" i="8" s="1"/>
  <c r="J525" i="8"/>
  <c r="K525" i="8" s="1"/>
  <c r="H525" i="8"/>
  <c r="H524" i="8"/>
  <c r="J524" i="8" s="1"/>
  <c r="H523" i="8"/>
  <c r="J523" i="8" s="1"/>
  <c r="H522" i="8"/>
  <c r="J522" i="8" s="1"/>
  <c r="H521" i="8"/>
  <c r="J521" i="8" s="1"/>
  <c r="H520" i="8"/>
  <c r="J520" i="8" s="1"/>
  <c r="H519" i="8"/>
  <c r="J519" i="8" s="1"/>
  <c r="H518" i="8"/>
  <c r="J518" i="8" s="1"/>
  <c r="H517" i="8"/>
  <c r="J517" i="8" s="1"/>
  <c r="K517" i="8" s="1"/>
  <c r="H516" i="8"/>
  <c r="J516" i="8" s="1"/>
  <c r="J515" i="8"/>
  <c r="H515" i="8"/>
  <c r="H514" i="8"/>
  <c r="J514" i="8" s="1"/>
  <c r="H513" i="8"/>
  <c r="J513" i="8" s="1"/>
  <c r="J512" i="8"/>
  <c r="H512" i="8"/>
  <c r="H511" i="8"/>
  <c r="J511" i="8" s="1"/>
  <c r="H510" i="8"/>
  <c r="J510" i="8" s="1"/>
  <c r="J509" i="8"/>
  <c r="K509" i="8" s="1"/>
  <c r="H509" i="8"/>
  <c r="H508" i="8"/>
  <c r="J508" i="8" s="1"/>
  <c r="J507" i="8"/>
  <c r="H507" i="8"/>
  <c r="H506" i="8"/>
  <c r="J506" i="8" s="1"/>
  <c r="H505" i="8"/>
  <c r="J505" i="8" s="1"/>
  <c r="K505" i="8" s="1"/>
  <c r="J504" i="8"/>
  <c r="H504" i="8"/>
  <c r="H503" i="8"/>
  <c r="J503" i="8" s="1"/>
  <c r="H502" i="8"/>
  <c r="J502" i="8" s="1"/>
  <c r="L499" i="8"/>
  <c r="K499" i="8"/>
  <c r="J499" i="8"/>
  <c r="I499" i="8"/>
  <c r="H493" i="8"/>
  <c r="K461" i="8"/>
  <c r="J461" i="8"/>
  <c r="I461" i="8"/>
  <c r="L460" i="8"/>
  <c r="L461" i="8" s="1"/>
  <c r="L459" i="8"/>
  <c r="L458" i="8"/>
  <c r="I456" i="8"/>
  <c r="K455" i="8"/>
  <c r="J455" i="8"/>
  <c r="H454" i="8"/>
  <c r="J454" i="8" s="1"/>
  <c r="H453" i="8"/>
  <c r="J453" i="8" s="1"/>
  <c r="H452" i="8"/>
  <c r="J452" i="8" s="1"/>
  <c r="H451" i="8"/>
  <c r="J451" i="8" s="1"/>
  <c r="L450" i="8"/>
  <c r="J450" i="8"/>
  <c r="K450" i="8" s="1"/>
  <c r="H450" i="8"/>
  <c r="H449" i="8"/>
  <c r="J449" i="8" s="1"/>
  <c r="K449" i="8" s="1"/>
  <c r="L449" i="8" s="1"/>
  <c r="I447" i="8"/>
  <c r="H446" i="8"/>
  <c r="J446" i="8" s="1"/>
  <c r="J445" i="8"/>
  <c r="H445" i="8"/>
  <c r="H444" i="8"/>
  <c r="J444" i="8" s="1"/>
  <c r="K444" i="8" s="1"/>
  <c r="H443" i="8"/>
  <c r="J443" i="8" s="1"/>
  <c r="K443" i="8" s="1"/>
  <c r="H442" i="8"/>
  <c r="J442" i="8" s="1"/>
  <c r="H441" i="8"/>
  <c r="J441" i="8" s="1"/>
  <c r="K440" i="8"/>
  <c r="H440" i="8"/>
  <c r="J440" i="8" s="1"/>
  <c r="J439" i="8"/>
  <c r="K439" i="8" s="1"/>
  <c r="H439" i="8"/>
  <c r="K438" i="8"/>
  <c r="H438" i="8"/>
  <c r="J438" i="8" s="1"/>
  <c r="H437" i="8"/>
  <c r="J437" i="8" s="1"/>
  <c r="H436" i="8"/>
  <c r="J436" i="8" s="1"/>
  <c r="H435" i="8"/>
  <c r="J435" i="8" s="1"/>
  <c r="H434" i="8"/>
  <c r="J434" i="8" s="1"/>
  <c r="J433" i="8"/>
  <c r="K433" i="8" s="1"/>
  <c r="H433" i="8"/>
  <c r="I430" i="8"/>
  <c r="L429" i="8"/>
  <c r="J429" i="8"/>
  <c r="K429" i="8" s="1"/>
  <c r="J428" i="8"/>
  <c r="K428" i="8" s="1"/>
  <c r="J427" i="8"/>
  <c r="L427" i="8" s="1"/>
  <c r="L426" i="8"/>
  <c r="J426" i="8"/>
  <c r="K426" i="8" s="1"/>
  <c r="J425" i="8"/>
  <c r="K425" i="8" s="1"/>
  <c r="L424" i="8"/>
  <c r="J424" i="8"/>
  <c r="K424" i="8" s="1"/>
  <c r="G424" i="8"/>
  <c r="J423" i="8"/>
  <c r="L422" i="8"/>
  <c r="J422" i="8"/>
  <c r="K422" i="8" s="1"/>
  <c r="J421" i="8"/>
  <c r="J420" i="8"/>
  <c r="L420" i="8" s="1"/>
  <c r="J419" i="8"/>
  <c r="L419" i="8" s="1"/>
  <c r="J418" i="8"/>
  <c r="K417" i="8"/>
  <c r="J417" i="8"/>
  <c r="L417" i="8" s="1"/>
  <c r="J416" i="8"/>
  <c r="L415" i="8"/>
  <c r="J415" i="8"/>
  <c r="J414" i="8"/>
  <c r="L414" i="8" s="1"/>
  <c r="J413" i="8"/>
  <c r="L413" i="8" s="1"/>
  <c r="J412" i="8"/>
  <c r="K412" i="8" s="1"/>
  <c r="L412" i="8" s="1"/>
  <c r="G412" i="8"/>
  <c r="L411" i="8"/>
  <c r="J411" i="8"/>
  <c r="K411" i="8" s="1"/>
  <c r="G411" i="8"/>
  <c r="J410" i="8"/>
  <c r="K410" i="8" s="1"/>
  <c r="G410" i="8"/>
  <c r="J409" i="8"/>
  <c r="K409" i="8" s="1"/>
  <c r="G409" i="8"/>
  <c r="J408" i="8"/>
  <c r="G408" i="8"/>
  <c r="J407" i="8"/>
  <c r="K407" i="8" s="1"/>
  <c r="G407" i="8"/>
  <c r="J405" i="8"/>
  <c r="I405" i="8"/>
  <c r="L404" i="8"/>
  <c r="K404" i="8"/>
  <c r="K403" i="8"/>
  <c r="L403" i="8" s="1"/>
  <c r="K402" i="8"/>
  <c r="K401" i="8"/>
  <c r="L401" i="8" s="1"/>
  <c r="K400" i="8"/>
  <c r="L400" i="8" s="1"/>
  <c r="K399" i="8"/>
  <c r="L399" i="8" s="1"/>
  <c r="K398" i="8"/>
  <c r="L398" i="8" s="1"/>
  <c r="K397" i="8"/>
  <c r="L397" i="8" s="1"/>
  <c r="K396" i="8"/>
  <c r="L396" i="8" s="1"/>
  <c r="K395" i="8"/>
  <c r="L395" i="8" s="1"/>
  <c r="L394" i="8"/>
  <c r="K394" i="8"/>
  <c r="K392" i="8"/>
  <c r="I392" i="8"/>
  <c r="J391" i="8"/>
  <c r="L391" i="8" s="1"/>
  <c r="L390" i="8"/>
  <c r="J390" i="8"/>
  <c r="J389" i="8"/>
  <c r="L389" i="8" s="1"/>
  <c r="L388" i="8"/>
  <c r="J388" i="8"/>
  <c r="L387" i="8"/>
  <c r="J387" i="8"/>
  <c r="J386" i="8"/>
  <c r="J385" i="8"/>
  <c r="J384" i="8"/>
  <c r="L384" i="8" s="1"/>
  <c r="J383" i="8"/>
  <c r="J382" i="8"/>
  <c r="L382" i="8" s="1"/>
  <c r="J381" i="8"/>
  <c r="L380" i="8"/>
  <c r="J380" i="8"/>
  <c r="L379" i="8"/>
  <c r="J379" i="8"/>
  <c r="J378" i="8"/>
  <c r="J377" i="8"/>
  <c r="L377" i="8" s="1"/>
  <c r="I375" i="8"/>
  <c r="H374" i="8"/>
  <c r="J374" i="8" s="1"/>
  <c r="H373" i="8"/>
  <c r="J373" i="8" s="1"/>
  <c r="K373" i="8" s="1"/>
  <c r="H372" i="8"/>
  <c r="J372" i="8" s="1"/>
  <c r="H371" i="8"/>
  <c r="J371" i="8" s="1"/>
  <c r="I369" i="8"/>
  <c r="H368" i="8"/>
  <c r="J368" i="8" s="1"/>
  <c r="K368" i="8" s="1"/>
  <c r="J367" i="8"/>
  <c r="K367" i="8" s="1"/>
  <c r="L367" i="8" s="1"/>
  <c r="H367" i="8"/>
  <c r="H366" i="8"/>
  <c r="J366" i="8" s="1"/>
  <c r="J365" i="8"/>
  <c r="H365" i="8"/>
  <c r="H364" i="8"/>
  <c r="J364" i="8" s="1"/>
  <c r="H363" i="8"/>
  <c r="J363" i="8" s="1"/>
  <c r="K363" i="8" s="1"/>
  <c r="J362" i="8"/>
  <c r="H362" i="8"/>
  <c r="H361" i="8"/>
  <c r="J361" i="8" s="1"/>
  <c r="H360" i="8"/>
  <c r="J360" i="8" s="1"/>
  <c r="K360" i="8" s="1"/>
  <c r="H359" i="8"/>
  <c r="J359" i="8" s="1"/>
  <c r="H358" i="8"/>
  <c r="J358" i="8" s="1"/>
  <c r="J357" i="8"/>
  <c r="H357" i="8"/>
  <c r="H356" i="8"/>
  <c r="J356" i="8" s="1"/>
  <c r="K356" i="8" s="1"/>
  <c r="K355" i="8"/>
  <c r="G355" i="8"/>
  <c r="H355" i="8" s="1"/>
  <c r="J355" i="8" s="1"/>
  <c r="L355" i="8" s="1"/>
  <c r="H354" i="8"/>
  <c r="J354" i="8" s="1"/>
  <c r="H353" i="8"/>
  <c r="J353" i="8" s="1"/>
  <c r="H352" i="8"/>
  <c r="J352" i="8" s="1"/>
  <c r="J351" i="8"/>
  <c r="H351" i="8"/>
  <c r="J350" i="8"/>
  <c r="H350" i="8"/>
  <c r="H349" i="8"/>
  <c r="J349" i="8" s="1"/>
  <c r="J348" i="8"/>
  <c r="H348" i="8"/>
  <c r="H347" i="8"/>
  <c r="J347" i="8" s="1"/>
  <c r="H346" i="8"/>
  <c r="J346" i="8" s="1"/>
  <c r="J345" i="8"/>
  <c r="K345" i="8" s="1"/>
  <c r="H345" i="8"/>
  <c r="J344" i="8"/>
  <c r="K344" i="8" s="1"/>
  <c r="H344" i="8"/>
  <c r="K343" i="8"/>
  <c r="J343" i="8"/>
  <c r="H343" i="8"/>
  <c r="J342" i="8"/>
  <c r="H342" i="8"/>
  <c r="H341" i="8"/>
  <c r="J341" i="8" s="1"/>
  <c r="J340" i="8"/>
  <c r="H340" i="8"/>
  <c r="H339" i="8"/>
  <c r="J339" i="8" s="1"/>
  <c r="K339" i="8" s="1"/>
  <c r="K338" i="8"/>
  <c r="H338" i="8"/>
  <c r="J338" i="8" s="1"/>
  <c r="H337" i="8"/>
  <c r="J337" i="8" s="1"/>
  <c r="K337" i="8" s="1"/>
  <c r="J336" i="8"/>
  <c r="K336" i="8" s="1"/>
  <c r="L336" i="8" s="1"/>
  <c r="H336" i="8"/>
  <c r="H335" i="8"/>
  <c r="J335" i="8" s="1"/>
  <c r="J334" i="8"/>
  <c r="H334" i="8"/>
  <c r="H333" i="8"/>
  <c r="J333" i="8" s="1"/>
  <c r="K329" i="8"/>
  <c r="J329" i="8"/>
  <c r="I329" i="8"/>
  <c r="L328" i="8"/>
  <c r="L327" i="8"/>
  <c r="L326" i="8"/>
  <c r="L325" i="8"/>
  <c r="L324" i="8"/>
  <c r="L323" i="8"/>
  <c r="L322" i="8"/>
  <c r="L321" i="8"/>
  <c r="L320" i="8"/>
  <c r="L319" i="8"/>
  <c r="L318" i="8"/>
  <c r="L317" i="8"/>
  <c r="L316" i="8"/>
  <c r="L315" i="8"/>
  <c r="L314" i="8"/>
  <c r="L313" i="8"/>
  <c r="L312" i="8"/>
  <c r="I310" i="8"/>
  <c r="H309" i="8"/>
  <c r="J309" i="8" s="1"/>
  <c r="H308" i="8"/>
  <c r="J308" i="8" s="1"/>
  <c r="L308" i="8" s="1"/>
  <c r="H307" i="8"/>
  <c r="J307" i="8" s="1"/>
  <c r="L307" i="8" s="1"/>
  <c r="J306" i="8"/>
  <c r="H306" i="8"/>
  <c r="H305" i="8"/>
  <c r="J305" i="8" s="1"/>
  <c r="H304" i="8"/>
  <c r="J304" i="8" s="1"/>
  <c r="H303" i="8"/>
  <c r="J303" i="8" s="1"/>
  <c r="L303" i="8" s="1"/>
  <c r="H302" i="8"/>
  <c r="J302" i="8" s="1"/>
  <c r="L302" i="8" s="1"/>
  <c r="H301" i="8"/>
  <c r="J301" i="8" s="1"/>
  <c r="J300" i="8"/>
  <c r="H300" i="8"/>
  <c r="H299" i="8"/>
  <c r="J299" i="8" s="1"/>
  <c r="J298" i="8"/>
  <c r="H298" i="8"/>
  <c r="H297" i="8"/>
  <c r="J297" i="8" s="1"/>
  <c r="H296" i="8"/>
  <c r="J296" i="8" s="1"/>
  <c r="J295" i="8"/>
  <c r="K295" i="8" s="1"/>
  <c r="H295" i="8"/>
  <c r="J294" i="8"/>
  <c r="K294" i="8" s="1"/>
  <c r="H294" i="8"/>
  <c r="H293" i="8"/>
  <c r="J293" i="8" s="1"/>
  <c r="K293" i="8" s="1"/>
  <c r="J292" i="8"/>
  <c r="H292" i="8"/>
  <c r="H291" i="8"/>
  <c r="J291" i="8" s="1"/>
  <c r="J290" i="8"/>
  <c r="H290" i="8"/>
  <c r="H289" i="8"/>
  <c r="J289" i="8" s="1"/>
  <c r="K289" i="8" s="1"/>
  <c r="H288" i="8"/>
  <c r="J288" i="8" s="1"/>
  <c r="H287" i="8"/>
  <c r="J287" i="8" s="1"/>
  <c r="K287" i="8" s="1"/>
  <c r="H286" i="8"/>
  <c r="J286" i="8" s="1"/>
  <c r="H285" i="8"/>
  <c r="J285" i="8" s="1"/>
  <c r="H284" i="8"/>
  <c r="J284" i="8" s="1"/>
  <c r="H283" i="8"/>
  <c r="J283" i="8" s="1"/>
  <c r="H282" i="8"/>
  <c r="J282" i="8" s="1"/>
  <c r="H281" i="8"/>
  <c r="J281" i="8" s="1"/>
  <c r="K281" i="8" s="1"/>
  <c r="H280" i="8"/>
  <c r="J280" i="8" s="1"/>
  <c r="J279" i="8"/>
  <c r="K279" i="8" s="1"/>
  <c r="L279" i="8" s="1"/>
  <c r="H279" i="8"/>
  <c r="H278" i="8"/>
  <c r="J278" i="8" s="1"/>
  <c r="L276" i="8"/>
  <c r="K276" i="8"/>
  <c r="J276" i="8"/>
  <c r="I276" i="8"/>
  <c r="I224" i="8"/>
  <c r="H223" i="8"/>
  <c r="J223" i="8" s="1"/>
  <c r="H222" i="8"/>
  <c r="J222" i="8" s="1"/>
  <c r="K222" i="8" s="1"/>
  <c r="H221" i="8"/>
  <c r="J221" i="8" s="1"/>
  <c r="H220" i="8"/>
  <c r="J220" i="8" s="1"/>
  <c r="H219" i="8"/>
  <c r="J219" i="8" s="1"/>
  <c r="H218" i="8"/>
  <c r="J218" i="8" s="1"/>
  <c r="H217" i="8"/>
  <c r="J217" i="8" s="1"/>
  <c r="K217" i="8" s="1"/>
  <c r="H216" i="8"/>
  <c r="J216" i="8" s="1"/>
  <c r="H215" i="8"/>
  <c r="J215" i="8" s="1"/>
  <c r="H214" i="8"/>
  <c r="J214" i="8" s="1"/>
  <c r="J213" i="8"/>
  <c r="H213" i="8"/>
  <c r="H212" i="8"/>
  <c r="J212" i="8" s="1"/>
  <c r="H211" i="8"/>
  <c r="J211" i="8" s="1"/>
  <c r="J210" i="8"/>
  <c r="K210" i="8" s="1"/>
  <c r="H210" i="8"/>
  <c r="H209" i="8"/>
  <c r="J209" i="8" s="1"/>
  <c r="H208" i="8"/>
  <c r="J208" i="8" s="1"/>
  <c r="H207" i="8"/>
  <c r="J207" i="8" s="1"/>
  <c r="K207" i="8" s="1"/>
  <c r="I205" i="8"/>
  <c r="G204" i="8"/>
  <c r="H203" i="8"/>
  <c r="J203" i="8" s="1"/>
  <c r="G203" i="8"/>
  <c r="G202" i="8"/>
  <c r="H202" i="8" s="1"/>
  <c r="J202" i="8" s="1"/>
  <c r="K202" i="8" s="1"/>
  <c r="G201" i="8"/>
  <c r="H201" i="8" s="1"/>
  <c r="J201" i="8" s="1"/>
  <c r="G200" i="8"/>
  <c r="H200" i="8" s="1"/>
  <c r="J200" i="8" s="1"/>
  <c r="G199" i="8"/>
  <c r="H199" i="8" s="1"/>
  <c r="J199" i="8" s="1"/>
  <c r="K199" i="8" s="1"/>
  <c r="G198" i="8"/>
  <c r="H198" i="8" s="1"/>
  <c r="J198" i="8" s="1"/>
  <c r="G197" i="8"/>
  <c r="H197" i="8" s="1"/>
  <c r="J197" i="8" s="1"/>
  <c r="H196" i="8"/>
  <c r="J196" i="8" s="1"/>
  <c r="K196" i="8" s="1"/>
  <c r="G196" i="8"/>
  <c r="H195" i="8"/>
  <c r="J195" i="8" s="1"/>
  <c r="G195" i="8"/>
  <c r="G194" i="8"/>
  <c r="H194" i="8" s="1"/>
  <c r="J194" i="8" s="1"/>
  <c r="K194" i="8" s="1"/>
  <c r="G193" i="8"/>
  <c r="H193" i="8" s="1"/>
  <c r="J193" i="8" s="1"/>
  <c r="G192" i="8"/>
  <c r="H192" i="8" s="1"/>
  <c r="J192" i="8" s="1"/>
  <c r="G191" i="8"/>
  <c r="H191" i="8" s="1"/>
  <c r="J191" i="8" s="1"/>
  <c r="I189" i="8"/>
  <c r="H188" i="8"/>
  <c r="J188" i="8" s="1"/>
  <c r="H187" i="8"/>
  <c r="J187" i="8" s="1"/>
  <c r="H186" i="8"/>
  <c r="J186" i="8" s="1"/>
  <c r="H185" i="8"/>
  <c r="J185" i="8" s="1"/>
  <c r="H184" i="8"/>
  <c r="J184" i="8" s="1"/>
  <c r="H183" i="8"/>
  <c r="J183" i="8" s="1"/>
  <c r="J182" i="8"/>
  <c r="H182" i="8"/>
  <c r="G181" i="8"/>
  <c r="H181" i="8" s="1"/>
  <c r="J181" i="8" s="1"/>
  <c r="H180" i="8"/>
  <c r="J180" i="8" s="1"/>
  <c r="H179" i="8"/>
  <c r="J179" i="8" s="1"/>
  <c r="K178" i="8"/>
  <c r="J178" i="8"/>
  <c r="H178" i="8"/>
  <c r="H177" i="8"/>
  <c r="J177" i="8" s="1"/>
  <c r="H176" i="8"/>
  <c r="J176" i="8" s="1"/>
  <c r="J175" i="8"/>
  <c r="H175" i="8"/>
  <c r="H174" i="8"/>
  <c r="J174" i="8" s="1"/>
  <c r="K174" i="8" s="1"/>
  <c r="H173" i="8"/>
  <c r="J173" i="8" s="1"/>
  <c r="K173" i="8" s="1"/>
  <c r="H172" i="8"/>
  <c r="J172" i="8" s="1"/>
  <c r="H171" i="8"/>
  <c r="J171" i="8" s="1"/>
  <c r="H170" i="8"/>
  <c r="J170" i="8" s="1"/>
  <c r="K170" i="8" s="1"/>
  <c r="J169" i="8"/>
  <c r="H169" i="8"/>
  <c r="H168" i="8"/>
  <c r="J168" i="8" s="1"/>
  <c r="H167" i="8"/>
  <c r="J167" i="8" s="1"/>
  <c r="H166" i="8"/>
  <c r="J166" i="8" s="1"/>
  <c r="H165" i="8"/>
  <c r="J165" i="8" s="1"/>
  <c r="K165" i="8" s="1"/>
  <c r="J164" i="8"/>
  <c r="H164" i="8"/>
  <c r="H163" i="8"/>
  <c r="J163" i="8" s="1"/>
  <c r="H162" i="8"/>
  <c r="J162" i="8" s="1"/>
  <c r="H161" i="8"/>
  <c r="J161" i="8" s="1"/>
  <c r="H160" i="8"/>
  <c r="J160" i="8" s="1"/>
  <c r="H159" i="8"/>
  <c r="J159" i="8" s="1"/>
  <c r="H158" i="8"/>
  <c r="J158" i="8" s="1"/>
  <c r="K158" i="8" s="1"/>
  <c r="H157" i="8"/>
  <c r="J157" i="8" s="1"/>
  <c r="H156" i="8"/>
  <c r="J156" i="8" s="1"/>
  <c r="H155" i="8"/>
  <c r="J155" i="8" s="1"/>
  <c r="H154" i="8"/>
  <c r="J154" i="8" s="1"/>
  <c r="K154" i="8" s="1"/>
  <c r="H153" i="8"/>
  <c r="J153" i="8" s="1"/>
  <c r="H152" i="8"/>
  <c r="J152" i="8" s="1"/>
  <c r="H151" i="8"/>
  <c r="J151" i="8" s="1"/>
  <c r="H150" i="8"/>
  <c r="J150" i="8" s="1"/>
  <c r="H149" i="8"/>
  <c r="J149" i="8" s="1"/>
  <c r="H148" i="8"/>
  <c r="J148" i="8" s="1"/>
  <c r="H147" i="8"/>
  <c r="J147" i="8" s="1"/>
  <c r="K147" i="8" s="1"/>
  <c r="K146" i="8"/>
  <c r="J146" i="8"/>
  <c r="H146" i="8"/>
  <c r="H145" i="8"/>
  <c r="J145" i="8" s="1"/>
  <c r="H144" i="8"/>
  <c r="J144" i="8" s="1"/>
  <c r="H143" i="8"/>
  <c r="J143" i="8" s="1"/>
  <c r="J142" i="8"/>
  <c r="H142" i="8"/>
  <c r="H141" i="8"/>
  <c r="J141" i="8" s="1"/>
  <c r="K141" i="8" s="1"/>
  <c r="H140" i="8"/>
  <c r="J140" i="8" s="1"/>
  <c r="H139" i="8"/>
  <c r="J139" i="8" s="1"/>
  <c r="K139" i="8" s="1"/>
  <c r="J138" i="8"/>
  <c r="H138" i="8"/>
  <c r="H137" i="8"/>
  <c r="J137" i="8" s="1"/>
  <c r="K137" i="8" s="1"/>
  <c r="H136" i="8"/>
  <c r="J136" i="8" s="1"/>
  <c r="H135" i="8"/>
  <c r="J135" i="8" s="1"/>
  <c r="K135" i="8" s="1"/>
  <c r="J134" i="8"/>
  <c r="H134" i="8"/>
  <c r="G133" i="8"/>
  <c r="H133" i="8" s="1"/>
  <c r="J133" i="8" s="1"/>
  <c r="H132" i="8"/>
  <c r="J132" i="8" s="1"/>
  <c r="H131" i="8"/>
  <c r="J131" i="8" s="1"/>
  <c r="H130" i="8"/>
  <c r="J130" i="8" s="1"/>
  <c r="K130" i="8" s="1"/>
  <c r="J129" i="8"/>
  <c r="H129" i="8"/>
  <c r="H128" i="8"/>
  <c r="J128" i="8" s="1"/>
  <c r="H127" i="8"/>
  <c r="J127" i="8" s="1"/>
  <c r="H126" i="8"/>
  <c r="J126" i="8" s="1"/>
  <c r="K126" i="8" s="1"/>
  <c r="H125" i="8"/>
  <c r="J125" i="8" s="1"/>
  <c r="H124" i="8"/>
  <c r="J124" i="8" s="1"/>
  <c r="H123" i="8"/>
  <c r="J123" i="8" s="1"/>
  <c r="G122" i="8"/>
  <c r="G121" i="8"/>
  <c r="G120" i="8"/>
  <c r="G119" i="8"/>
  <c r="G118" i="8"/>
  <c r="J117" i="8"/>
  <c r="K117" i="8" s="1"/>
  <c r="H117" i="8"/>
  <c r="H116" i="8"/>
  <c r="J116" i="8" s="1"/>
  <c r="H115" i="8"/>
  <c r="J115" i="8" s="1"/>
  <c r="H114" i="8"/>
  <c r="J114" i="8" s="1"/>
  <c r="H113" i="8"/>
  <c r="J113" i="8" s="1"/>
  <c r="K113" i="8" s="1"/>
  <c r="K112" i="8"/>
  <c r="J112" i="8"/>
  <c r="H112" i="8"/>
  <c r="H111" i="8"/>
  <c r="J111" i="8" s="1"/>
  <c r="H110" i="8"/>
  <c r="J110" i="8" s="1"/>
  <c r="H109" i="8"/>
  <c r="J109" i="8" s="1"/>
  <c r="K109" i="8" s="1"/>
  <c r="H108" i="8"/>
  <c r="J108" i="8" s="1"/>
  <c r="H107" i="8"/>
  <c r="J107" i="8" s="1"/>
  <c r="H106" i="8"/>
  <c r="J106" i="8" s="1"/>
  <c r="K104" i="8"/>
  <c r="I104" i="8"/>
  <c r="H103" i="8"/>
  <c r="J103" i="8" s="1"/>
  <c r="H102" i="8"/>
  <c r="J102" i="8" s="1"/>
  <c r="H101" i="8"/>
  <c r="J101" i="8" s="1"/>
  <c r="H100" i="8"/>
  <c r="J100" i="8" s="1"/>
  <c r="H99" i="8"/>
  <c r="J99" i="8" s="1"/>
  <c r="H98" i="8"/>
  <c r="J98" i="8" s="1"/>
  <c r="J97" i="8"/>
  <c r="H97" i="8"/>
  <c r="H96" i="8"/>
  <c r="J96" i="8" s="1"/>
  <c r="H95" i="8"/>
  <c r="J95" i="8" s="1"/>
  <c r="I93" i="8"/>
  <c r="H92" i="8"/>
  <c r="J92" i="8" s="1"/>
  <c r="H91" i="8"/>
  <c r="J91" i="8" s="1"/>
  <c r="K90" i="8"/>
  <c r="J90" i="8"/>
  <c r="H90" i="8"/>
  <c r="J89" i="8"/>
  <c r="H89" i="8"/>
  <c r="H88" i="8"/>
  <c r="J88" i="8" s="1"/>
  <c r="H87" i="8"/>
  <c r="J87" i="8" s="1"/>
  <c r="H86" i="8"/>
  <c r="J86" i="8" s="1"/>
  <c r="K86" i="8" s="1"/>
  <c r="L86" i="8" s="1"/>
  <c r="J85" i="8"/>
  <c r="K85" i="8" s="1"/>
  <c r="H85" i="8"/>
  <c r="H84" i="8"/>
  <c r="J84" i="8" s="1"/>
  <c r="H83" i="8"/>
  <c r="J83" i="8" s="1"/>
  <c r="J82" i="8"/>
  <c r="K82" i="8" s="1"/>
  <c r="H82" i="8"/>
  <c r="J81" i="8"/>
  <c r="H81" i="8"/>
  <c r="H80" i="8"/>
  <c r="J80" i="8" s="1"/>
  <c r="H79" i="8"/>
  <c r="J79" i="8" s="1"/>
  <c r="J78" i="8"/>
  <c r="K78" i="8" s="1"/>
  <c r="L78" i="8" s="1"/>
  <c r="I76" i="8"/>
  <c r="H75" i="8"/>
  <c r="J75" i="8" s="1"/>
  <c r="G75" i="8"/>
  <c r="H74" i="8"/>
  <c r="J74" i="8" s="1"/>
  <c r="G74" i="8"/>
  <c r="H73" i="8"/>
  <c r="J73" i="8" s="1"/>
  <c r="G73" i="8"/>
  <c r="G72" i="8"/>
  <c r="H72" i="8" s="1"/>
  <c r="J72" i="8" s="1"/>
  <c r="H71" i="8"/>
  <c r="J71" i="8" s="1"/>
  <c r="G71" i="8"/>
  <c r="G70" i="8"/>
  <c r="H70" i="8" s="1"/>
  <c r="J70" i="8" s="1"/>
  <c r="G69" i="8"/>
  <c r="H69" i="8" s="1"/>
  <c r="J69" i="8" s="1"/>
  <c r="G68" i="8"/>
  <c r="H68" i="8" s="1"/>
  <c r="J68" i="8" s="1"/>
  <c r="G67" i="8"/>
  <c r="H67" i="8" s="1"/>
  <c r="J67" i="8" s="1"/>
  <c r="G66" i="8"/>
  <c r="H66" i="8" s="1"/>
  <c r="J66" i="8" s="1"/>
  <c r="I64" i="8"/>
  <c r="G63" i="8"/>
  <c r="H63" i="8" s="1"/>
  <c r="J63" i="8" s="1"/>
  <c r="H62" i="8"/>
  <c r="J62" i="8" s="1"/>
  <c r="G62" i="8"/>
  <c r="G61" i="8"/>
  <c r="H61" i="8" s="1"/>
  <c r="J61" i="8" s="1"/>
  <c r="G60" i="8"/>
  <c r="H60" i="8" s="1"/>
  <c r="J60" i="8" s="1"/>
  <c r="G59" i="8"/>
  <c r="H59" i="8" s="1"/>
  <c r="J59" i="8" s="1"/>
  <c r="H58" i="8"/>
  <c r="J58" i="8" s="1"/>
  <c r="G58" i="8"/>
  <c r="G57" i="8"/>
  <c r="H57" i="8" s="1"/>
  <c r="J57" i="8" s="1"/>
  <c r="G56" i="8"/>
  <c r="H56" i="8" s="1"/>
  <c r="J56" i="8" s="1"/>
  <c r="G55" i="8"/>
  <c r="H55" i="8" s="1"/>
  <c r="J55" i="8" s="1"/>
  <c r="G54" i="8"/>
  <c r="H54" i="8" s="1"/>
  <c r="J54" i="8" s="1"/>
  <c r="K54" i="8" s="1"/>
  <c r="H53" i="8"/>
  <c r="J53" i="8" s="1"/>
  <c r="G53" i="8"/>
  <c r="G52" i="8"/>
  <c r="H52" i="8" s="1"/>
  <c r="J52" i="8" s="1"/>
  <c r="G51" i="8"/>
  <c r="H51" i="8" s="1"/>
  <c r="J51" i="8" s="1"/>
  <c r="G50" i="8"/>
  <c r="H50" i="8" s="1"/>
  <c r="J50" i="8" s="1"/>
  <c r="G49" i="8"/>
  <c r="H49" i="8" s="1"/>
  <c r="J49" i="8" s="1"/>
  <c r="K49" i="8" s="1"/>
  <c r="G48" i="8"/>
  <c r="H48" i="8" s="1"/>
  <c r="J48" i="8" s="1"/>
  <c r="G47" i="8"/>
  <c r="G46" i="8"/>
  <c r="G45" i="8"/>
  <c r="H45" i="8" s="1"/>
  <c r="J45" i="8" s="1"/>
  <c r="G44" i="8"/>
  <c r="H44" i="8" s="1"/>
  <c r="J44" i="8" s="1"/>
  <c r="H43" i="8"/>
  <c r="J43" i="8" s="1"/>
  <c r="G43" i="8"/>
  <c r="K41" i="8"/>
  <c r="J41" i="8"/>
  <c r="I41" i="8"/>
  <c r="L40" i="8"/>
  <c r="L39" i="8"/>
  <c r="L41" i="8" s="1"/>
  <c r="I37" i="8"/>
  <c r="J36" i="8"/>
  <c r="K36" i="8" s="1"/>
  <c r="H36" i="8"/>
  <c r="J35" i="8"/>
  <c r="H35" i="8"/>
  <c r="H34" i="8"/>
  <c r="J34" i="8" s="1"/>
  <c r="H33" i="8"/>
  <c r="J33" i="8" s="1"/>
  <c r="J32" i="8"/>
  <c r="H32" i="8"/>
  <c r="H31" i="8"/>
  <c r="J31" i="8" s="1"/>
  <c r="H30" i="8"/>
  <c r="J30" i="8" s="1"/>
  <c r="K30" i="8" s="1"/>
  <c r="H29" i="8"/>
  <c r="J29" i="8" s="1"/>
  <c r="H28" i="8"/>
  <c r="J28" i="8" s="1"/>
  <c r="K28" i="8" s="1"/>
  <c r="H27" i="8"/>
  <c r="J27" i="8" s="1"/>
  <c r="H26" i="8"/>
  <c r="J26" i="8" s="1"/>
  <c r="H25" i="8"/>
  <c r="J25" i="8" s="1"/>
  <c r="H24" i="8"/>
  <c r="J24" i="8" s="1"/>
  <c r="H23" i="8"/>
  <c r="J23" i="8" s="1"/>
  <c r="H22" i="8"/>
  <c r="J22" i="8" s="1"/>
  <c r="K22" i="8" s="1"/>
  <c r="H21" i="8"/>
  <c r="J21" i="8" s="1"/>
  <c r="H20" i="8"/>
  <c r="J20" i="8" s="1"/>
  <c r="H19" i="8"/>
  <c r="J19" i="8" s="1"/>
  <c r="H18" i="8"/>
  <c r="J18" i="8" s="1"/>
  <c r="H17" i="8"/>
  <c r="J17" i="8" s="1"/>
  <c r="J16" i="8"/>
  <c r="H16" i="8"/>
  <c r="H15" i="8"/>
  <c r="J15" i="8" s="1"/>
  <c r="H14" i="8"/>
  <c r="J14" i="8" s="1"/>
  <c r="K14" i="8" s="1"/>
  <c r="H13" i="8"/>
  <c r="J13" i="8" s="1"/>
  <c r="H12" i="8"/>
  <c r="J12" i="8" s="1"/>
  <c r="H11" i="8"/>
  <c r="J11" i="8" s="1"/>
  <c r="K183" i="8" l="1"/>
  <c r="L183" i="8" s="1"/>
  <c r="K162" i="8"/>
  <c r="L162" i="8" s="1"/>
  <c r="K197" i="8"/>
  <c r="L197" i="8" s="1"/>
  <c r="L198" i="8"/>
  <c r="K198" i="8"/>
  <c r="L166" i="8"/>
  <c r="K166" i="8"/>
  <c r="K214" i="8"/>
  <c r="L214" i="8" s="1"/>
  <c r="L286" i="8"/>
  <c r="K286" i="8"/>
  <c r="K150" i="8"/>
  <c r="L150" i="8" s="1"/>
  <c r="K184" i="8"/>
  <c r="L184" i="8" s="1"/>
  <c r="K187" i="8"/>
  <c r="L187" i="8" s="1"/>
  <c r="K195" i="8"/>
  <c r="L195" i="8"/>
  <c r="L288" i="8"/>
  <c r="K211" i="8"/>
  <c r="L211" i="8"/>
  <c r="L218" i="8"/>
  <c r="K218" i="8"/>
  <c r="L353" i="8"/>
  <c r="K353" i="8"/>
  <c r="K143" i="8"/>
  <c r="L143" i="8" s="1"/>
  <c r="K175" i="8"/>
  <c r="L175" i="8" s="1"/>
  <c r="L356" i="8"/>
  <c r="K419" i="8"/>
  <c r="L439" i="8"/>
  <c r="K280" i="8"/>
  <c r="L280" i="8" s="1"/>
  <c r="I9" i="8"/>
  <c r="K288" i="8"/>
  <c r="K362" i="8"/>
  <c r="L362" i="8" s="1"/>
  <c r="L409" i="8"/>
  <c r="L222" i="8"/>
  <c r="L281" i="8"/>
  <c r="L363" i="8"/>
  <c r="L410" i="8"/>
  <c r="K52" i="8"/>
  <c r="K132" i="8"/>
  <c r="L132" i="8" s="1"/>
  <c r="K44" i="8"/>
  <c r="L44" i="8"/>
  <c r="K124" i="8"/>
  <c r="L15" i="8"/>
  <c r="K15" i="8"/>
  <c r="L18" i="8"/>
  <c r="K18" i="8"/>
  <c r="K31" i="8"/>
  <c r="K34" i="8"/>
  <c r="K55" i="8"/>
  <c r="K17" i="8"/>
  <c r="L17" i="8"/>
  <c r="K48" i="8"/>
  <c r="L48" i="8"/>
  <c r="K21" i="8"/>
  <c r="K68" i="8"/>
  <c r="K19" i="8"/>
  <c r="K25" i="8"/>
  <c r="K45" i="8"/>
  <c r="K50" i="8"/>
  <c r="L50" i="8" s="1"/>
  <c r="K62" i="8"/>
  <c r="L14" i="8"/>
  <c r="L22" i="8"/>
  <c r="K13" i="8"/>
  <c r="K29" i="8"/>
  <c r="L29" i="8" s="1"/>
  <c r="K56" i="8"/>
  <c r="L56" i="8" s="1"/>
  <c r="J76" i="8"/>
  <c r="K26" i="8"/>
  <c r="L26" i="8" s="1"/>
  <c r="K51" i="8"/>
  <c r="L51" i="8"/>
  <c r="K69" i="8"/>
  <c r="L126" i="8"/>
  <c r="J37" i="8"/>
  <c r="K11" i="8"/>
  <c r="K33" i="8"/>
  <c r="L33" i="8"/>
  <c r="K67" i="8"/>
  <c r="K53" i="8"/>
  <c r="K133" i="8"/>
  <c r="L133" i="8" s="1"/>
  <c r="K23" i="8"/>
  <c r="K43" i="8"/>
  <c r="L43" i="8" s="1"/>
  <c r="K27" i="8"/>
  <c r="L135" i="8"/>
  <c r="L30" i="8"/>
  <c r="L96" i="8"/>
  <c r="K283" i="8"/>
  <c r="K297" i="8"/>
  <c r="L12" i="8"/>
  <c r="L28" i="8"/>
  <c r="K35" i="8"/>
  <c r="L36" i="8"/>
  <c r="H47" i="8"/>
  <c r="J47" i="8" s="1"/>
  <c r="J64" i="8" s="1"/>
  <c r="L49" i="8"/>
  <c r="K73" i="8"/>
  <c r="K75" i="8"/>
  <c r="L103" i="8"/>
  <c r="K128" i="8"/>
  <c r="L128" i="8" s="1"/>
  <c r="K140" i="8"/>
  <c r="K164" i="8"/>
  <c r="K171" i="8"/>
  <c r="L171" i="8"/>
  <c r="L309" i="8"/>
  <c r="L333" i="8"/>
  <c r="J369" i="8"/>
  <c r="K333" i="8"/>
  <c r="L443" i="8"/>
  <c r="K12" i="8"/>
  <c r="K71" i="8"/>
  <c r="L90" i="8"/>
  <c r="K180" i="8"/>
  <c r="K208" i="8"/>
  <c r="J224" i="8"/>
  <c r="L35" i="8"/>
  <c r="H46" i="8"/>
  <c r="J46" i="8" s="1"/>
  <c r="K81" i="8"/>
  <c r="L85" i="8"/>
  <c r="K89" i="8"/>
  <c r="J93" i="8"/>
  <c r="L101" i="8"/>
  <c r="K107" i="8"/>
  <c r="K115" i="8"/>
  <c r="H119" i="8"/>
  <c r="J119" i="8" s="1"/>
  <c r="L130" i="8"/>
  <c r="K134" i="8"/>
  <c r="K136" i="8"/>
  <c r="K138" i="8"/>
  <c r="L138" i="8" s="1"/>
  <c r="K169" i="8"/>
  <c r="L178" i="8"/>
  <c r="K192" i="8"/>
  <c r="L306" i="8"/>
  <c r="K20" i="8"/>
  <c r="H121" i="8"/>
  <c r="J121" i="8" s="1"/>
  <c r="K91" i="8"/>
  <c r="K172" i="8"/>
  <c r="K209" i="8"/>
  <c r="L60" i="8"/>
  <c r="K60" i="8"/>
  <c r="L82" i="8"/>
  <c r="K16" i="8"/>
  <c r="K24" i="8"/>
  <c r="K32" i="8"/>
  <c r="L54" i="8"/>
  <c r="L91" i="8"/>
  <c r="L97" i="8"/>
  <c r="L109" i="8"/>
  <c r="L113" i="8"/>
  <c r="L117" i="8"/>
  <c r="L141" i="8"/>
  <c r="L158" i="8"/>
  <c r="K185" i="8"/>
  <c r="K70" i="8"/>
  <c r="K79" i="8"/>
  <c r="K87" i="8"/>
  <c r="K111" i="8"/>
  <c r="K58" i="8"/>
  <c r="K61" i="8"/>
  <c r="K72" i="8"/>
  <c r="K74" i="8"/>
  <c r="L95" i="8"/>
  <c r="J104" i="8"/>
  <c r="L102" i="8"/>
  <c r="H120" i="8"/>
  <c r="J120" i="8" s="1"/>
  <c r="K129" i="8"/>
  <c r="L148" i="8"/>
  <c r="K148" i="8"/>
  <c r="K163" i="8"/>
  <c r="K167" i="8"/>
  <c r="L167" i="8"/>
  <c r="H204" i="8"/>
  <c r="J204" i="8" s="1"/>
  <c r="K59" i="8"/>
  <c r="K83" i="8"/>
  <c r="L83" i="8" s="1"/>
  <c r="L99" i="8"/>
  <c r="H122" i="8"/>
  <c r="J122" i="8" s="1"/>
  <c r="L58" i="8"/>
  <c r="K80" i="8"/>
  <c r="L80" i="8" s="1"/>
  <c r="K88" i="8"/>
  <c r="L100" i="8"/>
  <c r="K108" i="8"/>
  <c r="L112" i="8"/>
  <c r="K116" i="8"/>
  <c r="K123" i="8"/>
  <c r="K125" i="8"/>
  <c r="K127" i="8"/>
  <c r="K131" i="8"/>
  <c r="L139" i="8"/>
  <c r="L146" i="8"/>
  <c r="L173" i="8"/>
  <c r="K179" i="8"/>
  <c r="L179" i="8" s="1"/>
  <c r="K193" i="8"/>
  <c r="K216" i="8"/>
  <c r="J310" i="8"/>
  <c r="L278" i="8"/>
  <c r="K278" i="8"/>
  <c r="K354" i="8"/>
  <c r="K57" i="8"/>
  <c r="K63" i="8"/>
  <c r="K66" i="8"/>
  <c r="L84" i="8"/>
  <c r="K84" i="8"/>
  <c r="K92" i="8"/>
  <c r="L98" i="8"/>
  <c r="K106" i="8"/>
  <c r="K110" i="8"/>
  <c r="K114" i="8"/>
  <c r="H118" i="8"/>
  <c r="J118" i="8" s="1"/>
  <c r="L149" i="8"/>
  <c r="K149" i="8"/>
  <c r="K159" i="8"/>
  <c r="K168" i="8"/>
  <c r="L168" i="8" s="1"/>
  <c r="K188" i="8"/>
  <c r="L188" i="8" s="1"/>
  <c r="K191" i="8"/>
  <c r="J205" i="8"/>
  <c r="L196" i="8"/>
  <c r="L210" i="8"/>
  <c r="K352" i="8"/>
  <c r="K152" i="8"/>
  <c r="K212" i="8"/>
  <c r="K300" i="8"/>
  <c r="K335" i="8"/>
  <c r="L335" i="8" s="1"/>
  <c r="L385" i="8"/>
  <c r="K537" i="8"/>
  <c r="K556" i="8"/>
  <c r="L137" i="8"/>
  <c r="K145" i="8"/>
  <c r="L154" i="8"/>
  <c r="K156" i="8"/>
  <c r="L156" i="8" s="1"/>
  <c r="K160" i="8"/>
  <c r="K177" i="8"/>
  <c r="K181" i="8"/>
  <c r="L181" i="8" s="1"/>
  <c r="K200" i="8"/>
  <c r="K203" i="8"/>
  <c r="L295" i="8"/>
  <c r="K361" i="8"/>
  <c r="K437" i="8"/>
  <c r="L437" i="8"/>
  <c r="L525" i="8"/>
  <c r="K528" i="8"/>
  <c r="L378" i="8"/>
  <c r="L383" i="8"/>
  <c r="L170" i="8"/>
  <c r="K347" i="8"/>
  <c r="K359" i="8"/>
  <c r="K142" i="8"/>
  <c r="L142" i="8" s="1"/>
  <c r="K144" i="8"/>
  <c r="L147" i="8"/>
  <c r="K153" i="8"/>
  <c r="K201" i="8"/>
  <c r="L201" i="8" s="1"/>
  <c r="K221" i="8"/>
  <c r="K285" i="8"/>
  <c r="L304" i="8"/>
  <c r="K350" i="8"/>
  <c r="K366" i="8"/>
  <c r="K151" i="8"/>
  <c r="K155" i="8"/>
  <c r="K157" i="8"/>
  <c r="K161" i="8"/>
  <c r="L165" i="8"/>
  <c r="L174" i="8"/>
  <c r="K176" i="8"/>
  <c r="L176" i="8" s="1"/>
  <c r="K182" i="8"/>
  <c r="L194" i="8"/>
  <c r="K215" i="8"/>
  <c r="L217" i="8"/>
  <c r="K219" i="8"/>
  <c r="L338" i="8"/>
  <c r="L345" i="8"/>
  <c r="J392" i="8"/>
  <c r="K436" i="8"/>
  <c r="L436" i="8" s="1"/>
  <c r="K441" i="8"/>
  <c r="K454" i="8"/>
  <c r="K550" i="8"/>
  <c r="K292" i="8"/>
  <c r="K299" i="8"/>
  <c r="L299" i="8" s="1"/>
  <c r="K342" i="8"/>
  <c r="L349" i="8"/>
  <c r="K349" i="8"/>
  <c r="L368" i="8"/>
  <c r="K371" i="8"/>
  <c r="L373" i="8"/>
  <c r="J375" i="8"/>
  <c r="L381" i="8"/>
  <c r="L386" i="8"/>
  <c r="L402" i="8"/>
  <c r="L405" i="8" s="1"/>
  <c r="L428" i="8"/>
  <c r="K223" i="8"/>
  <c r="L223" i="8" s="1"/>
  <c r="L408" i="8"/>
  <c r="K408" i="8"/>
  <c r="L418" i="8"/>
  <c r="K418" i="8"/>
  <c r="L423" i="8"/>
  <c r="K423" i="8"/>
  <c r="L444" i="8"/>
  <c r="K452" i="8"/>
  <c r="L452" i="8" s="1"/>
  <c r="K548" i="8"/>
  <c r="K186" i="8"/>
  <c r="K213" i="8"/>
  <c r="L213" i="8" s="1"/>
  <c r="K220" i="8"/>
  <c r="K224" i="8" s="1"/>
  <c r="L287" i="8"/>
  <c r="L289" i="8"/>
  <c r="L294" i="8"/>
  <c r="K296" i="8"/>
  <c r="L296" i="8" s="1"/>
  <c r="L301" i="8"/>
  <c r="L305" i="8"/>
  <c r="L337" i="8"/>
  <c r="L339" i="8"/>
  <c r="L344" i="8"/>
  <c r="K346" i="8"/>
  <c r="K351" i="8"/>
  <c r="K358" i="8"/>
  <c r="L416" i="8"/>
  <c r="L421" i="8"/>
  <c r="L433" i="8"/>
  <c r="K442" i="8"/>
  <c r="L442" i="8" s="1"/>
  <c r="L517" i="8"/>
  <c r="L520" i="8"/>
  <c r="K520" i="8"/>
  <c r="L542" i="8"/>
  <c r="K542" i="8"/>
  <c r="K545" i="8"/>
  <c r="K284" i="8"/>
  <c r="K291" i="8"/>
  <c r="L334" i="8"/>
  <c r="K334" i="8"/>
  <c r="K341" i="8"/>
  <c r="L346" i="8"/>
  <c r="L360" i="8"/>
  <c r="K365" i="8"/>
  <c r="K416" i="8"/>
  <c r="K421" i="8"/>
  <c r="K503" i="8"/>
  <c r="K506" i="8"/>
  <c r="L293" i="8"/>
  <c r="L329" i="8"/>
  <c r="L343" i="8"/>
  <c r="K372" i="8"/>
  <c r="L374" i="8"/>
  <c r="K405" i="8"/>
  <c r="K414" i="8"/>
  <c r="L434" i="8"/>
  <c r="K434" i="8"/>
  <c r="L440" i="8"/>
  <c r="L506" i="8"/>
  <c r="J430" i="8"/>
  <c r="K445" i="8"/>
  <c r="L509" i="8"/>
  <c r="K512" i="8"/>
  <c r="L512" i="8" s="1"/>
  <c r="L529" i="8"/>
  <c r="K534" i="8"/>
  <c r="K540" i="8"/>
  <c r="L551" i="8"/>
  <c r="K551" i="8"/>
  <c r="K554" i="8"/>
  <c r="J447" i="8"/>
  <c r="L504" i="8"/>
  <c r="K504" i="8"/>
  <c r="K526" i="8"/>
  <c r="K532" i="8"/>
  <c r="L543" i="8"/>
  <c r="K543" i="8"/>
  <c r="K546" i="8"/>
  <c r="K282" i="8"/>
  <c r="L282" i="8" s="1"/>
  <c r="K290" i="8"/>
  <c r="K298" i="8"/>
  <c r="K340" i="8"/>
  <c r="K348" i="8"/>
  <c r="L348" i="8" s="1"/>
  <c r="K357" i="8"/>
  <c r="L357" i="8" s="1"/>
  <c r="K364" i="8"/>
  <c r="K413" i="8"/>
  <c r="K420" i="8"/>
  <c r="L425" i="8"/>
  <c r="K427" i="8"/>
  <c r="K435" i="8"/>
  <c r="L435" i="8" s="1"/>
  <c r="J456" i="8"/>
  <c r="K518" i="8"/>
  <c r="K521" i="8"/>
  <c r="K524" i="8"/>
  <c r="K535" i="8"/>
  <c r="L535" i="8" s="1"/>
  <c r="K538" i="8"/>
  <c r="L557" i="8"/>
  <c r="L407" i="8"/>
  <c r="K415" i="8"/>
  <c r="L438" i="8"/>
  <c r="L505" i="8"/>
  <c r="L510" i="8"/>
  <c r="K510" i="8"/>
  <c r="K513" i="8"/>
  <c r="K516" i="8"/>
  <c r="K527" i="8"/>
  <c r="K530" i="8"/>
  <c r="L538" i="8"/>
  <c r="L549" i="8"/>
  <c r="K552" i="8"/>
  <c r="K446" i="8"/>
  <c r="L451" i="8"/>
  <c r="K451" i="8"/>
  <c r="K453" i="8"/>
  <c r="K502" i="8"/>
  <c r="L502" i="8" s="1"/>
  <c r="J558" i="8"/>
  <c r="K508" i="8"/>
  <c r="K519" i="8"/>
  <c r="L519" i="8" s="1"/>
  <c r="K522" i="8"/>
  <c r="L541" i="8"/>
  <c r="K544" i="8"/>
  <c r="K511" i="8"/>
  <c r="K514" i="8"/>
  <c r="L533" i="8"/>
  <c r="K536" i="8"/>
  <c r="L553" i="8"/>
  <c r="K507" i="8"/>
  <c r="K515" i="8"/>
  <c r="L515" i="8" s="1"/>
  <c r="K523" i="8"/>
  <c r="K531" i="8"/>
  <c r="K539" i="8"/>
  <c r="K547" i="8"/>
  <c r="K555" i="8"/>
  <c r="L523" i="8"/>
  <c r="L547" i="8"/>
  <c r="K430" i="8" l="1"/>
  <c r="L392" i="8"/>
  <c r="L507" i="8"/>
  <c r="L522" i="8"/>
  <c r="L544" i="8"/>
  <c r="L453" i="8"/>
  <c r="L456" i="8" s="1"/>
  <c r="L552" i="8"/>
  <c r="L527" i="8"/>
  <c r="L524" i="8"/>
  <c r="L548" i="8"/>
  <c r="L161" i="8"/>
  <c r="L153" i="8"/>
  <c r="L359" i="8"/>
  <c r="L537" i="8"/>
  <c r="L152" i="8"/>
  <c r="L186" i="8"/>
  <c r="L106" i="8"/>
  <c r="L127" i="8"/>
  <c r="L88" i="8"/>
  <c r="L61" i="8"/>
  <c r="L185" i="8"/>
  <c r="K121" i="8"/>
  <c r="L192" i="8"/>
  <c r="L180" i="8"/>
  <c r="L19" i="8"/>
  <c r="L514" i="8"/>
  <c r="L508" i="8"/>
  <c r="L546" i="8"/>
  <c r="L526" i="8"/>
  <c r="L540" i="8"/>
  <c r="L341" i="8"/>
  <c r="L342" i="8"/>
  <c r="L219" i="8"/>
  <c r="L366" i="8"/>
  <c r="L347" i="8"/>
  <c r="L203" i="8"/>
  <c r="L177" i="8"/>
  <c r="L118" i="8"/>
  <c r="K118" i="8"/>
  <c r="L354" i="8"/>
  <c r="L108" i="8"/>
  <c r="L129" i="8"/>
  <c r="L104" i="8"/>
  <c r="L209" i="8"/>
  <c r="L136" i="8"/>
  <c r="L89" i="8"/>
  <c r="L79" i="8"/>
  <c r="L87" i="8"/>
  <c r="L34" i="8"/>
  <c r="L445" i="8"/>
  <c r="L555" i="8"/>
  <c r="L516" i="8"/>
  <c r="K456" i="8"/>
  <c r="L521" i="8"/>
  <c r="L364" i="8"/>
  <c r="L365" i="8"/>
  <c r="L291" i="8"/>
  <c r="L545" i="8"/>
  <c r="K447" i="8"/>
  <c r="L550" i="8"/>
  <c r="L155" i="8"/>
  <c r="L285" i="8"/>
  <c r="L182" i="8"/>
  <c r="L145" i="8"/>
  <c r="L300" i="8"/>
  <c r="L66" i="8"/>
  <c r="K76" i="8"/>
  <c r="L163" i="8"/>
  <c r="L123" i="8"/>
  <c r="L125" i="8"/>
  <c r="L115" i="8"/>
  <c r="K369" i="8"/>
  <c r="L134" i="8"/>
  <c r="L75" i="8"/>
  <c r="L283" i="8"/>
  <c r="L53" i="8"/>
  <c r="L69" i="8"/>
  <c r="L16" i="8"/>
  <c r="J189" i="8"/>
  <c r="L45" i="8"/>
  <c r="K375" i="8"/>
  <c r="L20" i="8"/>
  <c r="K37" i="8"/>
  <c r="L68" i="8"/>
  <c r="L554" i="8"/>
  <c r="L539" i="8"/>
  <c r="L530" i="8"/>
  <c r="L298" i="8"/>
  <c r="L503" i="8"/>
  <c r="L284" i="8"/>
  <c r="L310" i="8" s="1"/>
  <c r="L358" i="8"/>
  <c r="L371" i="8"/>
  <c r="L454" i="8"/>
  <c r="L340" i="8"/>
  <c r="L215" i="8"/>
  <c r="L361" i="8"/>
  <c r="L200" i="8"/>
  <c r="L160" i="8"/>
  <c r="L352" i="8"/>
  <c r="L114" i="8"/>
  <c r="L92" i="8"/>
  <c r="L63" i="8"/>
  <c r="L59" i="8"/>
  <c r="L120" i="8"/>
  <c r="K120" i="8"/>
  <c r="L74" i="8"/>
  <c r="L172" i="8"/>
  <c r="L164" i="8"/>
  <c r="L73" i="8"/>
  <c r="L11" i="8"/>
  <c r="L13" i="8"/>
  <c r="L62" i="8"/>
  <c r="L531" i="8"/>
  <c r="L536" i="8"/>
  <c r="L511" i="8"/>
  <c r="K558" i="8"/>
  <c r="L446" i="8"/>
  <c r="L518" i="8"/>
  <c r="L532" i="8"/>
  <c r="L534" i="8"/>
  <c r="L292" i="8"/>
  <c r="L290" i="8"/>
  <c r="L151" i="8"/>
  <c r="L350" i="8"/>
  <c r="L221" i="8"/>
  <c r="L157" i="8"/>
  <c r="L528" i="8"/>
  <c r="L556" i="8"/>
  <c r="L212" i="8"/>
  <c r="L159" i="8"/>
  <c r="L110" i="8"/>
  <c r="K310" i="8"/>
  <c r="L131" i="8"/>
  <c r="L116" i="8"/>
  <c r="K122" i="8"/>
  <c r="L111" i="8"/>
  <c r="L70" i="8"/>
  <c r="L169" i="8"/>
  <c r="L107" i="8"/>
  <c r="L81" i="8"/>
  <c r="L208" i="8"/>
  <c r="L71" i="8"/>
  <c r="L297" i="8"/>
  <c r="L27" i="8"/>
  <c r="L23" i="8"/>
  <c r="L24" i="8"/>
  <c r="L25" i="8"/>
  <c r="L55" i="8"/>
  <c r="L31" i="8"/>
  <c r="L124" i="8"/>
  <c r="L430" i="8"/>
  <c r="L513" i="8"/>
  <c r="L220" i="8"/>
  <c r="L351" i="8"/>
  <c r="L441" i="8"/>
  <c r="L144" i="8"/>
  <c r="L57" i="8"/>
  <c r="K204" i="8"/>
  <c r="L72" i="8"/>
  <c r="K119" i="8"/>
  <c r="K46" i="8"/>
  <c r="L140" i="8"/>
  <c r="J9" i="8"/>
  <c r="L32" i="8"/>
  <c r="L21" i="8"/>
  <c r="L52" i="8"/>
  <c r="L372" i="8"/>
  <c r="K93" i="8"/>
  <c r="K47" i="8"/>
  <c r="L47" i="8"/>
  <c r="L67" i="8"/>
  <c r="L369" i="8" l="1"/>
  <c r="L447" i="8"/>
  <c r="L558" i="8"/>
  <c r="K64" i="8"/>
  <c r="L121" i="8"/>
  <c r="K189" i="8"/>
  <c r="L119" i="8"/>
  <c r="L93" i="8"/>
  <c r="L46" i="8"/>
  <c r="L64" i="8" s="1"/>
  <c r="L224" i="8"/>
  <c r="L37" i="8"/>
  <c r="L375" i="8"/>
  <c r="K205" i="8"/>
  <c r="L204" i="8"/>
  <c r="L122" i="8"/>
  <c r="L76" i="8"/>
  <c r="L205" i="8"/>
  <c r="L189" i="8"/>
  <c r="K9" i="8" l="1"/>
  <c r="L9" i="8"/>
</calcChain>
</file>

<file path=xl/sharedStrings.xml><?xml version="1.0" encoding="utf-8"?>
<sst xmlns="http://schemas.openxmlformats.org/spreadsheetml/2006/main" count="1696" uniqueCount="287">
  <si>
    <t>Struktūrvienība</t>
  </si>
  <si>
    <t>Amats</t>
  </si>
  <si>
    <t>Mēnešalga</t>
  </si>
  <si>
    <t xml:space="preserve">Stundas algas  likme </t>
  </si>
  <si>
    <t>Atskaites periodā nostrādāto  stundu skaits</t>
  </si>
  <si>
    <t>Piemaksa</t>
  </si>
  <si>
    <t xml:space="preserve">DD VSAOI </t>
  </si>
  <si>
    <t>Vecākais inspektors</t>
  </si>
  <si>
    <t>Inspektors</t>
  </si>
  <si>
    <t>Kārtībnieks</t>
  </si>
  <si>
    <t>KOPĀ</t>
  </si>
  <si>
    <t>2.pielikums</t>
  </si>
  <si>
    <t>Ministru kabineta rīkojuma projekta</t>
  </si>
  <si>
    <t>“Par finanšu līdzekļu piešķiršanu no valsts budžeta programmas</t>
  </si>
  <si>
    <t xml:space="preserve"> “Līdzekļi neparedzētiem gadījumiem”” sākotnējās ietekmes novērtējuma ziņojumam (anotācijai)</t>
  </si>
  <si>
    <t>Piemakas noteikšanas kritērijs, veiktie pienākumi</t>
  </si>
  <si>
    <t xml:space="preserve">Stundas algas likmes apmērs piemaksas aprēķināšanai (0,75 no stundas algas likmes) </t>
  </si>
  <si>
    <t>1.</t>
  </si>
  <si>
    <t>Ādažu novada pašvaldība</t>
  </si>
  <si>
    <t>Priekšnieka vietnieks</t>
  </si>
  <si>
    <t>Priekšnieks</t>
  </si>
  <si>
    <t>Ādažu novada pašvaldības policija</t>
  </si>
  <si>
    <t>2.</t>
  </si>
  <si>
    <t xml:space="preserve">Balvu novada pašvaldības policija </t>
  </si>
  <si>
    <t xml:space="preserve">Pašvaldības policija </t>
  </si>
  <si>
    <t>vecākais inspektors</t>
  </si>
  <si>
    <t>Covid-19 ierobežojumu kontrole</t>
  </si>
  <si>
    <t>inspektors</t>
  </si>
  <si>
    <t>3.</t>
  </si>
  <si>
    <t>Bauskas novada pašvaldības policija</t>
  </si>
  <si>
    <t>4.</t>
  </si>
  <si>
    <t xml:space="preserve">KOPĀ </t>
  </si>
  <si>
    <t>5.</t>
  </si>
  <si>
    <t>Pašvaldības policija</t>
  </si>
  <si>
    <t>6.</t>
  </si>
  <si>
    <t>Daugavpils pilsētas pašvaldības policija</t>
  </si>
  <si>
    <t>Operatīvi dežūrējošā nodaļa</t>
  </si>
  <si>
    <t>jaunākais inspektors</t>
  </si>
  <si>
    <t>Darbinieks ir bijis tiešā saskarē ar COVID-19 inficētām vai iespējami inficētām personām</t>
  </si>
  <si>
    <t>vecākais kārtībnieks</t>
  </si>
  <si>
    <t>kārtībnieks</t>
  </si>
  <si>
    <t>7.</t>
  </si>
  <si>
    <t>Jelgavas valstspilsētas pašvaldības iestāde “Jelgavas pašvaldības policija”</t>
  </si>
  <si>
    <t>Patruļpolicijas nodaļa</t>
  </si>
  <si>
    <t>Satiksmes uzraudzības nodaļa</t>
  </si>
  <si>
    <t>Nepilngadīgo likumpārkāpumu prevencijas grupa</t>
  </si>
  <si>
    <t>Sabiedriskās kārtības nodaļa</t>
  </si>
  <si>
    <t>Medicīniskās atskurbtuves nodaļa</t>
  </si>
  <si>
    <t>Operatīvās vadības nodaļa</t>
  </si>
  <si>
    <t>priekšnieka vietnieks</t>
  </si>
  <si>
    <t>inspektors-glābējs</t>
  </si>
  <si>
    <t>Ārsta palīgs (feldšeris)</t>
  </si>
  <si>
    <t>nodaļas priekšnieks</t>
  </si>
  <si>
    <t>vecākais inspektors- glābējs</t>
  </si>
  <si>
    <t>8.</t>
  </si>
  <si>
    <t>Jēkabpils pilsētas pašvaldības policija</t>
  </si>
  <si>
    <t>jaunākais kārtībnieks</t>
  </si>
  <si>
    <t>9.</t>
  </si>
  <si>
    <t>Pašvaldības policijas vecākais inspektors</t>
  </si>
  <si>
    <t>10.</t>
  </si>
  <si>
    <t>Liepājas pilsētas pašvaldības policija</t>
  </si>
  <si>
    <t>Dežūrnodaļa</t>
  </si>
  <si>
    <t>Transporta kontroles  nodaļa</t>
  </si>
  <si>
    <t>Nepilngadīgo lietu nodaļa</t>
  </si>
  <si>
    <t>Administratīvā nodaļa</t>
  </si>
  <si>
    <t>11.</t>
  </si>
  <si>
    <t>Olaines novada pašvaldības policija</t>
  </si>
  <si>
    <t>policijas inspektors</t>
  </si>
  <si>
    <t>policijas vecākais inspektors</t>
  </si>
  <si>
    <t>12.</t>
  </si>
  <si>
    <t>Ogres novada pašvaldības policija</t>
  </si>
  <si>
    <t>Priekšnieka p.i.</t>
  </si>
  <si>
    <t>13.</t>
  </si>
  <si>
    <t>Rīgas pašvaldības policija (detalizētu aprēķinu skatīt 3. pielikumā)</t>
  </si>
  <si>
    <t>14.</t>
  </si>
  <si>
    <t xml:space="preserve">Ropažu novada pašvaldības policija </t>
  </si>
  <si>
    <t xml:space="preserve">22% sedz pašvaldība, līdz ar to 
aprēķināti 53% no stundas algas likmes </t>
  </si>
  <si>
    <t xml:space="preserve"> - </t>
  </si>
  <si>
    <t xml:space="preserve">inspektors  </t>
  </si>
  <si>
    <t>15.</t>
  </si>
  <si>
    <t>16.</t>
  </si>
  <si>
    <t>Saulkrastu novada pašvaldības policija</t>
  </si>
  <si>
    <t>Patruļpolicija</t>
  </si>
  <si>
    <t>17.</t>
  </si>
  <si>
    <t>Smiltenes Pašvaldības policija</t>
  </si>
  <si>
    <t>18.</t>
  </si>
  <si>
    <t xml:space="preserve"> Valmieras novada pašvaldības policija</t>
  </si>
  <si>
    <t>19.</t>
  </si>
  <si>
    <t>20.</t>
  </si>
  <si>
    <t>vecakais inspektors</t>
  </si>
  <si>
    <t>21.</t>
  </si>
  <si>
    <t>22.</t>
  </si>
  <si>
    <t xml:space="preserve"> Ventspils valstspilsētas pašvaldības iestāde "Ventspils Pašvaldības policija"</t>
  </si>
  <si>
    <t>Dežūru nodaļa</t>
  </si>
  <si>
    <t>Vecākā inspektore</t>
  </si>
  <si>
    <t>Inspektors-dežurants</t>
  </si>
  <si>
    <t>Inspektors-autovadītājs</t>
  </si>
  <si>
    <t>Darbs klātienē paaugstināta riska un slodzes apstākļos (saskarsme ar trešajām personām), sabiedriskās kārtības nodrošināšana (izsaukumi, saskarsme ar inficētām vai iespējami inficētām personām), noteikto ierobežojumu kontrole (objektu, personu kontrole, t.sk.iedzīvotāju pārvietošanās aizliegumu kontrole),   darbs paaugstināta riska objektos</t>
  </si>
  <si>
    <t>Ēkas dežurants</t>
  </si>
  <si>
    <t>Darbs klātienē paaugstināta riska un slodzes apstākļos (saskarsme ar trešajām personām)</t>
  </si>
  <si>
    <t>Kopā  piemaksai un DD VSAOI</t>
  </si>
  <si>
    <t>Kontroles pasākumi par saimniecisko, skaistumkopšanas un sabiedriskās ēdināšanas un tirdzniecības pakalpojumu sniegšanai noteikto ierobežojumu ievērošanu;
Procesuālās darbības, pakalpojuma sniegšana vai pārrunas tiešā kontaktā ar pakalpojuma saņēmējiem vai procesa dalībniekiem</t>
  </si>
  <si>
    <t>Gulbenes novada pašvaldības policija</t>
  </si>
  <si>
    <t xml:space="preserve"> priekšnieks</t>
  </si>
  <si>
    <t>skolu inspektors</t>
  </si>
  <si>
    <t>klientu apkalpošanas speciālists</t>
  </si>
  <si>
    <t>Kontroles pasākumi (tiešā saskarē, kontaktā) tirdzniecības vietās, ēdināšanas vietās, degvielas uzpildes stacijās un citviet. Saskare ar personām apkalpojot izsaukumus, pieņemot un strādājot ar apmeklētājiem un likumpārkāpējiem tuvā distancē. Pārvietošanās ierobežojumu ievērošanas kontrole.</t>
  </si>
  <si>
    <t xml:space="preserve"> Ir tiešā saskarsmē ar klientiem; 
 nonāk fiziskā kontaktā vai ilgstoši atrodas tuvāk par diviem metriem no klienta; 
 darba pienākumus veic ilgstošā savstarpējā saskarsmē; 
 ir pakļauti paaugstinātai iespējai inficēties; 
 atrodas tiešā saskarsmē un kontaktējas ar lielu skaitu personu, kuru veselības stāvoklis nav zināms; 
 veic darba pienākumus, kas ir kritiski svarīgi sabiedrībai, kā arī nodrošina iestādes darbības nepārtrauktību. 
</t>
  </si>
  <si>
    <t>Siguldas novada Pašvaldības policija</t>
  </si>
  <si>
    <t>Piemaksa procentos atbilstoši rīkojumā  noteiktajiem kritērijiem no mēneša algas*</t>
  </si>
  <si>
    <t>Amatpersona ir tiešā un uzskaitāmi pierādāmā saskarē ar Covid-19 inficētām vai iespējami inficētām personām vai ir iesaistīta testēšanas procesā;
 amatpersona ir tiešā un uzskaitāmi pierādāmā saskarē ar Covid-19 riska grupas pacientiem, kuriem nav apstiprināta slimība, bet ir jāievēro karantīna vai pašizolācija;
amatpersona piedalās pasākumos, kas saistīti ar sabiedriskās kārtības nodrošināšanu un noteikto Covid-19 ierobežojumu kontroli;
amata pienākumi veikti klātienē un ilgstošā saskarsmē ar klientu (procesuālo dalībnieku) vai citu iestāžu (institūciju) amatpersonām vai darbiniekiem, lai nodrošinātu procesuālo vai izmeklēšanas darbību veikšanu, likumpārkāpumu novēršanu vai pārtraukšanu, kā arī profilaktisko vai kontroles pasākumu īstenošanu;
veikta aizturēto vai aizturamo personu apskate vai aplūkošana, nogādāšana Pašvaldības policijas telpās, dzīves vietā vai uzturēšanās vietā, sociālā pakalpojuma sniegšanas vietā, citā kompetentajā iestādē (institūcijā).</t>
  </si>
  <si>
    <t>Inspektors, lietvedības sekretārs</t>
  </si>
  <si>
    <t>Apgabala inspektors</t>
  </si>
  <si>
    <t>Vecākais apgabala inspektors</t>
  </si>
  <si>
    <t>Talsu novada pašvaldība</t>
  </si>
  <si>
    <t>Pašvaldības policijas  inspektors</t>
  </si>
  <si>
    <t>Saskaņā ar TNP lēmumu Nr. 275 no 28.10.2021. Stundu uzskaite par katra darbinieka tiešo riska kontaktu</t>
  </si>
  <si>
    <t>Pašvaldības policijas priekšnieka vietniece</t>
  </si>
  <si>
    <t>Valkas novada Pašvaldības policija</t>
  </si>
  <si>
    <t>Priekšniece</t>
  </si>
  <si>
    <t>saimnieciskā nodrošinājuma insp.</t>
  </si>
  <si>
    <t>Darbs klātienē paaugstināta riska un slodzes apstākļos ( iestādes darbības nepārtrauktības nodrošināšana, saskarsme ar trešajām personām), darbs paaugstināta riska objektā</t>
  </si>
  <si>
    <t>Darbs klātienē paaugstināta riska un slodzes apstākļos (saskarsme ar trešajām personām, nepilngadīgo likumpārkāpumu prevencija)</t>
  </si>
  <si>
    <t>Galvenais inspektors</t>
  </si>
  <si>
    <t>Dobeles novada Pašvaldības policija</t>
  </si>
  <si>
    <t>Pašvaldības policijas KĀRTĪBNIEKS</t>
  </si>
  <si>
    <t>Tiešā saskare ar klientiem,  un ierobežojumu kontrole: tirdzniecības vietu  sabiedriskā transporta pārbaudes , personu pārbaudes, administratīvā pārkāpuma procesi.</t>
  </si>
  <si>
    <t>Iecavas nodaļa</t>
  </si>
  <si>
    <t>Pašvaldības policijas INSPEKTORS</t>
  </si>
  <si>
    <t>Baldones nodaļa</t>
  </si>
  <si>
    <t>Pašvaldības policijas vecākais INSPEKTORS</t>
  </si>
  <si>
    <t>Vec.kārtībnieks</t>
  </si>
  <si>
    <t>inspektors maiņas vecākais</t>
  </si>
  <si>
    <r>
      <t>Kopā</t>
    </r>
    <r>
      <rPr>
        <sz val="11"/>
        <color theme="1"/>
        <rFont val="Times New Roman"/>
        <family val="1"/>
        <charset val="186"/>
      </rPr>
      <t xml:space="preserve">  </t>
    </r>
    <r>
      <rPr>
        <sz val="11"/>
        <color rgb="FF000000"/>
        <rFont val="Times New Roman"/>
        <family val="1"/>
        <charset val="186"/>
      </rPr>
      <t>piemaksai un DD VSAOI</t>
    </r>
  </si>
  <si>
    <t>Apgabala vecākais inspektors</t>
  </si>
  <si>
    <t>*Piemaksas apmēru nosaka saskaņā ar Siguldas novada Pašvaldības policijas 2021.gada 6.decembra rīkojumu Nr.122.1-2/24 "Par speciālās piemaksas noteikšanas kārtību un kritērijiem" un Siguldas novada Pašvaldības policijas dokumentu pārvaldībā reģistrētu ziņojumu Nr.122.5-3/3 "Ziņojums par Siguldas novada Pašvaldības policijas amatpersonu darba rezultātiem ārkārtējās situācijas laikā nosakāmajām speciālajām piemaksām."</t>
  </si>
  <si>
    <t>23.</t>
  </si>
  <si>
    <t>Nr. p.k.</t>
  </si>
  <si>
    <t>Kontroles pasākumi par saimniecisko, skaistumkopšanas un sabiedriskās ēdināšanas un tirdzniecības pakalpojumu sniegšanai noteikto ierobežojumu ievērošanu;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</si>
  <si>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</si>
  <si>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 xml:space="preserve">Bauskas novada pašvaldības policija </t>
  </si>
  <si>
    <t>Darbinieks ir bijis tiešā saskarē ar COVID-19 inficētām vai iespējami inficētām personām(strādā detoksikācijas palātā)</t>
  </si>
  <si>
    <t>Pašvaldības policijas priekšnieks</t>
  </si>
  <si>
    <t>Darbs klātienē, kad darbinieka pienākumi ir kritiski svarīgi sabiedrībai, kā arī iestādes darbības nepārtrauktības nodrošināšanai, kad pienākumu pildīšanas laikā ir tiešā saskarsmē ar klientiem.Piedalījās notikumā, kurā bija saskarsme ar trešajām personām.</t>
  </si>
  <si>
    <t>Pašvaldības policijas priekšnieka vietnieks</t>
  </si>
  <si>
    <t>Kārtibnieks</t>
  </si>
  <si>
    <t>Ķekavas nodaļa</t>
  </si>
  <si>
    <t>procesuālās darbības, pakalpojuma sniegšanu vai pārrunas tiešā vai ilgstošā kontaktā ar pakalpojuma saņēmējiem vai procesa dalībniekiem,
personu aizturēšanu, nogādāšanu (tiešās saskares laikā).</t>
  </si>
  <si>
    <t>procesuālās darbības, pakalpojuma sniegšanu vai pārrunas tiešā vai ilgstošā kontaktā ar pakalpojuma saņēmējiem vai procesa dalībniekiem.</t>
  </si>
  <si>
    <t>kontroles pasākumus (tiešā saskarsmē) par publisku un privātu pasākumu un aizsargātas miermīlīgas pulcēšanās brīvības izpausmēs (sapulcēs, gājienos un piketos) noteikto ierobežojumu kontroli,
procesuālās darbības, pakalpojuma sniegšanu vai pārrunas tiešā vai ilgstošā kontaktā ar pakalpojuma saņēmējiem vai procesa dalībniekiem,
personu aizturēšanu, nogādāšanu (tiešās saskares laikā).</t>
  </si>
  <si>
    <t>kontroles pasākumus par ierobežojumu kontroli sabiedriskajā transportā,
procesuālās darbības, pakalpojuma sniegšanu vai pārrunas tiešā vai ilgstošā kontaktā ar pakalpojuma saņēmējiem vai procesa dalībniekiem,
personu aizturēšanu, nogādāšanu (tiešās saskares laikā).</t>
  </si>
  <si>
    <t>kontroles pasākumus (tiešā saskarsmē) par tirdzniecības pakalpojumu sniegšanai noteikto ierobežojumu ievērošanu,
kontroles pasākumus par ierobežojumu kontroli sabiedriskajā transportā,
procesuālās darbības, pakalpojuma sniegšanu vai pārrunas tiešā vai ilgstošā kontaktā ar pakalpojuma saņēmējiem vai procesa dalībniekiem.</t>
  </si>
  <si>
    <t>kontroles pasākumus par ierobežojumu kontroli sabiedriskajā transportā,
procesuālās darbības, pakalpojuma sniegšanu vai pārrunas tiešā vai ilgstošā kontaktā ar pakalpojuma saņēmējiem vai procesa dalībniekiem.</t>
  </si>
  <si>
    <t>kontroles pasākumus (tiešā saskarsmē) par tirdzniecības pakalpojumu sniegšanai noteikto ierobežojumu ievērošanu,
procesuālās darbības, pakalpojuma sniegšanu vai pārrunas tiešā vai ilgstošā kontaktā ar pakalpojuma saņēmējiem vai procesa dalībniekiem.</t>
  </si>
  <si>
    <t>kontroles pasākumus (tiešā saskarsmē) par tirdzniecības pakalpojumu sniegšanai noteikto ierobežojumu ievērošanu,
procesuālās darbības, pakalpojuma sniegšanu vai pārrunas tiešā vai ilgstošā kontaktā ar pakalpojuma saņēmējiem vai procesa dalībniekiem,
personu aizturēšanu, nogādāšanu (tiešās saskares laikā).</t>
  </si>
  <si>
    <t>kontroles pasākumus (tiešā saskarsmē) par saimniecisko pakalpojumu, skaistumkopšanas pakalpojumu un sabiedriskās ēdināšanas pakalpojumu sniegšanai noteikto ierobežojumu ievērošanu,
kontroles pasākumus (tiešā saskarsmē) par tirdzniecības pakalpojumu sniegšanai noteikto ierobežojumu ievērošanu,
procesuālās darbības, pakalpojuma sniegšanu vai pārrunas tiešā vai ilgstošā kontaktā ar pakalpojuma saņēmējiem vai procesa dalībniekiem.</t>
  </si>
  <si>
    <t>Jaun.inspektors</t>
  </si>
  <si>
    <t>Vec.inspektors</t>
  </si>
  <si>
    <t>Procesuālās darbības, pakalpojuma sniegšanu vai pārrunu vedēja pienākums tiešā vai ilgstošā kontaktā ar pakalpojuma saņēmējiem vai procesa dalībniekiem (ilgāk par 10 minūtēm) - ( 8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( 3 st.dienā )</t>
  </si>
  <si>
    <t>Covid 19 kontroles pasākumi/pārbaudes tirdzniecības vietās, ēdināšanas iestādēs un sabiedriskajā transportā, epidemioloģiski nedrošajā “Sarkanajā’ vidē/t.sk.pārrunas ar pakalpojuma sniedzēju/dokumentācijas pārbaude/QR koda pārbaude –tiešā saskarē. Procesuālās darbības, pakalpojuma sniegšanu vai pārrunu vedēja pienākums tiešā vai ilgstošā kontaktā ar pakalpojuma saņēmējiem vai procesa dalībniekiem (ilgāk par 10 minūtēm)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t>
  </si>
  <si>
    <t xml:space="preserve"> Salaspils novada dome</t>
  </si>
  <si>
    <t>Saldus novada pašvaldība</t>
  </si>
  <si>
    <t xml:space="preserve"> Kontroles pasākumi, atrodoties saskarsmē tuvāk par 2 metriem</t>
  </si>
  <si>
    <t>inspektore, juriste</t>
  </si>
  <si>
    <t xml:space="preserve">Inspektors </t>
  </si>
  <si>
    <t>Pašvaldības policijas  inspektors /izdienas pensionārs/</t>
  </si>
  <si>
    <t>Pašvaldības policijas vecākais inspektors /izdienas pensionārs/</t>
  </si>
  <si>
    <r>
      <t>Pašvaldību institūciju izdevumi (</t>
    </r>
    <r>
      <rPr>
        <b/>
        <i/>
        <sz val="14"/>
        <color theme="1"/>
        <rFont val="Times New Roman"/>
        <family val="1"/>
        <charset val="186"/>
      </rPr>
      <t>euro</t>
    </r>
    <r>
      <rPr>
        <b/>
        <sz val="14"/>
        <color theme="1"/>
        <rFont val="Times New Roman"/>
        <family val="1"/>
        <charset val="186"/>
      </rPr>
      <t>) pašvaldības policijas darbinieku piemaksām par darbu paaugstināta riska un slodzes apstākļos  ārkārtas sabiedrības veselības apdraudējumā saistībā ar “Covid-19” uzliesmojumu un seku novēršanu par laika periodu  no 2022.gada 1.februāra līdz 28.februārim</t>
    </r>
  </si>
  <si>
    <t>Pašizolācijā vai karantīnā esošu personu uzraudzība; 
Kontroles pasākumi par saimniecisko, skaistumkopšanas un sabiedriskās ēdināšanas un tirdzniecības pakalpojumu sniegšanai noteikto ierobežojumu ievērošanu;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</si>
  <si>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Kontroles pasākumi par saimniecisko, skaistumkopšanas un sabiedriskās ēdināšanas un tirdzniecības pakalpojumu sniegšanai noteikto ierobežojumu ievērošanu;
Iedzīvotāju pārvietošanās ierobežojumu ievērošanas uzraudzība, t.sk. sabiedriskajā transportā; 
Procesuālās darbības, pakalpojuma sniegšana vai pārrunas tiešā kontaktā ar pakalpojuma saņēmējiem vai procesa dalībniekiem;
Personu aizturēšana, nogādāšana (tiešās saskares laikā), kā arī personu pārvadāšana pašvaldības uzdevumā Covid-19 infekcijas izplatības ierobežojumu izpildei (piemēram, vakcinēšanas pakalpojuma saņemšanai)</t>
  </si>
  <si>
    <t>Noteikto ierobežojumu kontrole - vakcinācijas vai pārslimošanas sertifikātu pārbaude, atrodoties saskarsmē tuvāk par 2 metriem, pārvietošanās aizliegumu kontrole, pārbaudes tirdzniecības vietās</t>
  </si>
  <si>
    <t xml:space="preserve">Patrulēšana ap augsta riska objektiem, sabiedriskās kārtības nodrošināsana,  dežurmaiņas laikā saņemto izsaukumu apkalpošana, piedalījās notikumos, kuros bija saskarsme ar trešajām personām.  Tirdzniecības vietu, ēdināšanas pakalpojumu sniedzēju un skaistumkopšanas pakalpojumu  vietu pārbaudes, nolūkā kontrolēt, kā tiek ievēroti valstī noteiktie COVID 19 noteiktie robežojumi. </t>
  </si>
  <si>
    <t xml:space="preserve">2022.gada februāra mēnesis.
Apkalpotie izsaukumi saskarē ar Covid-19 inficētām vai iespējami inficētām personām –57.
Preventīvo reidu veikšana sociālā riska ģimenēs saskarē ar Covid-19 inficētām vai iespējami inficētām personām  – 8. 
Sabiedriskās kārtības nodrošināšana rallija “Sarma 2022” atklāšanas pasākumā 2022.gada 11.februārī.   
Sabiedriskās kārtības nodrošināšana Zaļajā tirdziņā 2022.gada 19.februārī.
Procesuālo darbību veikšana (iesniegumu izskatīšana, paskaidrojumu pieņemšana, pratināšanas protokolu sastādīšana) saskarē ar Covid-19 inficētām vai iespējami inficētām personām – 4.
Personu aizturēšana un nogādāšana mājvietā vai atskurbtuvē saskarē ar Covid-19 inficētām vai iespējami inficētām personām – 13.
</t>
  </si>
  <si>
    <t>veica darbus, kuru veikšanas laikā darbinieks ir tiešā saskarsmē ar klientiem, nonāk fiziskā kontaktā vai ilgstoši atrodas tuvāk par 2 metriem no klienta</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</si>
  <si>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fakts-03.02.2022.procesuālās darbības; 02.02.2022. procesuālo darbību veikšana administratīvā paarkāpuma procesā  kas 31.01.2022 uzsākts pēc Atkritumu apsaimniekošanas likuma 43.p.1.d.; 08.02.2022. iesnieguma pieņemšana, procesuālo darbību veikšana. </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</si>
  <si>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fakts-4.02.2022.procesuālās darbības; 7.02.2022.Pieņemts paskaidrojums no persona; 13.02.2022.  Pieņemti paskaidrojumi. Procesuālās darbības. Dzīvokļa apsekošana, 19.02.2022. Persona alkohola reibumā, nogādāta dzīvesvietā,  reids “JAK” kopmītnēs, vainīgās personas apsargāšana, sniegts atbalsts VP.; 23.02.2022. Pie atbildības saucamās personas paskaidrojuma pieņemšana.
</t>
  </si>
  <si>
    <t>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fakts-03.02.2022. kaimiņu aptauja, paskaidrojumu pieņemšana, iesnieguma pieņemšana, pārbaudes protokola sastādīšana, pārrunu veikšana. 4.02.2022. personas alkohola reibumā, procesuālās darbības. Pieņemtas liecības; 8.02.2022. iesnieguma pieņemšana, pārbaudes protokola sastādīšana, pārrunu veikšanas; 10.02.2022.  procesuālās darbības, sniegts atbalsts NMP dienestam, sadarbība ar VP; 16.02.2022. Pieņemts iesniegums, veiktas pārrunas, procesuālās darbības, pieņemta liecinieka liecība, personas aizturēšana, nogādāšana JNPP telpās, procesuālās darbības, pārrunas ar personu; 18.02.2022. Paskaidrojumu pieņemšana Lietās; 22.02.2022.  Procesuālās darbības, NMPD atbalsts, 03.05.2018. Procesuālās darbības; 28.02.2022. VP sagaidīšana un personas nogādāšana VP Jēkabpils. Personas nogādāšana uz JNPP telpām un procesuālo darbību veikšana.</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</si>
  <si>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fakts-03.02.2022.1) kaimiņu aptauja, paskaidrojumu pieņemšana.2) iesnieguma pieņemšana, pārbaudes protokola sastādīšana, pārrunu veikšana; 8.02.2022. iesnieguma pieņemšana, pārbaudes protokola sastādīšana, pārrunu veikšana; 15.02.2022. iesnieguma pieņemšana, pārbaudes protokola sastādīšana, pārrunu veikšana.
</t>
  </si>
  <si>
    <t>2.1.	pildot dienesta pienākumus, amatpersona ir tiešā un uzskaitāmi pierādāmā saskarē ar Covid-19 inficētām vai iespējami inficētām personām vai ir iesaistīta testēšanas, , procesā; 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fakts- 01.02.2022 Procesuālas darbības; 03.02.2022.1) kaimiņu aptauja, paskaidrojumu pieņemšana.2) iesnieguma pieņemšana, pārbaudes protokola sastādīšana, pārrunu veikšana; 12.02.2022., ielu tirdzniecības atļauju pārbaude, procesuālās darbības;  15.02.2022. iesnieguma pieņemšana, pārbaudes protokola sastādīšana, pārrunu veikšana.</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</si>
  <si>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fakts-02.02.2022. Personas nogādāšanai uz JPPP telpām un ievietošana SIT atskurbšanai. Procesuālās darbības; 5.02.2022.1).Alkoholisko dzērienu lietošana publiskā vietā. Procesuālās darbības 3-īm personām. Sniegta palīdzība personai bezpalīdzības stāvoklī, NMPD sagaidīšana, personas ievietošana SIT atskurbšanai; 11.02.2022.  Nepiederošo personu izraidīšana  no  dzīvokļa,  23.02.2022. Smēķēšanas ierobežošanas noteikumu pārkāpšana, Ģimenes konflikts. Procesuālās darbības; 26.02.2022.Paskaidrojumu pieņemšana. Procesuālās darbības. Sniegta palīdzība personai bezpalīdzības stāvoklī.</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</si>
  <si>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01.02.2022 Procesuālas darbības; 4.02.2022.Pieņemta liecība, personas paskaidrojums, veiktas procesuālās darbības; 10.02.2022. procesuālās darbības,  sniegts atbalsts NMP dienestam, sadarbība ar VP, 13.02.2022. Pieņemti paskaidrojumi. Procesuālās darbības. Dzīvoklis apsekots; 16.02.2022. Pieņemts iesniegums, veiktas pārrunas, procesuālās darbības, pieņemta liecinieka liecība, personas aizturēšana, nogādāšana JNPP telpās, procesuālās darbības, pārrunas ar personu, 16.02.2022. pārbaude uz alkoholu; 19.02.2022. Personas nogādāšana dzīvesvietā, vainīgās personas apsargāšana, Reids “JAK” dienesta viesnīcā, pārbaude uz alkoholu,  sniegts atbalsts VP.  22.02.2022. Procesuālās darbības, NMPD atbalsts, 25.02.2022. Persona lieto alkoholu sabiedriskā vietā, Procesuālās darbības. 28.02.2022.  VP sagaidīšana un personas nogādāšana VP Jēkabpils, Personas nogādāšana uz JNPP telpām un procesuālo darbību veikšana, Personas nogādāšana dzīvesvietā un procesuālās darbības.</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</si>
  <si>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-03.02.2022.Atskurbšanai speciāli ierīkotā telpā ievietotās personas uzraudzība-pārbaude, dokumentu noformēšana; 15.02.2022. Atskurbšanai speciāli iekārtotā telpā ievietotas personas uzraudzība- pārbaude, dokumentu noformēšana; 23.02.2022. Atskurbšanai speciāli iekārtotā telpā ievietotas personas uzraudzība- pārbaude, dokumentu noformēšana;  27.02.2022. Atskurbšanai speciāli iekārtotā telpā ievietotas personas uzraudzība- pārbaude, dokumentu noformēšana.</t>
  </si>
  <si>
    <t>2.1.	pildot dienesta pienākumus, amatpersona ir tiešā un uzskaitāmi pierādāmā saskarē ar Covid-19 inficētām vai iespējami inficētām personām vai ir iesaistīta testēšanas procesā; 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fakts.04.02.2022.Atskurbšanai speciāli ierīkotā telpā ievietotās personas uzraudzība-pārbaude, dokumentu noformēšana; 07.02.2022.Atskurbšanai speciāli ierīkotā telpā ievietotās personas uzraudzība-pārbaude, dokumentu noformēšana; 16.02.2022. Atskurbšanai speciāli ierīkotā telpā ievietotās personas uzraudzība-pārbaude, dokumentu noformēšana; 20.02.2022. Atskurbšanai speciāli ierīkotā telpā ievietotās personas uzraudzība-pārbaude, dokumentu noformēšana;  24.02.2022. Atskurbšanai speciāli ierīkotā telpā ievietotās personas uzraudzība-pārbaude, dokumentu noformēšana; 28.02.2022. Atskurbšanai speciāli ierīkotā telpā  ievietotās personas uzraudzība-pārbaude, dokumentu noformēšana.</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</si>
  <si>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02.02.2022.-01.02.2022.Atskurbšanai speciāli ierīkotā telpā ievietotās personas uzraudzība-pārbaude, dokumentu noformēšana; 10.02.2022.Atskurbšanai speciāli ierīkotā telpā ievietotās personas uzraudzība-pārbaude, dokumentu noformēšana; 22.02.2022. Atskurbšanai speciāli ierīkotā telpā ievietotās personas uzraudzība-pārbaude,dokumentu noformēšana; 26.02.2022.  Atskurbšanai speciāli ierīkotā telpā ievietotās personas uzraudzība-pārbaude,dokumentu noformēšana.                                </t>
  </si>
  <si>
    <t>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fakts-01.02.2022.Atskurbšanai speciāli ierīkotā telpā ievietotās personas uzraudzība-pārbaude, dokumentu noformēšana; 05.02.2022.Atskurbšanai speciāli ierīkotā telpā ievietotās personas uzraudzība-pārbaude, dokumentu noformēšana; 09.02.2022.Atskurbšanai speciāli ierīkotā telpā ievietotās personas uzraudzība; 25.02.2022. Pagaidu turēšanas telpā  ievietotās personas uzraudzība - pārbaude, dokumentu noformēšana.</t>
  </si>
  <si>
    <t>2.5 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fakts- 15.02.2022. saistošo noteikumu pārkāpums, procesuālās darbības: paskaidrojuma pieņemšana; 18.02.2022. procesuālās darbības; 22.02.2022. Procesuālās darbības; 23.02.2022. Procesuālās darbības;  24.02.2022. Procesuālās darbības; 28.02.2022. Procesuālās darbības.</t>
  </si>
  <si>
    <t xml:space="preserve">2.5.tiešie darba pienākumi tiek pildīti epidemioloģiski daļēji drošā vai epidemioloģiski nedrošā vidē tiešā saskarsmē ar Covid-19 inficētām vai iespējami inficētām personām, vai personām, kurām nav nosakāms esošo personu vakcinācijas, pārslimošanas vai testēšanas fakts-02.02.2022. Procesuālās darbības. Sniegta palīdzība personai bezpalīdzības stāvoklī, NMPD sagaidīšana un personas; 8.02.2022.Procesuālās darbības, paskaidrojuma pieņemšana; 9.02.2022.Procesuālās darbības, iedzīvotāju aptauja, liecinieka liecības pieņemšana; 11.02.2022. Nepiederošu personu izraidīšana  no dzīvokļa; 16.02.2022. makšķernieku pārbaude Jēkabpils novada, Viesītes pagastā uz ezera Piksteres 5 personām; 21.02.2022. Procesuālās darbības, personas paskaidrojums; 23.02.2022. Procesuālās darbības; 28.02.2022. Sadarbība ar Jēkabpils novada Sociālo dienestu. </t>
  </si>
  <si>
    <t xml:space="preserve">Reģionālā pašvaldības policija </t>
  </si>
  <si>
    <t>Iedzīv.dzīvesv.dekalrēšanas nod.</t>
  </si>
  <si>
    <t>kontroles pasākumus (tiešā saskarsmē) par tirdzniecības pakalpojumu sniegšanai noteikto ierobežojumu ievērošanu,
kontroles pasākumus (tiešā saskarsmē) par publisku un privātu pasākumu un aizsargātas miermīlīgas pulcēšanās brīvības izpausmēs (sapulcēs, gājienos un piketos) noteikto ierobežojumu kontroli
procesuālās darbības, pakalpojuma sniegšanu vai pārrunas tiešā vai ilgstošā kontaktā ar pakalpojuma saņēmējiem vai procesa dalībniekiem.</t>
  </si>
  <si>
    <t>kontroles pasākumus (tiešā saskarsmē) par tirdzniecības pakalpojumu sniegšanai noteikto ierobežojumu ievērošanu,
kontroles pasākumus (tiešā saskarsmē) par publisku un privātu pasākumu un aizsargātas miermīlīgas pulcēšanās brīvības izpausmēs (sapulcēs, gājienos un piketos) noteikto ierobežojumu kontroli
procesuālās darbības, pakalpojuma sniegšanu vai pārrunas tiešā vai ilgstošā kontaktā ar pakalpojuma saņēmējiem vai procesa dalībniekiem,
personu aizturēšanu, nogādāšanu (tiešās saskares laikā).</t>
  </si>
  <si>
    <t xml:space="preserve">Covid 19 kontroles pasākumi TC ( 7 objekti), degvielas uzpildes stacijas,   ( 5 obj.), personu aizturēšana, nogādāšana uz atskurbšanas telpām   (4 personas).Procesuālās darbības, pakalpojuma sniegšanu vai pārrunu vedēja pienākums tiešā vai ilgstošā kontaktā ar pakalpojuma saņēmējiem vai procesa dalībniekiem  (15 izsaukumi.un 1 izsk.iesniegumi, pienākumu pildīšanas laikā ir tiešā saskarsmē ar klientiem vai citiem darbiniekiem, nonāk fiziskā kontaktā vai ilgstoši atrodas tuvāk par 2 metriem no klienta vai cita darbinieka vai vairāki darbinieki pienākumus veic ilgstošā savstarpējā saskarsmē (7 d. dienas) </t>
  </si>
  <si>
    <t>655.00</t>
  </si>
  <si>
    <t xml:space="preserve">Covid 19 kontroles pasākumi TC ( 11 objekti),  personu aizturēšana,  nogādāšana uz atskurbšanas telpām   ( 2 personas), nogādāšana dzīvesvietā ( 2 personas), med.iestādē ( 1 persona) adm.procesu   veikšana  epidemioloģiski nedrošajā “Sarkanajā’ vidē/t.sk.pārrunas ar pakalpojuma sniedzējiem, pienākumu pildīšanas laikā ir tiešā saskarsmē ar klientiem ( saņemti 35 izsaukumi, izskatiti 3 iesniegumi) vai citiem darbiniekiem, nonāk fiziskā kontaktā vai ilgstoši atrodas tuvāk par 2 metriem no klienta vai cita darbinieka vai vairāki darbinieki pienākumus veic ilgstošā savstarpējā saskarsmē ( 7 d.dienas) </t>
  </si>
  <si>
    <t>Covid 19 kontroles pasākumi sabiedriskājā transportā ( pārbaudīti 122 autobuss), aizturēts 1 transp.līdzekļa vadītājs reib.st., nodots VP,personu aizturēšana un nogādāšana uz atskurbšanas telpām (3 persona) un procesuālo darbību veikšana  adm.procesu   veikšana      (5 procesi) epidemioloģiski nedrošajā “Sarkanajā’ vidē/t.sk.pārrunas ar pakalpojuma sniedzēju/dokumentācijas pārbaude   ( 19 izsaukumi gad.un 2 izsk.isniegumi) un apsekotas augsta soc.riska ģim.- 4 gab. pienākumu pildīšanas laikā ir tiešā saskarsmē ar klientiem vai citiem darbiniekiem, nonāk fiziskā kontaktā vai ilgstoši atrodas tuvāk par 2 metriem no klienta vai cita darbinieka vai vairāki darbinieki pienākumus veic ilgstošā savstarpējā saskarsmē ( 7 d.dienas)</t>
  </si>
  <si>
    <t>Covid 19 kontroles pasākumi sabiedriskājā transportā ( pārbaudīti 10 autobusi) u.c.sab.vietas  -autoostas, tirgus, ēdināšanas un tirdzn.vietas -Ogres novads - Suntaži, Laubere,Krape, Madliena, Ķeipene pienākumu veikšana epidemioloģiski nedrošajā “Sarkanajā" vidē pienākumu pildīšanas laikā ir tiešā saskarsmē ar klientiem  - preventīvais darbs ar Krapes soc.dienestu apsekojot augsta riska ģimenes, kopējas mācības ar Zemessargiem vai citiem darbiniekiem, nonāk fiziskā kontaktā vai ilgstoši atrodas tuvāk par 2 metriem no klienta vai cita darbinieka vai vairāki darbinieki pienākumus veic ilgstošā savstarpējā saskarsmē ( 31 stundas )</t>
  </si>
  <si>
    <t xml:space="preserve">CCovid 19 kontroles pasākumi  ēdināšanas uzņēmumi (2 objekti ) un tirdzniecības vietas (6 objekti ) personu aizturēšana un procesuālo darbību veikšana nogādāšana uz atskurbšanas telpām ( 3persona),    pienākumu pildīšanas laikā ir tiešā saskarsmē ar klientiem vai citiem darbiniekiem, 24 izsaukumi, izskatīti 1 iesniegums, nonāk fiziskā kontaktā vai ilgstoši atrodas tuvāk par 2 metriem no klienta vai cita darbinieka vai vairāki darbinieki pienākumus veic ilgstošā savstarpējā saskarsmē ( 7 d. dienas) </t>
  </si>
  <si>
    <t xml:space="preserve">Covid 19 kontroles pasākumi sabiedriskājā transportā ( pārbaudīti 26 autobusi), TC (18 objekti ) personu aizturēšana un procesuālo darbību veikšana  nogādāšana uz atskurbšanas telpām (3 persona) , nogādātas dzīvesvietā (1 persona) , uz med.iestādi (  1 persona) pienākumu pildīšanas laikā ir tiešā saskarsmē ar klientiem ( 6 izsaukumi - apsekota 1 augsta riska ģimene,  vai citiem darbiniekiem, nonāk fiziskā kontaktā vai ilgstoši atrodas tuvāk par 2 metriem no klienta vai cita darbinieka vai vairāki darbinieki pienākumus veic ilgstošā savstarpējā saskarsmē ( 7 d. dienas) </t>
  </si>
  <si>
    <t xml:space="preserve">Covid 19 kontroles pasākumi sabiedriskājā transportā ( pārbaudīti 122 autobuss), aizturēts 1 transp.līdzekļa vadītājs reib.st., nodots VP,personu aizturēšana un nogādāšana uz atskurbšanas telpām (3 persona) un procesuālo darbību veikšana  adm.procesu   veikšana      (5 procesi) epidemioloģiski nedrošajā “Sarkanajā’ vidē/t.sk.pārrunas ar pakalpojuma sniedzēju/dokumentācijas pārbaude   ( 19 izsaukumi gad.un 2 izsk.isniegumi) un apsekotas augsta soc.riska ģim.- 4 gab. pienākumu pildīšanas laikā ir tiešā saskarsmē ar klientiem vai citiem darbiniekiem, nonāk fiziskā kontaktā vai ilgstoši atrodas tuvāk par 2 metriem no klienta vai cita darbinieka vai vairāki darbinieki pienākumus veic ilgstošā savstarpējā saskarsmē ( 7 d.dienas) </t>
  </si>
  <si>
    <t xml:space="preserve">Covid 19 kontroles pasākumi  -  pienākumu pildīšanas laikā ir tiešā saskarsmē ar klientiem vai citiem darbiniekiem, nonāk fiziskā kontaktā vai ilgstoši atrodas tuvāk par 2 metriem no klienta vai cita darbinieka vai vairāki darbinieki pienākumus veic ilgstošā savstarpējā saskarsmē  Pienākumu pildīšanas laikā bija tiešā saskarsmē ar Ogres 1.vidusskolā audzēkņiem, pedagogiem , atbalsta perosnālu vai citiem darbiniekiem, nonāk fiziskā kontaktā vai ilgstoši atrodas tuvāk par 2 metriem no klienta vai cita darbinieka vai vairāki darbinieki pienākumus veic ilgstošā savstarpējā saskarsmē ( 20 dienas pa 3 stundām) </t>
  </si>
  <si>
    <t>580.00</t>
  </si>
  <si>
    <t xml:space="preserve">Covid 19 kontroles pasākumi TC apsekošana  (12  objekti), deg.uzpildes stacijas ( 2 objekti),  personu aizturēšana un procesuālo darbību veikšana, nogādāšana uz atskurbšanas telpām ( 1 personas), uz med.iestādi  1 persona, uz Rīgas psihiatrijas un narkoloģijas slimnīcu -  1 persona,  pienākumu pildīšanas laikā ( 8 izsaukumi gad.un 1 izsk.isniegums, apsekota 1 augsta soc. riska ģimenes), ir tiešā saskarsmē ar klientiem vai citiem darbiniekiem, nonāk fiziskā kontaktā vai ilgstoši atrodas tuvāk par 2 metriem no klienta vai cita darbinieka vai vairāki darbinieki pienākumus veic ilgstošā savstarpējā saskarsmē ( 7 d.d. dienas) </t>
  </si>
  <si>
    <t xml:space="preserve">Covid 19 kontroles pasākumi  ēdināšanas uzņēmumi (2 objekti ) un tirdzniecības vietas (6 objekti ) personu aizturēšana un procesuālo darbību veikšana nogādāšana uz atskurbšanas telpām ( 3persona),    pienākumu pildīšanas laikā ir tiešā saskarsmē ar klientiem vai citiem darbiniekiem, 24 izsaukumi, izskatīti 1 iesniegums, nonāk fiziskā kontaktā vai ilgstoši atrodas tuvāk par 2 metriem no klienta vai cita darbinieka vai vairāki darbinieki pienākumus veic ilgstošā savstarpējā saskarsmē ( 7 d. dienas) </t>
  </si>
  <si>
    <t xml:space="preserve">Covid 19 kontroles pasākumi sabiedriskājā transportā ( pārbaudīti 26 autobusi),  personu aizturēšana,  procesuālo darbību veikšana (1 process) personu  nogādāšana uz atskurbšanas telpām ( 3 personas) ,  epidemioloģiski nedrošajā “Sarkanajā’ vidē/t.sk.pārrunas ar  iedzīvotājiem  ( 9 izsaukumi.un 2 izsk.iesniegumi, apsekotas 4 augsta soc. riska ģimenes), pienākumu pildīšanas laikā ir tiešā saskarsmē ar klientiem vai citiem darbiniekiem, nonāk fiziskā kontaktā vai ilgstoši atrodas tuvāk par 2 metriem no klienta vai cita darbinieka vai vairāki darbinieki pienākumus veic ilgstošā savstarpējā saskarsmē ( 7 d. dienas) </t>
  </si>
  <si>
    <t xml:space="preserve">Covid 19 kontroles pasākumi  -  pienākumu pildīšanas laikā ir tiešā saskarsmē ar klientiem vai citiem darbiniekiem, nonāk fiziskā kontaktā vai ilgstoši atrodas tuvāk par 2 metriem no klienta vai cita darbinieka vai vairāki darbinieki pienākumus veic ilgstošā savstarpējā saskarsmē  Pienākumu pildīšanas laikā bija tiešā saskarsmē ar Ogres ģimnāzijā audzēkņiem, pedagogiem , atbalsta perosnālu vai citiem darbiniekiem, nonāk fiziskā kontaktā vai ilgstoši atrodas tuvāk par 2 metriem no klienta vai cita darbinieka vai vairāki darbinieki pienākumus veic ilgstošā savstarpējā saskarsmē ( 20 dienas pa 3 stundām) </t>
  </si>
  <si>
    <t>620.00</t>
  </si>
  <si>
    <t>790.00</t>
  </si>
  <si>
    <t>Covid 19 kontroles pasākumi sabiedriskājā transportā ( pārbaudīti 8 autobusi) sab.vietas  -autoostas, tirgus, ēdināšanas un tirdzn.vietas -Ogres nvoads - Suntaži, Laubere,Krape, Madliena, Ķeipene, Jugla, epidemioloģiski nedrošajā “Sarkanajā" vidē pienākumu pildīšanas laikā ir tiešā saskarsmē ar klientiem preventīvais darbs ar Meņģeles soc.dienestu   vai citiem darbiniekiem, nonāk fiziskā kontaktā vai ilgstoši atrodas tuvāk par 2 metriem no klienta vai cita darbinieka vai vairāki darbinieki pienākumus veic ilgstošā savstarpējā saskarsmē ( 30 stundas )</t>
  </si>
  <si>
    <t xml:space="preserve">Covid 19 kontroles pasākumi TC ( 13 objekti),  personu aizturēšana,  nogādāšana uz atskurbšanas telpām   ( 4 personas), nogādāšana dzīvesvietā ( 2 personas), medicīnas iestādē -(1 persona), Valsts policija (1 persona),Rīgas psihiatrijas un narkoloģijas slimnīca ( 1 persona) adm.procesu   veikšana ( 1 process)  epidemioloģiski nedrošajā “Sarkanajā’ vidē/t.sk.pārrunas ar pakalpojuma sniedzējiem, pienākumu pildīšanas laikā ir tiešā saskarsmē ar klientiem ( saņemti 20 izsaukumi, apsekota 1 augsta riska ģimene) vai citiem darbiniekiem, nonāk fiziskā kontaktā vai ilgstoši atrodas tuvāk par 2 metriem no klienta vai cita darbinieka vai vairāki darbinieki pienākumus veic ilgstošā savstarpējā saskarsmē ( 7 d.dienas) </t>
  </si>
  <si>
    <t xml:space="preserve">Covid 19 kontroles pasākumi TC ( 7 objekti), degvielas uzpildes stacijas,   ( 5 obj.), personu aizturēšana, nogādāšana uz atskurbšanas telpām ( 4 personas).Procesuālās darbības, pakalpojuma sniegšanu vai pārrunu vedēja pienākums tiešā vai ilgstošā kontaktā ar pakalpojuma saņēmējiem vai procesa dalībniekiem  (15 izsaukumi.un 1 izsk.iesniegumi, pienākumu pildīšanas laikā ir tiešā saskarsmē ar klientiem vai citiem darbiniekiem, nonāk fiziskā kontaktā vai ilgstoši atrodas tuvāk par 2 metriem no klienta vai cita darbinieka vai vairāki darbinieki pienākumus veic ilgstošā savstarpējā saskarsmē (7 d. dienas) </t>
  </si>
  <si>
    <t>Priekšnieka vietnieka p.i.</t>
  </si>
  <si>
    <t>Procesuālās darbības, pakalpojuma sniegšanu vai pārrunu vedēja pienākums tiešā vai ilgstošā kontaktā ar pakalpojuma saņēmējiem vai procesa dalībniekiem (ilgāk par 10 minūtēm) - ( 4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( 2 st.dienā )un darbs ar iecirkņa inspektoriem</t>
  </si>
  <si>
    <t>1400.00</t>
  </si>
  <si>
    <t xml:space="preserve"> Procesuālās darbības, pakalpojuma sniegšanu vai pārrunu vedēja pienākums tiešā vai ilgstošā kontaktā ar pakalpojuma saņēmējiem vai procesa dalībniekiem (ilgāk par 10 minūtēm) - ( 4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patruļdiensta darbiniekiem  ( 3 st.dienā )</t>
  </si>
  <si>
    <t xml:space="preserve"> Covid 19 kontroles pasākumi TC ( 13 objekti),  personu aizturēšana,  nogādāšana uz atskurbšanas telpām   ( 4 personas), nogādāšana dzīvesvietā ( 2 personas), medicīnas iestādē -(1 persona), Valsts policija (1 persona),Rīgas psihiatrijas un narkoloģijas slimnīca ( 1 persona) adm.procesu   veikšana ( 1 process)  epidemioloģiski nedrošajā “Sarkanajā’ vidē/t.sk.pārrunas ar pakalpojuma sniedzējiem, pienākumu pildīšanas laikā ir tiešā saskarsmē ar klientiem ( saņemti 20 izsaukumi, apsekota 1 augsta riska ģimene) vai citiem darbiniekiem, nonāk fiziskā kontaktā vai ilgstoši atrodas tuvāk par 2 metriem no klienta vai cita darbinieka vai vairāki darbinieki pienākumus veic ilgstošā savstarpējā saskarsmē ( 7 d.dienas) </t>
  </si>
  <si>
    <t>Priekšn.vietnieka p.i.</t>
  </si>
  <si>
    <t>Procesuālās darbības, pakalpojuma sniegšanu vai pārrunu vedēja pienākums tiešā vai ilgstošā kontaktā ar pakalpojuma saņēmējiem vai procesa dalībniekiem (ilgāk par 10 minūtēm) - ( 4 personas) darbs klātienē, kad darbinieka pienākumi ir kritiski svarīgi sabiedrībai, kā arī iestādes darbības nepārtrauktības nodrošināšanai, kad pienākumu pildīšanas laikā ir tiešā saskarsmē ar klientiem vai citiem darbiniekiem, nonāk fiziskā kontaktā vai ilgstoši atrodas tuvāk par 2 metriem no klienta vai cita darbinieka vai vairāki darbinieki pienākumus veic ilgstošā savstarpējā saskarsmē - ikdienas darbs saskarsmē ar patruļdienesta darbiniekiem  ( 3 st.dienā )</t>
  </si>
  <si>
    <t>1200.00</t>
  </si>
  <si>
    <t xml:space="preserve">Covid 19 kontroles pasākumi TC apsekošana  (12  objekti), deg.uzpildes stacijas ( 2 objekti),  personu aizturēšana un procesuālo darbību veikšana, nogādāšana uz atskurbšanas telpām ( 1 personas), uz med.iestādi  1 persona, uz Rīgas psihiatrijas un narkoloģijas slimnīcu -  1 persona,  pienākumu pildīšanas laikā ( 8 izsaukumi gad.un 1 izsk.isniegums, apsekota 1 augsta soc. riska ģimenes), ir tiešā saskarsmē ar klientiem vai citiem darbiniekiem, nonāk fiziskā kontaktā vai ilgstoši atrodas tuvāk par 2 metriem no klienta vai cita darbinieka vai vairāki darbinieki pienākumus veic ilgstošā savstarpējā saskarsmē    ( 7 d.d. dienas) </t>
  </si>
  <si>
    <t xml:space="preserve"> Covid 19 kontroles pasākumi sabiedriskājā transportā ( pārbaudīti 42 autobusi),  personu aizturēšana,  procesuālo darbību veikšana (3 procesi) personu  nogādāšana uz atskurbšanas telpām ( 3 personas) ,   epidemioloģiski nedrošajā “Sarkanajā’ vidē/t.sk.pārrunas ar  iedzīvotājiem  ( 12 izsaukumi.un 2 izsk.iesniegumi, apsekotas 4 augsta soc. riska ģimenes), pienākumu pildīšanas laikā ir tiešā saskarsmē ar klientiem vai citiem darbiniekiem, nonāk fiziskā kontaktā vai ilgstoši atrodas tuvāk par 2 metriem no klienta vai cita darbinieka vai vairāki darbinieki pienākumus veic ilgstošā savstarpējā saskarsmē ( 7 d. dienas) </t>
  </si>
  <si>
    <t>Covid 19 kontroles pasākumi tirdzniecības vietās, ēdināšanas iestādēs un sabiedriskajā transportā, procesuālās darbības, pakalpojuma sniegšana vai pārrunu vedēja pienākumus tiešā vai ilgstošā kontaktā ar pakalpojuma saņēmējiem vai procesa dalībniekiem, tai skaitā personu nogādāšana uz dzīvesvietu, adm. procesu veikšana (8 procesi) epidemioloģiski nedrošajā “Sarkanajā’ vidē veiktas pārrunas un paskaidrojuma pieņemšana (5 reizes), pienākumu pildīšanas laikā ir tiešā saskarsmē ar klientiem vai citiem darbiniekiem, nonāk fiziskā kontaktā vai ilgstoši atrodas tuvāk par 2 metriem no klienta vai cita darbinieka vai vairāki darbinieki pienākumus veic ilgstošā savstarpējā saskarsmē (ikdienas darbs saskarsmē ar patruļdienesta darbiniekiem 14 darba dienas).</t>
  </si>
  <si>
    <t>Covid 19 kontroles pasākumi tirdzniecības vietās, ēdināšanas iestādēs un sabiedriskajā transportā, personu aizturēšana, nogādāšanu Valsts policijā (2), atskurbšanas telpām (5), personas nogādāšana dzīvesvietā (1), reaģēšana uz izsaukumu kur ir tiešā un uzskaitāmi pierādāmā saskarē ar Covid-19 inficēto (2 reizes), procesuālās darbības, pakalpojuma sniegšana vai pārrunu vedēja pienākumus tiešā vai ilgstošā kontaktā ar pakalpojuma saņēmējiem vai procesa dalībniekiem, tai skaitā personu nogādāšana uz dzīvesvietu, adm. procesu veikšana (1 process) epidemioloģiski nedrošajā “Sarkanajā’ vidē veiktas pārrunas (2 reizes, kā arī sastādīts 1 preventīvo pārrunu protokols) un paskaidrojuma pieņemšana (4 reizes), pienākumu pildīšanas laikā ir tiešā saskarsmē ar klientiem vai citiem darbiniekiem, nonāk fiziskā kontaktā vai ilgstoši atrodas tuvāk par 2 metriem no klienta vai cita darbinieka (17 izsaukumi) vai vairāki darbinieki pienākumus veic ilgstošā savstarpējā saskarsmē (11 darba dienas).</t>
  </si>
  <si>
    <t>Covid 19 kontroles pasākumi tirdzniecības vietās, ēdināšanas iestādēs un sabiedriskajā transportā, personas nogādāšana dzīvesvietā (1), procesuālās darbības, pakalpojuma sniegšana vai pārrunu vedēja pienākumus tiešā vai ilgstošā kontaktā ar pakalpojuma saņēmējiem vai procesa dalībniekiem, tai skaitā personu nogādāšana uz dzīvesvietu, pārrunas (sastādīts 1 preventīvo pārrunu protokols), pienākumu pildīšanas laikā ir tiešā saskarsmē ar klientiem vai citiem darbiniekiem, nonāk fiziskā kontaktā vai ilgstoši atrodas tuvāk par 2 metriem no klienta vai cita darbinieka (4 izsaukumi) vai vairāki darbinieki pienākumus veic ilgstošā savstarpējā saskarsmē (2 darba dienas).</t>
  </si>
  <si>
    <t>Covid 19 kontroles pasākumi tirdzniecības vietās, ēdināšanas iestādēs un sabiedriskajā transportā, personu aizturēšana, nogādāšanu Valsts policijā (6), atskurbšanas telpām (4), personas nogādāšana dzīvesvietā (2), reaģēšana uz izsaukumu kur ir tiešā un uzskaitāmi pierādāmā saskarē ar Covid-19 inficēto (1 reize), procesuālās darbības, pakalpojuma sniegšana vai pārrunu vedēja pienākumus tiešā vai ilgstošā kontaktā ar pakalpojuma saņēmējiem vai procesa dalībniekiem, tai skaitā personu nogādāšana uz dzīvesvietu, adm. procesu veikšana (3 procesi) epidemioloģiski nedrošajā “Sarkanajā’ vidē veiktas pārrunas (4 reizes, kā arī sastādīts 1 preventīvo pārrunu protokols) un paskaidrojuma pieņemšana (4 reizes), pienākumu pildīšanas laikā ir tiešā saskarsmē ar klientiem vai citiem darbiniekiem, nonāk fiziskā kontaktā vai ilgstoši atrodas tuvāk par 2 metriem no klienta vai cita darbinieka (10 izsaukumi) vai vairāki darbinieki pienākumus veic ilgstošā savstarpējā saskarsmē (7 darba dienas).</t>
  </si>
  <si>
    <t>Covid 19 kontroles pasākumi tirdzniecības vietās, ēdināšanas iestādēs un sabiedriskajā transportā, personas nogādāšana dzīvesvietā (1), procesuālās darbības, pakalpojuma sniegšana vai pārrunu vedēja pienākumus tiešā vai ilgstošā kontaktā ar pakalpojuma saņēmējiem vai procesa dalībniekiem, tai skaitā personu nogādāšana uz dzīvesvietu, epidemioloģiski nedrošajā “Sarkanajā’ vidē veiktas pārrunas (2 reizes, kā arī sastādīts 1 preventīvo pārrunu protokols), paskaidrojuma pieņemšana (1 reize) un pienākumu pildīšanas laikā ir tiešā saskarsmē ar klientiem vai citiem darbiniekiem, nonāk fiziskā kontaktā vai ilgstoši atrodas tuvāk par 2 metriem no klienta vai cita darbinieka (11 izsaukumi) vai vairāki darbinieki pienākumus veic ilgstošā savstarpējā saskarsmē (6 darba dienas).</t>
  </si>
  <si>
    <t>Covid 19 kontroles pasākumi tirdzniecības vietās, ēdināšanas iestādēs un sabiedriskajā transportā, un pasākumā, kas norisinājās ‘’zaļajā režīmā’’ (1 personai netika nodrošināta ieeja pasākumā, jo nav sadarbspējīga sertifikāta), personu aizturēšana, nogādāšana uz atskurbšanas telpām (4), personas nogādāšana dzīvesvietā (1), reaģēšana uz izsaukumu kur ir tiešā un uzskaitāmi pierādāmā saskarē ar Covid-19 inficēto (1 reize), procesuālās darbības, pakalpojuma sniegšana vai pārrunu vedēja pienākumus tiešā vai ilgstošā kontaktā ar pakalpojuma saņēmējiem vai procesa dalībniekiem, tai skaitā personu nogādāšana uz dzīvesvietu, epidemioloģiski nedrošajā “Sarkanajā’ vidē veiktas pārrunas (2 reizes, kā arī sastādīts 1 preventīvo pārrunu protokols) un paskaidrojuma pieņemšana (3 reizes), pienākumu pildīšanas laikā ir tiešā saskarsmē ar klientiem vai citiem darbiniekiem, nonāk fiziskā kontaktā vai ilgstoši atrodas tuvāk par 2 metriem no klienta vai cita darbinieka (16 izsaukumi) vai vairāki darbinieki pienākumus veic ilgstošā savstarpējā saskarsmē (7 darba dienas).</t>
  </si>
  <si>
    <t>Covid 19 kontroles pasākumi tirdzniecības vietās, ēdināšanas iestādēs un sabiedriskajā transportā, procesuālās darbības, pakalpojuma sniegšana vai pārrunu vedēja pienākumus tiešā vai ilgstošā kontaktā ar pakalpojuma saņēmējiem vai procesa dalībniekiem, tai skaitā personu nogādāšana uz dzīvesvietu, adm. procesu veikšana ( 1 process) epidemioloģiski nedrošajā “Sarkanajā’ vidē, pārrunas ( 2 reizes, kā arī sastādīts 1 preventīvo pārrunu protokols) un paskaidrojuma pieņemšana (4 reizes), pienākumu pildīšanas laikā ir tiešā saskarsmē ar klientiem vai citiem darbiniekiem, nonāk fiziskā kontaktā vai ilgstoši atrodas tuvāk par 2 metriem no klienta vai cita darbinieka (4 izsaukumi) vai vairāki darbinieki pienākumus veic ilgstošā savstarpējā saskarsmē (2 darba dienas).</t>
  </si>
  <si>
    <t>Covid 19 kontroles pasākumi tirdzniecības vietās, ēdināšanas iestādēs un sabiedriskajā transportā, personu aizturēšana, nogādāšanu Valsts policijā (2), atskurbšanas telpām (2), personas nogādāšana dzīvesvietā (2), procesuālās darbības, pakalpojuma sniegšana vai pārrunu vedēja pienākumus tiešā vai ilgstošā kontaktā ar pakalpojuma saņēmējiem vai procesa dalībniekiem, tai skaitā personu nogādāšana uz dzīvesvietu, adm. procesu veikšana (1 process) epidemioloģiski nedrošajā “Sarkanajā’ vidē veiktas pārrunas (5 reizes, kā arī sastādīts 1 preventīvo pārrunu protokols) un pienākumu pildīšanas laikā ir tiešā saskarsmē ar klientiem vai citiem darbiniekiem, nonāk fiziskā kontaktā vai ilgstoši atrodas tuvāk par 2 metriem no klienta vai cita darbinieka (16 izsaukumi) vai vairāki darbinieki pienākumus veic ilgstošā savstarpējā saskarsmē (6 darba dienas)</t>
  </si>
  <si>
    <t>Veikta ierobežojumu kontrole sabiedriskajos transporta līdzekļos, tirdzniecības vietās, sporta norises vietās. Tika veikta patrulēšana, darbs ar potenciāli inficētām personām.</t>
  </si>
  <si>
    <t>sabiedrisko attiecību inspektors</t>
  </si>
  <si>
    <t>Pašvaldības policijas vecākais KĀRTĪBNIEKS</t>
  </si>
  <si>
    <t>Pašvaldības policijas jaunākais INSPEKTORS</t>
  </si>
  <si>
    <t>14.02.2022.Epidemioloģisko drošību prasību kontrole Tirdzniecības vietās, pārbaudītas 3 tirdzniecības vietas, pārkāpumi netika konstatēti. 18.02.2022.Epidemioloģisko drošību prasību kontrole Tirdzniecības vietās, pārbaudītas 3 tirdzniecības vietas, pārkāpumi netika konstatēti. 22.02.2022.Epidemioloģisko drošību prasību kontrole Tirdzniecības vietās, pārbaudītas 3 tirdzniecības vietas, pārkāpumi netika konstatēti. 26.02.2022. Epidemioloģisko drošību prasību kontrole Tirdzniecības vietās, pārbaudītas 3 tirdzniecības vietas, pārkāpumi netika konstatēti.</t>
  </si>
  <si>
    <t>2.02.2022.Epidemioloģisko drošību prasību kontrole Tirdzniecības vietās, pārbaudītas 5 tirdzniecības vietas, pārkāpumi netika konstatēti.  6.02.2022. Epidemioloģisko drošību prasību kontrole Tirdzniecības vietās, pārbaudītas 5 tirdzniecības vietas, pārkāpumi netika konstatēti. 14.02.2022.Epidemioloģisko drošību prasību kontrole Tirdzniecības vietās, pārbaudītas 3 tirdzniecības vietas, pārkāpumi netika konstatēti. 17.02.2022.Epidemioloģisko drošību prasību kontrole Tirdzniecības vietās, pārbaudītas 5 tirdzniecības vietas, pārkāpumi netika konstatēti. 21.02.2022. Epidemioloģisko drošību prasību kontrole Tirdzniecības vietās, pārbaudītas 5 tirdzniecības vietas, pārkāpumi netika konstatēti. 24.02.2022.Epidemioloģisko drošību prasību kontrole Tirdzniecības vietās, pārbaudītas 3 tirdzniecības vietas, pārkāpumi netika konstatēti.</t>
  </si>
  <si>
    <t>3.02.2022. Palīdzības sniegšana Bāriņtiesai. 07.02.2022.  Epidemioloģisko drošību prasību kontrole Tirdzniecības vietās, pārbaudītas 3 tirdzniecības vietas, pārkāpumi netika konstatēti. 11.02.2022.Epidemioloģisko drošību prasību kontrole Tirdzniecības vietās, pārbaudītas 3 tirdzniecības vietas, pārkāpumi netika konstatēti. 15.02.2022.Epidemioloģisko drošību prasību kontrole Tirdzniecības vietās, pārbaudīta 1 tirdzniecības vieta, pārkāpumi netika konstatēti. 19.02.2022.Epidemioloģisko drošību prasību kontrole Tirdzniecības vietās, pārbaudīta 1 tirdzniecības vieta, pārkāpumi netika konstatēti.Palīdzības sniegšana NMPD. 23.02.2022.  27.02.2022.Apstiprinātā darba uzdevuma izpilde un izsaukumi.</t>
  </si>
  <si>
    <t>2.02.2022.Epidemioloģisko drošību prasību kontrole Tirdzniecības vietās, pārbaudītas 5 tirdzniecības vietas, pārkāpumi netika konstatēti. 4.02.2022. Epidemioloģisko drošību prasību kontrole Tirdzniecības vietās, pārbaudītas 5 tirdzniecības vietas, pārkāpumi netika konstatēti. 07.02.2022.  Epidemioloģisko drošību prasību kontrole Tirdzniecības vietās, pārbaudītas 3 tirdzniecības vietas, pārkāpumi netika konstatēti. 11.02.2022.Epidemioloģisko drošību prasību kontrole Tirdzniecības vietās, pārbaudītas 3 tirdzniecības vietas, pārkāpumi netika konstatēti. 15.02.2022.Epidemioloģisko drošību prasību kontrole Tirdzniecības vietās, pārbaudīta 1 tirdzniecības vieta, pārkāpumi netika konstatēti.19.02.2022.Epidemioloģisko drošību prasību kontrole Tirdzniecības vietās, pārbaudīta 1 tirdzniecības vieta, pārkāpumi netika konstatēti.Palīdzības sniegšana NMPD. 23.02.2022.,  27.02.2022.Apstiprinātā darba uzdevuma izpilde un izsaukumi.</t>
  </si>
  <si>
    <t>3.02.2022. Palīdzības sniegšana Bāriņtiesai. 07.02.2022.  Epidemioloģisko drošību prasību kontrole Tirdzniecības vietās, pārbaudītas 3 tirdzniecības vietas, pārkāpumi netika konstatēti. 11.02.2022.Epidemioloģisko drošību prasību kontrole Tirdzniecības vietās, pārbaudītas 3 tirdzniecības vietas, pārkāpumi netika konstatēti. 15.02.2022.Epidemioloģisko drošību prasību kontrole Tirdzniecības vietās, pārbaudīta 1 tirdzniecības vieta, pārkāpumi netika konstatēti. 19.02.2022.Epidemioloģisko drošību prasību kontrole Tirdzniecības vietās, pārbaudīta 1 tirdzniecības vieta, pārkāpumi netika konstatēti.Palīdzības sniegšana NMPD. 23.02.2022., 27.02.2022.Apstiprinātā darba uzdevuma izpilde un izsaukumi.</t>
  </si>
  <si>
    <t>4.02.2022. Epidemioloģisko drošību prasību kontrole Tirdzniecības vietās, pārbaudītas 5 tirdzniecības vietas, pārkāpumi netika konstatēti. 8.02.2022. Epidemioloģisko drošību prasību kontrole Tirdzniecības vietās, pārbaudītas 5 tirdzniecības vietas, pārkāpumi netika konstatēti.12.02.2022.Epidemioloģisko drošību prasību kontrole Tirdzniecības vietās, pārbaudītas 6 tirdzniecības vietas, pārkāpumi netika konstatēti.</t>
  </si>
  <si>
    <t>3.02.2022. Palīdzības sniegšana Bāriņtiesai. 8.02.2022. Epidemioloģisko drošību prasību kontrole Tirdzniecības vietās, pārbaudītas 5 tirdzniecības vietas, pārkāpumi netika konstatēti. 12.02.2022.Epidemioloģisko drošību prasību kontrole Tirdzniecības vietās, pārbaudītas 6 tirdzniecības vietas, pārkāpumi netika konstatēti.16.02.2022.Epidemioloģisko drošību prasību kontrole Tirdzniecības vietās, pārbaudīta 1 tirdzniecības vieta, pārkāpumi netika konstatēti. 20.02.2022.Epidemioloģisko drošību prasību kontrole Tirdzniecības vietās, pārbaudīta 1 tirdzniecības vieta, pārkāpumi netika konstatēti. 28.02.2022.Epidemioloģisko drošību prasību kontrole Tirdzniecības vietās, pārbaudītas 3 tirdzniecības vietas, pārkāpumi netika konstatēti.</t>
  </si>
  <si>
    <t>6.02.2022. Epidemioloģisko drošību prasību kontrole Tirdzniecības vietās, pārbaudītas 5 tirdzniecības vietas, pārkāpumi netika konstatēti. 12.02.2022.Epidemioloģisko drošību prasību kontrole Tirdzniecības vietās, pārbaudītas 6 tirdzniecības vietas, pārkāpumi netika konstatēti. 16.02.2022.Epidemioloģisko drošību prasību kontrole Tirdzniecības vietās, pārbaudīta 1 tirdzniecības vieta, pārkāpumi netika konstatēti. 20.02.2022.Epidemioloģisko drošību prasību kontrole Tirdzniecības vietās, pārbaudīta 1 tirdzniecības vieta, pārkāpumi netika konstatēti. 24.02.2022.Epidemioloģisko drošību prasību kontrole Tirdzniecības vietās, pārbaudītas 3 tirdzniecības vietas, pārkāpumi netika konstatēti. 28.02.2022.Epidemioloģisko drošību prasību kontrole Tirdzniecības vietās, pārbaudītas 3 tirdzniecības vietas, pārkāpumi netika konstatēti.</t>
  </si>
  <si>
    <t>1.02.2022.Epidemioloģisko drošību prasību kontrole Tirdzniecības vietās, pārbaudītas 5 tirdzniecības vietas, pārkāpumi netika konstatēti. 5.02.2022. Epidemioloģisko drošību prasību kontrole Tirdzniecības vietās, pārbaudītas 5 tirdzniecības vietas, pārkāpumi netika konstatēti. 9.02.2022.Epidemioloģisko drošību prasību kontrole Tirdzniecības vietās, pārbaudītas 6 tirdzniecības vietas, pārkāpumi netika konstatēti. 13.02.2022.Epidemioloģisko drošību prasību kontrole Tirdzniecības vietās, pārbaudītas 5 tirdzniecības vietas, pārkāpumi netika konstatēti. 25.02.2022. Epidemioloģisko drošību prasību kontrole Tirdzniecības vietās, pārbaudītas 5 tirdzniecības vietas, pārkāpumi netika konstatēti.</t>
  </si>
  <si>
    <t>1.02.2022.Epidemioloģisko drošību prasību kontrole Tirdzniecības vietās, pārbaudītas 5 tirdzniecības vietas, pārkāpumi netika konstatēti. 5.02.2022. Epidemioloģisko drošību prasību kontrole Tirdzniecības vietās, pārbaudītas 5 tirdzniecības vietas, pārkāpumi netika. 9.02.2022.Epidemioloģisko drošību prasību kontrole Tirdzniecības vietās, pārbaudītas 6 tirdzniecības vietas, pārkāpumi netika konstatēti. 13.02.2022.Epidemioloģisko drošību prasību kontrole Tirdzniecības vietās, pārbaudītas 5 tirdzniecības vietas, pārkāpumi netika konstatēti. 17.02.2022.Epidemioloģisko drošību prasību kontrole Tirdzniecības vietās, pārbaudītas 5 tirdzniecības vietas, pārkāpumi netika konstatēti. 21.02.2022. Epidemioloģisko drošību prasību kontrole Tirdzniecības vietās, pārbaudītas 5 tirdzniecības vietas, pārkāpumi netika konstatēti. 25.02.2022. Epidemioloģisko drošību prasību kontrole Tirdzniecības vietās, pārbaudītas 5 tirdzniecības vietas, pārkāpumi netika konstatēti.</t>
  </si>
  <si>
    <t>vecākā apgabala inspektore</t>
  </si>
  <si>
    <t>Apgabala inspektos</t>
  </si>
  <si>
    <t xml:space="preserve"> Ir tiešā saskarsmē ar klientiem; izsaukumi:ģimenes konflikts, nogādāšana atskurbtuvē</t>
  </si>
  <si>
    <t>Izsaukuma apkalpošana, pārrunas ar personu, paskaidrojuma pieņemšana; dzīves apstākļu pārbaude dzīvesvietā, iedzīvotāju aptauja;procesuālo darbību veikšana saistībā ar APAS (apstākļu noskaidrošana, paskaidrojums), sūdzības uzklausīšana, iesnieguma pieņemšana.</t>
  </si>
  <si>
    <t>Darbs ar satiksmes dalībniekiem satiksmes slēgšanas laikā negadījuma vietā; daudzdzīvokļu mājas iedzīvotāju aptauja; izsaukuma apkalpošana, paskaidrojuma pieņemšana;dzīves apstākļu pārbaude dzīvesvietā, iedzīvotāju aptauja; sūdzības uzklausīšna, iesnieguma pieņemšana.</t>
  </si>
  <si>
    <t>Procesuālo darbību veikšana saistībā ar APAS (lietas apstākļu noskaidrošana, iesnieguma pieņemšana, paskaidrojumu pieņemšaana).</t>
  </si>
  <si>
    <t xml:space="preserve">Stundas algas apmērs piemaksas aprēķināšanai (0,30 no stundas algas likmes) </t>
  </si>
  <si>
    <t>Darbs klātienē Valmieras novada administratīvajā teritorijā  - darbinieks pienākumu pildīšanas atradās  tiešā saskarsmē ar klientiem (mutvārdu aizrādījumi-20 ,KIM 1APAS 3,personas pārbaude-5,izsaukumi -31 ziņojumi-11 , uzlīmes 1 iesnieguma pieņemšana 1 ,paskaidroj.-3 dzīvesvietas-1 , objektu apsekošana 36, klientu nogādāšana patversmē, atskurbtuvē-6 NMPD-2 dzīvesvietā -2 , ūdenst.-1un Valsts policijas iestādē 4 u.c.</t>
  </si>
  <si>
    <t>Darbs klātienē Valmieras novada administratīvajā teritorijā  - darbinieks pienākumu pildīšanas atradās  tiešā saskarsmē ar klientiem (izsaukumi-8 APAS 2 uzlime 1, personas pārbaud.5 mutvārdu aizrādījumi-13 ,paskaidrojuma 1 iesnieguma pieņemšana, dzīvesvietas 1, objektu apsekošana 47, klientu nogādāšana NMPD dzīvesvietā  un Valsts policijas iestādē 1 u.c.</t>
  </si>
  <si>
    <t>Darbs klātienē Valmieras novada administratīvajā teritorijā  - darbinieks pienākumu pildīšanas atradās  tiešā saskarsmē ar klientiem (izsaukumi-7 uzlīme 1APAS-1 personu pārb-, paskaidrojuma-3 APAS – mutv.aizrād.-9, kim-1, iesnieguma pieņemšana- apmeklētāji-9 objektu apsekošana 18 , pers.pārb 2, dzīvesvietā 2 un Valsts policijas iestādē u.c.</t>
  </si>
  <si>
    <t>Darbs klātienē Valmieras novada administratīvajā teritorijā  - darbinieks pienākumu pildīšanas atradās  tiešā saskarsmē ar klientiem ( Uzlīmes 4,izsaukumi-6, mutvārdu aizrādījumi-4 personas pārbaude-13 paskaidrojuma , iesnieguma pieņemšana-, uzlīmes 3 , objektu apsekošana-17 klientu nogādāšana patversmē,NMPD-  atskurbtuvē-1 dzīvesvietā un Valsts policijas iestādē- u.c.</t>
  </si>
  <si>
    <t>Darbs klātienē Valmieras novada administratīvajā teritorijā  - darbinieks pienākumu pildīšanas atradās  tiešā saskarsmē ar klientiem (izsaukumi-1, personas pārbaud.2 mutvārdu aizrādījumi-,paskaidrojuma , iesnieguma pieņemšana, dzīvesvietas, objektu apsekošana 2, klientu nogādāšana NMPD-, pers.pārb.ar soc.d., dzīvesvietā  un Valsts policijas iestādē u.c.</t>
  </si>
  <si>
    <t>Darbs klātienē Valmieras novada administratīvajā teritorijā  - darbinieks pienākumu pildīšanas atradās  tiešā saskarsmē ar klientiem (APAS-1, personas pārbaude-6, izsaukumi-2 ,mutvārdu aizrādījumi-2 paskaidrojuma-1 iesnieguma 1 pieņemšana , dzīvesvietas, objektu apsekošana-13 klientu nogādāšana patversmē,- atskurbtuvē , dzīvesvietā un Valsts policijas iestādē- u.c.</t>
  </si>
  <si>
    <t>Darbs klātienē Valmieras novada administratīvajā teritorijā  - darbinieks pienākumu pildīšanas atradās  tiešā saskarsmē ar klientiem (APAS -, personas pārbaude - ,izsaukumi 1-,mutvārdu aizrādījumi -1 paskaidrojuma uzlīmes  , ziņojumi objektu apsekošana-5  klientu nogādāšana patversmē, atskurbtuvē- NMPD- dzīvesvietā un Valsts policijas iestādē  u.c.</t>
  </si>
  <si>
    <t>Darbs klātienē Valmieras novada administratīvajā teritorijā  - darbinieks pienākumu pildīšanas atradās  tiešā saskarsmē ar klientiem (APAS-sabiedr.kārt.4 paskaidrojuma-mutv.aizrādījumi-3 iesnieguma pieņemšana, dzīvesvietas 1, objektu apsekošana 45 personas pārbaude-63, klientu nogādāšana patversmē, atskurbtuvē, dzīvesvietā un Valsts policijas iestādē 1 u.c.</t>
  </si>
  <si>
    <t>Darbs klātienē Valmieras novada administratīvajā teritorijā  - darbinieks pienākumu pildīšanas atradās  tiešā saskarsmē ar klientiem (APAS 5 ,NN 1  , izsaukums 4  personu pārbaude8 ,mutvārdu aizrādījums 1,paskaidrojumi 2 , ūdenstilp-8 , iesnieguma pieņemšana 2 , dzīvesvietas , objektu apsekošana-15 apsekotas aadreses 12 , ūdenstilpnes , NMPD  atskurbtuvē , dzīvesvietā-1 un Valsts policijas iestādē-1 u.c.</t>
  </si>
  <si>
    <t>Darbs klātienē Valmieras novada administratīvajā teritorijā  - darbinieks pienākumu pildīšanas atradās  tiešā saskarsmē ar klientiem (apsekot ūdenst. 3.  izsaukumi ,paskaidrojuma, pers.pārb  mutv.aizrād.3 iesnieguma pieņemšana, dzīvesvietas, objektu apsekošana , klientu nogādāšana patversmē, atskurbtuvē,NMPD- dzīvesvietā un Valsts policijas iestādē u.c.</t>
  </si>
  <si>
    <t>Darbs klātienē Valmieras novada administratīvajā teritorijā  - darbinieks pienākumu pildīšanas atradās  tiešā saskarsmē ar klientiem (uzlīmes -1, pers.pārbaude-3, izsaukumi-9 4mutvārdu aizrādījumi -6, paskaidrojuma 2, apas-5 iesnieguma pieņemšana-, dzīvesvietas 1, objektu apsekošana-13 klientu nogādāšana patversmē, atskurbtuvē-4 NMPD 2, ūdenstilp. -1 un Valsts policijas iestādē 1  u.c.</t>
  </si>
  <si>
    <t>Darbs klātienē Valmieras novada administratīvajā teritorijā  - darbinieks pienākumu pildīšanas atradās  tiešā saskarsmē ar klientiem (izsaukumi-6 apas 2  , uzlīmes -ziņojumi-sab.kārt. 1 ,mutv.aizrādījumi-8 iesnieguma pieņemšana apmekl.konsult. 1 objektu apsekošana-54 ūdenstilp.- 4 pers.pārbaude 4  ,klientu nogādāšana patversmē, apmekl.ar soc.d.- atskurbtuvē , dzīvesvietā 2  un Valsts policijas iestādē u.c.</t>
  </si>
  <si>
    <t>Darbs klātienē Valmieras novada administratīvajā teritorijā  - darbinieks pienākumu pildīšanas atradās  tiešā saskarsmē ar klientiem (SAB,kārt.1izsaukumi-10 mutvārdu aizrād.-2 APAS-1,paskaidrojuma-5, pers.pārb-,5MP-, iesnieguma pieņemšana, dzīvesvietas , objektu apsekošana 17 klientu nogādāšana patversmē, atskurbtuvē 1, NMPD 4 dzīvesvietā un Valsts policijas iestādē 1u.c.</t>
  </si>
  <si>
    <t>Darbs klātienē Valmieras novada administratīvajā teritorijā  - darbinieks pienākumu pildīšanas atradās  tiešā saskarsmē ar klientiem (ziņojumi-9  Apas-5 izsaukumi -35 pers.pārbaude-4 paskaidroj.pieņemš.-1-,uzlīmes , mutv,aizrād 18.  sab.kārtb-4 objektu apsekoša 34 klientu nogādāšana patversmē, atskurbtuvē-9,NMDP-1 dzīvesvietā  un Valsts policijas iestādē-2 u.c.</t>
  </si>
  <si>
    <t>Darbs klātienē Valmieras novada administratīvajā teritorijā  - darbinieks pienākumu pildīšanas atradās  tiešā saskarsmē ar klientiem (izsaukumi-55 Uzlīmes-11 pers.pārbaude -7,,mutv.aizrādījums-21, ziņojumi-4 paskaidrojuma-3 iesnieguma pieņemšana , APAs 2, objektu apsekošana-34 klientu nogādāšana patversmē, atskurbtuvē 7 ,NMPD-5 dzīvesvietā 1 un Valsts policijas iestādē 2 u.c.</t>
  </si>
  <si>
    <t>Darbs klātienē Valmieras novada administratīvajā teritorijā  - darbinieks pienākumu pildīšanas atradās  tiešā saskarsmē ar klientiem (izsaukumi-2 APAS -5 ūdenstilp.32paskaidrojuma-, iesnieguma pieņemšana-3 konsult.-1 mutvārdu aizrādījums 4 dzīvesvietas, objektu apsekošana- 16 klientu nogādāšana patversmē, atskurbtuvē-1,NMPD -1dzīvesvietā 1 un Valsts policijas iestādē 3u.c.</t>
  </si>
  <si>
    <t>Darbs klātienē Valmieras novada administratīvajā teritorijā  - darbinieks pienākumu pildīšanas atradās  tiešā saskarsmē ar klientiem (izsaukumi-19 APAS-5  personas pārbaud.2 mutvārdu aizrādījumi-4,paskaidrojuma 5 , iesnieguma pieņemšana, dzīvesvietas, objektu apsekošana 24 klientu nogādāšana atskurbt. -6 NMPD dzīvesvietā  un Valsts policijas iestādē u.c.</t>
  </si>
  <si>
    <t>Darbs klātienē Valmieras novada administratīvajā teritorijā  - darbinieks pienākumu pildīšanas atradās  tiešā saskarsmē a klientiem (izsauk-9 zibakcija-, personas pārbaude -2 mutvārdu aizrādījumi-7,izsaukumi-5,uzlīme1  APAS-7 ,paskaidrojuma 4, iesnieguma pieņemšana  1, dzīvesvietas  objektu apsekošana-17 ,klientu nogādāšana patversmē, atskurbtuvē 3 NMPD-, dzīvesvietā- un Valsts policijas iestādē u.c.</t>
  </si>
  <si>
    <t>Darbs klātienē Valmieras novada administratīvajā teritorijā  - darbinieks pienākumu pildīšanas atradās  tiešā saskarsmē ar klientiem (izsaukumi-1 APAS-,sab.kārt.nodroš.-paskaidrojuma-, mutvārdu aizrādījums-6,iesnieguma pieņemšana, dzīvesvietas, objektu apsekošana-57 pers.pārbaude-57, klientu nogādāšana patversmē, atskurbtuvē , dzīvesvietā un Valsts policijas iestādē u.c.</t>
  </si>
  <si>
    <t>Darbs klātienē Valmieras novada administratīvajā teritorijā  - darbinieks pienākumu pildīšanas atradās  tiešā saskarsmē ar klientiem (APAS ,izsaukumi – 1mutv.aizr.-6 paskaidrojuma-,sab.kārt.nodroš.- iesnieguma pieņemšana, dzīvesvietas, objektu apsekošana-97 personas pārbaude-123,pers.pārb.ar soc.d.-30 atskurbtuvē , dzīvesvietā un Valsts policijas iestādē u.c.</t>
  </si>
  <si>
    <t>Darbs klātienē Valmieras novada administratīvajā teritorijā  - darbinieks pienākumu pildīšanas atradās  tiešā saskarsmē ar klientiem (izsaukumi-2 APAS personas pārbaud.7 mutvārdu aizrādījumi-6,paskaidrojuma 1 , iesnieguma pieņemšana, dzīvesvietas, objektu apsekošana 37 klientu nogādāšana atskurbt. NMPD dzīvesvietā  un Valsts policijas iestādē u.c.</t>
  </si>
  <si>
    <t>Darbs klātienē Valmieras novada administratīvajā teritorijā  - darbinieks pienākumu pildīšanas atradās  tiešā saskarsmē ar klientiem (izsaukumi- APAS 1personas pārbaud. mutvārdu aizrādījumi-,paskaidrojuma 1 , iesnieguma pieņemšana, dzīvesvietas, objektu apsekošana 3 klientu nogādāšana atskurbt.2  NMPD dzīvesvietā  un Valsts policijas iestādē u.c.</t>
  </si>
  <si>
    <t>Darbs klātienē Valmieras novada administratīvajā teritorijā  - darbinieks pienākumu pildīšanas atradās  tiešā saskarsmē ar klientiem (izsaukumi-9 uzlime 1, KIM1personas pārbaud.2 mutvārdu aizrādījumi-10,paskaidrojuma 1 , iesnieguma 1 pieņemšana, dzīvesvietas, objektu apsekošana 33, klientu nogādāšana NMPD-2, pers.pārb.ar soc.d., dzīvesvietā  un Valsts policijas iestādē u.c.</t>
  </si>
  <si>
    <t>Darbs klātienē Valmieras novada administratīvajā teritorijā  - darbinieks pienākumu pildīšanas atradās  tiešā saskarsmē ar klientiem (uzlīme 11, izsaukumi -24, APAS-5, personu pārbaude-2, KIM-, mutv.aizrād.-3,paskaidrojumi -3 iesnieguma-1 pieņemšana, dzīvesvietas  objektu apsekošana 12  klientu nogādāšana patversmē-, NMPD 1atskurbtuve 3 dzīvesvietā-1 un Valsts policijas iestādē  u.c.</t>
  </si>
  <si>
    <t>Darbs klātienē Valmieras novada administratīvajā teritorijā  - darbinieks pienākumu pildīšanas atradās  tiešā saskarsmē ar klientiem (personas pārbaude-3,izsaukumi-14 APAS-2 , mutvārdu aizrādījums-7, KIM-,paskaidrojuma 4  iesnieguma pieņemšana, uzlīmes 1 , objektu apsekošana-24 klientu nogādāšana NMPD 2-, atskurbtuvē1, dzīvesvietā  un Valsts policijas iestādē 1 u.c.</t>
  </si>
  <si>
    <t>Darbs klātienē Valmieras novada administratīvajā teritorijā  - darbinieks pienākumu pildīšanas atradās  tiešā saskarsmē ar klientiem (personas pārbaude-3, uzlīme-1, sab.kārt.nodroš.-,APAS -3 , izsaukums-10 aizrādījumi mutvārdu -4 ,paskaidrojuma 5 iesnieguma pieņemšana -dzīvesvietas1, objektu apsekošana -54 KIM-1, atskurbtuvē-, NMPD- dzīvesvietā- un Valsts policijas iestādē  u.c.</t>
  </si>
  <si>
    <t>Darbs klātienē Valmieras novada administratīvajā teritorijā  - darbinieks pienākumu pildīšanas atradās  tiešā saskarsmē ar klientiem (APAS -3, personas pārbaude -2 ,izsaukumi-16,mutvārdu aizrādījumi -12 paskaidrojuma3 uzlīmes 1 , ziņojumi 2, objektu apsekošana-19  klientu nogādāšana patversmē, atskurbtuvē-3 NMPD-1 dzīvesvietā1 un Valsts policijas iestādē  u.c.</t>
  </si>
  <si>
    <t>Darbs klātienē Valmieras novada administratīvajā teritorijā  - darbinieks pienākumu pildīšanas atradās  tiešā saskarsmē ar klientiem (izsaukumi -6 NN-1,APAS-8 MP- Sab.kārtība -4,mutiski aizrādījumi- 5 ūdenstilp.-8,paskaidrojuma-5 iesnieguma pieņemšana , konsult-1 dzīvesvieta2, per.pārb-27 objektu apsekošana-90 apsekotas adreses ar soc.d.-32-, dzīvesvietā  un NMPD 1Valsts policijas iestādē 1 u.c.</t>
  </si>
  <si>
    <t>Darbs klātienē Valmieras novada administratīvajā teritorijā  - darbinieks pienākumu pildīšanas atradās  tiešā saskarsmē ar klientiem (uzlīmes 6, izsauk-22 NN-, APAS-5 mutvārdu aizrādījums 9 , uzlīmes-7,iesnieguma  pieņemšana 3 ,paskaidrojumi-2 kim-1 objektu apsekošana 32 ,personas pārbaude 3 klientu nogādāšana patversmē,NMPD-1 atskurbtuvē- 4 dzīvesvietā 2 un Valsts policijas iestādē 1 u.c.</t>
  </si>
  <si>
    <t>Darbs klātienē Valmieras novada administratīvajā teritorijā  - darbinieks pienākumu pildīšanas atradās  tiešā saskarsmē a klientiem ( personas pārbaude - mutvārdu aizrādījumi-,izsaukumi-1,uzlīme1  APAS- ,paskaidrojuma , iesnieguma pieņemšana  , dzīvesvietas  objektu apsekošana-5 ,klientu nogādāšana patversmē, atskurbtuvē  NMPD-, dzīvesvietā- un Valsts policijas iestādē u.c.</t>
  </si>
  <si>
    <t>Darbs klātienē Valmieras novada administratīvajā teritorijā  - darbinieks pienākumu pildīšanas atradās  tiešā saskarsmē ar klientiem (sab.kārt.1, izsaukumi 3 paskaidrojuma- 3pers.pārb-3 mutvārdu aizrād.-, iesnieguma pieņemšana, dzīvesvietas, objektu apsekošana 5 klientu nogādāšana patversmē, atskurbtuvē , dzīvesvietā 1un Valsts policijas iestādē u.c.</t>
  </si>
  <si>
    <t>Darbs klātienē Valmieras novada administratīvajā teritorijā  - darbinieks pienākumu pildīšanas atradās  tiešā saskarsmē ar klientiem (personu pārbaude-1,zibakcija-, izsaukums -18 paskaidrojuma 1/ iesnieguma pieņemšana -1,uzlīme 1 Dzīvesvieta 1, objektu apsekošana -10, klientu nogādāšana patversmē, atskurbtuvē-1, dzīvesvietā, NMPD -2- un Valsts policijas iestādē u.c.</t>
  </si>
  <si>
    <t>Darbs klātienē Valmieras novada administratīvajā teritorijā  - darbinieks pienākumu pildīšanas atradās  tiešā saskarsmē ar klientiem (uzlīmes 5,izsaukumi-14, APAS -1, personas pārbaude-8 mutvārdu aizrādījumi-4, sabiedr.kārtība 1 ,  apsekojumi-,paskaidrojuma-2, NN-,iesnieguma pieņemšana-, dzīvesvietas 1, objektu apsekošana-5, klientu nogādāšana patversmē, atskurbtuvē-3, NMPD-,dzīvesvietā- un Valsts policijas iestādē  1u.c.</t>
  </si>
  <si>
    <t>Darbs klātienē Valmieras novada administratīvajā teritorijā  - darbinieks pienākumu pildīšanas atradās  tiešā saskarsmē ar klientiem (personu apmekl.-, izbraukumi-1, mutiski aizrā'dijumi-,sabiedr.kārt.nodroš.-,paskaidrojuma, iesnieguma pieņemšana-, dzīvesvietas 2, objektu apsekošana 5 ,klientu nogādāšana patversmē, atskurbtuvē, dzīvesvietā- un Valsts policijas iestādē u.c.</t>
  </si>
  <si>
    <t>Darbs klātienē Valmieras novada administratīvajā teritorijā  - darbinieks pienākumu pildīšanas atradās  tiešā saskarsmē ar klientiem (uzlimes 18, mutv.aizrād. 8, izsaukumi-22 APAS 2 ,paskaidrojums -, iesnieguma pieņemšana 1, personu pārbaude -6, dzīvesvietas , objektu apsekošana-19 klientu nogādāšana patversmē, aiztur.pers.-,NMPD 1 ,atskurbtuvē -3 dzīvesvietā- un Valsts policijas iestādē- u.c.</t>
  </si>
  <si>
    <t>Darbs klātienē Valmieras novada administratīvajā teritorijā  - darbinieks pienākumu pildīšanas atradās  tiešā saskarsmē ar klientiem (izsaukumi-3, KIM-2,APAS-4,ūdenstilp.-2, uzlīmes -3 mutvārdu aizrādījumi-9, paskaidrojuma 5 iesnieguma pieņemšana-, dzīvesvietas 2, objektu apsekošana-29 personas noskaidrošana -3, klientu nogādāšana patversmē, atskurbtuvē-4, NMPD-, samkārt.-1-- un Valsts policijas iestādē 1 u.c.</t>
  </si>
  <si>
    <t xml:space="preserve">*Valmieras novada pašvaldības domes 28.10.2021. lēmuma Nr.476 (protokols Nr.14, 45. §) “Par piemaksas noteikšanas kritērijiem un tās piešķiršanas kārtību Valmieras novada pašvaldības policijas darbiniekiem saistībā ar Covid-19 infekcijas slimības uzliesmojumu un tās seku novēršanas laikā” 3.1.punkts, kurš nosaka sekojošus amata pienākumus:   "3.1. darbs klātienē, kad darbinieka pienākumi ir kritiski svarīgi sabiedrībai, kā arī iestādes darbības nepārtrauktības nodrošināšanai, kad darbinieks pienākumu pildīšanas laikā ir tiešā saskarsmē ar klientiem vai citiem darbiniekiem, nonāk fiziskā kontaktā vai ilgstoši atrodas tuvāk par 2 metriem no klienta vai cita darbinieka vai vairāki darbinieki  pienākumus veic ilgstošā savstarpējā saskarsmē (tiek vērtēta atrašanās norādītajos apstākļos proporcionāli nostrādātam darba laikam) – līdz 30 % (pilns darba laiks minētajos apstākļos konkrētajā mēnesī veido 30 % piemaksu)
</t>
  </si>
  <si>
    <r>
      <t xml:space="preserve">2.1.        tiešie darba pienākumi tiek pildīti </t>
    </r>
    <r>
      <rPr>
        <sz val="8"/>
        <color rgb="FF000000"/>
        <rFont val="Times New Roman"/>
        <family val="1"/>
        <charset val="186"/>
      </rPr>
      <t xml:space="preserve">epidemioloģiski daļēji drošā vai epidemioloģiski nedrošā vidē tiešā saskarsmē ar </t>
    </r>
    <r>
      <rPr>
        <sz val="8"/>
        <color theme="1"/>
        <rFont val="Times New Roman"/>
        <family val="1"/>
        <charset val="186"/>
      </rPr>
      <t>Covid-19 inficētām vai iespējami inficētām personām, vai personām, kurām nav nosakāms</t>
    </r>
    <r>
      <rPr>
        <sz val="8"/>
        <color rgb="FF414142"/>
        <rFont val="Times New Roman"/>
        <family val="1"/>
        <charset val="186"/>
      </rPr>
      <t xml:space="preserve"> </t>
    </r>
    <r>
      <rPr>
        <sz val="8"/>
        <color rgb="FF000000"/>
        <rFont val="Times New Roman"/>
        <family val="1"/>
        <charset val="186"/>
      </rPr>
      <t>esošo personu vakcinācijas, pārslimošanas vai testēšanas fakts.</t>
    </r>
    <r>
      <rPr>
        <sz val="8"/>
        <color theme="1"/>
        <rFont val="Times New Roman"/>
        <family val="1"/>
        <charset val="186"/>
      </rPr>
      <t>01.02.2022.procesuālas darbības , VNR0002873, ziņojums Nr.283, 02.02.2022. Personas nogādāšanai uz JPPP telpām un ievietošana SIT atskurbšanai. Procesuālās darbības 08.02.2022. Personas nogādāšana uz JNPP telpām un ievietošana SIT atskurbšanai, 12.02.2022. ielu tirdzniecības atļauju pārbaude, procesuālās darbības; 19.02.2022. Personas nogādāšana dzīvesvietā, vainīgās personas apsargāšana. Reids “JAK” dienesta viesnīcā, Procesuālās darbības; 23.02.2022. Procesuālās darbības liecības pieņemšana; 24.02.2022. Procesuālās darbības; 26.02.2022. 1). Paskaidrojumu pieņemšana. Procesuālās darbības. Sniegta palīdzība personai bezpalīdzības stāvoklī.</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</si>
</sst>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charset val="186"/>
      <scheme val="minor"/>
    </font>
    <font>
      <sz val="10"/>
      <name val="Arial"/>
      <family val="2"/>
      <charset val="186"/>
    </font>
    <font>
      <sz val="11"/>
      <name val="Times New Roman"/>
      <family val="1"/>
      <charset val="186"/>
    </font>
    <font>
      <sz val="11"/>
      <color theme="1"/>
      <name val="Calibri"/>
      <family val="2"/>
      <charset val="186"/>
      <scheme val="minor"/>
    </font>
    <font>
      <b/>
      <sz val="11"/>
      <name val="Times New Roman"/>
      <family val="1"/>
      <charset val="186"/>
    </font>
    <font>
      <sz val="11"/>
      <color theme="1"/>
      <name val="Calibri"/>
      <family val="2"/>
      <scheme val="minor"/>
    </font>
    <font>
      <sz val="9"/>
      <name val="Times New Roman"/>
      <family val="1"/>
      <charset val="186"/>
    </font>
    <font>
      <sz val="11"/>
      <color theme="1"/>
      <name val="Times New Roman"/>
      <family val="1"/>
      <charset val="186"/>
    </font>
    <font>
      <sz val="9"/>
      <color theme="1"/>
      <name val="Times New Roman"/>
      <family val="1"/>
      <charset val="186"/>
    </font>
    <font>
      <sz val="11"/>
      <color rgb="FF000000"/>
      <name val="Times New Roman"/>
      <family val="1"/>
      <charset val="186"/>
    </font>
    <font>
      <b/>
      <sz val="11"/>
      <color theme="1"/>
      <name val="Times New Roman"/>
      <family val="1"/>
      <charset val="186"/>
    </font>
    <font>
      <sz val="12"/>
      <color theme="1"/>
      <name val="Times New Roman"/>
      <family val="1"/>
      <charset val="186"/>
    </font>
    <font>
      <sz val="12"/>
      <color rgb="FF000000"/>
      <name val="Times New Roman"/>
      <family val="1"/>
      <charset val="186"/>
    </font>
    <font>
      <sz val="8"/>
      <color theme="1"/>
      <name val="Times New Roman"/>
      <family val="1"/>
      <charset val="186"/>
    </font>
    <font>
      <b/>
      <sz val="14"/>
      <color theme="1"/>
      <name val="Times New Roman"/>
      <family val="1"/>
      <charset val="186"/>
    </font>
    <font>
      <b/>
      <i/>
      <sz val="14"/>
      <color theme="1"/>
      <name val="Times New Roman"/>
      <family val="1"/>
      <charset val="186"/>
    </font>
    <font>
      <b/>
      <sz val="8"/>
      <color theme="1"/>
      <name val="Times New Roman"/>
      <family val="1"/>
      <charset val="186"/>
    </font>
    <font>
      <sz val="11"/>
      <color rgb="FFFF0000"/>
      <name val="Times New Roman"/>
      <family val="1"/>
      <charset val="186"/>
    </font>
    <font>
      <sz val="8"/>
      <color rgb="FF000000"/>
      <name val="Times New Roman"/>
      <family val="1"/>
      <charset val="186"/>
    </font>
    <font>
      <sz val="8"/>
      <color rgb="FF414142"/>
      <name val="Times New Roman"/>
      <family val="1"/>
      <charset val="186"/>
    </font>
    <font>
      <sz val="8"/>
      <name val="Times New Roman"/>
      <family val="1"/>
      <charset val="186"/>
    </font>
    <font>
      <b/>
      <sz val="10"/>
      <name val="Times New Roman"/>
      <family val="1"/>
      <charset val="186"/>
    </font>
    <font>
      <b/>
      <sz val="8"/>
      <name val="Times New Roman"/>
      <family val="1"/>
      <charset val="186"/>
    </font>
    <font>
      <sz val="8.5"/>
      <name val="Times New Roman"/>
      <family val="1"/>
      <charset val="186"/>
    </font>
    <font>
      <sz val="8.5"/>
      <color theme="1"/>
      <name val="Times New Roman"/>
      <family val="1"/>
      <charset val="186"/>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39997558519241921"/>
        <bgColor indexed="64"/>
      </patternFill>
    </fill>
    <fill>
      <patternFill patternType="solid">
        <fgColor rgb="FFFFD966"/>
        <bgColor indexed="64"/>
      </patternFill>
    </fill>
    <fill>
      <patternFill patternType="solid">
        <fgColor rgb="FFFFFFFF"/>
        <bgColor rgb="FFFFFFCC"/>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9" fontId="3" fillId="0" borderId="0" applyFont="0" applyFill="0" applyBorder="0" applyAlignment="0" applyProtection="0"/>
    <xf numFmtId="0" fontId="5" fillId="0" borderId="0"/>
    <xf numFmtId="0" fontId="3" fillId="0" borderId="0"/>
    <xf numFmtId="0" fontId="3" fillId="0" borderId="0"/>
  </cellStyleXfs>
  <cellXfs count="205">
    <xf numFmtId="0" fontId="0" fillId="0" borderId="0" xfId="0"/>
    <xf numFmtId="2" fontId="2" fillId="4" borderId="0" xfId="1" applyNumberFormat="1" applyFont="1" applyFill="1" applyAlignment="1">
      <alignment horizontal="right" vertical="top"/>
    </xf>
    <xf numFmtId="2" fontId="2" fillId="0" borderId="0" xfId="0" applyNumberFormat="1" applyFont="1" applyAlignment="1">
      <alignment horizontal="center" vertical="top"/>
    </xf>
    <xf numFmtId="2" fontId="4" fillId="5" borderId="1" xfId="0" applyNumberFormat="1" applyFont="1" applyFill="1" applyBorder="1" applyAlignment="1">
      <alignment horizontal="center" vertical="top" wrapText="1"/>
    </xf>
    <xf numFmtId="2" fontId="2" fillId="0" borderId="1" xfId="2" applyNumberFormat="1" applyFont="1" applyBorder="1" applyAlignment="1">
      <alignment horizontal="center" vertical="top"/>
    </xf>
    <xf numFmtId="2" fontId="2" fillId="2" borderId="1" xfId="0" applyNumberFormat="1" applyFont="1" applyFill="1" applyBorder="1" applyAlignment="1">
      <alignment horizontal="center" vertical="top"/>
    </xf>
    <xf numFmtId="2" fontId="4" fillId="6" borderId="1" xfId="0" applyNumberFormat="1" applyFont="1" applyFill="1" applyBorder="1" applyAlignment="1">
      <alignment horizontal="center" vertical="top"/>
    </xf>
    <xf numFmtId="2" fontId="2" fillId="5" borderId="1" xfId="0" applyNumberFormat="1" applyFont="1" applyFill="1" applyBorder="1" applyAlignment="1">
      <alignment horizontal="center" vertical="top"/>
    </xf>
    <xf numFmtId="0" fontId="4" fillId="5" borderId="1" xfId="0" applyFont="1" applyFill="1" applyBorder="1" applyAlignment="1">
      <alignment vertical="top"/>
    </xf>
    <xf numFmtId="2" fontId="2" fillId="0" borderId="1" xfId="0" applyNumberFormat="1" applyFont="1" applyBorder="1" applyAlignment="1">
      <alignment horizontal="center" vertical="top"/>
    </xf>
    <xf numFmtId="2" fontId="2" fillId="6" borderId="1" xfId="0" applyNumberFormat="1" applyFont="1" applyFill="1" applyBorder="1" applyAlignment="1">
      <alignment horizontal="center" vertical="top" wrapText="1"/>
    </xf>
    <xf numFmtId="2" fontId="4" fillId="2" borderId="1" xfId="0" applyNumberFormat="1" applyFont="1" applyFill="1" applyBorder="1" applyAlignment="1">
      <alignment horizontal="center" vertical="top"/>
    </xf>
    <xf numFmtId="0" fontId="2" fillId="0" borderId="0" xfId="0" applyFont="1" applyAlignment="1">
      <alignment vertical="top"/>
    </xf>
    <xf numFmtId="0" fontId="2" fillId="0" borderId="0" xfId="0" applyFont="1" applyAlignment="1">
      <alignment horizontal="center" vertical="top"/>
    </xf>
    <xf numFmtId="1" fontId="2" fillId="0" borderId="0" xfId="0" applyNumberFormat="1" applyFont="1" applyAlignment="1">
      <alignment horizontal="center" vertical="top"/>
    </xf>
    <xf numFmtId="0" fontId="4" fillId="0" borderId="0" xfId="0" applyFont="1" applyAlignment="1">
      <alignment vertical="top"/>
    </xf>
    <xf numFmtId="2" fontId="4" fillId="3" borderId="1" xfId="0" applyNumberFormat="1" applyFont="1" applyFill="1" applyBorder="1" applyAlignment="1">
      <alignment horizontal="center" vertical="top"/>
    </xf>
    <xf numFmtId="1" fontId="2" fillId="2" borderId="1" xfId="0" applyNumberFormat="1" applyFont="1" applyFill="1" applyBorder="1" applyAlignment="1">
      <alignment horizontal="center" vertical="top"/>
    </xf>
    <xf numFmtId="0" fontId="2" fillId="0" borderId="1" xfId="0" applyFont="1" applyBorder="1" applyAlignment="1">
      <alignment horizontal="center" vertical="top"/>
    </xf>
    <xf numFmtId="0" fontId="4" fillId="6" borderId="1" xfId="0" applyFont="1" applyFill="1" applyBorder="1" applyAlignment="1">
      <alignment horizontal="center" vertical="top"/>
    </xf>
    <xf numFmtId="1" fontId="4" fillId="6" borderId="1" xfId="0" applyNumberFormat="1" applyFont="1" applyFill="1" applyBorder="1" applyAlignment="1">
      <alignment horizontal="center" vertical="top"/>
    </xf>
    <xf numFmtId="0" fontId="4" fillId="3" borderId="1" xfId="0" applyFont="1" applyFill="1" applyBorder="1" applyAlignment="1">
      <alignment horizontal="right" vertical="top"/>
    </xf>
    <xf numFmtId="0" fontId="4" fillId="3" borderId="1" xfId="0" applyFont="1" applyFill="1" applyBorder="1" applyAlignment="1">
      <alignment horizontal="center" vertical="top"/>
    </xf>
    <xf numFmtId="1" fontId="4" fillId="2" borderId="1" xfId="0" applyNumberFormat="1" applyFont="1" applyFill="1" applyBorder="1" applyAlignment="1">
      <alignment horizontal="center" vertical="top"/>
    </xf>
    <xf numFmtId="0" fontId="2" fillId="0" borderId="1" xfId="0" applyFont="1" applyBorder="1" applyAlignment="1">
      <alignment vertical="top" wrapText="1"/>
    </xf>
    <xf numFmtId="1" fontId="2" fillId="0" borderId="1" xfId="0" applyNumberFormat="1" applyFont="1" applyBorder="1" applyAlignment="1">
      <alignment horizontal="center" vertical="top"/>
    </xf>
    <xf numFmtId="2" fontId="4" fillId="3" borderId="1" xfId="0" applyNumberFormat="1" applyFont="1" applyFill="1" applyBorder="1" applyAlignment="1">
      <alignment horizontal="right" vertical="top"/>
    </xf>
    <xf numFmtId="1" fontId="4" fillId="3" borderId="1" xfId="0" applyNumberFormat="1" applyFont="1" applyFill="1" applyBorder="1" applyAlignment="1">
      <alignment horizontal="center" vertical="top"/>
    </xf>
    <xf numFmtId="2" fontId="4" fillId="0" borderId="1" xfId="0" applyNumberFormat="1" applyFont="1" applyBorder="1" applyAlignment="1">
      <alignment horizontal="right" vertical="top"/>
    </xf>
    <xf numFmtId="0" fontId="2" fillId="0" borderId="1" xfId="0" applyFont="1" applyBorder="1" applyAlignment="1">
      <alignment horizontal="left" vertical="top" wrapText="1"/>
    </xf>
    <xf numFmtId="0" fontId="4" fillId="5" borderId="2" xfId="0" applyFont="1" applyFill="1" applyBorder="1" applyAlignment="1">
      <alignment vertical="top"/>
    </xf>
    <xf numFmtId="0" fontId="4" fillId="5" borderId="1" xfId="0" applyFont="1" applyFill="1" applyBorder="1" applyAlignment="1">
      <alignment horizontal="center" vertical="top"/>
    </xf>
    <xf numFmtId="2" fontId="4" fillId="5" borderId="1" xfId="0" applyNumberFormat="1" applyFont="1" applyFill="1" applyBorder="1" applyAlignment="1">
      <alignment horizontal="center" vertical="top"/>
    </xf>
    <xf numFmtId="0" fontId="2" fillId="5" borderId="1" xfId="0" applyFont="1" applyFill="1" applyBorder="1" applyAlignment="1">
      <alignment horizontal="center" vertical="top"/>
    </xf>
    <xf numFmtId="1" fontId="2" fillId="5" borderId="1" xfId="0" applyNumberFormat="1" applyFont="1" applyFill="1" applyBorder="1" applyAlignment="1">
      <alignment horizontal="center" vertical="top"/>
    </xf>
    <xf numFmtId="0" fontId="4" fillId="5" borderId="1" xfId="0" applyFont="1" applyFill="1" applyBorder="1" applyAlignment="1">
      <alignment horizontal="center" vertical="top" wrapText="1"/>
    </xf>
    <xf numFmtId="1" fontId="4" fillId="5" borderId="1" xfId="0" applyNumberFormat="1" applyFont="1" applyFill="1" applyBorder="1" applyAlignment="1">
      <alignment horizontal="center" vertical="top" wrapText="1"/>
    </xf>
    <xf numFmtId="2" fontId="2" fillId="0" borderId="0" xfId="0" applyNumberFormat="1" applyFont="1" applyAlignment="1">
      <alignment horizontal="right" vertical="top"/>
    </xf>
    <xf numFmtId="4" fontId="4" fillId="3" borderId="1" xfId="4" applyNumberFormat="1" applyFont="1" applyFill="1" applyBorder="1" applyAlignment="1">
      <alignment horizontal="center" vertical="top" wrapText="1"/>
    </xf>
    <xf numFmtId="2" fontId="4" fillId="5" borderId="1" xfId="0" applyNumberFormat="1" applyFont="1" applyFill="1" applyBorder="1" applyAlignment="1">
      <alignment horizontal="right" vertical="top" wrapText="1"/>
    </xf>
    <xf numFmtId="0" fontId="4" fillId="5" borderId="1" xfId="0" applyFont="1" applyFill="1" applyBorder="1" applyAlignment="1">
      <alignment horizontal="right" vertical="top" wrapText="1"/>
    </xf>
    <xf numFmtId="0" fontId="4" fillId="0" borderId="1" xfId="0" applyFont="1" applyBorder="1" applyAlignment="1">
      <alignment horizontal="left" vertical="top" wrapText="1"/>
    </xf>
    <xf numFmtId="2" fontId="4" fillId="6" borderId="1" xfId="0" applyNumberFormat="1" applyFont="1" applyFill="1" applyBorder="1" applyAlignment="1">
      <alignment horizontal="right" vertical="top"/>
    </xf>
    <xf numFmtId="0" fontId="4" fillId="6" borderId="1" xfId="0" applyFont="1" applyFill="1" applyBorder="1" applyAlignment="1">
      <alignment horizontal="right" vertical="top"/>
    </xf>
    <xf numFmtId="2" fontId="2" fillId="5" borderId="1" xfId="0" applyNumberFormat="1" applyFont="1" applyFill="1" applyBorder="1" applyAlignment="1">
      <alignment horizontal="right" vertical="top"/>
    </xf>
    <xf numFmtId="0" fontId="2" fillId="5" borderId="1" xfId="0" applyFont="1" applyFill="1" applyBorder="1" applyAlignment="1">
      <alignment horizontal="right" vertical="top"/>
    </xf>
    <xf numFmtId="0" fontId="4" fillId="5" borderId="4" xfId="0" applyFont="1" applyFill="1" applyBorder="1" applyAlignment="1">
      <alignment horizontal="center" vertical="top"/>
    </xf>
    <xf numFmtId="0" fontId="4" fillId="5" borderId="3" xfId="0" applyFont="1" applyFill="1" applyBorder="1" applyAlignment="1">
      <alignment horizontal="center" vertical="top"/>
    </xf>
    <xf numFmtId="2" fontId="4" fillId="5" borderId="3" xfId="0" applyNumberFormat="1" applyFont="1" applyFill="1" applyBorder="1" applyAlignment="1">
      <alignment horizontal="center" vertical="top"/>
    </xf>
    <xf numFmtId="2" fontId="4" fillId="5" borderId="3" xfId="0" applyNumberFormat="1" applyFont="1" applyFill="1" applyBorder="1" applyAlignment="1">
      <alignment horizontal="right" vertical="top"/>
    </xf>
    <xf numFmtId="0" fontId="4" fillId="5" borderId="3" xfId="0" applyFont="1" applyFill="1" applyBorder="1" applyAlignment="1">
      <alignment horizontal="right" vertical="top"/>
    </xf>
    <xf numFmtId="0" fontId="4" fillId="0" borderId="3" xfId="0" applyFont="1" applyBorder="1" applyAlignment="1">
      <alignment horizontal="center" vertical="top"/>
    </xf>
    <xf numFmtId="2" fontId="4" fillId="0" borderId="3" xfId="0" applyNumberFormat="1" applyFont="1" applyBorder="1" applyAlignment="1">
      <alignment horizontal="center" vertical="top"/>
    </xf>
    <xf numFmtId="2" fontId="4" fillId="0" borderId="4" xfId="0" applyNumberFormat="1" applyFont="1" applyBorder="1" applyAlignment="1">
      <alignment horizontal="center" vertical="top"/>
    </xf>
    <xf numFmtId="0" fontId="4" fillId="5" borderId="1" xfId="0" applyFont="1" applyFill="1" applyBorder="1" applyAlignment="1">
      <alignment horizontal="right" vertical="top"/>
    </xf>
    <xf numFmtId="0" fontId="2" fillId="0" borderId="0" xfId="0" applyFont="1" applyAlignment="1">
      <alignment horizontal="right" vertical="top"/>
    </xf>
    <xf numFmtId="0" fontId="7" fillId="2" borderId="1" xfId="0" applyFont="1" applyFill="1" applyBorder="1" applyAlignment="1">
      <alignment horizontal="center" vertical="top"/>
    </xf>
    <xf numFmtId="2" fontId="7" fillId="2" borderId="1" xfId="0" applyNumberFormat="1" applyFont="1" applyFill="1" applyBorder="1" applyAlignment="1">
      <alignment horizontal="center" vertical="top"/>
    </xf>
    <xf numFmtId="0" fontId="8" fillId="2" borderId="1" xfId="0" applyFont="1" applyFill="1" applyBorder="1" applyAlignment="1">
      <alignment horizontal="left" vertical="top" wrapText="1"/>
    </xf>
    <xf numFmtId="0" fontId="4" fillId="5" borderId="1" xfId="0" applyFont="1" applyFill="1" applyBorder="1" applyAlignment="1">
      <alignment horizontal="left" vertical="top"/>
    </xf>
    <xf numFmtId="0" fontId="7" fillId="0" borderId="1" xfId="0" applyFont="1" applyBorder="1" applyAlignment="1">
      <alignment horizontal="center" vertical="top"/>
    </xf>
    <xf numFmtId="2" fontId="7" fillId="4" borderId="1" xfId="0" applyNumberFormat="1" applyFont="1" applyFill="1" applyBorder="1" applyAlignment="1">
      <alignment horizontal="center" vertical="top"/>
    </xf>
    <xf numFmtId="0" fontId="7" fillId="0" borderId="1" xfId="0" applyFont="1" applyBorder="1" applyAlignment="1">
      <alignment horizontal="center" vertical="top" wrapText="1"/>
    </xf>
    <xf numFmtId="2" fontId="7" fillId="0" borderId="1" xfId="0" applyNumberFormat="1" applyFont="1" applyBorder="1" applyAlignment="1">
      <alignment horizontal="center" vertical="top"/>
    </xf>
    <xf numFmtId="0" fontId="7" fillId="0" borderId="1" xfId="0" applyFont="1" applyBorder="1" applyAlignment="1">
      <alignment horizontal="right" vertical="top"/>
    </xf>
    <xf numFmtId="2" fontId="7" fillId="0" borderId="1" xfId="0" applyNumberFormat="1" applyFont="1" applyBorder="1" applyAlignment="1">
      <alignment horizontal="right" vertical="top"/>
    </xf>
    <xf numFmtId="0" fontId="4" fillId="5" borderId="1" xfId="3" applyFont="1" applyFill="1" applyBorder="1" applyAlignment="1">
      <alignment vertical="top"/>
    </xf>
    <xf numFmtId="1" fontId="7" fillId="2" borderId="1" xfId="0" applyNumberFormat="1" applyFont="1" applyFill="1" applyBorder="1" applyAlignment="1">
      <alignment horizontal="center" vertical="top"/>
    </xf>
    <xf numFmtId="0" fontId="10" fillId="5" borderId="1" xfId="3" applyFont="1" applyFill="1" applyBorder="1" applyAlignment="1">
      <alignment horizontal="left" vertical="top"/>
    </xf>
    <xf numFmtId="2" fontId="10" fillId="6" borderId="1" xfId="0" applyNumberFormat="1" applyFont="1" applyFill="1" applyBorder="1" applyAlignment="1">
      <alignment horizontal="center" vertical="top"/>
    </xf>
    <xf numFmtId="2" fontId="10" fillId="6" borderId="1" xfId="0" applyNumberFormat="1" applyFont="1" applyFill="1" applyBorder="1" applyAlignment="1">
      <alignment horizontal="right" vertical="top"/>
    </xf>
    <xf numFmtId="0" fontId="10" fillId="0" borderId="0" xfId="3" applyFont="1" applyAlignment="1">
      <alignment vertical="top"/>
    </xf>
    <xf numFmtId="0" fontId="7" fillId="0" borderId="1" xfId="0" applyFont="1" applyBorder="1" applyAlignment="1">
      <alignment horizontal="left" vertical="top"/>
    </xf>
    <xf numFmtId="0" fontId="7" fillId="4" borderId="1" xfId="0" applyFont="1" applyFill="1" applyBorder="1" applyAlignment="1">
      <alignment horizontal="center" vertical="top"/>
    </xf>
    <xf numFmtId="2" fontId="7" fillId="4" borderId="1" xfId="0" applyNumberFormat="1" applyFont="1" applyFill="1" applyBorder="1" applyAlignment="1">
      <alignment horizontal="right" vertical="top"/>
    </xf>
    <xf numFmtId="0" fontId="7" fillId="0" borderId="1" xfId="0" applyFont="1" applyFill="1" applyBorder="1" applyAlignment="1">
      <alignment horizontal="center" vertical="top"/>
    </xf>
    <xf numFmtId="2" fontId="7" fillId="0" borderId="1" xfId="0" applyNumberFormat="1" applyFont="1" applyFill="1" applyBorder="1" applyAlignment="1">
      <alignment horizontal="center" vertical="top"/>
    </xf>
    <xf numFmtId="0" fontId="13" fillId="2" borderId="1" xfId="0" applyFont="1" applyFill="1" applyBorder="1" applyAlignment="1">
      <alignment horizontal="left" vertical="top" wrapText="1"/>
    </xf>
    <xf numFmtId="0" fontId="13" fillId="0" borderId="1" xfId="0" applyFont="1" applyBorder="1" applyAlignment="1">
      <alignment horizontal="left" vertical="top" wrapText="1"/>
    </xf>
    <xf numFmtId="2" fontId="7" fillId="0" borderId="1" xfId="0" applyNumberFormat="1" applyFont="1" applyBorder="1" applyAlignment="1">
      <alignment horizontal="center" vertical="top" wrapText="1"/>
    </xf>
    <xf numFmtId="0" fontId="7" fillId="5" borderId="1" xfId="0" applyFont="1" applyFill="1" applyBorder="1" applyAlignment="1">
      <alignment horizontal="center" vertical="top" wrapText="1"/>
    </xf>
    <xf numFmtId="2" fontId="7" fillId="5" borderId="1" xfId="0" applyNumberFormat="1" applyFont="1" applyFill="1" applyBorder="1" applyAlignment="1">
      <alignment horizontal="center" vertical="top" wrapText="1"/>
    </xf>
    <xf numFmtId="0" fontId="9" fillId="5" borderId="1" xfId="0" applyFont="1" applyFill="1" applyBorder="1" applyAlignment="1">
      <alignment horizontal="center" vertical="top" wrapText="1"/>
    </xf>
    <xf numFmtId="0" fontId="9" fillId="5" borderId="1" xfId="0" applyFont="1" applyFill="1" applyBorder="1" applyAlignment="1">
      <alignment horizontal="right" vertical="top" wrapText="1"/>
    </xf>
    <xf numFmtId="1" fontId="7" fillId="2" borderId="0" xfId="0" applyNumberFormat="1" applyFont="1" applyFill="1" applyBorder="1" applyAlignment="1">
      <alignment horizontal="center" vertical="top"/>
    </xf>
    <xf numFmtId="2" fontId="7" fillId="2" borderId="0" xfId="0" applyNumberFormat="1" applyFont="1" applyFill="1" applyBorder="1" applyAlignment="1">
      <alignment horizontal="center" vertical="top"/>
    </xf>
    <xf numFmtId="2" fontId="7" fillId="0" borderId="0" xfId="0" applyNumberFormat="1" applyFont="1" applyBorder="1" applyAlignment="1">
      <alignment horizontal="center" vertical="top"/>
    </xf>
    <xf numFmtId="2" fontId="2" fillId="6" borderId="1" xfId="2" applyNumberFormat="1" applyFont="1" applyFill="1" applyBorder="1" applyAlignment="1">
      <alignment horizontal="center" vertical="top" wrapText="1"/>
    </xf>
    <xf numFmtId="0" fontId="7" fillId="0" borderId="1" xfId="0" applyNumberFormat="1" applyFont="1" applyBorder="1" applyAlignment="1">
      <alignment horizontal="center" vertical="top"/>
    </xf>
    <xf numFmtId="1" fontId="7" fillId="0" borderId="1" xfId="0" applyNumberFormat="1" applyFont="1" applyBorder="1" applyAlignment="1">
      <alignment horizontal="center" vertical="top"/>
    </xf>
    <xf numFmtId="164" fontId="7" fillId="0" borderId="1" xfId="0" applyNumberFormat="1" applyFont="1" applyBorder="1" applyAlignment="1">
      <alignment horizontal="center" vertical="top"/>
    </xf>
    <xf numFmtId="2" fontId="10" fillId="3" borderId="1" xfId="0" applyNumberFormat="1" applyFont="1" applyFill="1" applyBorder="1" applyAlignment="1">
      <alignment horizontal="right" vertical="top"/>
    </xf>
    <xf numFmtId="0" fontId="4" fillId="0" borderId="1" xfId="0" applyFont="1" applyBorder="1" applyAlignment="1">
      <alignment horizontal="center" vertical="top" wrapText="1"/>
    </xf>
    <xf numFmtId="1" fontId="4" fillId="0" borderId="1" xfId="0" applyNumberFormat="1" applyFont="1" applyBorder="1" applyAlignment="1">
      <alignment horizontal="center" vertical="top" wrapText="1"/>
    </xf>
    <xf numFmtId="2" fontId="4" fillId="0" borderId="1" xfId="0" applyNumberFormat="1" applyFont="1" applyBorder="1" applyAlignment="1">
      <alignment horizontal="center" vertical="top" wrapText="1"/>
    </xf>
    <xf numFmtId="0" fontId="9" fillId="7" borderId="1" xfId="0" applyFont="1" applyFill="1" applyBorder="1" applyAlignment="1">
      <alignment horizontal="center" vertical="top"/>
    </xf>
    <xf numFmtId="0" fontId="9" fillId="0" borderId="1" xfId="0" applyFont="1" applyBorder="1" applyAlignment="1">
      <alignment horizontal="center" vertical="top"/>
    </xf>
    <xf numFmtId="2" fontId="9" fillId="0" borderId="1" xfId="0" applyNumberFormat="1" applyFont="1" applyBorder="1" applyAlignment="1">
      <alignment horizontal="right" vertical="top"/>
    </xf>
    <xf numFmtId="2" fontId="9" fillId="7" borderId="1" xfId="0" applyNumberFormat="1" applyFont="1" applyFill="1" applyBorder="1" applyAlignment="1">
      <alignment horizontal="center" vertical="top"/>
    </xf>
    <xf numFmtId="2" fontId="7" fillId="0" borderId="1" xfId="0" applyNumberFormat="1" applyFont="1" applyFill="1" applyBorder="1" applyAlignment="1">
      <alignment horizontal="right" vertical="top"/>
    </xf>
    <xf numFmtId="0" fontId="7" fillId="2" borderId="1" xfId="0" applyNumberFormat="1" applyFont="1" applyFill="1" applyBorder="1" applyAlignment="1">
      <alignment horizontal="center" vertical="top"/>
    </xf>
    <xf numFmtId="0" fontId="2" fillId="0" borderId="0" xfId="0" applyFont="1" applyAlignment="1">
      <alignment horizontal="left" vertical="top"/>
    </xf>
    <xf numFmtId="0" fontId="2" fillId="0" borderId="0" xfId="0" applyFont="1" applyAlignment="1">
      <alignment horizontal="left" vertical="top" wrapText="1"/>
    </xf>
    <xf numFmtId="0" fontId="4" fillId="5" borderId="1" xfId="0" applyFont="1" applyFill="1" applyBorder="1" applyAlignment="1">
      <alignment horizontal="left" vertical="top" wrapText="1"/>
    </xf>
    <xf numFmtId="0" fontId="7" fillId="4" borderId="1" xfId="0" applyFont="1" applyFill="1" applyBorder="1" applyAlignment="1">
      <alignment horizontal="left" vertical="top" wrapText="1"/>
    </xf>
    <xf numFmtId="0" fontId="7" fillId="0" borderId="1" xfId="0" applyFont="1" applyBorder="1" applyAlignment="1">
      <alignment horizontal="left" vertical="top" wrapText="1"/>
    </xf>
    <xf numFmtId="0" fontId="2" fillId="5" borderId="1" xfId="0" applyFont="1" applyFill="1" applyBorder="1" applyAlignment="1">
      <alignment horizontal="left" vertical="top" wrapText="1"/>
    </xf>
    <xf numFmtId="0" fontId="2" fillId="0" borderId="6" xfId="0" applyFont="1" applyBorder="1" applyAlignment="1">
      <alignment horizontal="right" vertical="top"/>
    </xf>
    <xf numFmtId="0" fontId="2" fillId="0" borderId="6"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1" xfId="0" applyFont="1" applyBorder="1" applyAlignment="1">
      <alignment horizontal="right" vertical="top"/>
    </xf>
    <xf numFmtId="0" fontId="7" fillId="2" borderId="1" xfId="0" applyFont="1" applyFill="1" applyBorder="1" applyAlignment="1">
      <alignment horizontal="left" vertical="top"/>
    </xf>
    <xf numFmtId="0" fontId="4" fillId="5" borderId="3" xfId="0" applyFont="1" applyFill="1" applyBorder="1" applyAlignment="1">
      <alignment horizontal="left" vertical="top" wrapText="1"/>
    </xf>
    <xf numFmtId="0" fontId="2" fillId="0" borderId="1" xfId="0" applyFont="1" applyBorder="1" applyAlignment="1">
      <alignment vertical="top"/>
    </xf>
    <xf numFmtId="2" fontId="7" fillId="0" borderId="1" xfId="0" applyNumberFormat="1" applyFont="1" applyBorder="1" applyAlignment="1">
      <alignment vertical="top"/>
    </xf>
    <xf numFmtId="2" fontId="12" fillId="7" borderId="6" xfId="0" applyNumberFormat="1" applyFont="1" applyFill="1" applyBorder="1" applyAlignment="1">
      <alignment horizontal="center" vertical="top"/>
    </xf>
    <xf numFmtId="0" fontId="12" fillId="7" borderId="6" xfId="0" applyFont="1" applyFill="1" applyBorder="1" applyAlignment="1">
      <alignment horizontal="center" vertical="top"/>
    </xf>
    <xf numFmtId="0" fontId="12" fillId="0" borderId="6" xfId="0" applyFont="1" applyBorder="1" applyAlignment="1">
      <alignment horizontal="center" vertical="top"/>
    </xf>
    <xf numFmtId="2" fontId="12" fillId="0" borderId="6" xfId="0" applyNumberFormat="1" applyFont="1" applyBorder="1" applyAlignment="1">
      <alignment horizontal="center" vertical="top"/>
    </xf>
    <xf numFmtId="0" fontId="12" fillId="7" borderId="1" xfId="0" applyFont="1" applyFill="1" applyBorder="1" applyAlignment="1">
      <alignment horizontal="center" vertical="top"/>
    </xf>
    <xf numFmtId="2" fontId="12" fillId="7" borderId="1" xfId="0" applyNumberFormat="1" applyFont="1" applyFill="1" applyBorder="1" applyAlignment="1">
      <alignment horizontal="center" vertical="top"/>
    </xf>
    <xf numFmtId="0" fontId="12" fillId="0" borderId="1" xfId="0" applyFont="1" applyBorder="1" applyAlignment="1">
      <alignment horizontal="center" vertical="top"/>
    </xf>
    <xf numFmtId="2" fontId="12" fillId="0" borderId="1" xfId="0" applyNumberFormat="1" applyFont="1" applyBorder="1" applyAlignment="1">
      <alignment horizontal="center" vertical="top"/>
    </xf>
    <xf numFmtId="0" fontId="7" fillId="0" borderId="6" xfId="0" applyFont="1" applyBorder="1" applyAlignment="1">
      <alignment horizontal="right" vertical="top"/>
    </xf>
    <xf numFmtId="0" fontId="7" fillId="0" borderId="6" xfId="0" applyFont="1" applyBorder="1" applyAlignment="1">
      <alignment horizontal="left" vertical="top" wrapText="1"/>
    </xf>
    <xf numFmtId="0" fontId="7" fillId="2" borderId="1"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1" fillId="2" borderId="1" xfId="0" applyFont="1" applyFill="1" applyBorder="1" applyAlignment="1">
      <alignment horizontal="center" vertical="top"/>
    </xf>
    <xf numFmtId="2" fontId="11" fillId="2" borderId="1" xfId="0" applyNumberFormat="1" applyFont="1" applyFill="1" applyBorder="1" applyAlignment="1">
      <alignment horizontal="center" vertical="top"/>
    </xf>
    <xf numFmtId="0" fontId="11" fillId="0" borderId="1" xfId="0" applyFont="1" applyBorder="1" applyAlignment="1">
      <alignment horizontal="center" vertical="top"/>
    </xf>
    <xf numFmtId="2" fontId="11" fillId="0" borderId="1" xfId="0" applyNumberFormat="1" applyFont="1" applyBorder="1" applyAlignment="1">
      <alignment horizontal="right" vertical="top"/>
    </xf>
    <xf numFmtId="1" fontId="11" fillId="2" borderId="1" xfId="0" applyNumberFormat="1" applyFont="1" applyFill="1" applyBorder="1" applyAlignment="1">
      <alignment horizontal="center" vertical="top"/>
    </xf>
    <xf numFmtId="0" fontId="4" fillId="0" borderId="6" xfId="0" applyFont="1" applyBorder="1" applyAlignment="1">
      <alignment horizontal="left" vertical="top" wrapText="1"/>
    </xf>
    <xf numFmtId="0" fontId="2" fillId="4" borderId="1" xfId="0" applyFont="1" applyFill="1" applyBorder="1" applyAlignment="1">
      <alignment horizontal="right" vertical="top"/>
    </xf>
    <xf numFmtId="0" fontId="2" fillId="0" borderId="0" xfId="0" applyFont="1" applyBorder="1" applyAlignment="1">
      <alignment horizontal="right" vertical="top"/>
    </xf>
    <xf numFmtId="0" fontId="17" fillId="0" borderId="0" xfId="0" applyFont="1" applyAlignment="1">
      <alignment vertical="top"/>
    </xf>
    <xf numFmtId="0" fontId="2" fillId="2" borderId="1" xfId="0" applyFont="1" applyFill="1" applyBorder="1" applyAlignment="1">
      <alignment horizontal="center" vertical="top"/>
    </xf>
    <xf numFmtId="0" fontId="9" fillId="7" borderId="1" xfId="0" applyFont="1" applyFill="1" applyBorder="1" applyAlignment="1">
      <alignment horizontal="left" vertical="top"/>
    </xf>
    <xf numFmtId="0" fontId="9" fillId="0" borderId="1" xfId="0" applyFont="1" applyBorder="1" applyAlignment="1">
      <alignment horizontal="right" vertical="top"/>
    </xf>
    <xf numFmtId="0" fontId="9" fillId="7" borderId="1" xfId="0" applyFont="1" applyFill="1" applyBorder="1" applyAlignment="1">
      <alignment horizontal="left" vertical="top" wrapText="1"/>
    </xf>
    <xf numFmtId="0" fontId="4" fillId="0" borderId="0" xfId="0" applyFont="1" applyAlignment="1">
      <alignment horizontal="left" vertical="top" wrapText="1"/>
    </xf>
    <xf numFmtId="0" fontId="7" fillId="0" borderId="1" xfId="0" applyFont="1" applyFill="1" applyBorder="1" applyAlignment="1">
      <alignment horizontal="right" vertical="top"/>
    </xf>
    <xf numFmtId="0" fontId="7" fillId="0" borderId="1" xfId="0" applyFont="1" applyFill="1" applyBorder="1" applyAlignment="1">
      <alignment horizontal="left" vertical="top"/>
    </xf>
    <xf numFmtId="2" fontId="11" fillId="0" borderId="1" xfId="0" applyNumberFormat="1" applyFont="1" applyBorder="1" applyAlignment="1">
      <alignment horizontal="center" vertical="top"/>
    </xf>
    <xf numFmtId="2" fontId="12" fillId="2" borderId="1" xfId="0" applyNumberFormat="1" applyFont="1" applyFill="1" applyBorder="1" applyAlignment="1">
      <alignment horizontal="center" vertical="top" wrapText="1"/>
    </xf>
    <xf numFmtId="0" fontId="7" fillId="4" borderId="5" xfId="0" applyFont="1" applyFill="1" applyBorder="1" applyAlignment="1">
      <alignment horizontal="right" vertical="top"/>
    </xf>
    <xf numFmtId="0" fontId="4" fillId="6" borderId="1" xfId="0" applyFont="1" applyFill="1" applyBorder="1" applyAlignment="1">
      <alignment vertical="top"/>
    </xf>
    <xf numFmtId="0" fontId="10" fillId="5" borderId="2" xfId="0" applyFont="1" applyFill="1" applyBorder="1" applyAlignment="1">
      <alignment vertical="top"/>
    </xf>
    <xf numFmtId="0" fontId="10" fillId="5" borderId="3" xfId="0" applyFont="1" applyFill="1" applyBorder="1" applyAlignment="1">
      <alignment horizontal="left" vertical="top" wrapText="1"/>
    </xf>
    <xf numFmtId="0" fontId="2" fillId="2" borderId="0" xfId="0" applyFont="1" applyFill="1" applyBorder="1" applyAlignment="1">
      <alignment horizontal="left" vertical="top" wrapText="1"/>
    </xf>
    <xf numFmtId="0" fontId="4" fillId="2" borderId="1" xfId="0" applyFont="1" applyFill="1" applyBorder="1" applyAlignment="1">
      <alignment horizontal="left" vertical="top" wrapText="1"/>
    </xf>
    <xf numFmtId="0" fontId="10" fillId="5" borderId="1" xfId="0" applyFont="1" applyFill="1" applyBorder="1" applyAlignment="1">
      <alignment vertical="top"/>
    </xf>
    <xf numFmtId="0" fontId="2" fillId="0" borderId="1" xfId="0" applyFont="1" applyFill="1" applyBorder="1" applyAlignment="1">
      <alignment horizontal="right" vertical="top"/>
    </xf>
    <xf numFmtId="0" fontId="2" fillId="0" borderId="1" xfId="0" applyFont="1" applyFill="1" applyBorder="1" applyAlignment="1">
      <alignment horizontal="left" vertical="top" wrapText="1"/>
    </xf>
    <xf numFmtId="1" fontId="7" fillId="0" borderId="1" xfId="0" applyNumberFormat="1" applyFont="1" applyFill="1" applyBorder="1" applyAlignment="1">
      <alignment horizontal="right" vertical="top"/>
    </xf>
    <xf numFmtId="0" fontId="7" fillId="0" borderId="1" xfId="0" applyFont="1" applyFill="1" applyBorder="1" applyAlignment="1">
      <alignment horizontal="left" vertical="top" wrapText="1"/>
    </xf>
    <xf numFmtId="1" fontId="7" fillId="0" borderId="0" xfId="0" applyNumberFormat="1" applyFont="1" applyFill="1" applyAlignment="1">
      <alignment vertical="top"/>
    </xf>
    <xf numFmtId="0" fontId="7" fillId="4" borderId="1" xfId="0" applyFont="1" applyFill="1" applyBorder="1" applyAlignment="1">
      <alignment horizontal="left" vertical="top"/>
    </xf>
    <xf numFmtId="1" fontId="10" fillId="3" borderId="1" xfId="0" applyNumberFormat="1" applyFont="1" applyFill="1" applyBorder="1" applyAlignment="1">
      <alignment horizontal="center" vertical="top"/>
    </xf>
    <xf numFmtId="2" fontId="10" fillId="3" borderId="1" xfId="0" applyNumberFormat="1" applyFont="1" applyFill="1" applyBorder="1" applyAlignment="1">
      <alignment vertical="top"/>
    </xf>
    <xf numFmtId="0" fontId="13" fillId="0" borderId="0" xfId="0" applyFont="1" applyAlignment="1">
      <alignment horizontal="left" vertical="top" wrapText="1"/>
    </xf>
    <xf numFmtId="0" fontId="18" fillId="0" borderId="1" xfId="0" applyFont="1" applyBorder="1" applyAlignment="1">
      <alignment horizontal="left" vertical="top" wrapText="1"/>
    </xf>
    <xf numFmtId="0" fontId="18" fillId="0" borderId="0" xfId="0" applyFont="1" applyAlignment="1">
      <alignment horizontal="left" vertical="top" wrapText="1"/>
    </xf>
    <xf numFmtId="0" fontId="18" fillId="0" borderId="1" xfId="0" applyFont="1" applyBorder="1" applyAlignment="1">
      <alignment horizontal="left" vertical="top"/>
    </xf>
    <xf numFmtId="0" fontId="18" fillId="0" borderId="10" xfId="0" applyFont="1" applyBorder="1" applyAlignment="1">
      <alignment horizontal="left" vertical="top" wrapText="1"/>
    </xf>
    <xf numFmtId="0" fontId="20" fillId="2" borderId="1" xfId="0" applyFont="1" applyFill="1" applyBorder="1" applyAlignment="1">
      <alignment horizontal="left" vertical="top" wrapText="1"/>
    </xf>
    <xf numFmtId="0" fontId="13" fillId="4"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22" fillId="6" borderId="1" xfId="0" applyFont="1" applyFill="1" applyBorder="1" applyAlignment="1">
      <alignment horizontal="left" vertical="top" wrapText="1"/>
    </xf>
    <xf numFmtId="0" fontId="13" fillId="2" borderId="5" xfId="0" applyFont="1" applyFill="1" applyBorder="1" applyAlignment="1">
      <alignment horizontal="left" vertical="top" wrapText="1"/>
    </xf>
    <xf numFmtId="0" fontId="20" fillId="0" borderId="0" xfId="0" applyFont="1" applyAlignment="1">
      <alignment horizontal="left" vertical="top" wrapText="1"/>
    </xf>
    <xf numFmtId="0" fontId="22" fillId="5" borderId="1" xfId="0" applyFont="1" applyFill="1" applyBorder="1" applyAlignment="1">
      <alignment horizontal="left" vertical="top" wrapText="1"/>
    </xf>
    <xf numFmtId="0" fontId="20" fillId="4" borderId="1" xfId="0" applyFont="1" applyFill="1" applyBorder="1" applyAlignment="1">
      <alignment horizontal="left" vertical="top" wrapText="1"/>
    </xf>
    <xf numFmtId="0" fontId="20" fillId="5" borderId="1" xfId="0" applyFont="1" applyFill="1" applyBorder="1" applyAlignment="1">
      <alignment horizontal="left" vertical="top" wrapText="1"/>
    </xf>
    <xf numFmtId="0" fontId="20" fillId="2" borderId="6" xfId="0" applyFont="1" applyFill="1" applyBorder="1" applyAlignment="1">
      <alignment horizontal="left" vertical="top" wrapText="1"/>
    </xf>
    <xf numFmtId="0" fontId="22" fillId="5" borderId="3" xfId="0" applyFont="1" applyFill="1" applyBorder="1" applyAlignment="1">
      <alignment horizontal="left" vertical="top" wrapText="1"/>
    </xf>
    <xf numFmtId="0" fontId="20" fillId="0" borderId="1" xfId="0" applyFont="1" applyBorder="1" applyAlignment="1">
      <alignment horizontal="left" vertical="top" wrapText="1"/>
    </xf>
    <xf numFmtId="0" fontId="22" fillId="5" borderId="1" xfId="0" applyFont="1" applyFill="1" applyBorder="1" applyAlignment="1">
      <alignment horizontal="left" vertical="top"/>
    </xf>
    <xf numFmtId="0" fontId="18" fillId="7" borderId="1" xfId="0" applyFont="1" applyFill="1" applyBorder="1" applyAlignment="1">
      <alignment horizontal="left" vertical="top" wrapText="1"/>
    </xf>
    <xf numFmtId="1" fontId="13" fillId="5" borderId="1" xfId="0" applyNumberFormat="1" applyFont="1" applyFill="1" applyBorder="1" applyAlignment="1">
      <alignment horizontal="left" vertical="top" wrapText="1"/>
    </xf>
    <xf numFmtId="0" fontId="13" fillId="0" borderId="6" xfId="0" applyFont="1" applyBorder="1" applyAlignment="1">
      <alignment horizontal="left" vertical="top" wrapText="1"/>
    </xf>
    <xf numFmtId="0" fontId="22" fillId="0" borderId="3" xfId="0" applyFont="1" applyBorder="1" applyAlignment="1">
      <alignment horizontal="left" vertical="top" wrapText="1"/>
    </xf>
    <xf numFmtId="0" fontId="16" fillId="5" borderId="3" xfId="0" applyFont="1" applyFill="1" applyBorder="1" applyAlignment="1">
      <alignment horizontal="left" vertical="top"/>
    </xf>
    <xf numFmtId="0" fontId="22" fillId="2" borderId="0" xfId="0" applyFont="1" applyFill="1" applyBorder="1" applyAlignment="1">
      <alignment horizontal="left" vertical="top" wrapText="1"/>
    </xf>
    <xf numFmtId="0" fontId="22" fillId="2" borderId="1" xfId="0" applyFont="1" applyFill="1" applyBorder="1" applyAlignment="1">
      <alignment horizontal="left" vertical="top" wrapText="1"/>
    </xf>
    <xf numFmtId="0" fontId="22" fillId="5" borderId="4" xfId="0" applyFont="1" applyFill="1" applyBorder="1" applyAlignment="1">
      <alignment horizontal="left" vertical="top" wrapText="1"/>
    </xf>
    <xf numFmtId="0" fontId="21" fillId="0" borderId="1" xfId="0" applyFont="1" applyBorder="1" applyAlignment="1">
      <alignment horizontal="center" vertical="top" wrapText="1"/>
    </xf>
    <xf numFmtId="0" fontId="4" fillId="6" borderId="1" xfId="0" applyFont="1" applyFill="1" applyBorder="1" applyAlignment="1">
      <alignment horizontal="left" vertical="top" wrapText="1"/>
    </xf>
    <xf numFmtId="49" fontId="9" fillId="2" borderId="1" xfId="0" applyNumberFormat="1" applyFont="1" applyFill="1" applyBorder="1" applyAlignment="1">
      <alignment horizontal="left" vertical="top" wrapText="1"/>
    </xf>
    <xf numFmtId="0" fontId="24" fillId="2" borderId="1" xfId="0" applyFont="1" applyFill="1" applyBorder="1" applyAlignment="1">
      <alignment horizontal="left"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6" fillId="0" borderId="8" xfId="0" applyFont="1" applyBorder="1" applyAlignment="1">
      <alignment horizontal="left" vertical="top" wrapText="1"/>
    </xf>
    <xf numFmtId="0" fontId="14" fillId="0" borderId="0" xfId="0" applyFont="1" applyAlignment="1">
      <alignment horizontal="center" vertical="top" wrapText="1"/>
    </xf>
    <xf numFmtId="2" fontId="4" fillId="3" borderId="2" xfId="3" applyNumberFormat="1" applyFont="1" applyFill="1" applyBorder="1" applyAlignment="1">
      <alignment horizontal="right" vertical="top" wrapText="1"/>
    </xf>
    <xf numFmtId="2" fontId="4" fillId="3" borderId="3" xfId="3" applyNumberFormat="1" applyFont="1" applyFill="1" applyBorder="1" applyAlignment="1">
      <alignment horizontal="right" vertical="top" wrapText="1"/>
    </xf>
    <xf numFmtId="2" fontId="4" fillId="3" borderId="4" xfId="3" applyNumberFormat="1" applyFont="1" applyFill="1" applyBorder="1" applyAlignment="1">
      <alignment horizontal="right" vertical="top" wrapText="1"/>
    </xf>
    <xf numFmtId="0" fontId="10" fillId="5" borderId="1" xfId="0" applyFont="1" applyFill="1" applyBorder="1" applyAlignment="1">
      <alignment horizontal="left" vertical="top"/>
    </xf>
    <xf numFmtId="0" fontId="23" fillId="0" borderId="1" xfId="0" applyFont="1" applyBorder="1" applyAlignment="1">
      <alignment horizontal="left" vertical="center" wrapText="1"/>
    </xf>
    <xf numFmtId="0" fontId="24" fillId="0" borderId="5" xfId="0" applyFont="1" applyBorder="1" applyAlignment="1">
      <alignment horizontal="left" vertical="center" wrapText="1"/>
    </xf>
    <xf numFmtId="0" fontId="24" fillId="0" borderId="7" xfId="0" applyFont="1" applyBorder="1" applyAlignment="1">
      <alignment horizontal="left" vertical="center" wrapText="1"/>
    </xf>
    <xf numFmtId="0" fontId="6" fillId="2" borderId="5"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6" xfId="0" applyFont="1" applyFill="1" applyBorder="1" applyAlignment="1">
      <alignment horizontal="left" vertical="center" wrapText="1"/>
    </xf>
  </cellXfs>
  <cellStyles count="6">
    <cellStyle name="Normal" xfId="0" builtinId="0"/>
    <cellStyle name="Normal 2" xfId="3"/>
    <cellStyle name="Normal 4 3" xfId="1"/>
    <cellStyle name="Normal 5" xfId="4"/>
    <cellStyle name="Normal 6" xfId="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62"/>
  <sheetViews>
    <sheetView tabSelected="1" topLeftCell="B1" zoomScale="85" zoomScaleNormal="85" workbookViewId="0">
      <selection activeCell="E4" sqref="E4"/>
    </sheetView>
  </sheetViews>
  <sheetFormatPr defaultColWidth="8.88671875" defaultRowHeight="13.8" x14ac:dyDescent="0.3"/>
  <cols>
    <col min="1" max="1" width="5.33203125" style="15" bestFit="1" customWidth="1"/>
    <col min="2" max="2" width="6" style="12" customWidth="1"/>
    <col min="3" max="3" width="22.5546875" style="102" customWidth="1"/>
    <col min="4" max="4" width="20.88671875" style="102" customWidth="1"/>
    <col min="5" max="5" width="30.6640625" style="171" customWidth="1"/>
    <col min="6" max="6" width="12" style="14" customWidth="1"/>
    <col min="7" max="7" width="12" style="2" bestFit="1" customWidth="1"/>
    <col min="8" max="8" width="14.33203125" style="2" customWidth="1"/>
    <col min="9" max="9" width="11" style="13" customWidth="1"/>
    <col min="10" max="10" width="10.88671875" style="37" bestFit="1" customWidth="1"/>
    <col min="11" max="11" width="10.88671875" style="37" customWidth="1"/>
    <col min="12" max="12" width="12.109375" style="55" customWidth="1"/>
    <col min="13" max="16384" width="8.88671875" style="12"/>
  </cols>
  <sheetData>
    <row r="1" spans="1:12" x14ac:dyDescent="0.3">
      <c r="L1" s="1" t="s">
        <v>11</v>
      </c>
    </row>
    <row r="2" spans="1:12" x14ac:dyDescent="0.3">
      <c r="L2" s="1" t="s">
        <v>12</v>
      </c>
    </row>
    <row r="3" spans="1:12" x14ac:dyDescent="0.3">
      <c r="L3" s="1" t="s">
        <v>13</v>
      </c>
    </row>
    <row r="4" spans="1:12" x14ac:dyDescent="0.3">
      <c r="L4" s="1" t="s">
        <v>14</v>
      </c>
    </row>
    <row r="5" spans="1:12" x14ac:dyDescent="0.3">
      <c r="L5" s="1"/>
    </row>
    <row r="6" spans="1:12" ht="43.2" customHeight="1" x14ac:dyDescent="0.3">
      <c r="A6" s="194" t="s">
        <v>167</v>
      </c>
      <c r="B6" s="194"/>
      <c r="C6" s="194"/>
      <c r="D6" s="194"/>
      <c r="E6" s="194"/>
      <c r="F6" s="194"/>
      <c r="G6" s="194"/>
      <c r="H6" s="194"/>
      <c r="I6" s="194"/>
      <c r="J6" s="194"/>
      <c r="K6" s="194"/>
      <c r="L6" s="194"/>
    </row>
    <row r="8" spans="1:12" ht="96.6" x14ac:dyDescent="0.3">
      <c r="B8" s="92" t="s">
        <v>137</v>
      </c>
      <c r="C8" s="92" t="s">
        <v>0</v>
      </c>
      <c r="D8" s="92" t="s">
        <v>1</v>
      </c>
      <c r="E8" s="187" t="s">
        <v>15</v>
      </c>
      <c r="F8" s="93" t="s">
        <v>2</v>
      </c>
      <c r="G8" s="94" t="s">
        <v>3</v>
      </c>
      <c r="H8" s="94" t="s">
        <v>16</v>
      </c>
      <c r="I8" s="92" t="s">
        <v>4</v>
      </c>
      <c r="J8" s="94" t="s">
        <v>5</v>
      </c>
      <c r="K8" s="94" t="s">
        <v>6</v>
      </c>
      <c r="L8" s="92" t="s">
        <v>100</v>
      </c>
    </row>
    <row r="9" spans="1:12" x14ac:dyDescent="0.3">
      <c r="B9" s="195" t="s">
        <v>10</v>
      </c>
      <c r="C9" s="196"/>
      <c r="D9" s="196"/>
      <c r="E9" s="196"/>
      <c r="F9" s="196"/>
      <c r="G9" s="196"/>
      <c r="H9" s="197"/>
      <c r="I9" s="38">
        <f>ROUND(I37+I41+I64+I76+I93+I104+I189+I205+I224+I276+I310+I329+I331+I369+I375+I392+I405+I430+I447+I456+I461+I499+I558,2)</f>
        <v>102854.68</v>
      </c>
      <c r="J9" s="38">
        <f t="shared" ref="J9:L9" si="0">ROUND(J37+J41+J64+J76+J93+J104+J189+J205+J224+J276+J310+J329+J331+J369+J375+J392+J405+J430+J447+J456+J461+J499+J558,2)</f>
        <v>254350.41</v>
      </c>
      <c r="K9" s="38">
        <f t="shared" si="0"/>
        <v>59895.95</v>
      </c>
      <c r="L9" s="38">
        <f t="shared" si="0"/>
        <v>314246.36</v>
      </c>
    </row>
    <row r="10" spans="1:12" x14ac:dyDescent="0.3">
      <c r="A10" s="8" t="s">
        <v>17</v>
      </c>
      <c r="B10" s="59" t="s">
        <v>18</v>
      </c>
      <c r="C10" s="103"/>
      <c r="D10" s="103"/>
      <c r="E10" s="172"/>
      <c r="F10" s="36"/>
      <c r="G10" s="3"/>
      <c r="H10" s="3"/>
      <c r="I10" s="35"/>
      <c r="J10" s="39"/>
      <c r="K10" s="39"/>
      <c r="L10" s="40"/>
    </row>
    <row r="11" spans="1:12" ht="142.80000000000001" x14ac:dyDescent="0.3">
      <c r="B11" s="60">
        <v>1</v>
      </c>
      <c r="C11" s="104" t="s">
        <v>21</v>
      </c>
      <c r="D11" s="105" t="s">
        <v>8</v>
      </c>
      <c r="E11" s="167" t="s">
        <v>168</v>
      </c>
      <c r="F11" s="89">
        <v>739.2</v>
      </c>
      <c r="G11" s="56">
        <v>6.16</v>
      </c>
      <c r="H11" s="63">
        <f>G11*0.75</f>
        <v>4.62</v>
      </c>
      <c r="I11" s="60">
        <v>30.25</v>
      </c>
      <c r="J11" s="63">
        <f>ROUND(H11*I11,2)</f>
        <v>139.76</v>
      </c>
      <c r="K11" s="63">
        <f>ROUND(J11*0.2359,2)</f>
        <v>32.97</v>
      </c>
      <c r="L11" s="63">
        <f>J11+K11</f>
        <v>172.73</v>
      </c>
    </row>
    <row r="12" spans="1:12" ht="81.599999999999994" x14ac:dyDescent="0.3">
      <c r="B12" s="60">
        <v>2</v>
      </c>
      <c r="C12" s="104" t="s">
        <v>21</v>
      </c>
      <c r="D12" s="105" t="s">
        <v>8</v>
      </c>
      <c r="E12" s="167" t="s">
        <v>139</v>
      </c>
      <c r="F12" s="89">
        <v>443.52</v>
      </c>
      <c r="G12" s="56">
        <v>6.16</v>
      </c>
      <c r="H12" s="63">
        <f t="shared" ref="H12:H36" si="1">G12*0.75</f>
        <v>4.62</v>
      </c>
      <c r="I12" s="60">
        <v>11.25</v>
      </c>
      <c r="J12" s="63">
        <f t="shared" ref="J12:J36" si="2">ROUND(H12*I12,2)</f>
        <v>51.98</v>
      </c>
      <c r="K12" s="63">
        <f t="shared" ref="K12:K35" si="3">ROUND(J12*0.2359,2)</f>
        <v>12.26</v>
      </c>
      <c r="L12" s="63">
        <f t="shared" ref="L12:L36" si="4">J12+K12</f>
        <v>64.239999999999995</v>
      </c>
    </row>
    <row r="13" spans="1:12" ht="122.4" x14ac:dyDescent="0.3">
      <c r="B13" s="60">
        <v>3</v>
      </c>
      <c r="C13" s="104" t="s">
        <v>21</v>
      </c>
      <c r="D13" s="105" t="s">
        <v>8</v>
      </c>
      <c r="E13" s="167" t="s">
        <v>138</v>
      </c>
      <c r="F13" s="89">
        <v>1034.8800000000001</v>
      </c>
      <c r="G13" s="56">
        <v>6.16</v>
      </c>
      <c r="H13" s="63">
        <f t="shared" si="1"/>
        <v>4.62</v>
      </c>
      <c r="I13" s="60">
        <v>36.32</v>
      </c>
      <c r="J13" s="63">
        <f t="shared" si="2"/>
        <v>167.8</v>
      </c>
      <c r="K13" s="63">
        <f>ROUND(J13*0.2194,2)</f>
        <v>36.82</v>
      </c>
      <c r="L13" s="63">
        <f t="shared" si="4"/>
        <v>204.62</v>
      </c>
    </row>
    <row r="14" spans="1:12" ht="71.400000000000006" x14ac:dyDescent="0.3">
      <c r="B14" s="60">
        <v>4</v>
      </c>
      <c r="C14" s="104" t="s">
        <v>21</v>
      </c>
      <c r="D14" s="105" t="s">
        <v>7</v>
      </c>
      <c r="E14" s="167" t="s">
        <v>101</v>
      </c>
      <c r="F14" s="89">
        <v>1375</v>
      </c>
      <c r="G14" s="56">
        <v>8.59</v>
      </c>
      <c r="H14" s="63">
        <f t="shared" si="1"/>
        <v>6.4424999999999999</v>
      </c>
      <c r="I14" s="63">
        <v>23.08</v>
      </c>
      <c r="J14" s="63">
        <f t="shared" si="2"/>
        <v>148.69</v>
      </c>
      <c r="K14" s="63">
        <f t="shared" si="3"/>
        <v>35.08</v>
      </c>
      <c r="L14" s="63">
        <f t="shared" si="4"/>
        <v>183.76999999999998</v>
      </c>
    </row>
    <row r="15" spans="1:12" ht="71.400000000000006" x14ac:dyDescent="0.3">
      <c r="B15" s="60">
        <v>5</v>
      </c>
      <c r="C15" s="104" t="s">
        <v>21</v>
      </c>
      <c r="D15" s="105" t="s">
        <v>7</v>
      </c>
      <c r="E15" s="167" t="s">
        <v>101</v>
      </c>
      <c r="F15" s="89">
        <v>1375</v>
      </c>
      <c r="G15" s="56">
        <v>8.59</v>
      </c>
      <c r="H15" s="63">
        <f t="shared" si="1"/>
        <v>6.4424999999999999</v>
      </c>
      <c r="I15" s="63">
        <v>28.92</v>
      </c>
      <c r="J15" s="63">
        <f t="shared" si="2"/>
        <v>186.32</v>
      </c>
      <c r="K15" s="63">
        <f t="shared" si="3"/>
        <v>43.95</v>
      </c>
      <c r="L15" s="63">
        <f t="shared" si="4"/>
        <v>230.26999999999998</v>
      </c>
    </row>
    <row r="16" spans="1:12" ht="122.4" x14ac:dyDescent="0.3">
      <c r="B16" s="60">
        <v>6</v>
      </c>
      <c r="C16" s="104" t="s">
        <v>21</v>
      </c>
      <c r="D16" s="105" t="s">
        <v>8</v>
      </c>
      <c r="E16" s="167" t="s">
        <v>138</v>
      </c>
      <c r="F16" s="89">
        <v>591.36</v>
      </c>
      <c r="G16" s="56">
        <v>6.16</v>
      </c>
      <c r="H16" s="63">
        <f t="shared" si="1"/>
        <v>4.62</v>
      </c>
      <c r="I16" s="60">
        <v>18.75</v>
      </c>
      <c r="J16" s="63">
        <f t="shared" si="2"/>
        <v>86.63</v>
      </c>
      <c r="K16" s="63">
        <f>ROUND(J16*0.2359,2)</f>
        <v>20.440000000000001</v>
      </c>
      <c r="L16" s="63">
        <f t="shared" si="4"/>
        <v>107.07</v>
      </c>
    </row>
    <row r="17" spans="2:12" ht="71.400000000000006" x14ac:dyDescent="0.3">
      <c r="B17" s="60">
        <v>7</v>
      </c>
      <c r="C17" s="104" t="s">
        <v>21</v>
      </c>
      <c r="D17" s="105" t="s">
        <v>8</v>
      </c>
      <c r="E17" s="167" t="s">
        <v>101</v>
      </c>
      <c r="F17" s="89">
        <v>1034.8800000000001</v>
      </c>
      <c r="G17" s="56">
        <v>6.16</v>
      </c>
      <c r="H17" s="63">
        <f t="shared" si="1"/>
        <v>4.62</v>
      </c>
      <c r="I17" s="60">
        <v>54.58</v>
      </c>
      <c r="J17" s="63">
        <f t="shared" si="2"/>
        <v>252.16</v>
      </c>
      <c r="K17" s="63">
        <f>ROUND(J17*0.2359,2)</f>
        <v>59.48</v>
      </c>
      <c r="L17" s="63">
        <f t="shared" si="4"/>
        <v>311.64</v>
      </c>
    </row>
    <row r="18" spans="2:12" ht="71.400000000000006" x14ac:dyDescent="0.3">
      <c r="B18" s="60">
        <v>8</v>
      </c>
      <c r="C18" s="104" t="s">
        <v>21</v>
      </c>
      <c r="D18" s="105" t="s">
        <v>8</v>
      </c>
      <c r="E18" s="167" t="s">
        <v>101</v>
      </c>
      <c r="F18" s="89">
        <v>1034.8800000000001</v>
      </c>
      <c r="G18" s="56">
        <v>6.16</v>
      </c>
      <c r="H18" s="63">
        <f t="shared" si="1"/>
        <v>4.62</v>
      </c>
      <c r="I18" s="60">
        <v>54.58</v>
      </c>
      <c r="J18" s="63">
        <f t="shared" si="2"/>
        <v>252.16</v>
      </c>
      <c r="K18" s="63">
        <f>ROUND(J18*0.2194,2)</f>
        <v>55.32</v>
      </c>
      <c r="L18" s="63">
        <f t="shared" si="4"/>
        <v>307.48</v>
      </c>
    </row>
    <row r="19" spans="2:12" ht="122.4" x14ac:dyDescent="0.3">
      <c r="B19" s="60">
        <v>9</v>
      </c>
      <c r="C19" s="104" t="s">
        <v>21</v>
      </c>
      <c r="D19" s="105" t="s">
        <v>8</v>
      </c>
      <c r="E19" s="167" t="s">
        <v>138</v>
      </c>
      <c r="F19" s="89">
        <v>1034.8800000000001</v>
      </c>
      <c r="G19" s="56">
        <v>6.16</v>
      </c>
      <c r="H19" s="63">
        <f t="shared" si="1"/>
        <v>4.62</v>
      </c>
      <c r="I19" s="60">
        <v>49.58</v>
      </c>
      <c r="J19" s="63">
        <f t="shared" si="2"/>
        <v>229.06</v>
      </c>
      <c r="K19" s="63">
        <f>ROUND(J19*0.2194,2)</f>
        <v>50.26</v>
      </c>
      <c r="L19" s="63">
        <f t="shared" si="4"/>
        <v>279.32</v>
      </c>
    </row>
    <row r="20" spans="2:12" ht="122.4" x14ac:dyDescent="0.3">
      <c r="B20" s="60">
        <v>10</v>
      </c>
      <c r="C20" s="104" t="s">
        <v>21</v>
      </c>
      <c r="D20" s="105" t="s">
        <v>8</v>
      </c>
      <c r="E20" s="167" t="s">
        <v>138</v>
      </c>
      <c r="F20" s="89">
        <v>1034.8800000000001</v>
      </c>
      <c r="G20" s="56">
        <v>6.16</v>
      </c>
      <c r="H20" s="63">
        <f t="shared" si="1"/>
        <v>4.62</v>
      </c>
      <c r="I20" s="60">
        <v>19.05</v>
      </c>
      <c r="J20" s="63">
        <f t="shared" si="2"/>
        <v>88.01</v>
      </c>
      <c r="K20" s="63">
        <f t="shared" si="3"/>
        <v>20.76</v>
      </c>
      <c r="L20" s="63">
        <f t="shared" si="4"/>
        <v>108.77000000000001</v>
      </c>
    </row>
    <row r="21" spans="2:12" ht="122.4" x14ac:dyDescent="0.3">
      <c r="B21" s="60">
        <v>11</v>
      </c>
      <c r="C21" s="104" t="s">
        <v>21</v>
      </c>
      <c r="D21" s="105" t="s">
        <v>8</v>
      </c>
      <c r="E21" s="167" t="s">
        <v>138</v>
      </c>
      <c r="F21" s="89">
        <v>1034.8800000000001</v>
      </c>
      <c r="G21" s="56">
        <v>6.16</v>
      </c>
      <c r="H21" s="63">
        <f t="shared" si="1"/>
        <v>4.62</v>
      </c>
      <c r="I21" s="60">
        <v>49.58</v>
      </c>
      <c r="J21" s="63">
        <f t="shared" si="2"/>
        <v>229.06</v>
      </c>
      <c r="K21" s="63">
        <f>ROUND(J21*0.2359,2)</f>
        <v>54.04</v>
      </c>
      <c r="L21" s="63">
        <f t="shared" si="4"/>
        <v>283.10000000000002</v>
      </c>
    </row>
    <row r="22" spans="2:12" ht="71.400000000000006" x14ac:dyDescent="0.3">
      <c r="B22" s="60">
        <v>12</v>
      </c>
      <c r="C22" s="104" t="s">
        <v>21</v>
      </c>
      <c r="D22" s="105" t="s">
        <v>8</v>
      </c>
      <c r="E22" s="167" t="s">
        <v>101</v>
      </c>
      <c r="F22" s="89">
        <v>591.36</v>
      </c>
      <c r="G22" s="56">
        <v>6.16</v>
      </c>
      <c r="H22" s="63">
        <f t="shared" si="1"/>
        <v>4.62</v>
      </c>
      <c r="I22" s="60">
        <v>13.58</v>
      </c>
      <c r="J22" s="63">
        <f t="shared" si="2"/>
        <v>62.74</v>
      </c>
      <c r="K22" s="63">
        <f>ROUND(J22*0.2359,2)</f>
        <v>14.8</v>
      </c>
      <c r="L22" s="63">
        <f t="shared" si="4"/>
        <v>77.540000000000006</v>
      </c>
    </row>
    <row r="23" spans="2:12" ht="71.400000000000006" x14ac:dyDescent="0.3">
      <c r="B23" s="60">
        <v>13</v>
      </c>
      <c r="C23" s="104" t="s">
        <v>21</v>
      </c>
      <c r="D23" s="105" t="s">
        <v>7</v>
      </c>
      <c r="E23" s="167" t="s">
        <v>101</v>
      </c>
      <c r="F23" s="89">
        <v>1375</v>
      </c>
      <c r="G23" s="56">
        <v>8.59</v>
      </c>
      <c r="H23" s="63">
        <f t="shared" si="1"/>
        <v>6.4424999999999999</v>
      </c>
      <c r="I23" s="60">
        <v>20.5</v>
      </c>
      <c r="J23" s="63">
        <f t="shared" si="2"/>
        <v>132.07</v>
      </c>
      <c r="K23" s="63">
        <f t="shared" si="3"/>
        <v>31.16</v>
      </c>
      <c r="L23" s="63">
        <f t="shared" si="4"/>
        <v>163.22999999999999</v>
      </c>
    </row>
    <row r="24" spans="2:12" ht="122.4" x14ac:dyDescent="0.3">
      <c r="B24" s="60">
        <v>14</v>
      </c>
      <c r="C24" s="104" t="s">
        <v>21</v>
      </c>
      <c r="D24" s="105" t="s">
        <v>8</v>
      </c>
      <c r="E24" s="167" t="s">
        <v>138</v>
      </c>
      <c r="F24" s="89">
        <v>942.48</v>
      </c>
      <c r="G24" s="56">
        <v>6.16</v>
      </c>
      <c r="H24" s="63">
        <f t="shared" si="1"/>
        <v>4.62</v>
      </c>
      <c r="I24" s="60">
        <v>35.770000000000003</v>
      </c>
      <c r="J24" s="63">
        <f t="shared" si="2"/>
        <v>165.26</v>
      </c>
      <c r="K24" s="63">
        <f t="shared" si="3"/>
        <v>38.979999999999997</v>
      </c>
      <c r="L24" s="63">
        <f t="shared" si="4"/>
        <v>204.23999999999998</v>
      </c>
    </row>
    <row r="25" spans="2:12" ht="71.400000000000006" x14ac:dyDescent="0.3">
      <c r="B25" s="60">
        <v>15</v>
      </c>
      <c r="C25" s="104" t="s">
        <v>21</v>
      </c>
      <c r="D25" s="105" t="s">
        <v>20</v>
      </c>
      <c r="E25" s="167" t="s">
        <v>101</v>
      </c>
      <c r="F25" s="89">
        <v>1732.3</v>
      </c>
      <c r="G25" s="56">
        <v>12.74</v>
      </c>
      <c r="H25" s="63">
        <f t="shared" si="1"/>
        <v>9.5549999999999997</v>
      </c>
      <c r="I25" s="60">
        <v>27.75</v>
      </c>
      <c r="J25" s="63">
        <f t="shared" si="2"/>
        <v>265.14999999999998</v>
      </c>
      <c r="K25" s="63">
        <f t="shared" si="3"/>
        <v>62.55</v>
      </c>
      <c r="L25" s="63">
        <f t="shared" si="4"/>
        <v>327.7</v>
      </c>
    </row>
    <row r="26" spans="2:12" ht="81.599999999999994" x14ac:dyDescent="0.3">
      <c r="B26" s="60">
        <v>16</v>
      </c>
      <c r="C26" s="104" t="s">
        <v>21</v>
      </c>
      <c r="D26" s="105" t="s">
        <v>7</v>
      </c>
      <c r="E26" s="167" t="s">
        <v>139</v>
      </c>
      <c r="F26" s="89">
        <v>999.36</v>
      </c>
      <c r="G26" s="57">
        <v>6.94</v>
      </c>
      <c r="H26" s="63">
        <f t="shared" si="1"/>
        <v>5.2050000000000001</v>
      </c>
      <c r="I26" s="60">
        <v>24.08</v>
      </c>
      <c r="J26" s="63">
        <f t="shared" si="2"/>
        <v>125.34</v>
      </c>
      <c r="K26" s="63">
        <f t="shared" si="3"/>
        <v>29.57</v>
      </c>
      <c r="L26" s="63">
        <f t="shared" si="4"/>
        <v>154.91</v>
      </c>
    </row>
    <row r="27" spans="2:12" ht="122.4" x14ac:dyDescent="0.3">
      <c r="B27" s="60">
        <v>17</v>
      </c>
      <c r="C27" s="104" t="s">
        <v>21</v>
      </c>
      <c r="D27" s="105" t="s">
        <v>7</v>
      </c>
      <c r="E27" s="167" t="s">
        <v>138</v>
      </c>
      <c r="F27" s="89">
        <v>832.8</v>
      </c>
      <c r="G27" s="57">
        <v>6.94</v>
      </c>
      <c r="H27" s="63">
        <f t="shared" si="1"/>
        <v>5.2050000000000001</v>
      </c>
      <c r="I27" s="60">
        <v>21.1</v>
      </c>
      <c r="J27" s="63">
        <f t="shared" si="2"/>
        <v>109.83</v>
      </c>
      <c r="K27" s="63">
        <f t="shared" si="3"/>
        <v>25.91</v>
      </c>
      <c r="L27" s="63">
        <f t="shared" si="4"/>
        <v>135.74</v>
      </c>
    </row>
    <row r="28" spans="2:12" ht="122.4" x14ac:dyDescent="0.3">
      <c r="B28" s="60">
        <v>18</v>
      </c>
      <c r="C28" s="104" t="s">
        <v>21</v>
      </c>
      <c r="D28" s="105" t="s">
        <v>7</v>
      </c>
      <c r="E28" s="167" t="s">
        <v>138</v>
      </c>
      <c r="F28" s="89">
        <v>1103.46</v>
      </c>
      <c r="G28" s="57">
        <v>6.94</v>
      </c>
      <c r="H28" s="63">
        <f t="shared" si="1"/>
        <v>5.2050000000000001</v>
      </c>
      <c r="I28" s="60">
        <v>38.020000000000003</v>
      </c>
      <c r="J28" s="63">
        <f t="shared" si="2"/>
        <v>197.89</v>
      </c>
      <c r="K28" s="63">
        <f t="shared" si="3"/>
        <v>46.68</v>
      </c>
      <c r="L28" s="63">
        <f t="shared" si="4"/>
        <v>244.57</v>
      </c>
    </row>
    <row r="29" spans="2:12" ht="122.4" x14ac:dyDescent="0.3">
      <c r="B29" s="60">
        <v>19</v>
      </c>
      <c r="C29" s="104" t="s">
        <v>21</v>
      </c>
      <c r="D29" s="105" t="s">
        <v>7</v>
      </c>
      <c r="E29" s="167" t="s">
        <v>138</v>
      </c>
      <c r="F29" s="89">
        <v>1165.92</v>
      </c>
      <c r="G29" s="57">
        <v>6.94</v>
      </c>
      <c r="H29" s="63">
        <f t="shared" si="1"/>
        <v>5.2050000000000001</v>
      </c>
      <c r="I29" s="60">
        <v>53.8</v>
      </c>
      <c r="J29" s="63">
        <f t="shared" si="2"/>
        <v>280.02999999999997</v>
      </c>
      <c r="K29" s="63">
        <f t="shared" si="3"/>
        <v>66.06</v>
      </c>
      <c r="L29" s="63">
        <f t="shared" si="4"/>
        <v>346.09</v>
      </c>
    </row>
    <row r="30" spans="2:12" ht="81.599999999999994" x14ac:dyDescent="0.3">
      <c r="B30" s="60">
        <v>20</v>
      </c>
      <c r="C30" s="104" t="s">
        <v>21</v>
      </c>
      <c r="D30" s="105" t="s">
        <v>7</v>
      </c>
      <c r="E30" s="167" t="s">
        <v>139</v>
      </c>
      <c r="F30" s="89">
        <v>1061.82</v>
      </c>
      <c r="G30" s="57">
        <v>6.94</v>
      </c>
      <c r="H30" s="63">
        <f t="shared" si="1"/>
        <v>5.2050000000000001</v>
      </c>
      <c r="I30" s="60">
        <v>48.37</v>
      </c>
      <c r="J30" s="63">
        <f t="shared" si="2"/>
        <v>251.77</v>
      </c>
      <c r="K30" s="63">
        <f>ROUND(J30*0.2359,2)</f>
        <v>59.39</v>
      </c>
      <c r="L30" s="63">
        <f t="shared" si="4"/>
        <v>311.16000000000003</v>
      </c>
    </row>
    <row r="31" spans="2:12" ht="153" x14ac:dyDescent="0.3">
      <c r="B31" s="60">
        <v>21</v>
      </c>
      <c r="C31" s="104" t="s">
        <v>21</v>
      </c>
      <c r="D31" s="105" t="s">
        <v>8</v>
      </c>
      <c r="E31" s="167" t="s">
        <v>169</v>
      </c>
      <c r="F31" s="89">
        <v>739.2</v>
      </c>
      <c r="G31" s="57">
        <v>6.16</v>
      </c>
      <c r="H31" s="63">
        <f t="shared" si="1"/>
        <v>4.62</v>
      </c>
      <c r="I31" s="60">
        <v>21.17</v>
      </c>
      <c r="J31" s="63">
        <f t="shared" si="2"/>
        <v>97.81</v>
      </c>
      <c r="K31" s="63">
        <f>ROUND(J31*0.2359,2)</f>
        <v>23.07</v>
      </c>
      <c r="L31" s="63">
        <f t="shared" si="4"/>
        <v>120.88</v>
      </c>
    </row>
    <row r="32" spans="2:12" ht="122.4" x14ac:dyDescent="0.3">
      <c r="B32" s="60">
        <v>22</v>
      </c>
      <c r="C32" s="104" t="s">
        <v>21</v>
      </c>
      <c r="D32" s="105" t="s">
        <v>8</v>
      </c>
      <c r="E32" s="167" t="s">
        <v>138</v>
      </c>
      <c r="F32" s="89">
        <v>1034.8800000000001</v>
      </c>
      <c r="G32" s="57">
        <v>6.16</v>
      </c>
      <c r="H32" s="63">
        <f t="shared" si="1"/>
        <v>4.62</v>
      </c>
      <c r="I32" s="60">
        <v>36.520000000000003</v>
      </c>
      <c r="J32" s="63">
        <f t="shared" si="2"/>
        <v>168.72</v>
      </c>
      <c r="K32" s="63">
        <f t="shared" si="3"/>
        <v>39.799999999999997</v>
      </c>
      <c r="L32" s="63">
        <f t="shared" si="4"/>
        <v>208.51999999999998</v>
      </c>
    </row>
    <row r="33" spans="1:12" ht="122.4" x14ac:dyDescent="0.3">
      <c r="B33" s="60">
        <v>23</v>
      </c>
      <c r="C33" s="104" t="s">
        <v>21</v>
      </c>
      <c r="D33" s="105" t="s">
        <v>8</v>
      </c>
      <c r="E33" s="167" t="s">
        <v>138</v>
      </c>
      <c r="F33" s="89">
        <v>591.36</v>
      </c>
      <c r="G33" s="57">
        <v>6.16</v>
      </c>
      <c r="H33" s="63">
        <f t="shared" si="1"/>
        <v>4.62</v>
      </c>
      <c r="I33" s="60">
        <v>18.3</v>
      </c>
      <c r="J33" s="63">
        <f t="shared" si="2"/>
        <v>84.55</v>
      </c>
      <c r="K33" s="63">
        <f t="shared" si="3"/>
        <v>19.95</v>
      </c>
      <c r="L33" s="63">
        <f t="shared" si="4"/>
        <v>104.5</v>
      </c>
    </row>
    <row r="34" spans="1:12" ht="71.400000000000006" x14ac:dyDescent="0.3">
      <c r="B34" s="60">
        <v>24</v>
      </c>
      <c r="C34" s="104" t="s">
        <v>21</v>
      </c>
      <c r="D34" s="105" t="s">
        <v>123</v>
      </c>
      <c r="E34" s="167" t="s">
        <v>101</v>
      </c>
      <c r="F34" s="89">
        <v>1375</v>
      </c>
      <c r="G34" s="57">
        <v>8.59</v>
      </c>
      <c r="H34" s="63">
        <f t="shared" si="1"/>
        <v>6.4424999999999999</v>
      </c>
      <c r="I34" s="60">
        <v>36.75</v>
      </c>
      <c r="J34" s="63">
        <f t="shared" si="2"/>
        <v>236.76</v>
      </c>
      <c r="K34" s="63">
        <f>ROUND(J34*0.2194,2)</f>
        <v>51.95</v>
      </c>
      <c r="L34" s="63">
        <f t="shared" si="4"/>
        <v>288.70999999999998</v>
      </c>
    </row>
    <row r="35" spans="1:12" ht="71.400000000000006" x14ac:dyDescent="0.3">
      <c r="B35" s="60">
        <v>25</v>
      </c>
      <c r="C35" s="104" t="s">
        <v>21</v>
      </c>
      <c r="D35" s="105" t="s">
        <v>7</v>
      </c>
      <c r="E35" s="167" t="s">
        <v>101</v>
      </c>
      <c r="F35" s="89">
        <v>1375</v>
      </c>
      <c r="G35" s="57">
        <v>8.59</v>
      </c>
      <c r="H35" s="63">
        <f t="shared" si="1"/>
        <v>6.4424999999999999</v>
      </c>
      <c r="I35" s="60">
        <v>40.57</v>
      </c>
      <c r="J35" s="63">
        <f t="shared" si="2"/>
        <v>261.37</v>
      </c>
      <c r="K35" s="63">
        <f t="shared" si="3"/>
        <v>61.66</v>
      </c>
      <c r="L35" s="63">
        <f t="shared" si="4"/>
        <v>323.02999999999997</v>
      </c>
    </row>
    <row r="36" spans="1:12" ht="71.400000000000006" x14ac:dyDescent="0.3">
      <c r="B36" s="60">
        <v>26</v>
      </c>
      <c r="C36" s="104" t="s">
        <v>21</v>
      </c>
      <c r="D36" s="105" t="s">
        <v>19</v>
      </c>
      <c r="E36" s="167" t="s">
        <v>101</v>
      </c>
      <c r="F36" s="89">
        <v>1917</v>
      </c>
      <c r="G36" s="57">
        <v>11.98</v>
      </c>
      <c r="H36" s="63">
        <f t="shared" si="1"/>
        <v>8.9849999999999994</v>
      </c>
      <c r="I36" s="60">
        <v>31.67</v>
      </c>
      <c r="J36" s="63">
        <f t="shared" si="2"/>
        <v>284.55</v>
      </c>
      <c r="K36" s="63">
        <f>ROUND(J36*0.2194,2)</f>
        <v>62.43</v>
      </c>
      <c r="L36" s="63">
        <f t="shared" si="4"/>
        <v>346.98</v>
      </c>
    </row>
    <row r="37" spans="1:12" x14ac:dyDescent="0.3">
      <c r="C37" s="41" t="s">
        <v>10</v>
      </c>
      <c r="D37" s="29"/>
      <c r="E37" s="173"/>
      <c r="F37" s="25"/>
      <c r="G37" s="5"/>
      <c r="H37" s="4"/>
      <c r="I37" s="16">
        <f>SUM(I11:I36)</f>
        <v>843.88999999999976</v>
      </c>
      <c r="J37" s="26">
        <f>SUM(J11:J36)</f>
        <v>4555.4699999999993</v>
      </c>
      <c r="K37" s="26">
        <f>SUM(K11:K36)</f>
        <v>1055.3399999999999</v>
      </c>
      <c r="L37" s="26">
        <f>ROUND(SUM(L11:L36),2)</f>
        <v>5610.81</v>
      </c>
    </row>
    <row r="38" spans="1:12" x14ac:dyDescent="0.3">
      <c r="A38" s="8" t="s">
        <v>22</v>
      </c>
      <c r="B38" s="8" t="s">
        <v>23</v>
      </c>
      <c r="C38" s="103"/>
      <c r="D38" s="106"/>
      <c r="E38" s="169"/>
      <c r="F38" s="20"/>
      <c r="G38" s="6"/>
      <c r="H38" s="6"/>
      <c r="I38" s="19"/>
      <c r="J38" s="42"/>
      <c r="K38" s="42"/>
      <c r="L38" s="43"/>
    </row>
    <row r="39" spans="1:12" x14ac:dyDescent="0.3">
      <c r="B39" s="107">
        <v>1</v>
      </c>
      <c r="C39" s="108" t="s">
        <v>24</v>
      </c>
      <c r="D39" s="109" t="s">
        <v>25</v>
      </c>
      <c r="E39" s="166" t="s">
        <v>26</v>
      </c>
      <c r="F39" s="56">
        <v>960</v>
      </c>
      <c r="G39" s="57">
        <v>5.7342000000000004</v>
      </c>
      <c r="H39" s="57">
        <v>4.3006500000000001</v>
      </c>
      <c r="I39" s="64">
        <v>27</v>
      </c>
      <c r="J39" s="65">
        <v>116.11</v>
      </c>
      <c r="K39" s="65">
        <v>27.1</v>
      </c>
      <c r="L39" s="65">
        <f>SUM(J39:K39)</f>
        <v>143.21</v>
      </c>
    </row>
    <row r="40" spans="1:12" x14ac:dyDescent="0.3">
      <c r="B40" s="110">
        <v>2</v>
      </c>
      <c r="C40" s="29" t="s">
        <v>24</v>
      </c>
      <c r="D40" s="109" t="s">
        <v>27</v>
      </c>
      <c r="E40" s="166" t="s">
        <v>26</v>
      </c>
      <c r="F40" s="56">
        <v>930</v>
      </c>
      <c r="G40" s="57">
        <v>5.5549999999999997</v>
      </c>
      <c r="H40" s="57">
        <v>4.1662499999999998</v>
      </c>
      <c r="I40" s="64">
        <v>75</v>
      </c>
      <c r="J40" s="65">
        <v>312.47000000000003</v>
      </c>
      <c r="K40" s="65">
        <v>73.709999999999994</v>
      </c>
      <c r="L40" s="65">
        <f>SUM(J40:K40)</f>
        <v>386.18</v>
      </c>
    </row>
    <row r="41" spans="1:12" x14ac:dyDescent="0.3">
      <c r="B41" s="110"/>
      <c r="C41" s="41" t="s">
        <v>10</v>
      </c>
      <c r="D41" s="109"/>
      <c r="E41" s="166"/>
      <c r="F41" s="17"/>
      <c r="G41" s="5"/>
      <c r="H41" s="5"/>
      <c r="I41" s="22">
        <f>SUM(I39:I40)</f>
        <v>102</v>
      </c>
      <c r="J41" s="26">
        <f>SUM(J39:J40)</f>
        <v>428.58000000000004</v>
      </c>
      <c r="K41" s="26">
        <f>SUM(K39:K40)</f>
        <v>100.81</v>
      </c>
      <c r="L41" s="21">
        <f>ROUND(SUM(L39:L40),2)</f>
        <v>529.39</v>
      </c>
    </row>
    <row r="42" spans="1:12" x14ac:dyDescent="0.3">
      <c r="A42" s="8" t="s">
        <v>28</v>
      </c>
      <c r="B42" s="8" t="s">
        <v>140</v>
      </c>
      <c r="C42" s="103"/>
      <c r="D42" s="106"/>
      <c r="E42" s="174"/>
      <c r="F42" s="34"/>
      <c r="G42" s="7"/>
      <c r="H42" s="7"/>
      <c r="I42" s="33"/>
      <c r="J42" s="44"/>
      <c r="K42" s="44"/>
      <c r="L42" s="45"/>
    </row>
    <row r="43" spans="1:12" ht="51" x14ac:dyDescent="0.3">
      <c r="B43" s="107">
        <v>1</v>
      </c>
      <c r="C43" s="108" t="s">
        <v>29</v>
      </c>
      <c r="D43" s="111" t="s">
        <v>7</v>
      </c>
      <c r="E43" s="175" t="s">
        <v>170</v>
      </c>
      <c r="F43" s="56">
        <v>1190</v>
      </c>
      <c r="G43" s="56">
        <f>ROUND(F43/160,2)</f>
        <v>7.44</v>
      </c>
      <c r="H43" s="56">
        <f>ROUND(G43*0.75,2)</f>
        <v>5.58</v>
      </c>
      <c r="I43" s="60">
        <v>10</v>
      </c>
      <c r="J43" s="60">
        <f>H43*I43</f>
        <v>55.8</v>
      </c>
      <c r="K43" s="60">
        <f>ROUND(J43*0.2359,2)</f>
        <v>13.16</v>
      </c>
      <c r="L43" s="60">
        <f>J43+K43</f>
        <v>68.959999999999994</v>
      </c>
    </row>
    <row r="44" spans="1:12" ht="51" x14ac:dyDescent="0.3">
      <c r="B44" s="110">
        <v>2</v>
      </c>
      <c r="C44" s="108" t="s">
        <v>29</v>
      </c>
      <c r="D44" s="111" t="s">
        <v>7</v>
      </c>
      <c r="E44" s="175" t="s">
        <v>170</v>
      </c>
      <c r="F44" s="56">
        <v>1190</v>
      </c>
      <c r="G44" s="56">
        <f t="shared" ref="G44:G63" si="5">ROUND(F44/160,2)</f>
        <v>7.44</v>
      </c>
      <c r="H44" s="56">
        <f t="shared" ref="H44:H63" si="6">ROUND(G44*0.75,2)</f>
        <v>5.58</v>
      </c>
      <c r="I44" s="60">
        <v>7</v>
      </c>
      <c r="J44" s="60">
        <f t="shared" ref="J44:J63" si="7">H44*I44</f>
        <v>39.06</v>
      </c>
      <c r="K44" s="60">
        <f t="shared" ref="K44:K63" si="8">ROUND(J44*0.2359,2)</f>
        <v>9.2100000000000009</v>
      </c>
      <c r="L44" s="60">
        <f t="shared" ref="L44:L63" si="9">J44+K44</f>
        <v>48.27</v>
      </c>
    </row>
    <row r="45" spans="1:12" ht="51" x14ac:dyDescent="0.3">
      <c r="B45" s="110">
        <v>3</v>
      </c>
      <c r="C45" s="108" t="s">
        <v>29</v>
      </c>
      <c r="D45" s="111" t="s">
        <v>8</v>
      </c>
      <c r="E45" s="175" t="s">
        <v>170</v>
      </c>
      <c r="F45" s="56">
        <v>1093</v>
      </c>
      <c r="G45" s="56">
        <f t="shared" si="5"/>
        <v>6.83</v>
      </c>
      <c r="H45" s="56">
        <f t="shared" si="6"/>
        <v>5.12</v>
      </c>
      <c r="I45" s="60">
        <v>29</v>
      </c>
      <c r="J45" s="60">
        <f t="shared" si="7"/>
        <v>148.47999999999999</v>
      </c>
      <c r="K45" s="60">
        <f t="shared" si="8"/>
        <v>35.03</v>
      </c>
      <c r="L45" s="60">
        <f t="shared" si="9"/>
        <v>183.51</v>
      </c>
    </row>
    <row r="46" spans="1:12" ht="51" x14ac:dyDescent="0.3">
      <c r="B46" s="110">
        <v>4</v>
      </c>
      <c r="C46" s="108" t="s">
        <v>29</v>
      </c>
      <c r="D46" s="111" t="s">
        <v>8</v>
      </c>
      <c r="E46" s="175" t="s">
        <v>170</v>
      </c>
      <c r="F46" s="56">
        <v>1093</v>
      </c>
      <c r="G46" s="56">
        <f t="shared" si="5"/>
        <v>6.83</v>
      </c>
      <c r="H46" s="56">
        <f t="shared" si="6"/>
        <v>5.12</v>
      </c>
      <c r="I46" s="60">
        <v>15</v>
      </c>
      <c r="J46" s="60">
        <f t="shared" si="7"/>
        <v>76.8</v>
      </c>
      <c r="K46" s="60">
        <f t="shared" si="8"/>
        <v>18.12</v>
      </c>
      <c r="L46" s="60">
        <f t="shared" si="9"/>
        <v>94.92</v>
      </c>
    </row>
    <row r="47" spans="1:12" ht="51" x14ac:dyDescent="0.3">
      <c r="B47" s="110">
        <v>5</v>
      </c>
      <c r="C47" s="108" t="s">
        <v>29</v>
      </c>
      <c r="D47" s="111" t="s">
        <v>8</v>
      </c>
      <c r="E47" s="175" t="s">
        <v>170</v>
      </c>
      <c r="F47" s="56">
        <v>1093</v>
      </c>
      <c r="G47" s="56">
        <f t="shared" si="5"/>
        <v>6.83</v>
      </c>
      <c r="H47" s="56">
        <f t="shared" si="6"/>
        <v>5.12</v>
      </c>
      <c r="I47" s="60">
        <v>32</v>
      </c>
      <c r="J47" s="60">
        <f t="shared" si="7"/>
        <v>163.84</v>
      </c>
      <c r="K47" s="60">
        <f t="shared" si="8"/>
        <v>38.65</v>
      </c>
      <c r="L47" s="60">
        <f t="shared" si="9"/>
        <v>202.49</v>
      </c>
    </row>
    <row r="48" spans="1:12" ht="51" x14ac:dyDescent="0.3">
      <c r="B48" s="110">
        <v>6</v>
      </c>
      <c r="C48" s="108" t="s">
        <v>29</v>
      </c>
      <c r="D48" s="111" t="s">
        <v>8</v>
      </c>
      <c r="E48" s="175" t="s">
        <v>170</v>
      </c>
      <c r="F48" s="56">
        <v>1093</v>
      </c>
      <c r="G48" s="56">
        <f t="shared" si="5"/>
        <v>6.83</v>
      </c>
      <c r="H48" s="56">
        <f t="shared" si="6"/>
        <v>5.12</v>
      </c>
      <c r="I48" s="60">
        <v>5</v>
      </c>
      <c r="J48" s="60">
        <f t="shared" si="7"/>
        <v>25.6</v>
      </c>
      <c r="K48" s="60">
        <f t="shared" si="8"/>
        <v>6.04</v>
      </c>
      <c r="L48" s="60">
        <f t="shared" si="9"/>
        <v>31.64</v>
      </c>
    </row>
    <row r="49" spans="2:12" ht="51" x14ac:dyDescent="0.3">
      <c r="B49" s="110">
        <v>7</v>
      </c>
      <c r="C49" s="108" t="s">
        <v>29</v>
      </c>
      <c r="D49" s="111" t="s">
        <v>8</v>
      </c>
      <c r="E49" s="175" t="s">
        <v>170</v>
      </c>
      <c r="F49" s="56">
        <v>1093</v>
      </c>
      <c r="G49" s="56">
        <f t="shared" si="5"/>
        <v>6.83</v>
      </c>
      <c r="H49" s="56">
        <f t="shared" si="6"/>
        <v>5.12</v>
      </c>
      <c r="I49" s="60">
        <v>22</v>
      </c>
      <c r="J49" s="60">
        <f t="shared" si="7"/>
        <v>112.64</v>
      </c>
      <c r="K49" s="60">
        <f t="shared" si="8"/>
        <v>26.57</v>
      </c>
      <c r="L49" s="60">
        <f t="shared" si="9"/>
        <v>139.21</v>
      </c>
    </row>
    <row r="50" spans="2:12" ht="51" x14ac:dyDescent="0.3">
      <c r="B50" s="110">
        <v>8</v>
      </c>
      <c r="C50" s="108" t="s">
        <v>29</v>
      </c>
      <c r="D50" s="111" t="s">
        <v>8</v>
      </c>
      <c r="E50" s="175" t="s">
        <v>170</v>
      </c>
      <c r="F50" s="56">
        <v>1093</v>
      </c>
      <c r="G50" s="56">
        <f t="shared" si="5"/>
        <v>6.83</v>
      </c>
      <c r="H50" s="56">
        <f t="shared" si="6"/>
        <v>5.12</v>
      </c>
      <c r="I50" s="60">
        <v>30</v>
      </c>
      <c r="J50" s="60">
        <f t="shared" si="7"/>
        <v>153.6</v>
      </c>
      <c r="K50" s="60">
        <f t="shared" si="8"/>
        <v>36.229999999999997</v>
      </c>
      <c r="L50" s="60">
        <f t="shared" si="9"/>
        <v>189.82999999999998</v>
      </c>
    </row>
    <row r="51" spans="2:12" ht="51" x14ac:dyDescent="0.3">
      <c r="B51" s="110">
        <v>9</v>
      </c>
      <c r="C51" s="108" t="s">
        <v>29</v>
      </c>
      <c r="D51" s="111" t="s">
        <v>8</v>
      </c>
      <c r="E51" s="175" t="s">
        <v>170</v>
      </c>
      <c r="F51" s="56">
        <v>1093</v>
      </c>
      <c r="G51" s="56">
        <f t="shared" si="5"/>
        <v>6.83</v>
      </c>
      <c r="H51" s="56">
        <f t="shared" si="6"/>
        <v>5.12</v>
      </c>
      <c r="I51" s="60">
        <v>8</v>
      </c>
      <c r="J51" s="60">
        <f t="shared" si="7"/>
        <v>40.96</v>
      </c>
      <c r="K51" s="60">
        <f t="shared" si="8"/>
        <v>9.66</v>
      </c>
      <c r="L51" s="60">
        <f t="shared" si="9"/>
        <v>50.620000000000005</v>
      </c>
    </row>
    <row r="52" spans="2:12" ht="51" x14ac:dyDescent="0.3">
      <c r="B52" s="110">
        <v>10</v>
      </c>
      <c r="C52" s="108" t="s">
        <v>29</v>
      </c>
      <c r="D52" s="111" t="s">
        <v>8</v>
      </c>
      <c r="E52" s="175" t="s">
        <v>170</v>
      </c>
      <c r="F52" s="56">
        <v>1093</v>
      </c>
      <c r="G52" s="56">
        <f t="shared" si="5"/>
        <v>6.83</v>
      </c>
      <c r="H52" s="56">
        <f t="shared" si="6"/>
        <v>5.12</v>
      </c>
      <c r="I52" s="60">
        <v>9</v>
      </c>
      <c r="J52" s="60">
        <f t="shared" si="7"/>
        <v>46.08</v>
      </c>
      <c r="K52" s="60">
        <f t="shared" si="8"/>
        <v>10.87</v>
      </c>
      <c r="L52" s="60">
        <f t="shared" si="9"/>
        <v>56.949999999999996</v>
      </c>
    </row>
    <row r="53" spans="2:12" ht="51" x14ac:dyDescent="0.3">
      <c r="B53" s="110">
        <v>11</v>
      </c>
      <c r="C53" s="108" t="s">
        <v>29</v>
      </c>
      <c r="D53" s="111" t="s">
        <v>8</v>
      </c>
      <c r="E53" s="175" t="s">
        <v>170</v>
      </c>
      <c r="F53" s="56">
        <v>1093</v>
      </c>
      <c r="G53" s="56">
        <f t="shared" si="5"/>
        <v>6.83</v>
      </c>
      <c r="H53" s="56">
        <f t="shared" si="6"/>
        <v>5.12</v>
      </c>
      <c r="I53" s="60">
        <v>25</v>
      </c>
      <c r="J53" s="60">
        <f t="shared" si="7"/>
        <v>128</v>
      </c>
      <c r="K53" s="60">
        <f t="shared" si="8"/>
        <v>30.2</v>
      </c>
      <c r="L53" s="60">
        <f t="shared" si="9"/>
        <v>158.19999999999999</v>
      </c>
    </row>
    <row r="54" spans="2:12" ht="51" x14ac:dyDescent="0.3">
      <c r="B54" s="110">
        <v>12</v>
      </c>
      <c r="C54" s="108" t="s">
        <v>29</v>
      </c>
      <c r="D54" s="111" t="s">
        <v>8</v>
      </c>
      <c r="E54" s="175" t="s">
        <v>170</v>
      </c>
      <c r="F54" s="56">
        <v>1093</v>
      </c>
      <c r="G54" s="56">
        <f t="shared" si="5"/>
        <v>6.83</v>
      </c>
      <c r="H54" s="56">
        <f t="shared" si="6"/>
        <v>5.12</v>
      </c>
      <c r="I54" s="60">
        <v>21</v>
      </c>
      <c r="J54" s="60">
        <f t="shared" si="7"/>
        <v>107.52</v>
      </c>
      <c r="K54" s="60">
        <f t="shared" si="8"/>
        <v>25.36</v>
      </c>
      <c r="L54" s="60">
        <f t="shared" si="9"/>
        <v>132.88</v>
      </c>
    </row>
    <row r="55" spans="2:12" ht="51" x14ac:dyDescent="0.3">
      <c r="B55" s="110">
        <v>13</v>
      </c>
      <c r="C55" s="108" t="s">
        <v>29</v>
      </c>
      <c r="D55" s="111" t="s">
        <v>7</v>
      </c>
      <c r="E55" s="175" t="s">
        <v>170</v>
      </c>
      <c r="F55" s="56">
        <v>1190</v>
      </c>
      <c r="G55" s="56">
        <f t="shared" si="5"/>
        <v>7.44</v>
      </c>
      <c r="H55" s="56">
        <f t="shared" si="6"/>
        <v>5.58</v>
      </c>
      <c r="I55" s="60">
        <v>11</v>
      </c>
      <c r="J55" s="60">
        <f t="shared" si="7"/>
        <v>61.38</v>
      </c>
      <c r="K55" s="60">
        <f t="shared" si="8"/>
        <v>14.48</v>
      </c>
      <c r="L55" s="60">
        <f t="shared" si="9"/>
        <v>75.86</v>
      </c>
    </row>
    <row r="56" spans="2:12" ht="51" x14ac:dyDescent="0.3">
      <c r="B56" s="110">
        <v>14</v>
      </c>
      <c r="C56" s="108" t="s">
        <v>29</v>
      </c>
      <c r="D56" s="111" t="s">
        <v>8</v>
      </c>
      <c r="E56" s="175" t="s">
        <v>170</v>
      </c>
      <c r="F56" s="56">
        <v>1093</v>
      </c>
      <c r="G56" s="56">
        <f t="shared" si="5"/>
        <v>6.83</v>
      </c>
      <c r="H56" s="56">
        <f t="shared" si="6"/>
        <v>5.12</v>
      </c>
      <c r="I56" s="60">
        <v>4</v>
      </c>
      <c r="J56" s="60">
        <f t="shared" si="7"/>
        <v>20.48</v>
      </c>
      <c r="K56" s="60">
        <f t="shared" si="8"/>
        <v>4.83</v>
      </c>
      <c r="L56" s="60">
        <f t="shared" si="9"/>
        <v>25.310000000000002</v>
      </c>
    </row>
    <row r="57" spans="2:12" ht="51" x14ac:dyDescent="0.3">
      <c r="B57" s="110">
        <v>15</v>
      </c>
      <c r="C57" s="108" t="s">
        <v>29</v>
      </c>
      <c r="D57" s="111" t="s">
        <v>8</v>
      </c>
      <c r="E57" s="175" t="s">
        <v>170</v>
      </c>
      <c r="F57" s="56">
        <v>1093</v>
      </c>
      <c r="G57" s="56">
        <f t="shared" si="5"/>
        <v>6.83</v>
      </c>
      <c r="H57" s="56">
        <f t="shared" si="6"/>
        <v>5.12</v>
      </c>
      <c r="I57" s="60">
        <v>11</v>
      </c>
      <c r="J57" s="60">
        <f t="shared" si="7"/>
        <v>56.32</v>
      </c>
      <c r="K57" s="60">
        <f t="shared" si="8"/>
        <v>13.29</v>
      </c>
      <c r="L57" s="60">
        <f t="shared" si="9"/>
        <v>69.61</v>
      </c>
    </row>
    <row r="58" spans="2:12" ht="51" x14ac:dyDescent="0.3">
      <c r="B58" s="110">
        <v>16</v>
      </c>
      <c r="C58" s="108" t="s">
        <v>29</v>
      </c>
      <c r="D58" s="111" t="s">
        <v>8</v>
      </c>
      <c r="E58" s="175" t="s">
        <v>170</v>
      </c>
      <c r="F58" s="56">
        <v>1093</v>
      </c>
      <c r="G58" s="56">
        <f t="shared" si="5"/>
        <v>6.83</v>
      </c>
      <c r="H58" s="56">
        <f t="shared" si="6"/>
        <v>5.12</v>
      </c>
      <c r="I58" s="60">
        <v>14</v>
      </c>
      <c r="J58" s="60">
        <f t="shared" si="7"/>
        <v>71.680000000000007</v>
      </c>
      <c r="K58" s="60">
        <f t="shared" si="8"/>
        <v>16.91</v>
      </c>
      <c r="L58" s="60">
        <f t="shared" si="9"/>
        <v>88.59</v>
      </c>
    </row>
    <row r="59" spans="2:12" ht="51" x14ac:dyDescent="0.3">
      <c r="B59" s="110">
        <v>17</v>
      </c>
      <c r="C59" s="108" t="s">
        <v>29</v>
      </c>
      <c r="D59" s="111" t="s">
        <v>8</v>
      </c>
      <c r="E59" s="175" t="s">
        <v>170</v>
      </c>
      <c r="F59" s="56">
        <v>1093</v>
      </c>
      <c r="G59" s="56">
        <f t="shared" si="5"/>
        <v>6.83</v>
      </c>
      <c r="H59" s="56">
        <f t="shared" si="6"/>
        <v>5.12</v>
      </c>
      <c r="I59" s="60">
        <v>6</v>
      </c>
      <c r="J59" s="60">
        <f t="shared" si="7"/>
        <v>30.72</v>
      </c>
      <c r="K59" s="60">
        <f t="shared" si="8"/>
        <v>7.25</v>
      </c>
      <c r="L59" s="60">
        <f t="shared" si="9"/>
        <v>37.97</v>
      </c>
    </row>
    <row r="60" spans="2:12" ht="51" x14ac:dyDescent="0.3">
      <c r="B60" s="110">
        <v>18</v>
      </c>
      <c r="C60" s="108" t="s">
        <v>29</v>
      </c>
      <c r="D60" s="111" t="s">
        <v>8</v>
      </c>
      <c r="E60" s="175" t="s">
        <v>170</v>
      </c>
      <c r="F60" s="56">
        <v>1093</v>
      </c>
      <c r="G60" s="56">
        <f t="shared" si="5"/>
        <v>6.83</v>
      </c>
      <c r="H60" s="56">
        <f t="shared" si="6"/>
        <v>5.12</v>
      </c>
      <c r="I60" s="60">
        <v>6</v>
      </c>
      <c r="J60" s="60">
        <f t="shared" si="7"/>
        <v>30.72</v>
      </c>
      <c r="K60" s="60">
        <f t="shared" si="8"/>
        <v>7.25</v>
      </c>
      <c r="L60" s="60">
        <f t="shared" si="9"/>
        <v>37.97</v>
      </c>
    </row>
    <row r="61" spans="2:12" ht="51" x14ac:dyDescent="0.3">
      <c r="B61" s="110">
        <v>19</v>
      </c>
      <c r="C61" s="108" t="s">
        <v>29</v>
      </c>
      <c r="D61" s="111" t="s">
        <v>8</v>
      </c>
      <c r="E61" s="175" t="s">
        <v>170</v>
      </c>
      <c r="F61" s="56">
        <v>1093</v>
      </c>
      <c r="G61" s="56">
        <f t="shared" si="5"/>
        <v>6.83</v>
      </c>
      <c r="H61" s="56">
        <f t="shared" si="6"/>
        <v>5.12</v>
      </c>
      <c r="I61" s="60">
        <v>6</v>
      </c>
      <c r="J61" s="60">
        <f t="shared" si="7"/>
        <v>30.72</v>
      </c>
      <c r="K61" s="60">
        <f t="shared" si="8"/>
        <v>7.25</v>
      </c>
      <c r="L61" s="60">
        <f t="shared" si="9"/>
        <v>37.97</v>
      </c>
    </row>
    <row r="62" spans="2:12" ht="51" x14ac:dyDescent="0.3">
      <c r="B62" s="110">
        <v>20</v>
      </c>
      <c r="C62" s="108" t="s">
        <v>29</v>
      </c>
      <c r="D62" s="111" t="s">
        <v>8</v>
      </c>
      <c r="E62" s="175" t="s">
        <v>170</v>
      </c>
      <c r="F62" s="56">
        <v>1093</v>
      </c>
      <c r="G62" s="56">
        <f t="shared" si="5"/>
        <v>6.83</v>
      </c>
      <c r="H62" s="56">
        <f t="shared" si="6"/>
        <v>5.12</v>
      </c>
      <c r="I62" s="60">
        <v>3</v>
      </c>
      <c r="J62" s="60">
        <f t="shared" si="7"/>
        <v>15.36</v>
      </c>
      <c r="K62" s="60">
        <f t="shared" si="8"/>
        <v>3.62</v>
      </c>
      <c r="L62" s="60">
        <f t="shared" si="9"/>
        <v>18.98</v>
      </c>
    </row>
    <row r="63" spans="2:12" ht="51" x14ac:dyDescent="0.3">
      <c r="B63" s="110">
        <v>21</v>
      </c>
      <c r="C63" s="108" t="s">
        <v>29</v>
      </c>
      <c r="D63" s="111" t="s">
        <v>8</v>
      </c>
      <c r="E63" s="175" t="s">
        <v>170</v>
      </c>
      <c r="F63" s="56">
        <v>1093</v>
      </c>
      <c r="G63" s="56">
        <f t="shared" si="5"/>
        <v>6.83</v>
      </c>
      <c r="H63" s="56">
        <f t="shared" si="6"/>
        <v>5.12</v>
      </c>
      <c r="I63" s="60">
        <v>9</v>
      </c>
      <c r="J63" s="60">
        <f t="shared" si="7"/>
        <v>46.08</v>
      </c>
      <c r="K63" s="60">
        <f t="shared" si="8"/>
        <v>10.87</v>
      </c>
      <c r="L63" s="60">
        <f t="shared" si="9"/>
        <v>56.949999999999996</v>
      </c>
    </row>
    <row r="64" spans="2:12" x14ac:dyDescent="0.3">
      <c r="C64" s="41" t="s">
        <v>10</v>
      </c>
      <c r="D64" s="111"/>
      <c r="E64" s="166"/>
      <c r="F64" s="17"/>
      <c r="G64" s="5"/>
      <c r="H64" s="5"/>
      <c r="I64" s="22">
        <f>SUM(I43:I63)</f>
        <v>283</v>
      </c>
      <c r="J64" s="26">
        <f>SUM(J43:J63)</f>
        <v>1461.8400000000001</v>
      </c>
      <c r="K64" s="26">
        <f>SUM(K43:K63)</f>
        <v>344.85000000000008</v>
      </c>
      <c r="L64" s="21">
        <f>ROUND(SUM(L43:L63),2)</f>
        <v>1806.69</v>
      </c>
    </row>
    <row r="65" spans="1:12" x14ac:dyDescent="0.3">
      <c r="A65" s="8" t="s">
        <v>30</v>
      </c>
      <c r="B65" s="30" t="s">
        <v>35</v>
      </c>
      <c r="C65" s="112"/>
      <c r="D65" s="112"/>
      <c r="E65" s="176"/>
      <c r="F65" s="46"/>
      <c r="G65" s="7"/>
      <c r="H65" s="7"/>
      <c r="I65" s="33"/>
      <c r="J65" s="44"/>
      <c r="K65" s="44"/>
      <c r="L65" s="45"/>
    </row>
    <row r="66" spans="1:12" ht="27.6" x14ac:dyDescent="0.3">
      <c r="B66" s="113">
        <v>1</v>
      </c>
      <c r="C66" s="29" t="s">
        <v>36</v>
      </c>
      <c r="D66" s="72" t="s">
        <v>37</v>
      </c>
      <c r="E66" s="78" t="s">
        <v>38</v>
      </c>
      <c r="F66" s="89">
        <v>800</v>
      </c>
      <c r="G66" s="63">
        <f>F66/168.17</f>
        <v>4.7570910388297563</v>
      </c>
      <c r="H66" s="63">
        <f t="shared" ref="H66:H75" si="10">G66*0.75</f>
        <v>3.5678182791223172</v>
      </c>
      <c r="I66" s="114">
        <v>7</v>
      </c>
      <c r="J66" s="114">
        <f t="shared" ref="J66:J75" si="11">I66*H66</f>
        <v>24.97472795385622</v>
      </c>
      <c r="K66" s="114">
        <f t="shared" ref="K66:K75" si="12">J66*23.59%</f>
        <v>5.8915383243146824</v>
      </c>
      <c r="L66" s="114">
        <f t="shared" ref="L66:L75" si="13">K66+J66</f>
        <v>30.866266278170905</v>
      </c>
    </row>
    <row r="67" spans="1:12" ht="27.6" x14ac:dyDescent="0.3">
      <c r="B67" s="113">
        <v>2</v>
      </c>
      <c r="C67" s="29" t="s">
        <v>36</v>
      </c>
      <c r="D67" s="72" t="s">
        <v>37</v>
      </c>
      <c r="E67" s="78" t="s">
        <v>38</v>
      </c>
      <c r="F67" s="89">
        <v>800</v>
      </c>
      <c r="G67" s="63">
        <f t="shared" ref="G67:G75" si="14">F67/168.17</f>
        <v>4.7570910388297563</v>
      </c>
      <c r="H67" s="63">
        <f t="shared" si="10"/>
        <v>3.5678182791223172</v>
      </c>
      <c r="I67" s="114">
        <v>15</v>
      </c>
      <c r="J67" s="114">
        <f t="shared" si="11"/>
        <v>53.517274186834754</v>
      </c>
      <c r="K67" s="114">
        <f t="shared" si="12"/>
        <v>12.624724980674319</v>
      </c>
      <c r="L67" s="114">
        <f t="shared" si="13"/>
        <v>66.14199916750907</v>
      </c>
    </row>
    <row r="68" spans="1:12" ht="27.6" x14ac:dyDescent="0.3">
      <c r="B68" s="113">
        <v>3</v>
      </c>
      <c r="C68" s="29" t="s">
        <v>36</v>
      </c>
      <c r="D68" s="72" t="s">
        <v>37</v>
      </c>
      <c r="E68" s="78" t="s">
        <v>38</v>
      </c>
      <c r="F68" s="89">
        <v>800</v>
      </c>
      <c r="G68" s="63">
        <f t="shared" si="14"/>
        <v>4.7570910388297563</v>
      </c>
      <c r="H68" s="63">
        <f t="shared" si="10"/>
        <v>3.5678182791223172</v>
      </c>
      <c r="I68" s="114">
        <v>9.5</v>
      </c>
      <c r="J68" s="114">
        <f t="shared" si="11"/>
        <v>33.894273651662012</v>
      </c>
      <c r="K68" s="114">
        <f t="shared" si="12"/>
        <v>7.9956591544270683</v>
      </c>
      <c r="L68" s="114">
        <f t="shared" si="13"/>
        <v>41.889932806089078</v>
      </c>
    </row>
    <row r="69" spans="1:12" ht="27.6" x14ac:dyDescent="0.3">
      <c r="B69" s="113">
        <v>4</v>
      </c>
      <c r="C69" s="29" t="s">
        <v>36</v>
      </c>
      <c r="D69" s="72" t="s">
        <v>37</v>
      </c>
      <c r="E69" s="78" t="s">
        <v>38</v>
      </c>
      <c r="F69" s="89">
        <v>800</v>
      </c>
      <c r="G69" s="63">
        <f t="shared" si="14"/>
        <v>4.7570910388297563</v>
      </c>
      <c r="H69" s="63">
        <f t="shared" si="10"/>
        <v>3.5678182791223172</v>
      </c>
      <c r="I69" s="114">
        <v>14</v>
      </c>
      <c r="J69" s="114">
        <f t="shared" si="11"/>
        <v>49.949455907712441</v>
      </c>
      <c r="K69" s="114">
        <f t="shared" si="12"/>
        <v>11.783076648629365</v>
      </c>
      <c r="L69" s="114">
        <f t="shared" si="13"/>
        <v>61.732532556341809</v>
      </c>
    </row>
    <row r="70" spans="1:12" ht="30.6" x14ac:dyDescent="0.3">
      <c r="B70" s="113">
        <v>5</v>
      </c>
      <c r="C70" s="29" t="s">
        <v>36</v>
      </c>
      <c r="D70" s="72" t="s">
        <v>37</v>
      </c>
      <c r="E70" s="78" t="s">
        <v>141</v>
      </c>
      <c r="F70" s="89">
        <v>800</v>
      </c>
      <c r="G70" s="63">
        <f t="shared" si="14"/>
        <v>4.7570910388297563</v>
      </c>
      <c r="H70" s="63">
        <f t="shared" si="10"/>
        <v>3.5678182791223172</v>
      </c>
      <c r="I70" s="114">
        <v>105.5</v>
      </c>
      <c r="J70" s="114">
        <f t="shared" si="11"/>
        <v>376.40482844740444</v>
      </c>
      <c r="K70" s="114">
        <f t="shared" si="12"/>
        <v>88.793899030742708</v>
      </c>
      <c r="L70" s="114">
        <f t="shared" si="13"/>
        <v>465.19872747814713</v>
      </c>
    </row>
    <row r="71" spans="1:12" ht="30.6" x14ac:dyDescent="0.3">
      <c r="B71" s="113">
        <v>6</v>
      </c>
      <c r="C71" s="29" t="s">
        <v>36</v>
      </c>
      <c r="D71" s="72" t="s">
        <v>37</v>
      </c>
      <c r="E71" s="78" t="s">
        <v>141</v>
      </c>
      <c r="F71" s="89">
        <v>800</v>
      </c>
      <c r="G71" s="63">
        <f t="shared" si="14"/>
        <v>4.7570910388297563</v>
      </c>
      <c r="H71" s="63">
        <f t="shared" si="10"/>
        <v>3.5678182791223172</v>
      </c>
      <c r="I71" s="114">
        <v>168</v>
      </c>
      <c r="J71" s="114">
        <f t="shared" si="11"/>
        <v>599.39347089254932</v>
      </c>
      <c r="K71" s="114">
        <f t="shared" si="12"/>
        <v>141.39691978355239</v>
      </c>
      <c r="L71" s="114">
        <f t="shared" si="13"/>
        <v>740.79039067610165</v>
      </c>
    </row>
    <row r="72" spans="1:12" ht="30.6" x14ac:dyDescent="0.3">
      <c r="B72" s="113">
        <v>7</v>
      </c>
      <c r="C72" s="29" t="s">
        <v>36</v>
      </c>
      <c r="D72" s="72" t="s">
        <v>37</v>
      </c>
      <c r="E72" s="78" t="s">
        <v>141</v>
      </c>
      <c r="F72" s="89">
        <v>800</v>
      </c>
      <c r="G72" s="63">
        <f t="shared" si="14"/>
        <v>4.7570910388297563</v>
      </c>
      <c r="H72" s="63">
        <f t="shared" si="10"/>
        <v>3.5678182791223172</v>
      </c>
      <c r="I72" s="114">
        <v>24</v>
      </c>
      <c r="J72" s="114">
        <f t="shared" si="11"/>
        <v>85.627638698935613</v>
      </c>
      <c r="K72" s="114">
        <f t="shared" si="12"/>
        <v>20.199559969078912</v>
      </c>
      <c r="L72" s="114">
        <f t="shared" si="13"/>
        <v>105.82719866801452</v>
      </c>
    </row>
    <row r="73" spans="1:12" ht="30.6" x14ac:dyDescent="0.3">
      <c r="B73" s="113">
        <v>8</v>
      </c>
      <c r="C73" s="29" t="s">
        <v>36</v>
      </c>
      <c r="D73" s="72" t="s">
        <v>39</v>
      </c>
      <c r="E73" s="78" t="s">
        <v>141</v>
      </c>
      <c r="F73" s="89">
        <v>755</v>
      </c>
      <c r="G73" s="63">
        <f t="shared" si="14"/>
        <v>4.4895046678955826</v>
      </c>
      <c r="H73" s="63">
        <f t="shared" si="10"/>
        <v>3.3671285009216869</v>
      </c>
      <c r="I73" s="114">
        <v>134.5</v>
      </c>
      <c r="J73" s="114">
        <f t="shared" si="11"/>
        <v>452.87878337396688</v>
      </c>
      <c r="K73" s="114">
        <f t="shared" si="12"/>
        <v>106.83410499791879</v>
      </c>
      <c r="L73" s="114">
        <f t="shared" si="13"/>
        <v>559.7128883718857</v>
      </c>
    </row>
    <row r="74" spans="1:12" ht="30.6" x14ac:dyDescent="0.3">
      <c r="B74" s="113">
        <v>9</v>
      </c>
      <c r="C74" s="29" t="s">
        <v>36</v>
      </c>
      <c r="D74" s="72" t="s">
        <v>39</v>
      </c>
      <c r="E74" s="78" t="s">
        <v>141</v>
      </c>
      <c r="F74" s="89">
        <v>755</v>
      </c>
      <c r="G74" s="63">
        <f t="shared" si="14"/>
        <v>4.4895046678955826</v>
      </c>
      <c r="H74" s="63">
        <f t="shared" si="10"/>
        <v>3.3671285009216869</v>
      </c>
      <c r="I74" s="114">
        <v>72</v>
      </c>
      <c r="J74" s="114">
        <f t="shared" si="11"/>
        <v>242.43325206636146</v>
      </c>
      <c r="K74" s="114">
        <f t="shared" si="12"/>
        <v>57.19000416245467</v>
      </c>
      <c r="L74" s="114">
        <f t="shared" si="13"/>
        <v>299.6232562288161</v>
      </c>
    </row>
    <row r="75" spans="1:12" ht="30.6" x14ac:dyDescent="0.3">
      <c r="B75" s="113">
        <v>10</v>
      </c>
      <c r="C75" s="29" t="s">
        <v>36</v>
      </c>
      <c r="D75" s="72" t="s">
        <v>39</v>
      </c>
      <c r="E75" s="78" t="s">
        <v>141</v>
      </c>
      <c r="F75" s="89">
        <v>755</v>
      </c>
      <c r="G75" s="63">
        <f t="shared" si="14"/>
        <v>4.4895046678955826</v>
      </c>
      <c r="H75" s="63">
        <f t="shared" si="10"/>
        <v>3.3671285009216869</v>
      </c>
      <c r="I75" s="114">
        <v>168</v>
      </c>
      <c r="J75" s="114">
        <f t="shared" si="11"/>
        <v>565.67758815484342</v>
      </c>
      <c r="K75" s="114">
        <f t="shared" si="12"/>
        <v>133.44334304572757</v>
      </c>
      <c r="L75" s="114">
        <f t="shared" si="13"/>
        <v>699.12093120057102</v>
      </c>
    </row>
    <row r="76" spans="1:12" x14ac:dyDescent="0.3">
      <c r="C76" s="41" t="s">
        <v>10</v>
      </c>
      <c r="D76" s="29"/>
      <c r="E76" s="177"/>
      <c r="F76" s="25"/>
      <c r="G76" s="9"/>
      <c r="H76" s="9"/>
      <c r="I76" s="16">
        <f>SUM(I66:I75)</f>
        <v>717.5</v>
      </c>
      <c r="J76" s="26">
        <f>SUM(J66:J75)</f>
        <v>2484.7512933341268</v>
      </c>
      <c r="K76" s="26">
        <f>SUM(K66:K75)</f>
        <v>586.15283009752045</v>
      </c>
      <c r="L76" s="26">
        <f>ROUND(SUM(L66:L75),2)</f>
        <v>3070.9</v>
      </c>
    </row>
    <row r="77" spans="1:12" x14ac:dyDescent="0.3">
      <c r="A77" s="66" t="s">
        <v>32</v>
      </c>
      <c r="B77" s="8" t="s">
        <v>124</v>
      </c>
      <c r="C77" s="103"/>
      <c r="D77" s="103"/>
      <c r="E77" s="178"/>
      <c r="F77" s="31"/>
      <c r="G77" s="32"/>
      <c r="H77" s="32"/>
      <c r="I77" s="31"/>
      <c r="J77" s="54"/>
      <c r="K77" s="54"/>
      <c r="L77" s="54"/>
    </row>
    <row r="78" spans="1:12" ht="61.2" x14ac:dyDescent="0.3">
      <c r="B78" s="64">
        <v>1</v>
      </c>
      <c r="C78" s="105" t="s">
        <v>124</v>
      </c>
      <c r="D78" s="140" t="s">
        <v>142</v>
      </c>
      <c r="E78" s="179" t="s">
        <v>143</v>
      </c>
      <c r="F78" s="95">
        <v>1800</v>
      </c>
      <c r="G78" s="115">
        <v>10.7</v>
      </c>
      <c r="H78" s="116">
        <v>8.0299999999999994</v>
      </c>
      <c r="I78" s="117">
        <v>3</v>
      </c>
      <c r="J78" s="118">
        <f t="shared" ref="J78:J92" si="15">I78*H78</f>
        <v>24.089999999999996</v>
      </c>
      <c r="K78" s="118">
        <f t="shared" ref="K78:K84" si="16">J78*0.2359</f>
        <v>5.6828309999999993</v>
      </c>
      <c r="L78" s="118">
        <f t="shared" ref="L78:L92" si="17">J78+K78</f>
        <v>29.772830999999996</v>
      </c>
    </row>
    <row r="79" spans="1:12" ht="61.2" x14ac:dyDescent="0.3">
      <c r="B79" s="64">
        <v>2</v>
      </c>
      <c r="C79" s="105" t="s">
        <v>124</v>
      </c>
      <c r="D79" s="140" t="s">
        <v>144</v>
      </c>
      <c r="E79" s="179" t="s">
        <v>143</v>
      </c>
      <c r="F79" s="95">
        <v>1600</v>
      </c>
      <c r="G79" s="119">
        <v>9.51</v>
      </c>
      <c r="H79" s="120">
        <f t="shared" ref="H79:H92" si="18">G79*0.75</f>
        <v>7.1325000000000003</v>
      </c>
      <c r="I79" s="121">
        <v>3</v>
      </c>
      <c r="J79" s="122">
        <f t="shared" si="15"/>
        <v>21.397500000000001</v>
      </c>
      <c r="K79" s="122">
        <f t="shared" si="16"/>
        <v>5.0476702500000004</v>
      </c>
      <c r="L79" s="122">
        <f t="shared" si="17"/>
        <v>26.44517025</v>
      </c>
    </row>
    <row r="80" spans="1:12" ht="91.8" x14ac:dyDescent="0.3">
      <c r="B80" s="64">
        <v>3</v>
      </c>
      <c r="C80" s="105" t="s">
        <v>124</v>
      </c>
      <c r="D80" s="140" t="s">
        <v>8</v>
      </c>
      <c r="E80" s="179" t="s">
        <v>171</v>
      </c>
      <c r="F80" s="67" t="s">
        <v>77</v>
      </c>
      <c r="G80" s="120">
        <v>5.7</v>
      </c>
      <c r="H80" s="120">
        <f t="shared" si="18"/>
        <v>4.2750000000000004</v>
      </c>
      <c r="I80" s="121">
        <v>10</v>
      </c>
      <c r="J80" s="122">
        <f t="shared" si="15"/>
        <v>42.75</v>
      </c>
      <c r="K80" s="122">
        <f t="shared" si="16"/>
        <v>10.084725000000001</v>
      </c>
      <c r="L80" s="122">
        <f t="shared" si="17"/>
        <v>52.834724999999999</v>
      </c>
    </row>
    <row r="81" spans="1:12" ht="91.8" x14ac:dyDescent="0.3">
      <c r="B81" s="64">
        <v>4</v>
      </c>
      <c r="C81" s="105" t="s">
        <v>124</v>
      </c>
      <c r="D81" s="140" t="s">
        <v>8</v>
      </c>
      <c r="E81" s="179" t="s">
        <v>171</v>
      </c>
      <c r="F81" s="67" t="s">
        <v>77</v>
      </c>
      <c r="G81" s="120">
        <v>5.7</v>
      </c>
      <c r="H81" s="120">
        <f t="shared" si="18"/>
        <v>4.2750000000000004</v>
      </c>
      <c r="I81" s="121">
        <v>2</v>
      </c>
      <c r="J81" s="122">
        <f t="shared" si="15"/>
        <v>8.5500000000000007</v>
      </c>
      <c r="K81" s="122">
        <f t="shared" si="16"/>
        <v>2.0169450000000002</v>
      </c>
      <c r="L81" s="122">
        <f t="shared" si="17"/>
        <v>10.566945</v>
      </c>
    </row>
    <row r="82" spans="1:12" ht="91.8" x14ac:dyDescent="0.3">
      <c r="B82" s="64">
        <v>5</v>
      </c>
      <c r="C82" s="105" t="s">
        <v>124</v>
      </c>
      <c r="D82" s="140" t="s">
        <v>8</v>
      </c>
      <c r="E82" s="179" t="s">
        <v>171</v>
      </c>
      <c r="F82" s="67" t="s">
        <v>77</v>
      </c>
      <c r="G82" s="120">
        <v>5.7</v>
      </c>
      <c r="H82" s="120">
        <f t="shared" si="18"/>
        <v>4.2750000000000004</v>
      </c>
      <c r="I82" s="121">
        <v>15</v>
      </c>
      <c r="J82" s="122">
        <f t="shared" si="15"/>
        <v>64.125</v>
      </c>
      <c r="K82" s="122">
        <f t="shared" si="16"/>
        <v>15.1270875</v>
      </c>
      <c r="L82" s="122">
        <f t="shared" si="17"/>
        <v>79.252087500000002</v>
      </c>
    </row>
    <row r="83" spans="1:12" ht="91.8" x14ac:dyDescent="0.3">
      <c r="B83" s="64">
        <v>6</v>
      </c>
      <c r="C83" s="105" t="s">
        <v>124</v>
      </c>
      <c r="D83" s="140" t="s">
        <v>8</v>
      </c>
      <c r="E83" s="179" t="s">
        <v>171</v>
      </c>
      <c r="F83" s="67" t="s">
        <v>77</v>
      </c>
      <c r="G83" s="120">
        <v>5.7</v>
      </c>
      <c r="H83" s="120">
        <f t="shared" si="18"/>
        <v>4.2750000000000004</v>
      </c>
      <c r="I83" s="121">
        <v>4</v>
      </c>
      <c r="J83" s="122">
        <f t="shared" si="15"/>
        <v>17.100000000000001</v>
      </c>
      <c r="K83" s="122">
        <f t="shared" si="16"/>
        <v>4.0338900000000004</v>
      </c>
      <c r="L83" s="122">
        <f t="shared" si="17"/>
        <v>21.133890000000001</v>
      </c>
    </row>
    <row r="84" spans="1:12" ht="91.8" x14ac:dyDescent="0.3">
      <c r="B84" s="64">
        <v>7</v>
      </c>
      <c r="C84" s="105" t="s">
        <v>124</v>
      </c>
      <c r="D84" s="140" t="s">
        <v>8</v>
      </c>
      <c r="E84" s="179" t="s">
        <v>171</v>
      </c>
      <c r="F84" s="67" t="s">
        <v>77</v>
      </c>
      <c r="G84" s="120">
        <v>5.7</v>
      </c>
      <c r="H84" s="120">
        <f t="shared" si="18"/>
        <v>4.2750000000000004</v>
      </c>
      <c r="I84" s="121">
        <v>8</v>
      </c>
      <c r="J84" s="122">
        <f t="shared" si="15"/>
        <v>34.200000000000003</v>
      </c>
      <c r="K84" s="122">
        <f t="shared" si="16"/>
        <v>8.0677800000000008</v>
      </c>
      <c r="L84" s="122">
        <f t="shared" si="17"/>
        <v>42.267780000000002</v>
      </c>
    </row>
    <row r="85" spans="1:12" ht="91.8" x14ac:dyDescent="0.3">
      <c r="B85" s="64">
        <v>8</v>
      </c>
      <c r="C85" s="105" t="s">
        <v>124</v>
      </c>
      <c r="D85" s="140" t="s">
        <v>8</v>
      </c>
      <c r="E85" s="179" t="s">
        <v>171</v>
      </c>
      <c r="F85" s="67" t="s">
        <v>77</v>
      </c>
      <c r="G85" s="120">
        <v>5.7</v>
      </c>
      <c r="H85" s="120">
        <f t="shared" si="18"/>
        <v>4.2750000000000004</v>
      </c>
      <c r="I85" s="121">
        <v>24</v>
      </c>
      <c r="J85" s="122">
        <f t="shared" si="15"/>
        <v>102.60000000000001</v>
      </c>
      <c r="K85" s="122">
        <f>J85*0.2194</f>
        <v>22.510440000000003</v>
      </c>
      <c r="L85" s="122">
        <f t="shared" si="17"/>
        <v>125.11044000000001</v>
      </c>
    </row>
    <row r="86" spans="1:12" ht="91.8" x14ac:dyDescent="0.3">
      <c r="B86" s="64">
        <v>9</v>
      </c>
      <c r="C86" s="105" t="s">
        <v>124</v>
      </c>
      <c r="D86" s="140" t="s">
        <v>145</v>
      </c>
      <c r="E86" s="179" t="s">
        <v>171</v>
      </c>
      <c r="F86" s="67" t="s">
        <v>77</v>
      </c>
      <c r="G86" s="120">
        <v>5.3</v>
      </c>
      <c r="H86" s="120">
        <f t="shared" si="18"/>
        <v>3.9749999999999996</v>
      </c>
      <c r="I86" s="121">
        <v>9</v>
      </c>
      <c r="J86" s="122">
        <f t="shared" si="15"/>
        <v>35.774999999999999</v>
      </c>
      <c r="K86" s="122">
        <f t="shared" ref="K86:K91" si="19">J86*0.2359</f>
        <v>8.4393224999999994</v>
      </c>
      <c r="L86" s="122">
        <f t="shared" si="17"/>
        <v>44.214322499999994</v>
      </c>
    </row>
    <row r="87" spans="1:12" ht="91.8" x14ac:dyDescent="0.3">
      <c r="B87" s="64">
        <v>10</v>
      </c>
      <c r="C87" s="105" t="s">
        <v>124</v>
      </c>
      <c r="D87" s="140" t="s">
        <v>145</v>
      </c>
      <c r="E87" s="179" t="s">
        <v>171</v>
      </c>
      <c r="F87" s="67" t="s">
        <v>77</v>
      </c>
      <c r="G87" s="120">
        <v>5.3</v>
      </c>
      <c r="H87" s="120">
        <f t="shared" si="18"/>
        <v>3.9749999999999996</v>
      </c>
      <c r="I87" s="121">
        <v>17</v>
      </c>
      <c r="J87" s="122">
        <f t="shared" si="15"/>
        <v>67.574999999999989</v>
      </c>
      <c r="K87" s="122">
        <f t="shared" si="19"/>
        <v>15.940942499999997</v>
      </c>
      <c r="L87" s="122">
        <f t="shared" si="17"/>
        <v>83.51594249999998</v>
      </c>
    </row>
    <row r="88" spans="1:12" ht="91.8" x14ac:dyDescent="0.3">
      <c r="B88" s="64">
        <v>11</v>
      </c>
      <c r="C88" s="105" t="s">
        <v>124</v>
      </c>
      <c r="D88" s="140" t="s">
        <v>8</v>
      </c>
      <c r="E88" s="179" t="s">
        <v>171</v>
      </c>
      <c r="F88" s="67" t="s">
        <v>77</v>
      </c>
      <c r="G88" s="120">
        <v>5.7</v>
      </c>
      <c r="H88" s="120">
        <f t="shared" si="18"/>
        <v>4.2750000000000004</v>
      </c>
      <c r="I88" s="121">
        <v>2</v>
      </c>
      <c r="J88" s="122">
        <f t="shared" si="15"/>
        <v>8.5500000000000007</v>
      </c>
      <c r="K88" s="122">
        <f t="shared" si="19"/>
        <v>2.0169450000000002</v>
      </c>
      <c r="L88" s="122">
        <f t="shared" si="17"/>
        <v>10.566945</v>
      </c>
    </row>
    <row r="89" spans="1:12" ht="91.8" x14ac:dyDescent="0.3">
      <c r="B89" s="64">
        <v>12</v>
      </c>
      <c r="C89" s="105" t="s">
        <v>124</v>
      </c>
      <c r="D89" s="140" t="s">
        <v>8</v>
      </c>
      <c r="E89" s="179" t="s">
        <v>171</v>
      </c>
      <c r="F89" s="67" t="s">
        <v>77</v>
      </c>
      <c r="G89" s="120">
        <v>5.7</v>
      </c>
      <c r="H89" s="120">
        <f t="shared" si="18"/>
        <v>4.2750000000000004</v>
      </c>
      <c r="I89" s="121">
        <v>11</v>
      </c>
      <c r="J89" s="122">
        <f t="shared" si="15"/>
        <v>47.025000000000006</v>
      </c>
      <c r="K89" s="122">
        <f t="shared" si="19"/>
        <v>11.0931975</v>
      </c>
      <c r="L89" s="122">
        <f t="shared" si="17"/>
        <v>58.118197500000008</v>
      </c>
    </row>
    <row r="90" spans="1:12" ht="91.8" x14ac:dyDescent="0.3">
      <c r="B90" s="64">
        <v>13</v>
      </c>
      <c r="C90" s="105" t="s">
        <v>124</v>
      </c>
      <c r="D90" s="140" t="s">
        <v>8</v>
      </c>
      <c r="E90" s="179" t="s">
        <v>171</v>
      </c>
      <c r="F90" s="67" t="s">
        <v>77</v>
      </c>
      <c r="G90" s="120">
        <v>5.7</v>
      </c>
      <c r="H90" s="120">
        <f t="shared" si="18"/>
        <v>4.2750000000000004</v>
      </c>
      <c r="I90" s="121">
        <v>9</v>
      </c>
      <c r="J90" s="122">
        <f t="shared" si="15"/>
        <v>38.475000000000001</v>
      </c>
      <c r="K90" s="122">
        <f t="shared" si="19"/>
        <v>9.0762525000000007</v>
      </c>
      <c r="L90" s="122">
        <f t="shared" si="17"/>
        <v>47.551252500000004</v>
      </c>
    </row>
    <row r="91" spans="1:12" ht="91.8" x14ac:dyDescent="0.3">
      <c r="B91" s="64">
        <v>14</v>
      </c>
      <c r="C91" s="105" t="s">
        <v>124</v>
      </c>
      <c r="D91" s="140" t="s">
        <v>8</v>
      </c>
      <c r="E91" s="179" t="s">
        <v>171</v>
      </c>
      <c r="F91" s="67" t="s">
        <v>77</v>
      </c>
      <c r="G91" s="120">
        <v>5.7</v>
      </c>
      <c r="H91" s="120">
        <f t="shared" si="18"/>
        <v>4.2750000000000004</v>
      </c>
      <c r="I91" s="121">
        <v>8</v>
      </c>
      <c r="J91" s="122">
        <f t="shared" si="15"/>
        <v>34.200000000000003</v>
      </c>
      <c r="K91" s="122">
        <f t="shared" si="19"/>
        <v>8.0677800000000008</v>
      </c>
      <c r="L91" s="122">
        <f t="shared" si="17"/>
        <v>42.267780000000002</v>
      </c>
    </row>
    <row r="92" spans="1:12" ht="91.8" x14ac:dyDescent="0.3">
      <c r="B92" s="64">
        <v>15</v>
      </c>
      <c r="C92" s="105" t="s">
        <v>124</v>
      </c>
      <c r="D92" s="140" t="s">
        <v>8</v>
      </c>
      <c r="E92" s="179" t="s">
        <v>171</v>
      </c>
      <c r="F92" s="67" t="s">
        <v>77</v>
      </c>
      <c r="G92" s="120">
        <v>5.7</v>
      </c>
      <c r="H92" s="120">
        <f t="shared" si="18"/>
        <v>4.2750000000000004</v>
      </c>
      <c r="I92" s="121">
        <v>6</v>
      </c>
      <c r="J92" s="122">
        <f t="shared" si="15"/>
        <v>25.650000000000002</v>
      </c>
      <c r="K92" s="122">
        <f>J92*0.2194</f>
        <v>5.6276100000000007</v>
      </c>
      <c r="L92" s="122">
        <f t="shared" si="17"/>
        <v>31.277610000000003</v>
      </c>
    </row>
    <row r="93" spans="1:12" x14ac:dyDescent="0.3">
      <c r="C93" s="41" t="s">
        <v>31</v>
      </c>
      <c r="D93" s="29"/>
      <c r="E93" s="177"/>
      <c r="F93" s="25"/>
      <c r="G93" s="9"/>
      <c r="H93" s="9"/>
      <c r="I93" s="27">
        <f>SUM(I78:I92)</f>
        <v>131</v>
      </c>
      <c r="J93" s="26">
        <f>SUM(J78:J92)</f>
        <v>572.0625</v>
      </c>
      <c r="K93" s="26">
        <f>SUM(K78:K92)</f>
        <v>132.83341874999999</v>
      </c>
      <c r="L93" s="26">
        <f>ROUND(SUM(L78:L92),2)</f>
        <v>704.9</v>
      </c>
    </row>
    <row r="94" spans="1:12" x14ac:dyDescent="0.3">
      <c r="A94" s="68" t="s">
        <v>34</v>
      </c>
      <c r="B94" s="198" t="s">
        <v>102</v>
      </c>
      <c r="C94" s="198"/>
      <c r="D94" s="198"/>
      <c r="E94" s="180"/>
      <c r="F94" s="69"/>
      <c r="G94" s="69"/>
      <c r="H94" s="69"/>
      <c r="I94" s="69"/>
      <c r="J94" s="70"/>
      <c r="K94" s="70"/>
      <c r="L94" s="70"/>
    </row>
    <row r="95" spans="1:12" ht="27.6" x14ac:dyDescent="0.3">
      <c r="A95" s="71"/>
      <c r="B95" s="123">
        <v>1</v>
      </c>
      <c r="C95" s="124" t="s">
        <v>102</v>
      </c>
      <c r="D95" s="125" t="s">
        <v>103</v>
      </c>
      <c r="E95" s="199" t="s">
        <v>172</v>
      </c>
      <c r="F95" s="67" t="s">
        <v>77</v>
      </c>
      <c r="G95" s="57">
        <v>9.1395999999999997</v>
      </c>
      <c r="H95" s="57">
        <f>ROUND((G95*0.75),4)</f>
        <v>6.8547000000000002</v>
      </c>
      <c r="I95" s="60">
        <v>6</v>
      </c>
      <c r="J95" s="64">
        <f>ROUND(H95*I95,2)</f>
        <v>41.13</v>
      </c>
      <c r="K95" s="64">
        <v>9.7100000000000009</v>
      </c>
      <c r="L95" s="64">
        <f t="shared" ref="L95:L103" si="20">SUM(J95:K95)</f>
        <v>50.84</v>
      </c>
    </row>
    <row r="96" spans="1:12" ht="27.6" x14ac:dyDescent="0.3">
      <c r="A96" s="71"/>
      <c r="B96" s="64">
        <v>2</v>
      </c>
      <c r="C96" s="124" t="s">
        <v>102</v>
      </c>
      <c r="D96" s="102" t="s">
        <v>25</v>
      </c>
      <c r="E96" s="199"/>
      <c r="F96" s="67" t="s">
        <v>77</v>
      </c>
      <c r="G96" s="57">
        <v>6.5468999999999999</v>
      </c>
      <c r="H96" s="57">
        <f t="shared" ref="H96:H103" si="21">ROUND((G96*0.75),4)</f>
        <v>4.9101999999999997</v>
      </c>
      <c r="I96" s="60">
        <v>3</v>
      </c>
      <c r="J96" s="64">
        <f t="shared" ref="J96:J103" si="22">ROUND(H96*I96,2)</f>
        <v>14.73</v>
      </c>
      <c r="K96" s="64">
        <v>3.48</v>
      </c>
      <c r="L96" s="64">
        <f t="shared" si="20"/>
        <v>18.21</v>
      </c>
    </row>
    <row r="97" spans="1:12" ht="27.6" x14ac:dyDescent="0.3">
      <c r="A97" s="71"/>
      <c r="B97" s="123">
        <v>3</v>
      </c>
      <c r="C97" s="124" t="s">
        <v>102</v>
      </c>
      <c r="D97" s="125" t="s">
        <v>25</v>
      </c>
      <c r="E97" s="199"/>
      <c r="F97" s="67" t="s">
        <v>77</v>
      </c>
      <c r="G97" s="57">
        <v>5.4051999999999998</v>
      </c>
      <c r="H97" s="57">
        <f t="shared" si="21"/>
        <v>4.0538999999999996</v>
      </c>
      <c r="I97" s="60">
        <v>10</v>
      </c>
      <c r="J97" s="64">
        <f t="shared" si="22"/>
        <v>40.54</v>
      </c>
      <c r="K97" s="64">
        <v>9.56</v>
      </c>
      <c r="L97" s="64">
        <f t="shared" si="20"/>
        <v>50.1</v>
      </c>
    </row>
    <row r="98" spans="1:12" ht="27.6" x14ac:dyDescent="0.3">
      <c r="A98" s="12"/>
      <c r="B98" s="64">
        <v>4</v>
      </c>
      <c r="C98" s="124" t="s">
        <v>102</v>
      </c>
      <c r="D98" s="125" t="s">
        <v>27</v>
      </c>
      <c r="E98" s="199"/>
      <c r="F98" s="67" t="s">
        <v>77</v>
      </c>
      <c r="G98" s="57">
        <v>5.7798999999999996</v>
      </c>
      <c r="H98" s="57">
        <f t="shared" si="21"/>
        <v>4.3349000000000002</v>
      </c>
      <c r="I98" s="60">
        <v>20</v>
      </c>
      <c r="J98" s="64">
        <f t="shared" si="22"/>
        <v>86.7</v>
      </c>
      <c r="K98" s="64">
        <v>20.46</v>
      </c>
      <c r="L98" s="64">
        <f t="shared" si="20"/>
        <v>107.16</v>
      </c>
    </row>
    <row r="99" spans="1:12" ht="27.6" x14ac:dyDescent="0.3">
      <c r="A99" s="12"/>
      <c r="B99" s="123">
        <v>5</v>
      </c>
      <c r="C99" s="124" t="s">
        <v>102</v>
      </c>
      <c r="D99" s="125" t="s">
        <v>27</v>
      </c>
      <c r="E99" s="199"/>
      <c r="F99" s="67" t="s">
        <v>77</v>
      </c>
      <c r="G99" s="57">
        <v>5.7679999999999998</v>
      </c>
      <c r="H99" s="57">
        <f t="shared" si="21"/>
        <v>4.3259999999999996</v>
      </c>
      <c r="I99" s="60">
        <v>8</v>
      </c>
      <c r="J99" s="64">
        <f t="shared" si="22"/>
        <v>34.61</v>
      </c>
      <c r="K99" s="64">
        <v>8.16</v>
      </c>
      <c r="L99" s="64">
        <f t="shared" si="20"/>
        <v>42.769999999999996</v>
      </c>
    </row>
    <row r="100" spans="1:12" ht="27.6" x14ac:dyDescent="0.3">
      <c r="A100" s="12"/>
      <c r="B100" s="64">
        <v>6</v>
      </c>
      <c r="C100" s="124" t="s">
        <v>102</v>
      </c>
      <c r="D100" s="125" t="s">
        <v>27</v>
      </c>
      <c r="E100" s="199"/>
      <c r="F100" s="67" t="s">
        <v>77</v>
      </c>
      <c r="G100" s="57">
        <v>5.4051999999999998</v>
      </c>
      <c r="H100" s="57">
        <f t="shared" si="21"/>
        <v>4.0538999999999996</v>
      </c>
      <c r="I100" s="60">
        <v>10</v>
      </c>
      <c r="J100" s="64">
        <f t="shared" si="22"/>
        <v>40.54</v>
      </c>
      <c r="K100" s="64">
        <v>9.56</v>
      </c>
      <c r="L100" s="64">
        <f t="shared" si="20"/>
        <v>50.1</v>
      </c>
    </row>
    <row r="101" spans="1:12" ht="27.6" x14ac:dyDescent="0.3">
      <c r="A101" s="12"/>
      <c r="B101" s="123">
        <v>7</v>
      </c>
      <c r="C101" s="124" t="s">
        <v>102</v>
      </c>
      <c r="D101" s="125" t="s">
        <v>27</v>
      </c>
      <c r="E101" s="199"/>
      <c r="F101" s="67" t="s">
        <v>77</v>
      </c>
      <c r="G101" s="57">
        <v>5.4051999999999998</v>
      </c>
      <c r="H101" s="57">
        <f t="shared" si="21"/>
        <v>4.0538999999999996</v>
      </c>
      <c r="I101" s="60">
        <v>5</v>
      </c>
      <c r="J101" s="64">
        <f t="shared" si="22"/>
        <v>20.27</v>
      </c>
      <c r="K101" s="64">
        <v>4.78</v>
      </c>
      <c r="L101" s="64">
        <f t="shared" si="20"/>
        <v>25.05</v>
      </c>
    </row>
    <row r="102" spans="1:12" ht="27.6" x14ac:dyDescent="0.3">
      <c r="A102" s="12"/>
      <c r="B102" s="64">
        <v>8</v>
      </c>
      <c r="C102" s="124" t="s">
        <v>102</v>
      </c>
      <c r="D102" s="125" t="s">
        <v>27</v>
      </c>
      <c r="E102" s="199"/>
      <c r="F102" s="67" t="s">
        <v>77</v>
      </c>
      <c r="G102" s="57">
        <v>5.3635999999999999</v>
      </c>
      <c r="H102" s="57">
        <f t="shared" si="21"/>
        <v>4.0227000000000004</v>
      </c>
      <c r="I102" s="60">
        <v>7</v>
      </c>
      <c r="J102" s="64">
        <f t="shared" si="22"/>
        <v>28.16</v>
      </c>
      <c r="K102" s="64">
        <v>6.64</v>
      </c>
      <c r="L102" s="64">
        <f t="shared" si="20"/>
        <v>34.799999999999997</v>
      </c>
    </row>
    <row r="103" spans="1:12" ht="27.6" x14ac:dyDescent="0.3">
      <c r="A103" s="12"/>
      <c r="B103" s="123">
        <v>9</v>
      </c>
      <c r="C103" s="124" t="s">
        <v>102</v>
      </c>
      <c r="D103" s="125" t="s">
        <v>27</v>
      </c>
      <c r="E103" s="199"/>
      <c r="F103" s="67" t="s">
        <v>77</v>
      </c>
      <c r="G103" s="57">
        <v>5.7679999999999998</v>
      </c>
      <c r="H103" s="57">
        <f t="shared" si="21"/>
        <v>4.3259999999999996</v>
      </c>
      <c r="I103" s="60">
        <v>18</v>
      </c>
      <c r="J103" s="64">
        <f t="shared" si="22"/>
        <v>77.87</v>
      </c>
      <c r="K103" s="64">
        <v>18.36</v>
      </c>
      <c r="L103" s="64">
        <f t="shared" si="20"/>
        <v>96.23</v>
      </c>
    </row>
    <row r="104" spans="1:12" x14ac:dyDescent="0.3">
      <c r="A104" s="12"/>
      <c r="C104" s="41" t="s">
        <v>10</v>
      </c>
      <c r="D104" s="29"/>
      <c r="E104" s="181"/>
      <c r="F104" s="25"/>
      <c r="G104" s="9"/>
      <c r="H104" s="9"/>
      <c r="I104" s="16">
        <f>SUM(I95:I103)</f>
        <v>87</v>
      </c>
      <c r="J104" s="26">
        <f>SUM(J95:J103)</f>
        <v>384.55000000000007</v>
      </c>
      <c r="K104" s="26">
        <f>SUM(K95:K103)</f>
        <v>90.710000000000008</v>
      </c>
      <c r="L104" s="26">
        <f>ROUND(SUM(L95:L103),2)</f>
        <v>475.26</v>
      </c>
    </row>
    <row r="105" spans="1:12" x14ac:dyDescent="0.3">
      <c r="A105" s="8" t="s">
        <v>41</v>
      </c>
      <c r="B105" s="30" t="s">
        <v>42</v>
      </c>
      <c r="C105" s="112"/>
      <c r="D105" s="112"/>
      <c r="E105" s="176"/>
      <c r="F105" s="47"/>
      <c r="G105" s="48"/>
      <c r="H105" s="48"/>
      <c r="I105" s="47"/>
      <c r="J105" s="49"/>
      <c r="K105" s="49"/>
      <c r="L105" s="50"/>
    </row>
    <row r="106" spans="1:12" ht="40.799999999999997" x14ac:dyDescent="0.3">
      <c r="B106" s="60">
        <v>1</v>
      </c>
      <c r="C106" s="105" t="s">
        <v>47</v>
      </c>
      <c r="D106" s="125" t="s">
        <v>25</v>
      </c>
      <c r="E106" s="78" t="s">
        <v>173</v>
      </c>
      <c r="F106" s="56">
        <v>749</v>
      </c>
      <c r="G106" s="57">
        <v>4.4538000000000002</v>
      </c>
      <c r="H106" s="57">
        <f>SUM(G106*0.75)</f>
        <v>3.3403499999999999</v>
      </c>
      <c r="I106" s="60">
        <v>35</v>
      </c>
      <c r="J106" s="63">
        <f t="shared" ref="J106:J169" si="23">SUM(H106*I106)</f>
        <v>116.91225</v>
      </c>
      <c r="K106" s="63">
        <f>SUM(J106*0.2194)</f>
        <v>25.65054765</v>
      </c>
      <c r="L106" s="63">
        <f>SUM(J106:K106)</f>
        <v>142.56279764999999</v>
      </c>
    </row>
    <row r="107" spans="1:12" ht="40.799999999999997" x14ac:dyDescent="0.3">
      <c r="B107" s="60">
        <v>2</v>
      </c>
      <c r="C107" s="105" t="s">
        <v>47</v>
      </c>
      <c r="D107" s="125" t="s">
        <v>27</v>
      </c>
      <c r="E107" s="78" t="s">
        <v>173</v>
      </c>
      <c r="F107" s="56">
        <v>674</v>
      </c>
      <c r="G107" s="57">
        <v>4.0077999999999996</v>
      </c>
      <c r="H107" s="57">
        <f t="shared" ref="H107:H170" si="24">SUM(G107*0.75)</f>
        <v>3.0058499999999997</v>
      </c>
      <c r="I107" s="60">
        <v>35</v>
      </c>
      <c r="J107" s="63">
        <f t="shared" si="23"/>
        <v>105.20474999999999</v>
      </c>
      <c r="K107" s="63">
        <f>SUM(J107*0.2359)</f>
        <v>24.817800524999999</v>
      </c>
      <c r="L107" s="63">
        <f>SUM(J107:K107)</f>
        <v>130.02255052499999</v>
      </c>
    </row>
    <row r="108" spans="1:12" ht="40.799999999999997" x14ac:dyDescent="0.3">
      <c r="B108" s="60">
        <v>3</v>
      </c>
      <c r="C108" s="105" t="s">
        <v>47</v>
      </c>
      <c r="D108" s="125" t="s">
        <v>51</v>
      </c>
      <c r="E108" s="78" t="s">
        <v>173</v>
      </c>
      <c r="F108" s="56">
        <v>617</v>
      </c>
      <c r="G108" s="57">
        <v>3.6688999999999998</v>
      </c>
      <c r="H108" s="57">
        <f t="shared" si="24"/>
        <v>2.7516749999999996</v>
      </c>
      <c r="I108" s="60">
        <v>23</v>
      </c>
      <c r="J108" s="63">
        <f t="shared" si="23"/>
        <v>63.288524999999993</v>
      </c>
      <c r="K108" s="63">
        <f t="shared" ref="K108:K121" si="25">SUM(J108*0.2359)</f>
        <v>14.929763047499998</v>
      </c>
      <c r="L108" s="63">
        <f t="shared" ref="L108:L122" si="26">SUM(J108:K108)</f>
        <v>78.218288047499996</v>
      </c>
    </row>
    <row r="109" spans="1:12" ht="40.799999999999997" x14ac:dyDescent="0.3">
      <c r="B109" s="60">
        <v>4</v>
      </c>
      <c r="C109" s="105" t="s">
        <v>47</v>
      </c>
      <c r="D109" s="125" t="s">
        <v>25</v>
      </c>
      <c r="E109" s="78" t="s">
        <v>173</v>
      </c>
      <c r="F109" s="56">
        <v>749</v>
      </c>
      <c r="G109" s="57">
        <v>4.4538000000000002</v>
      </c>
      <c r="H109" s="57">
        <f t="shared" si="24"/>
        <v>3.3403499999999999</v>
      </c>
      <c r="I109" s="60">
        <v>15</v>
      </c>
      <c r="J109" s="63">
        <f t="shared" si="23"/>
        <v>50.105249999999998</v>
      </c>
      <c r="K109" s="63">
        <f t="shared" si="25"/>
        <v>11.819828475</v>
      </c>
      <c r="L109" s="63">
        <f t="shared" si="26"/>
        <v>61.925078474999999</v>
      </c>
    </row>
    <row r="110" spans="1:12" ht="40.799999999999997" x14ac:dyDescent="0.3">
      <c r="B110" s="60">
        <v>5</v>
      </c>
      <c r="C110" s="105" t="s">
        <v>47</v>
      </c>
      <c r="D110" s="125" t="s">
        <v>27</v>
      </c>
      <c r="E110" s="78" t="s">
        <v>173</v>
      </c>
      <c r="F110" s="56">
        <v>674</v>
      </c>
      <c r="G110" s="57">
        <v>4.0077999999999996</v>
      </c>
      <c r="H110" s="57">
        <f t="shared" si="24"/>
        <v>3.0058499999999997</v>
      </c>
      <c r="I110" s="60">
        <v>20</v>
      </c>
      <c r="J110" s="63">
        <f t="shared" si="23"/>
        <v>60.11699999999999</v>
      </c>
      <c r="K110" s="63">
        <f t="shared" si="25"/>
        <v>14.181600299999998</v>
      </c>
      <c r="L110" s="63">
        <f t="shared" si="26"/>
        <v>74.29860029999999</v>
      </c>
    </row>
    <row r="111" spans="1:12" ht="40.799999999999997" x14ac:dyDescent="0.3">
      <c r="B111" s="60">
        <v>6</v>
      </c>
      <c r="C111" s="105" t="s">
        <v>47</v>
      </c>
      <c r="D111" s="125" t="s">
        <v>51</v>
      </c>
      <c r="E111" s="78" t="s">
        <v>173</v>
      </c>
      <c r="F111" s="56">
        <v>617</v>
      </c>
      <c r="G111" s="57">
        <v>3.6688999999999998</v>
      </c>
      <c r="H111" s="57">
        <f t="shared" si="24"/>
        <v>2.7516749999999996</v>
      </c>
      <c r="I111" s="60">
        <v>23</v>
      </c>
      <c r="J111" s="63">
        <f t="shared" si="23"/>
        <v>63.288524999999993</v>
      </c>
      <c r="K111" s="63">
        <f t="shared" si="25"/>
        <v>14.929763047499998</v>
      </c>
      <c r="L111" s="63">
        <f t="shared" si="26"/>
        <v>78.218288047499996</v>
      </c>
    </row>
    <row r="112" spans="1:12" ht="40.799999999999997" x14ac:dyDescent="0.3">
      <c r="B112" s="60">
        <v>7</v>
      </c>
      <c r="C112" s="105" t="s">
        <v>47</v>
      </c>
      <c r="D112" s="125" t="s">
        <v>25</v>
      </c>
      <c r="E112" s="78" t="s">
        <v>173</v>
      </c>
      <c r="F112" s="56">
        <v>749</v>
      </c>
      <c r="G112" s="57">
        <v>4.4538000000000002</v>
      </c>
      <c r="H112" s="57">
        <f t="shared" si="24"/>
        <v>3.3403499999999999</v>
      </c>
      <c r="I112" s="60">
        <v>7</v>
      </c>
      <c r="J112" s="63">
        <f t="shared" si="23"/>
        <v>23.382449999999999</v>
      </c>
      <c r="K112" s="63">
        <f t="shared" si="25"/>
        <v>5.5159199549999993</v>
      </c>
      <c r="L112" s="63">
        <f t="shared" si="26"/>
        <v>28.898369955</v>
      </c>
    </row>
    <row r="113" spans="2:12" ht="40.799999999999997" x14ac:dyDescent="0.3">
      <c r="B113" s="60">
        <v>8</v>
      </c>
      <c r="C113" s="105" t="s">
        <v>47</v>
      </c>
      <c r="D113" s="125" t="s">
        <v>27</v>
      </c>
      <c r="E113" s="78" t="s">
        <v>173</v>
      </c>
      <c r="F113" s="56">
        <v>674</v>
      </c>
      <c r="G113" s="57">
        <v>4.0077999999999996</v>
      </c>
      <c r="H113" s="57">
        <f t="shared" si="24"/>
        <v>3.0058499999999997</v>
      </c>
      <c r="I113" s="60">
        <v>11</v>
      </c>
      <c r="J113" s="63">
        <f t="shared" si="23"/>
        <v>33.064349999999997</v>
      </c>
      <c r="K113" s="63">
        <f t="shared" si="25"/>
        <v>7.7998801649999994</v>
      </c>
      <c r="L113" s="63">
        <f t="shared" si="26"/>
        <v>40.864230164999995</v>
      </c>
    </row>
    <row r="114" spans="2:12" ht="40.799999999999997" x14ac:dyDescent="0.3">
      <c r="B114" s="60">
        <v>9</v>
      </c>
      <c r="C114" s="105" t="s">
        <v>47</v>
      </c>
      <c r="D114" s="125" t="s">
        <v>51</v>
      </c>
      <c r="E114" s="78" t="s">
        <v>173</v>
      </c>
      <c r="F114" s="56">
        <v>617</v>
      </c>
      <c r="G114" s="57">
        <v>3.6688999999999998</v>
      </c>
      <c r="H114" s="57">
        <f t="shared" si="24"/>
        <v>2.7516749999999996</v>
      </c>
      <c r="I114" s="60">
        <v>11</v>
      </c>
      <c r="J114" s="63">
        <f t="shared" si="23"/>
        <v>30.268424999999997</v>
      </c>
      <c r="K114" s="63">
        <f t="shared" si="25"/>
        <v>7.1403214574999989</v>
      </c>
      <c r="L114" s="63">
        <f t="shared" si="26"/>
        <v>37.408746457499994</v>
      </c>
    </row>
    <row r="115" spans="2:12" ht="40.799999999999997" x14ac:dyDescent="0.3">
      <c r="B115" s="60">
        <v>10</v>
      </c>
      <c r="C115" s="105" t="s">
        <v>47</v>
      </c>
      <c r="D115" s="125" t="s">
        <v>25</v>
      </c>
      <c r="E115" s="78" t="s">
        <v>173</v>
      </c>
      <c r="F115" s="56">
        <v>749</v>
      </c>
      <c r="G115" s="57">
        <v>4.4538000000000002</v>
      </c>
      <c r="H115" s="57">
        <f t="shared" si="24"/>
        <v>3.3403499999999999</v>
      </c>
      <c r="I115" s="60">
        <v>20</v>
      </c>
      <c r="J115" s="63">
        <f t="shared" si="23"/>
        <v>66.807000000000002</v>
      </c>
      <c r="K115" s="63">
        <f t="shared" si="25"/>
        <v>15.759771300000001</v>
      </c>
      <c r="L115" s="63">
        <f t="shared" si="26"/>
        <v>82.566771299999999</v>
      </c>
    </row>
    <row r="116" spans="2:12" ht="40.799999999999997" x14ac:dyDescent="0.3">
      <c r="B116" s="60">
        <v>11</v>
      </c>
      <c r="C116" s="105" t="s">
        <v>47</v>
      </c>
      <c r="D116" s="125" t="s">
        <v>27</v>
      </c>
      <c r="E116" s="78" t="s">
        <v>173</v>
      </c>
      <c r="F116" s="56">
        <v>674</v>
      </c>
      <c r="G116" s="57">
        <v>4.0077999999999996</v>
      </c>
      <c r="H116" s="57">
        <f t="shared" si="24"/>
        <v>3.0058499999999997</v>
      </c>
      <c r="I116" s="60">
        <v>20</v>
      </c>
      <c r="J116" s="63">
        <f t="shared" si="23"/>
        <v>60.11699999999999</v>
      </c>
      <c r="K116" s="63">
        <f t="shared" si="25"/>
        <v>14.181600299999998</v>
      </c>
      <c r="L116" s="63">
        <f t="shared" si="26"/>
        <v>74.29860029999999</v>
      </c>
    </row>
    <row r="117" spans="2:12" ht="40.799999999999997" x14ac:dyDescent="0.3">
      <c r="B117" s="60">
        <v>12</v>
      </c>
      <c r="C117" s="105" t="s">
        <v>47</v>
      </c>
      <c r="D117" s="125" t="s">
        <v>51</v>
      </c>
      <c r="E117" s="78" t="s">
        <v>173</v>
      </c>
      <c r="F117" s="56">
        <v>617</v>
      </c>
      <c r="G117" s="57">
        <v>3.6688999999999998</v>
      </c>
      <c r="H117" s="57">
        <f t="shared" si="24"/>
        <v>2.7516749999999996</v>
      </c>
      <c r="I117" s="60">
        <v>27</v>
      </c>
      <c r="J117" s="63">
        <f t="shared" si="23"/>
        <v>74.295224999999988</v>
      </c>
      <c r="K117" s="63">
        <f t="shared" si="25"/>
        <v>17.526243577499997</v>
      </c>
      <c r="L117" s="63">
        <f t="shared" si="26"/>
        <v>91.821468577499985</v>
      </c>
    </row>
    <row r="118" spans="2:12" ht="41.4" x14ac:dyDescent="0.3">
      <c r="B118" s="60">
        <v>13</v>
      </c>
      <c r="C118" s="105" t="s">
        <v>45</v>
      </c>
      <c r="D118" s="105" t="s">
        <v>25</v>
      </c>
      <c r="E118" s="78" t="s">
        <v>173</v>
      </c>
      <c r="F118" s="56">
        <v>812</v>
      </c>
      <c r="G118" s="57">
        <f t="shared" ref="G118:G122" si="27">F118/160</f>
        <v>5.0750000000000002</v>
      </c>
      <c r="H118" s="57">
        <f t="shared" si="24"/>
        <v>3.8062500000000004</v>
      </c>
      <c r="I118" s="60">
        <v>15</v>
      </c>
      <c r="J118" s="63">
        <f t="shared" si="23"/>
        <v>57.093750000000007</v>
      </c>
      <c r="K118" s="63">
        <f t="shared" si="25"/>
        <v>13.468415625000002</v>
      </c>
      <c r="L118" s="63">
        <f t="shared" si="26"/>
        <v>70.562165625000006</v>
      </c>
    </row>
    <row r="119" spans="2:12" ht="41.4" x14ac:dyDescent="0.3">
      <c r="B119" s="60">
        <v>14</v>
      </c>
      <c r="C119" s="105" t="s">
        <v>45</v>
      </c>
      <c r="D119" s="105" t="s">
        <v>27</v>
      </c>
      <c r="E119" s="78" t="s">
        <v>173</v>
      </c>
      <c r="F119" s="56">
        <v>732</v>
      </c>
      <c r="G119" s="57">
        <f t="shared" si="27"/>
        <v>4.5750000000000002</v>
      </c>
      <c r="H119" s="57">
        <f t="shared" si="24"/>
        <v>3.4312500000000004</v>
      </c>
      <c r="I119" s="60">
        <v>25</v>
      </c>
      <c r="J119" s="63">
        <f t="shared" si="23"/>
        <v>85.781250000000014</v>
      </c>
      <c r="K119" s="63">
        <f t="shared" si="25"/>
        <v>20.235796875000002</v>
      </c>
      <c r="L119" s="63">
        <f t="shared" si="26"/>
        <v>106.01704687500002</v>
      </c>
    </row>
    <row r="120" spans="2:12" ht="41.4" x14ac:dyDescent="0.3">
      <c r="B120" s="60">
        <v>15</v>
      </c>
      <c r="C120" s="105" t="s">
        <v>45</v>
      </c>
      <c r="D120" s="105" t="s">
        <v>27</v>
      </c>
      <c r="E120" s="78" t="s">
        <v>173</v>
      </c>
      <c r="F120" s="56">
        <v>732</v>
      </c>
      <c r="G120" s="57">
        <f t="shared" si="27"/>
        <v>4.5750000000000002</v>
      </c>
      <c r="H120" s="57">
        <f t="shared" si="24"/>
        <v>3.4312500000000004</v>
      </c>
      <c r="I120" s="60">
        <v>19</v>
      </c>
      <c r="J120" s="63">
        <f t="shared" si="23"/>
        <v>65.193750000000009</v>
      </c>
      <c r="K120" s="63">
        <f t="shared" si="25"/>
        <v>15.379205625000003</v>
      </c>
      <c r="L120" s="63">
        <f t="shared" si="26"/>
        <v>80.572955625000006</v>
      </c>
    </row>
    <row r="121" spans="2:12" ht="41.4" x14ac:dyDescent="0.3">
      <c r="B121" s="60">
        <v>16</v>
      </c>
      <c r="C121" s="105" t="s">
        <v>45</v>
      </c>
      <c r="D121" s="105" t="s">
        <v>25</v>
      </c>
      <c r="E121" s="78" t="s">
        <v>173</v>
      </c>
      <c r="F121" s="56">
        <v>853</v>
      </c>
      <c r="G121" s="57">
        <f t="shared" si="27"/>
        <v>5.3312499999999998</v>
      </c>
      <c r="H121" s="57">
        <f t="shared" si="24"/>
        <v>3.9984374999999996</v>
      </c>
      <c r="I121" s="60">
        <v>12</v>
      </c>
      <c r="J121" s="63">
        <f t="shared" si="23"/>
        <v>47.981249999999996</v>
      </c>
      <c r="K121" s="63">
        <f t="shared" si="25"/>
        <v>11.318776874999999</v>
      </c>
      <c r="L121" s="63">
        <f t="shared" si="26"/>
        <v>59.300026874999993</v>
      </c>
    </row>
    <row r="122" spans="2:12" ht="41.4" x14ac:dyDescent="0.3">
      <c r="B122" s="60">
        <v>17</v>
      </c>
      <c r="C122" s="105" t="s">
        <v>45</v>
      </c>
      <c r="D122" s="105" t="s">
        <v>25</v>
      </c>
      <c r="E122" s="78" t="s">
        <v>173</v>
      </c>
      <c r="F122" s="56">
        <v>812</v>
      </c>
      <c r="G122" s="57">
        <f t="shared" si="27"/>
        <v>5.0750000000000002</v>
      </c>
      <c r="H122" s="57">
        <f t="shared" si="24"/>
        <v>3.8062500000000004</v>
      </c>
      <c r="I122" s="60">
        <v>16</v>
      </c>
      <c r="J122" s="63">
        <f t="shared" si="23"/>
        <v>60.900000000000006</v>
      </c>
      <c r="K122" s="63">
        <f>SUM(J122*0.2359)</f>
        <v>14.366310000000002</v>
      </c>
      <c r="L122" s="63">
        <f t="shared" si="26"/>
        <v>75.266310000000004</v>
      </c>
    </row>
    <row r="123" spans="2:12" ht="40.799999999999997" x14ac:dyDescent="0.3">
      <c r="B123" s="60">
        <v>18</v>
      </c>
      <c r="C123" s="72" t="s">
        <v>48</v>
      </c>
      <c r="D123" s="125" t="s">
        <v>25</v>
      </c>
      <c r="E123" s="78" t="s">
        <v>173</v>
      </c>
      <c r="F123" s="56">
        <v>784</v>
      </c>
      <c r="G123" s="57">
        <v>4.6619000000000002</v>
      </c>
      <c r="H123" s="57">
        <f t="shared" si="24"/>
        <v>3.4964250000000003</v>
      </c>
      <c r="I123" s="60">
        <v>13</v>
      </c>
      <c r="J123" s="63">
        <f t="shared" si="23"/>
        <v>45.453525000000006</v>
      </c>
      <c r="K123" s="63">
        <f>SUM(J123*0.2359)</f>
        <v>10.722486547500001</v>
      </c>
      <c r="L123" s="63">
        <f>SUM(J123:K123)</f>
        <v>56.176011547500011</v>
      </c>
    </row>
    <row r="124" spans="2:12" ht="40.799999999999997" x14ac:dyDescent="0.3">
      <c r="B124" s="60">
        <v>19</v>
      </c>
      <c r="C124" s="72" t="s">
        <v>48</v>
      </c>
      <c r="D124" s="125" t="s">
        <v>25</v>
      </c>
      <c r="E124" s="78" t="s">
        <v>173</v>
      </c>
      <c r="F124" s="56">
        <v>706</v>
      </c>
      <c r="G124" s="57">
        <v>4.6619000000000002</v>
      </c>
      <c r="H124" s="57">
        <f t="shared" si="24"/>
        <v>3.4964250000000003</v>
      </c>
      <c r="I124" s="60">
        <v>11</v>
      </c>
      <c r="J124" s="63">
        <f t="shared" si="23"/>
        <v>38.460675000000002</v>
      </c>
      <c r="K124" s="63">
        <f>SUM(J124*0.2194)</f>
        <v>8.4382720950000003</v>
      </c>
      <c r="L124" s="63">
        <f t="shared" ref="L124:L133" si="28">SUM(J124:K124)</f>
        <v>46.898947095000004</v>
      </c>
    </row>
    <row r="125" spans="2:12" ht="40.799999999999997" x14ac:dyDescent="0.3">
      <c r="B125" s="60">
        <v>20</v>
      </c>
      <c r="C125" s="72" t="s">
        <v>48</v>
      </c>
      <c r="D125" s="125" t="s">
        <v>25</v>
      </c>
      <c r="E125" s="78" t="s">
        <v>173</v>
      </c>
      <c r="F125" s="56">
        <v>784</v>
      </c>
      <c r="G125" s="57">
        <v>4.6619000000000002</v>
      </c>
      <c r="H125" s="57">
        <f t="shared" si="24"/>
        <v>3.4964250000000003</v>
      </c>
      <c r="I125" s="60">
        <v>2</v>
      </c>
      <c r="J125" s="63">
        <f t="shared" si="23"/>
        <v>6.9928500000000007</v>
      </c>
      <c r="K125" s="63">
        <f t="shared" ref="K125:K133" si="29">SUM(J125*0.2359)</f>
        <v>1.6496133150000001</v>
      </c>
      <c r="L125" s="63">
        <f t="shared" si="28"/>
        <v>8.6424633150000005</v>
      </c>
    </row>
    <row r="126" spans="2:12" ht="40.799999999999997" x14ac:dyDescent="0.3">
      <c r="B126" s="60">
        <v>21</v>
      </c>
      <c r="C126" s="72" t="s">
        <v>48</v>
      </c>
      <c r="D126" s="125" t="s">
        <v>27</v>
      </c>
      <c r="E126" s="78" t="s">
        <v>173</v>
      </c>
      <c r="F126" s="56">
        <v>706</v>
      </c>
      <c r="G126" s="57">
        <v>4.1981000000000002</v>
      </c>
      <c r="H126" s="57">
        <f t="shared" si="24"/>
        <v>3.1485750000000001</v>
      </c>
      <c r="I126" s="60">
        <v>13</v>
      </c>
      <c r="J126" s="63">
        <f t="shared" si="23"/>
        <v>40.931474999999999</v>
      </c>
      <c r="K126" s="63">
        <f t="shared" si="29"/>
        <v>9.6557349524999996</v>
      </c>
      <c r="L126" s="63">
        <f t="shared" si="28"/>
        <v>50.587209952499997</v>
      </c>
    </row>
    <row r="127" spans="2:12" ht="40.799999999999997" x14ac:dyDescent="0.3">
      <c r="B127" s="60">
        <v>22</v>
      </c>
      <c r="C127" s="72" t="s">
        <v>48</v>
      </c>
      <c r="D127" s="125" t="s">
        <v>25</v>
      </c>
      <c r="E127" s="78" t="s">
        <v>173</v>
      </c>
      <c r="F127" s="56">
        <v>784</v>
      </c>
      <c r="G127" s="57">
        <v>4.6619000000000002</v>
      </c>
      <c r="H127" s="57">
        <f t="shared" si="24"/>
        <v>3.4964250000000003</v>
      </c>
      <c r="I127" s="60">
        <v>8</v>
      </c>
      <c r="J127" s="63">
        <f t="shared" si="23"/>
        <v>27.971400000000003</v>
      </c>
      <c r="K127" s="63">
        <f t="shared" si="29"/>
        <v>6.5984532600000003</v>
      </c>
      <c r="L127" s="63">
        <f t="shared" si="28"/>
        <v>34.569853260000002</v>
      </c>
    </row>
    <row r="128" spans="2:12" ht="40.799999999999997" x14ac:dyDescent="0.3">
      <c r="B128" s="60">
        <v>23</v>
      </c>
      <c r="C128" s="72" t="s">
        <v>48</v>
      </c>
      <c r="D128" s="125" t="s">
        <v>27</v>
      </c>
      <c r="E128" s="78" t="s">
        <v>173</v>
      </c>
      <c r="F128" s="56">
        <v>706</v>
      </c>
      <c r="G128" s="57">
        <v>4.1981000000000002</v>
      </c>
      <c r="H128" s="57">
        <f t="shared" si="24"/>
        <v>3.1485750000000001</v>
      </c>
      <c r="I128" s="60">
        <v>13</v>
      </c>
      <c r="J128" s="63">
        <f t="shared" si="23"/>
        <v>40.931474999999999</v>
      </c>
      <c r="K128" s="63">
        <f t="shared" si="29"/>
        <v>9.6557349524999996</v>
      </c>
      <c r="L128" s="63">
        <f t="shared" si="28"/>
        <v>50.587209952499997</v>
      </c>
    </row>
    <row r="129" spans="2:12" ht="40.799999999999997" x14ac:dyDescent="0.3">
      <c r="B129" s="60">
        <v>24</v>
      </c>
      <c r="C129" s="72" t="s">
        <v>48</v>
      </c>
      <c r="D129" s="125" t="s">
        <v>27</v>
      </c>
      <c r="E129" s="78" t="s">
        <v>173</v>
      </c>
      <c r="F129" s="56">
        <v>706</v>
      </c>
      <c r="G129" s="57">
        <v>4.1981000000000002</v>
      </c>
      <c r="H129" s="57">
        <f t="shared" si="24"/>
        <v>3.1485750000000001</v>
      </c>
      <c r="I129" s="60">
        <v>8</v>
      </c>
      <c r="J129" s="63">
        <f t="shared" si="23"/>
        <v>25.188600000000001</v>
      </c>
      <c r="K129" s="63">
        <f>SUM(J129*0.2194)</f>
        <v>5.5263788400000005</v>
      </c>
      <c r="L129" s="63">
        <f t="shared" si="28"/>
        <v>30.714978840000001</v>
      </c>
    </row>
    <row r="130" spans="2:12" ht="40.799999999999997" x14ac:dyDescent="0.3">
      <c r="B130" s="60">
        <v>25</v>
      </c>
      <c r="C130" s="72" t="s">
        <v>48</v>
      </c>
      <c r="D130" s="125" t="s">
        <v>25</v>
      </c>
      <c r="E130" s="78" t="s">
        <v>173</v>
      </c>
      <c r="F130" s="56">
        <v>784</v>
      </c>
      <c r="G130" s="57">
        <v>4.6619000000000002</v>
      </c>
      <c r="H130" s="57">
        <f t="shared" si="24"/>
        <v>3.4964250000000003</v>
      </c>
      <c r="I130" s="60">
        <v>16</v>
      </c>
      <c r="J130" s="63">
        <f t="shared" si="23"/>
        <v>55.942800000000005</v>
      </c>
      <c r="K130" s="63">
        <f t="shared" si="29"/>
        <v>13.196906520000001</v>
      </c>
      <c r="L130" s="63">
        <f t="shared" si="28"/>
        <v>69.139706520000004</v>
      </c>
    </row>
    <row r="131" spans="2:12" ht="40.799999999999997" x14ac:dyDescent="0.3">
      <c r="B131" s="60">
        <v>26</v>
      </c>
      <c r="C131" s="72" t="s">
        <v>48</v>
      </c>
      <c r="D131" s="125" t="s">
        <v>27</v>
      </c>
      <c r="E131" s="78" t="s">
        <v>173</v>
      </c>
      <c r="F131" s="56">
        <v>706</v>
      </c>
      <c r="G131" s="76">
        <v>4.1981000000000002</v>
      </c>
      <c r="H131" s="57">
        <f t="shared" si="24"/>
        <v>3.1485750000000001</v>
      </c>
      <c r="I131" s="60">
        <v>4</v>
      </c>
      <c r="J131" s="63">
        <f t="shared" si="23"/>
        <v>12.5943</v>
      </c>
      <c r="K131" s="63">
        <f t="shared" si="29"/>
        <v>2.9709953700000002</v>
      </c>
      <c r="L131" s="63">
        <f t="shared" si="28"/>
        <v>15.565295370000001</v>
      </c>
    </row>
    <row r="132" spans="2:12" ht="40.799999999999997" x14ac:dyDescent="0.3">
      <c r="B132" s="60">
        <v>27</v>
      </c>
      <c r="C132" s="72" t="s">
        <v>48</v>
      </c>
      <c r="D132" s="125" t="s">
        <v>27</v>
      </c>
      <c r="E132" s="78" t="s">
        <v>173</v>
      </c>
      <c r="F132" s="56">
        <v>706</v>
      </c>
      <c r="G132" s="57">
        <v>4.1981000000000002</v>
      </c>
      <c r="H132" s="57">
        <f t="shared" si="24"/>
        <v>3.1485750000000001</v>
      </c>
      <c r="I132" s="60">
        <v>12</v>
      </c>
      <c r="J132" s="63">
        <f t="shared" si="23"/>
        <v>37.782899999999998</v>
      </c>
      <c r="K132" s="63">
        <f t="shared" si="29"/>
        <v>8.9129861100000003</v>
      </c>
      <c r="L132" s="63">
        <f t="shared" si="28"/>
        <v>46.695886109999996</v>
      </c>
    </row>
    <row r="133" spans="2:12" ht="40.799999999999997" x14ac:dyDescent="0.3">
      <c r="B133" s="60">
        <v>28</v>
      </c>
      <c r="C133" s="105" t="s">
        <v>43</v>
      </c>
      <c r="D133" s="105" t="s">
        <v>52</v>
      </c>
      <c r="E133" s="78" t="s">
        <v>173</v>
      </c>
      <c r="F133" s="56">
        <v>1198</v>
      </c>
      <c r="G133" s="57">
        <f>SUM(F133/160)</f>
        <v>7.4874999999999998</v>
      </c>
      <c r="H133" s="57">
        <f t="shared" si="24"/>
        <v>5.6156249999999996</v>
      </c>
      <c r="I133" s="60">
        <v>12</v>
      </c>
      <c r="J133" s="63">
        <f t="shared" si="23"/>
        <v>67.387499999999989</v>
      </c>
      <c r="K133" s="63">
        <f t="shared" si="29"/>
        <v>15.896711249999997</v>
      </c>
      <c r="L133" s="63">
        <f t="shared" si="28"/>
        <v>83.284211249999984</v>
      </c>
    </row>
    <row r="134" spans="2:12" ht="40.799999999999997" x14ac:dyDescent="0.3">
      <c r="B134" s="60">
        <v>29</v>
      </c>
      <c r="C134" s="72" t="s">
        <v>43</v>
      </c>
      <c r="D134" s="125" t="s">
        <v>25</v>
      </c>
      <c r="E134" s="78" t="s">
        <v>173</v>
      </c>
      <c r="F134" s="56">
        <v>784</v>
      </c>
      <c r="G134" s="57">
        <v>4.6619000000000002</v>
      </c>
      <c r="H134" s="57">
        <f t="shared" si="24"/>
        <v>3.4964250000000003</v>
      </c>
      <c r="I134" s="60">
        <v>13</v>
      </c>
      <c r="J134" s="63">
        <f t="shared" si="23"/>
        <v>45.453525000000006</v>
      </c>
      <c r="K134" s="63">
        <f>SUM(J134*0.2359)</f>
        <v>10.722486547500001</v>
      </c>
      <c r="L134" s="63">
        <f>SUM(J134:K134)</f>
        <v>56.176011547500011</v>
      </c>
    </row>
    <row r="135" spans="2:12" ht="40.799999999999997" x14ac:dyDescent="0.3">
      <c r="B135" s="60">
        <v>30</v>
      </c>
      <c r="C135" s="72" t="s">
        <v>43</v>
      </c>
      <c r="D135" s="125" t="s">
        <v>27</v>
      </c>
      <c r="E135" s="78" t="s">
        <v>173</v>
      </c>
      <c r="F135" s="56">
        <v>706</v>
      </c>
      <c r="G135" s="57">
        <v>4.1981000000000002</v>
      </c>
      <c r="H135" s="57">
        <f t="shared" si="24"/>
        <v>3.1485750000000001</v>
      </c>
      <c r="I135" s="60">
        <v>12</v>
      </c>
      <c r="J135" s="63">
        <f t="shared" si="23"/>
        <v>37.782899999999998</v>
      </c>
      <c r="K135" s="63">
        <f t="shared" ref="K135:K172" si="30">SUM(J135*0.2359)</f>
        <v>8.9129861100000003</v>
      </c>
      <c r="L135" s="63">
        <f t="shared" ref="L135:L172" si="31">SUM(J135:K135)</f>
        <v>46.695886109999996</v>
      </c>
    </row>
    <row r="136" spans="2:12" ht="40.799999999999997" x14ac:dyDescent="0.3">
      <c r="B136" s="60">
        <v>31</v>
      </c>
      <c r="C136" s="72" t="s">
        <v>43</v>
      </c>
      <c r="D136" s="125" t="s">
        <v>27</v>
      </c>
      <c r="E136" s="78" t="s">
        <v>173</v>
      </c>
      <c r="F136" s="56">
        <v>706</v>
      </c>
      <c r="G136" s="57">
        <v>4.1981000000000002</v>
      </c>
      <c r="H136" s="57">
        <f t="shared" si="24"/>
        <v>3.1485750000000001</v>
      </c>
      <c r="I136" s="60">
        <v>18</v>
      </c>
      <c r="J136" s="63">
        <f t="shared" si="23"/>
        <v>56.674350000000004</v>
      </c>
      <c r="K136" s="63">
        <f t="shared" si="30"/>
        <v>13.369479165000001</v>
      </c>
      <c r="L136" s="63">
        <f t="shared" si="31"/>
        <v>70.043829165000005</v>
      </c>
    </row>
    <row r="137" spans="2:12" ht="40.799999999999997" x14ac:dyDescent="0.3">
      <c r="B137" s="60">
        <v>32</v>
      </c>
      <c r="C137" s="72" t="s">
        <v>43</v>
      </c>
      <c r="D137" s="125" t="s">
        <v>27</v>
      </c>
      <c r="E137" s="78" t="s">
        <v>173</v>
      </c>
      <c r="F137" s="75">
        <v>706</v>
      </c>
      <c r="G137" s="76">
        <v>4.1981000000000002</v>
      </c>
      <c r="H137" s="57">
        <f t="shared" si="24"/>
        <v>3.1485750000000001</v>
      </c>
      <c r="I137" s="75">
        <v>16</v>
      </c>
      <c r="J137" s="63">
        <f t="shared" si="23"/>
        <v>50.377200000000002</v>
      </c>
      <c r="K137" s="63">
        <f t="shared" si="30"/>
        <v>11.883981480000001</v>
      </c>
      <c r="L137" s="63">
        <f t="shared" si="31"/>
        <v>62.261181480000005</v>
      </c>
    </row>
    <row r="138" spans="2:12" ht="40.799999999999997" x14ac:dyDescent="0.3">
      <c r="B138" s="60">
        <v>33</v>
      </c>
      <c r="C138" s="72" t="s">
        <v>43</v>
      </c>
      <c r="D138" s="125" t="s">
        <v>25</v>
      </c>
      <c r="E138" s="78" t="s">
        <v>173</v>
      </c>
      <c r="F138" s="56">
        <v>784</v>
      </c>
      <c r="G138" s="57">
        <v>4.6619000000000002</v>
      </c>
      <c r="H138" s="57">
        <f t="shared" si="24"/>
        <v>3.4964250000000003</v>
      </c>
      <c r="I138" s="60">
        <v>7</v>
      </c>
      <c r="J138" s="63">
        <f t="shared" si="23"/>
        <v>24.474975000000001</v>
      </c>
      <c r="K138" s="63">
        <f t="shared" si="30"/>
        <v>5.7736466025000004</v>
      </c>
      <c r="L138" s="63">
        <f t="shared" si="31"/>
        <v>30.248621602500002</v>
      </c>
    </row>
    <row r="139" spans="2:12" ht="40.799999999999997" x14ac:dyDescent="0.3">
      <c r="B139" s="60">
        <v>34</v>
      </c>
      <c r="C139" s="72" t="s">
        <v>43</v>
      </c>
      <c r="D139" s="125" t="s">
        <v>27</v>
      </c>
      <c r="E139" s="78" t="s">
        <v>173</v>
      </c>
      <c r="F139" s="56">
        <v>706</v>
      </c>
      <c r="G139" s="57">
        <v>4.1981000000000002</v>
      </c>
      <c r="H139" s="57">
        <f t="shared" si="24"/>
        <v>3.1485750000000001</v>
      </c>
      <c r="I139" s="60">
        <v>22</v>
      </c>
      <c r="J139" s="63">
        <f t="shared" si="23"/>
        <v>69.268650000000008</v>
      </c>
      <c r="K139" s="63">
        <f t="shared" si="30"/>
        <v>16.340474535000002</v>
      </c>
      <c r="L139" s="63">
        <f t="shared" si="31"/>
        <v>85.609124535000007</v>
      </c>
    </row>
    <row r="140" spans="2:12" ht="40.799999999999997" x14ac:dyDescent="0.3">
      <c r="B140" s="60">
        <v>35</v>
      </c>
      <c r="C140" s="72" t="s">
        <v>43</v>
      </c>
      <c r="D140" s="125" t="s">
        <v>27</v>
      </c>
      <c r="E140" s="78" t="s">
        <v>173</v>
      </c>
      <c r="F140" s="56">
        <v>706</v>
      </c>
      <c r="G140" s="57">
        <v>4.1981000000000002</v>
      </c>
      <c r="H140" s="57">
        <f t="shared" si="24"/>
        <v>3.1485750000000001</v>
      </c>
      <c r="I140" s="60">
        <v>14</v>
      </c>
      <c r="J140" s="63">
        <f t="shared" si="23"/>
        <v>44.08005</v>
      </c>
      <c r="K140" s="63">
        <f t="shared" si="30"/>
        <v>10.398483795000001</v>
      </c>
      <c r="L140" s="63">
        <f t="shared" si="31"/>
        <v>54.478533795000004</v>
      </c>
    </row>
    <row r="141" spans="2:12" ht="40.799999999999997" x14ac:dyDescent="0.3">
      <c r="B141" s="60">
        <v>36</v>
      </c>
      <c r="C141" s="72" t="s">
        <v>43</v>
      </c>
      <c r="D141" s="125" t="s">
        <v>27</v>
      </c>
      <c r="E141" s="78" t="s">
        <v>173</v>
      </c>
      <c r="F141" s="56">
        <v>706</v>
      </c>
      <c r="G141" s="57">
        <v>4.1981000000000002</v>
      </c>
      <c r="H141" s="57">
        <f t="shared" si="24"/>
        <v>3.1485750000000001</v>
      </c>
      <c r="I141" s="60">
        <v>11</v>
      </c>
      <c r="J141" s="63">
        <f t="shared" si="23"/>
        <v>34.634325000000004</v>
      </c>
      <c r="K141" s="63">
        <f t="shared" si="30"/>
        <v>8.170237267500001</v>
      </c>
      <c r="L141" s="63">
        <f t="shared" si="31"/>
        <v>42.804562267500003</v>
      </c>
    </row>
    <row r="142" spans="2:12" ht="40.799999999999997" x14ac:dyDescent="0.3">
      <c r="B142" s="60">
        <v>37</v>
      </c>
      <c r="C142" s="72" t="s">
        <v>43</v>
      </c>
      <c r="D142" s="125" t="s">
        <v>27</v>
      </c>
      <c r="E142" s="78" t="s">
        <v>173</v>
      </c>
      <c r="F142" s="56">
        <v>706</v>
      </c>
      <c r="G142" s="57">
        <v>4.1981000000000002</v>
      </c>
      <c r="H142" s="57">
        <f t="shared" si="24"/>
        <v>3.1485750000000001</v>
      </c>
      <c r="I142" s="60">
        <v>25</v>
      </c>
      <c r="J142" s="63">
        <f t="shared" si="23"/>
        <v>78.714375000000004</v>
      </c>
      <c r="K142" s="63">
        <f t="shared" si="30"/>
        <v>18.5687210625</v>
      </c>
      <c r="L142" s="63">
        <f t="shared" si="31"/>
        <v>97.283096062500007</v>
      </c>
    </row>
    <row r="143" spans="2:12" ht="40.799999999999997" x14ac:dyDescent="0.3">
      <c r="B143" s="60">
        <v>38</v>
      </c>
      <c r="C143" s="72" t="s">
        <v>43</v>
      </c>
      <c r="D143" s="125" t="s">
        <v>25</v>
      </c>
      <c r="E143" s="78" t="s">
        <v>173</v>
      </c>
      <c r="F143" s="56">
        <v>784</v>
      </c>
      <c r="G143" s="57">
        <v>4.6619000000000002</v>
      </c>
      <c r="H143" s="57">
        <f t="shared" si="24"/>
        <v>3.4964250000000003</v>
      </c>
      <c r="I143" s="60">
        <v>10</v>
      </c>
      <c r="J143" s="63">
        <f t="shared" si="23"/>
        <v>34.964250000000007</v>
      </c>
      <c r="K143" s="63">
        <f t="shared" si="30"/>
        <v>8.2480665750000011</v>
      </c>
      <c r="L143" s="63">
        <f t="shared" si="31"/>
        <v>43.21231657500001</v>
      </c>
    </row>
    <row r="144" spans="2:12" ht="40.799999999999997" x14ac:dyDescent="0.3">
      <c r="B144" s="60">
        <v>39</v>
      </c>
      <c r="C144" s="72" t="s">
        <v>43</v>
      </c>
      <c r="D144" s="125" t="s">
        <v>50</v>
      </c>
      <c r="E144" s="78" t="s">
        <v>173</v>
      </c>
      <c r="F144" s="56">
        <v>706</v>
      </c>
      <c r="G144" s="57">
        <v>4.1981000000000002</v>
      </c>
      <c r="H144" s="57">
        <f t="shared" si="24"/>
        <v>3.1485750000000001</v>
      </c>
      <c r="I144" s="60">
        <v>7</v>
      </c>
      <c r="J144" s="63">
        <f t="shared" si="23"/>
        <v>22.040025</v>
      </c>
      <c r="K144" s="63">
        <f t="shared" si="30"/>
        <v>5.1992418975000003</v>
      </c>
      <c r="L144" s="63">
        <f t="shared" si="31"/>
        <v>27.239266897500002</v>
      </c>
    </row>
    <row r="145" spans="2:12" ht="40.799999999999997" x14ac:dyDescent="0.3">
      <c r="B145" s="60">
        <v>40</v>
      </c>
      <c r="C145" s="72" t="s">
        <v>43</v>
      </c>
      <c r="D145" s="125" t="s">
        <v>27</v>
      </c>
      <c r="E145" s="78" t="s">
        <v>173</v>
      </c>
      <c r="F145" s="56">
        <v>706</v>
      </c>
      <c r="G145" s="57">
        <v>4.1981000000000002</v>
      </c>
      <c r="H145" s="57">
        <f t="shared" si="24"/>
        <v>3.1485750000000001</v>
      </c>
      <c r="I145" s="60">
        <v>25</v>
      </c>
      <c r="J145" s="63">
        <f t="shared" si="23"/>
        <v>78.714375000000004</v>
      </c>
      <c r="K145" s="63">
        <f t="shared" si="30"/>
        <v>18.5687210625</v>
      </c>
      <c r="L145" s="63">
        <f t="shared" si="31"/>
        <v>97.283096062500007</v>
      </c>
    </row>
    <row r="146" spans="2:12" ht="40.799999999999997" x14ac:dyDescent="0.3">
      <c r="B146" s="60">
        <v>41</v>
      </c>
      <c r="C146" s="72" t="s">
        <v>43</v>
      </c>
      <c r="D146" s="125" t="s">
        <v>27</v>
      </c>
      <c r="E146" s="78" t="s">
        <v>173</v>
      </c>
      <c r="F146" s="56">
        <v>706</v>
      </c>
      <c r="G146" s="57">
        <v>4.1981000000000002</v>
      </c>
      <c r="H146" s="57">
        <f t="shared" si="24"/>
        <v>3.1485750000000001</v>
      </c>
      <c r="I146" s="60">
        <v>8</v>
      </c>
      <c r="J146" s="63">
        <f t="shared" si="23"/>
        <v>25.188600000000001</v>
      </c>
      <c r="K146" s="63">
        <f t="shared" si="30"/>
        <v>5.9419907400000005</v>
      </c>
      <c r="L146" s="63">
        <f t="shared" si="31"/>
        <v>31.130590740000002</v>
      </c>
    </row>
    <row r="147" spans="2:12" ht="40.799999999999997" x14ac:dyDescent="0.3">
      <c r="B147" s="60">
        <v>42</v>
      </c>
      <c r="C147" s="72" t="s">
        <v>43</v>
      </c>
      <c r="D147" s="125" t="s">
        <v>27</v>
      </c>
      <c r="E147" s="78" t="s">
        <v>173</v>
      </c>
      <c r="F147" s="56">
        <v>706</v>
      </c>
      <c r="G147" s="57">
        <v>4.1981000000000002</v>
      </c>
      <c r="H147" s="57">
        <f t="shared" si="24"/>
        <v>3.1485750000000001</v>
      </c>
      <c r="I147" s="60">
        <v>10</v>
      </c>
      <c r="J147" s="63">
        <f t="shared" si="23"/>
        <v>31.485750000000003</v>
      </c>
      <c r="K147" s="63">
        <f t="shared" si="30"/>
        <v>7.4274884250000008</v>
      </c>
      <c r="L147" s="63">
        <f t="shared" si="31"/>
        <v>38.913238425000003</v>
      </c>
    </row>
    <row r="148" spans="2:12" ht="40.799999999999997" x14ac:dyDescent="0.3">
      <c r="B148" s="60">
        <v>43</v>
      </c>
      <c r="C148" s="72" t="s">
        <v>43</v>
      </c>
      <c r="D148" s="125" t="s">
        <v>27</v>
      </c>
      <c r="E148" s="78" t="s">
        <v>173</v>
      </c>
      <c r="F148" s="56">
        <v>706</v>
      </c>
      <c r="G148" s="57">
        <v>4.1981000000000002</v>
      </c>
      <c r="H148" s="57">
        <f t="shared" si="24"/>
        <v>3.1485750000000001</v>
      </c>
      <c r="I148" s="60">
        <v>12</v>
      </c>
      <c r="J148" s="63">
        <f t="shared" si="23"/>
        <v>37.782899999999998</v>
      </c>
      <c r="K148" s="63">
        <f t="shared" si="30"/>
        <v>8.9129861100000003</v>
      </c>
      <c r="L148" s="63">
        <f t="shared" si="31"/>
        <v>46.695886109999996</v>
      </c>
    </row>
    <row r="149" spans="2:12" ht="40.799999999999997" x14ac:dyDescent="0.3">
      <c r="B149" s="60">
        <v>44</v>
      </c>
      <c r="C149" s="72" t="s">
        <v>43</v>
      </c>
      <c r="D149" s="125" t="s">
        <v>25</v>
      </c>
      <c r="E149" s="78" t="s">
        <v>173</v>
      </c>
      <c r="F149" s="56">
        <v>784</v>
      </c>
      <c r="G149" s="57">
        <v>4.6619000000000002</v>
      </c>
      <c r="H149" s="57">
        <f t="shared" si="24"/>
        <v>3.4964250000000003</v>
      </c>
      <c r="I149" s="60">
        <v>13</v>
      </c>
      <c r="J149" s="63">
        <f t="shared" si="23"/>
        <v>45.453525000000006</v>
      </c>
      <c r="K149" s="63">
        <f t="shared" si="30"/>
        <v>10.722486547500001</v>
      </c>
      <c r="L149" s="63">
        <f t="shared" si="31"/>
        <v>56.176011547500011</v>
      </c>
    </row>
    <row r="150" spans="2:12" ht="40.799999999999997" x14ac:dyDescent="0.3">
      <c r="B150" s="60">
        <v>45</v>
      </c>
      <c r="C150" s="72" t="s">
        <v>43</v>
      </c>
      <c r="D150" s="125" t="s">
        <v>25</v>
      </c>
      <c r="E150" s="78" t="s">
        <v>173</v>
      </c>
      <c r="F150" s="56">
        <v>784</v>
      </c>
      <c r="G150" s="57">
        <v>4.6619000000000002</v>
      </c>
      <c r="H150" s="57">
        <f t="shared" si="24"/>
        <v>3.4964250000000003</v>
      </c>
      <c r="I150" s="60">
        <v>29</v>
      </c>
      <c r="J150" s="63">
        <f t="shared" si="23"/>
        <v>101.396325</v>
      </c>
      <c r="K150" s="63">
        <f t="shared" si="30"/>
        <v>23.9193930675</v>
      </c>
      <c r="L150" s="63">
        <f t="shared" si="31"/>
        <v>125.3157180675</v>
      </c>
    </row>
    <row r="151" spans="2:12" ht="40.799999999999997" x14ac:dyDescent="0.3">
      <c r="B151" s="60">
        <v>46</v>
      </c>
      <c r="C151" s="72" t="s">
        <v>43</v>
      </c>
      <c r="D151" s="125" t="s">
        <v>50</v>
      </c>
      <c r="E151" s="78" t="s">
        <v>173</v>
      </c>
      <c r="F151" s="56">
        <v>706</v>
      </c>
      <c r="G151" s="57">
        <v>4.1981000000000002</v>
      </c>
      <c r="H151" s="57">
        <f t="shared" si="24"/>
        <v>3.1485750000000001</v>
      </c>
      <c r="I151" s="60">
        <v>8</v>
      </c>
      <c r="J151" s="63">
        <f t="shared" si="23"/>
        <v>25.188600000000001</v>
      </c>
      <c r="K151" s="63">
        <f t="shared" si="30"/>
        <v>5.9419907400000005</v>
      </c>
      <c r="L151" s="63">
        <f t="shared" si="31"/>
        <v>31.130590740000002</v>
      </c>
    </row>
    <row r="152" spans="2:12" ht="40.799999999999997" x14ac:dyDescent="0.3">
      <c r="B152" s="60">
        <v>47</v>
      </c>
      <c r="C152" s="72" t="s">
        <v>43</v>
      </c>
      <c r="D152" s="125" t="s">
        <v>37</v>
      </c>
      <c r="E152" s="78" t="s">
        <v>173</v>
      </c>
      <c r="F152" s="56">
        <v>642</v>
      </c>
      <c r="G152" s="57">
        <v>3.8176000000000001</v>
      </c>
      <c r="H152" s="57">
        <f t="shared" si="24"/>
        <v>2.8632</v>
      </c>
      <c r="I152" s="60">
        <v>9</v>
      </c>
      <c r="J152" s="63">
        <f t="shared" si="23"/>
        <v>25.768799999999999</v>
      </c>
      <c r="K152" s="63">
        <f t="shared" si="30"/>
        <v>6.0788599199999993</v>
      </c>
      <c r="L152" s="63">
        <f t="shared" si="31"/>
        <v>31.847659919999998</v>
      </c>
    </row>
    <row r="153" spans="2:12" ht="40.799999999999997" x14ac:dyDescent="0.3">
      <c r="B153" s="60">
        <v>48</v>
      </c>
      <c r="C153" s="72" t="s">
        <v>43</v>
      </c>
      <c r="D153" s="125" t="s">
        <v>27</v>
      </c>
      <c r="E153" s="78" t="s">
        <v>173</v>
      </c>
      <c r="F153" s="56">
        <v>706</v>
      </c>
      <c r="G153" s="57">
        <v>4.1981000000000002</v>
      </c>
      <c r="H153" s="57">
        <f t="shared" si="24"/>
        <v>3.1485750000000001</v>
      </c>
      <c r="I153" s="60">
        <v>14</v>
      </c>
      <c r="J153" s="63">
        <f t="shared" si="23"/>
        <v>44.08005</v>
      </c>
      <c r="K153" s="63">
        <f t="shared" si="30"/>
        <v>10.398483795000001</v>
      </c>
      <c r="L153" s="63">
        <f t="shared" si="31"/>
        <v>54.478533795000004</v>
      </c>
    </row>
    <row r="154" spans="2:12" ht="40.799999999999997" x14ac:dyDescent="0.3">
      <c r="B154" s="60">
        <v>49</v>
      </c>
      <c r="C154" s="72" t="s">
        <v>43</v>
      </c>
      <c r="D154" s="125" t="s">
        <v>25</v>
      </c>
      <c r="E154" s="78" t="s">
        <v>173</v>
      </c>
      <c r="F154" s="56">
        <v>784</v>
      </c>
      <c r="G154" s="57">
        <v>4.6619000000000002</v>
      </c>
      <c r="H154" s="57">
        <f t="shared" si="24"/>
        <v>3.4964250000000003</v>
      </c>
      <c r="I154" s="60">
        <v>24</v>
      </c>
      <c r="J154" s="63">
        <f t="shared" si="23"/>
        <v>83.914200000000008</v>
      </c>
      <c r="K154" s="63">
        <f t="shared" si="30"/>
        <v>19.795359780000002</v>
      </c>
      <c r="L154" s="63">
        <f t="shared" si="31"/>
        <v>103.70955978000001</v>
      </c>
    </row>
    <row r="155" spans="2:12" ht="40.799999999999997" x14ac:dyDescent="0.3">
      <c r="B155" s="60">
        <v>50</v>
      </c>
      <c r="C155" s="72" t="s">
        <v>43</v>
      </c>
      <c r="D155" s="125" t="s">
        <v>27</v>
      </c>
      <c r="E155" s="78" t="s">
        <v>173</v>
      </c>
      <c r="F155" s="56">
        <v>706</v>
      </c>
      <c r="G155" s="57">
        <v>4.1981000000000002</v>
      </c>
      <c r="H155" s="57">
        <f t="shared" si="24"/>
        <v>3.1485750000000001</v>
      </c>
      <c r="I155" s="60">
        <v>5</v>
      </c>
      <c r="J155" s="63">
        <f t="shared" si="23"/>
        <v>15.742875000000002</v>
      </c>
      <c r="K155" s="63">
        <f t="shared" si="30"/>
        <v>3.7137442125000004</v>
      </c>
      <c r="L155" s="63">
        <f t="shared" si="31"/>
        <v>19.456619212500001</v>
      </c>
    </row>
    <row r="156" spans="2:12" ht="40.799999999999997" x14ac:dyDescent="0.3">
      <c r="B156" s="60">
        <v>51</v>
      </c>
      <c r="C156" s="72" t="s">
        <v>43</v>
      </c>
      <c r="D156" s="125" t="s">
        <v>27</v>
      </c>
      <c r="E156" s="78" t="s">
        <v>173</v>
      </c>
      <c r="F156" s="56">
        <v>706</v>
      </c>
      <c r="G156" s="57">
        <v>4.1981000000000002</v>
      </c>
      <c r="H156" s="57">
        <f t="shared" si="24"/>
        <v>3.1485750000000001</v>
      </c>
      <c r="I156" s="60">
        <v>7</v>
      </c>
      <c r="J156" s="63">
        <f t="shared" si="23"/>
        <v>22.040025</v>
      </c>
      <c r="K156" s="63">
        <f t="shared" si="30"/>
        <v>5.1992418975000003</v>
      </c>
      <c r="L156" s="63">
        <f t="shared" si="31"/>
        <v>27.239266897500002</v>
      </c>
    </row>
    <row r="157" spans="2:12" ht="40.799999999999997" x14ac:dyDescent="0.3">
      <c r="B157" s="60">
        <v>52</v>
      </c>
      <c r="C157" s="72" t="s">
        <v>43</v>
      </c>
      <c r="D157" s="125" t="s">
        <v>50</v>
      </c>
      <c r="E157" s="78" t="s">
        <v>173</v>
      </c>
      <c r="F157" s="56">
        <v>706</v>
      </c>
      <c r="G157" s="57">
        <v>4.1981000000000002</v>
      </c>
      <c r="H157" s="57">
        <f t="shared" si="24"/>
        <v>3.1485750000000001</v>
      </c>
      <c r="I157" s="60">
        <v>26</v>
      </c>
      <c r="J157" s="63">
        <f t="shared" si="23"/>
        <v>81.862949999999998</v>
      </c>
      <c r="K157" s="63">
        <f t="shared" si="30"/>
        <v>19.311469904999999</v>
      </c>
      <c r="L157" s="63">
        <f t="shared" si="31"/>
        <v>101.17441990499999</v>
      </c>
    </row>
    <row r="158" spans="2:12" ht="40.799999999999997" x14ac:dyDescent="0.3">
      <c r="B158" s="60">
        <v>53</v>
      </c>
      <c r="C158" s="72" t="s">
        <v>43</v>
      </c>
      <c r="D158" s="125" t="s">
        <v>27</v>
      </c>
      <c r="E158" s="78" t="s">
        <v>173</v>
      </c>
      <c r="F158" s="56">
        <v>706</v>
      </c>
      <c r="G158" s="57">
        <v>4.1981000000000002</v>
      </c>
      <c r="H158" s="57">
        <f t="shared" si="24"/>
        <v>3.1485750000000001</v>
      </c>
      <c r="I158" s="60">
        <v>8</v>
      </c>
      <c r="J158" s="63">
        <f t="shared" si="23"/>
        <v>25.188600000000001</v>
      </c>
      <c r="K158" s="63">
        <f t="shared" si="30"/>
        <v>5.9419907400000005</v>
      </c>
      <c r="L158" s="63">
        <f t="shared" si="31"/>
        <v>31.130590740000002</v>
      </c>
    </row>
    <row r="159" spans="2:12" ht="40.799999999999997" x14ac:dyDescent="0.3">
      <c r="B159" s="60">
        <v>54</v>
      </c>
      <c r="C159" s="72" t="s">
        <v>43</v>
      </c>
      <c r="D159" s="125" t="s">
        <v>53</v>
      </c>
      <c r="E159" s="78" t="s">
        <v>173</v>
      </c>
      <c r="F159" s="56">
        <v>784</v>
      </c>
      <c r="G159" s="57">
        <v>4.6619000000000002</v>
      </c>
      <c r="H159" s="57">
        <f t="shared" si="24"/>
        <v>3.4964250000000003</v>
      </c>
      <c r="I159" s="60">
        <v>18</v>
      </c>
      <c r="J159" s="63">
        <f t="shared" si="23"/>
        <v>62.93565000000001</v>
      </c>
      <c r="K159" s="63">
        <f t="shared" si="30"/>
        <v>14.846519835000002</v>
      </c>
      <c r="L159" s="63">
        <f t="shared" si="31"/>
        <v>77.782169835000019</v>
      </c>
    </row>
    <row r="160" spans="2:12" ht="40.799999999999997" x14ac:dyDescent="0.3">
      <c r="B160" s="60">
        <v>55</v>
      </c>
      <c r="C160" s="72" t="s">
        <v>43</v>
      </c>
      <c r="D160" s="125" t="s">
        <v>25</v>
      </c>
      <c r="E160" s="78" t="s">
        <v>173</v>
      </c>
      <c r="F160" s="56">
        <v>784</v>
      </c>
      <c r="G160" s="57">
        <v>4.6619000000000002</v>
      </c>
      <c r="H160" s="57">
        <f t="shared" si="24"/>
        <v>3.4964250000000003</v>
      </c>
      <c r="I160" s="60">
        <v>14</v>
      </c>
      <c r="J160" s="63">
        <f t="shared" si="23"/>
        <v>48.949950000000001</v>
      </c>
      <c r="K160" s="63">
        <f t="shared" si="30"/>
        <v>11.547293205000001</v>
      </c>
      <c r="L160" s="63">
        <f t="shared" si="31"/>
        <v>60.497243205000004</v>
      </c>
    </row>
    <row r="161" spans="2:12" ht="40.799999999999997" x14ac:dyDescent="0.3">
      <c r="B161" s="60">
        <v>56</v>
      </c>
      <c r="C161" s="72" t="s">
        <v>43</v>
      </c>
      <c r="D161" s="125" t="s">
        <v>50</v>
      </c>
      <c r="E161" s="78" t="s">
        <v>173</v>
      </c>
      <c r="F161" s="56">
        <v>706</v>
      </c>
      <c r="G161" s="57">
        <v>4.1981000000000002</v>
      </c>
      <c r="H161" s="57">
        <f t="shared" si="24"/>
        <v>3.1485750000000001</v>
      </c>
      <c r="I161" s="60">
        <v>4</v>
      </c>
      <c r="J161" s="63">
        <f t="shared" si="23"/>
        <v>12.5943</v>
      </c>
      <c r="K161" s="63">
        <f t="shared" si="30"/>
        <v>2.9709953700000002</v>
      </c>
      <c r="L161" s="63">
        <f t="shared" si="31"/>
        <v>15.565295370000001</v>
      </c>
    </row>
    <row r="162" spans="2:12" ht="40.799999999999997" x14ac:dyDescent="0.3">
      <c r="B162" s="60">
        <v>57</v>
      </c>
      <c r="C162" s="72" t="s">
        <v>43</v>
      </c>
      <c r="D162" s="125" t="s">
        <v>27</v>
      </c>
      <c r="E162" s="78" t="s">
        <v>173</v>
      </c>
      <c r="F162" s="56">
        <v>706</v>
      </c>
      <c r="G162" s="57">
        <v>4.1981000000000002</v>
      </c>
      <c r="H162" s="57">
        <f t="shared" si="24"/>
        <v>3.1485750000000001</v>
      </c>
      <c r="I162" s="60">
        <v>14</v>
      </c>
      <c r="J162" s="63">
        <f t="shared" si="23"/>
        <v>44.08005</v>
      </c>
      <c r="K162" s="63">
        <f t="shared" si="30"/>
        <v>10.398483795000001</v>
      </c>
      <c r="L162" s="63">
        <f t="shared" si="31"/>
        <v>54.478533795000004</v>
      </c>
    </row>
    <row r="163" spans="2:12" ht="40.799999999999997" x14ac:dyDescent="0.3">
      <c r="B163" s="60">
        <v>58</v>
      </c>
      <c r="C163" s="72" t="s">
        <v>43</v>
      </c>
      <c r="D163" s="125" t="s">
        <v>27</v>
      </c>
      <c r="E163" s="78" t="s">
        <v>173</v>
      </c>
      <c r="F163" s="56">
        <v>706</v>
      </c>
      <c r="G163" s="57">
        <v>4.1981000000000002</v>
      </c>
      <c r="H163" s="57">
        <f t="shared" si="24"/>
        <v>3.1485750000000001</v>
      </c>
      <c r="I163" s="60">
        <v>18</v>
      </c>
      <c r="J163" s="63">
        <f t="shared" si="23"/>
        <v>56.674350000000004</v>
      </c>
      <c r="K163" s="63">
        <f t="shared" si="30"/>
        <v>13.369479165000001</v>
      </c>
      <c r="L163" s="63">
        <f t="shared" si="31"/>
        <v>70.043829165000005</v>
      </c>
    </row>
    <row r="164" spans="2:12" ht="40.799999999999997" x14ac:dyDescent="0.3">
      <c r="B164" s="60">
        <v>59</v>
      </c>
      <c r="C164" s="72" t="s">
        <v>43</v>
      </c>
      <c r="D164" s="125" t="s">
        <v>27</v>
      </c>
      <c r="E164" s="78" t="s">
        <v>173</v>
      </c>
      <c r="F164" s="56">
        <v>706</v>
      </c>
      <c r="G164" s="57">
        <v>4.1981000000000002</v>
      </c>
      <c r="H164" s="57">
        <f t="shared" si="24"/>
        <v>3.1485750000000001</v>
      </c>
      <c r="I164" s="60">
        <v>19</v>
      </c>
      <c r="J164" s="63">
        <f t="shared" si="23"/>
        <v>59.822925000000005</v>
      </c>
      <c r="K164" s="63">
        <f t="shared" si="30"/>
        <v>14.112228007500001</v>
      </c>
      <c r="L164" s="63">
        <f t="shared" si="31"/>
        <v>73.935153007500006</v>
      </c>
    </row>
    <row r="165" spans="2:12" ht="40.799999999999997" x14ac:dyDescent="0.3">
      <c r="B165" s="60">
        <v>60</v>
      </c>
      <c r="C165" s="72" t="s">
        <v>43</v>
      </c>
      <c r="D165" s="125" t="s">
        <v>27</v>
      </c>
      <c r="E165" s="78" t="s">
        <v>173</v>
      </c>
      <c r="F165" s="56">
        <v>706</v>
      </c>
      <c r="G165" s="57">
        <v>4.1981000000000002</v>
      </c>
      <c r="H165" s="57">
        <f t="shared" si="24"/>
        <v>3.1485750000000001</v>
      </c>
      <c r="I165" s="60">
        <v>16</v>
      </c>
      <c r="J165" s="63">
        <f t="shared" si="23"/>
        <v>50.377200000000002</v>
      </c>
      <c r="K165" s="63">
        <f t="shared" si="30"/>
        <v>11.883981480000001</v>
      </c>
      <c r="L165" s="63">
        <f t="shared" si="31"/>
        <v>62.261181480000005</v>
      </c>
    </row>
    <row r="166" spans="2:12" ht="40.799999999999997" x14ac:dyDescent="0.3">
      <c r="B166" s="60">
        <v>61</v>
      </c>
      <c r="C166" s="72" t="s">
        <v>43</v>
      </c>
      <c r="D166" s="125" t="s">
        <v>37</v>
      </c>
      <c r="E166" s="78" t="s">
        <v>173</v>
      </c>
      <c r="F166" s="56">
        <v>513.6</v>
      </c>
      <c r="G166" s="76">
        <v>3.0541</v>
      </c>
      <c r="H166" s="57">
        <f t="shared" si="24"/>
        <v>2.290575</v>
      </c>
      <c r="I166" s="60">
        <v>11</v>
      </c>
      <c r="J166" s="63">
        <f t="shared" si="23"/>
        <v>25.196325000000002</v>
      </c>
      <c r="K166" s="63">
        <f t="shared" si="30"/>
        <v>5.9438130675000007</v>
      </c>
      <c r="L166" s="63">
        <f t="shared" si="31"/>
        <v>31.140138067500004</v>
      </c>
    </row>
    <row r="167" spans="2:12" ht="40.799999999999997" x14ac:dyDescent="0.3">
      <c r="B167" s="60">
        <v>62</v>
      </c>
      <c r="C167" s="72" t="s">
        <v>43</v>
      </c>
      <c r="D167" s="125" t="s">
        <v>104</v>
      </c>
      <c r="E167" s="78" t="s">
        <v>173</v>
      </c>
      <c r="F167" s="56">
        <v>642</v>
      </c>
      <c r="G167" s="57">
        <v>3.8176000000000001</v>
      </c>
      <c r="H167" s="57">
        <f t="shared" si="24"/>
        <v>2.8632</v>
      </c>
      <c r="I167" s="60">
        <v>14</v>
      </c>
      <c r="J167" s="63">
        <f t="shared" si="23"/>
        <v>40.084800000000001</v>
      </c>
      <c r="K167" s="63">
        <f t="shared" si="30"/>
        <v>9.4560043199999999</v>
      </c>
      <c r="L167" s="63">
        <f t="shared" si="31"/>
        <v>49.540804319999999</v>
      </c>
    </row>
    <row r="168" spans="2:12" ht="40.799999999999997" x14ac:dyDescent="0.3">
      <c r="B168" s="60">
        <v>63</v>
      </c>
      <c r="C168" s="72" t="s">
        <v>43</v>
      </c>
      <c r="D168" s="125" t="s">
        <v>104</v>
      </c>
      <c r="E168" s="78" t="s">
        <v>173</v>
      </c>
      <c r="F168" s="56">
        <v>642</v>
      </c>
      <c r="G168" s="57">
        <v>3.8176000000000001</v>
      </c>
      <c r="H168" s="57">
        <f t="shared" si="24"/>
        <v>2.8632</v>
      </c>
      <c r="I168" s="60">
        <v>20</v>
      </c>
      <c r="J168" s="63">
        <f t="shared" si="23"/>
        <v>57.263999999999996</v>
      </c>
      <c r="K168" s="63">
        <f t="shared" si="30"/>
        <v>13.508577599999999</v>
      </c>
      <c r="L168" s="63">
        <f t="shared" si="31"/>
        <v>70.772577599999991</v>
      </c>
    </row>
    <row r="169" spans="2:12" ht="40.799999999999997" x14ac:dyDescent="0.3">
      <c r="B169" s="60">
        <v>64</v>
      </c>
      <c r="C169" s="72" t="s">
        <v>43</v>
      </c>
      <c r="D169" s="125" t="s">
        <v>104</v>
      </c>
      <c r="E169" s="78" t="s">
        <v>173</v>
      </c>
      <c r="F169" s="56">
        <v>642</v>
      </c>
      <c r="G169" s="57">
        <v>3.8176000000000001</v>
      </c>
      <c r="H169" s="57">
        <f t="shared" si="24"/>
        <v>2.8632</v>
      </c>
      <c r="I169" s="60">
        <v>6</v>
      </c>
      <c r="J169" s="63">
        <f t="shared" si="23"/>
        <v>17.179200000000002</v>
      </c>
      <c r="K169" s="63">
        <f>SUM(J169*0.2077)</f>
        <v>3.56811984</v>
      </c>
      <c r="L169" s="63">
        <f t="shared" si="31"/>
        <v>20.747319840000003</v>
      </c>
    </row>
    <row r="170" spans="2:12" ht="40.799999999999997" x14ac:dyDescent="0.3">
      <c r="B170" s="60">
        <v>65</v>
      </c>
      <c r="C170" s="72" t="s">
        <v>43</v>
      </c>
      <c r="D170" s="125" t="s">
        <v>104</v>
      </c>
      <c r="E170" s="78" t="s">
        <v>173</v>
      </c>
      <c r="F170" s="56">
        <v>642</v>
      </c>
      <c r="G170" s="57">
        <v>3.8176000000000001</v>
      </c>
      <c r="H170" s="57">
        <f t="shared" si="24"/>
        <v>2.8632</v>
      </c>
      <c r="I170" s="60">
        <v>12</v>
      </c>
      <c r="J170" s="63">
        <f t="shared" ref="J170:J188" si="32">SUM(H170*I170)</f>
        <v>34.358400000000003</v>
      </c>
      <c r="K170" s="63">
        <f t="shared" si="30"/>
        <v>8.1051465600000014</v>
      </c>
      <c r="L170" s="63">
        <f t="shared" si="31"/>
        <v>42.463546560000005</v>
      </c>
    </row>
    <row r="171" spans="2:12" ht="40.799999999999997" x14ac:dyDescent="0.3">
      <c r="B171" s="60">
        <v>66</v>
      </c>
      <c r="C171" s="72" t="s">
        <v>43</v>
      </c>
      <c r="D171" s="125" t="s">
        <v>104</v>
      </c>
      <c r="E171" s="78" t="s">
        <v>173</v>
      </c>
      <c r="F171" s="75">
        <v>513.6</v>
      </c>
      <c r="G171" s="76">
        <v>3.0541</v>
      </c>
      <c r="H171" s="57">
        <f t="shared" ref="H171:H188" si="33">SUM(G171*0.75)</f>
        <v>2.290575</v>
      </c>
      <c r="I171" s="60">
        <v>10</v>
      </c>
      <c r="J171" s="63">
        <f t="shared" si="32"/>
        <v>22.905750000000001</v>
      </c>
      <c r="K171" s="63">
        <f t="shared" si="30"/>
        <v>5.4034664250000004</v>
      </c>
      <c r="L171" s="63">
        <f t="shared" si="31"/>
        <v>28.309216425000002</v>
      </c>
    </row>
    <row r="172" spans="2:12" ht="40.799999999999997" x14ac:dyDescent="0.3">
      <c r="B172" s="60">
        <v>67</v>
      </c>
      <c r="C172" s="72" t="s">
        <v>43</v>
      </c>
      <c r="D172" s="125" t="s">
        <v>104</v>
      </c>
      <c r="E172" s="78" t="s">
        <v>173</v>
      </c>
      <c r="F172" s="56">
        <v>642</v>
      </c>
      <c r="G172" s="57">
        <v>3.8176000000000001</v>
      </c>
      <c r="H172" s="57">
        <f t="shared" si="33"/>
        <v>2.8632</v>
      </c>
      <c r="I172" s="60">
        <v>14</v>
      </c>
      <c r="J172" s="63">
        <f t="shared" si="32"/>
        <v>40.084800000000001</v>
      </c>
      <c r="K172" s="63">
        <f t="shared" si="30"/>
        <v>9.4560043199999999</v>
      </c>
      <c r="L172" s="63">
        <f t="shared" si="31"/>
        <v>49.540804319999999</v>
      </c>
    </row>
    <row r="173" spans="2:12" ht="40.799999999999997" x14ac:dyDescent="0.3">
      <c r="B173" s="60">
        <v>68</v>
      </c>
      <c r="C173" s="105" t="s">
        <v>46</v>
      </c>
      <c r="D173" s="125" t="s">
        <v>27</v>
      </c>
      <c r="E173" s="78" t="s">
        <v>173</v>
      </c>
      <c r="F173" s="56">
        <v>583</v>
      </c>
      <c r="G173" s="57">
        <v>3.4666999999999999</v>
      </c>
      <c r="H173" s="57">
        <f t="shared" si="33"/>
        <v>2.600025</v>
      </c>
      <c r="I173" s="60">
        <v>23</v>
      </c>
      <c r="J173" s="63">
        <f t="shared" si="32"/>
        <v>59.800575000000002</v>
      </c>
      <c r="K173" s="63">
        <f>SUM(J173*0.2194)</f>
        <v>13.120246155000002</v>
      </c>
      <c r="L173" s="63">
        <f>SUM(J173:K173)</f>
        <v>72.920821154999999</v>
      </c>
    </row>
    <row r="174" spans="2:12" ht="40.799999999999997" x14ac:dyDescent="0.3">
      <c r="B174" s="60">
        <v>69</v>
      </c>
      <c r="C174" s="105" t="s">
        <v>46</v>
      </c>
      <c r="D174" s="125" t="s">
        <v>27</v>
      </c>
      <c r="E174" s="78" t="s">
        <v>173</v>
      </c>
      <c r="F174" s="56">
        <v>583</v>
      </c>
      <c r="G174" s="57">
        <v>3.4666999999999999</v>
      </c>
      <c r="H174" s="57">
        <f t="shared" si="33"/>
        <v>2.600025</v>
      </c>
      <c r="I174" s="60">
        <v>23</v>
      </c>
      <c r="J174" s="63">
        <f t="shared" si="32"/>
        <v>59.800575000000002</v>
      </c>
      <c r="K174" s="63">
        <f>SUM(J174*0.2077)</f>
        <v>12.4205794275</v>
      </c>
      <c r="L174" s="63">
        <f>SUM(J174:K174)</f>
        <v>72.221154427499997</v>
      </c>
    </row>
    <row r="175" spans="2:12" ht="40.799999999999997" x14ac:dyDescent="0.3">
      <c r="B175" s="60">
        <v>70</v>
      </c>
      <c r="C175" s="105" t="s">
        <v>46</v>
      </c>
      <c r="D175" s="125" t="s">
        <v>27</v>
      </c>
      <c r="E175" s="78" t="s">
        <v>173</v>
      </c>
      <c r="F175" s="56">
        <v>583</v>
      </c>
      <c r="G175" s="57">
        <v>3.4666999999999999</v>
      </c>
      <c r="H175" s="57">
        <f t="shared" si="33"/>
        <v>2.600025</v>
      </c>
      <c r="I175" s="60">
        <v>23</v>
      </c>
      <c r="J175" s="63">
        <f t="shared" si="32"/>
        <v>59.800575000000002</v>
      </c>
      <c r="K175" s="63">
        <f t="shared" ref="K175:K177" si="34">SUM(J175*0.2359)</f>
        <v>14.106955642500001</v>
      </c>
      <c r="L175" s="63">
        <f t="shared" ref="L175:L188" si="35">SUM(J175:K175)</f>
        <v>73.907530642500006</v>
      </c>
    </row>
    <row r="176" spans="2:12" ht="40.799999999999997" x14ac:dyDescent="0.3">
      <c r="B176" s="60">
        <v>71</v>
      </c>
      <c r="C176" s="105" t="s">
        <v>46</v>
      </c>
      <c r="D176" s="125" t="s">
        <v>27</v>
      </c>
      <c r="E176" s="78" t="s">
        <v>173</v>
      </c>
      <c r="F176" s="56">
        <v>583</v>
      </c>
      <c r="G176" s="57">
        <v>3.4666999999999999</v>
      </c>
      <c r="H176" s="57">
        <f t="shared" si="33"/>
        <v>2.600025</v>
      </c>
      <c r="I176" s="60">
        <v>23</v>
      </c>
      <c r="J176" s="63">
        <f t="shared" si="32"/>
        <v>59.800575000000002</v>
      </c>
      <c r="K176" s="63">
        <f>SUM(J176*0.2077)</f>
        <v>12.4205794275</v>
      </c>
      <c r="L176" s="63">
        <f t="shared" si="35"/>
        <v>72.221154427499997</v>
      </c>
    </row>
    <row r="177" spans="1:12" ht="40.799999999999997" x14ac:dyDescent="0.3">
      <c r="B177" s="60">
        <v>72</v>
      </c>
      <c r="C177" s="105" t="s">
        <v>46</v>
      </c>
      <c r="D177" s="125" t="s">
        <v>27</v>
      </c>
      <c r="E177" s="78" t="s">
        <v>173</v>
      </c>
      <c r="F177" s="56">
        <v>583</v>
      </c>
      <c r="G177" s="57">
        <v>3.4666999999999999</v>
      </c>
      <c r="H177" s="57">
        <f t="shared" si="33"/>
        <v>2.600025</v>
      </c>
      <c r="I177" s="60">
        <v>14</v>
      </c>
      <c r="J177" s="63">
        <f t="shared" si="32"/>
        <v>36.400350000000003</v>
      </c>
      <c r="K177" s="63">
        <f t="shared" si="34"/>
        <v>8.5868425650000013</v>
      </c>
      <c r="L177" s="63">
        <f t="shared" si="35"/>
        <v>44.987192565000001</v>
      </c>
    </row>
    <row r="178" spans="1:12" ht="40.799999999999997" x14ac:dyDescent="0.3">
      <c r="B178" s="60">
        <v>73</v>
      </c>
      <c r="C178" s="105" t="s">
        <v>46</v>
      </c>
      <c r="D178" s="125" t="s">
        <v>27</v>
      </c>
      <c r="E178" s="78" t="s">
        <v>173</v>
      </c>
      <c r="F178" s="56">
        <v>583</v>
      </c>
      <c r="G178" s="57">
        <v>3.4666999999999999</v>
      </c>
      <c r="H178" s="57">
        <f t="shared" si="33"/>
        <v>2.600025</v>
      </c>
      <c r="I178" s="60">
        <v>14</v>
      </c>
      <c r="J178" s="63">
        <f t="shared" si="32"/>
        <v>36.400350000000003</v>
      </c>
      <c r="K178" s="63">
        <f>SUM(J178*0.2077)</f>
        <v>7.5603526950000006</v>
      </c>
      <c r="L178" s="63">
        <f t="shared" si="35"/>
        <v>43.960702695000002</v>
      </c>
    </row>
    <row r="179" spans="1:12" ht="40.799999999999997" x14ac:dyDescent="0.3">
      <c r="B179" s="60">
        <v>74</v>
      </c>
      <c r="C179" s="105" t="s">
        <v>46</v>
      </c>
      <c r="D179" s="125" t="s">
        <v>27</v>
      </c>
      <c r="E179" s="78" t="s">
        <v>173</v>
      </c>
      <c r="F179" s="56">
        <v>583</v>
      </c>
      <c r="G179" s="57">
        <v>3.4666999999999999</v>
      </c>
      <c r="H179" s="57">
        <f t="shared" si="33"/>
        <v>2.600025</v>
      </c>
      <c r="I179" s="60">
        <v>14</v>
      </c>
      <c r="J179" s="63">
        <f t="shared" si="32"/>
        <v>36.400350000000003</v>
      </c>
      <c r="K179" s="63">
        <f>SUM(J179*0.2359)</f>
        <v>8.5868425650000013</v>
      </c>
      <c r="L179" s="63">
        <f t="shared" si="35"/>
        <v>44.987192565000001</v>
      </c>
    </row>
    <row r="180" spans="1:12" ht="40.799999999999997" x14ac:dyDescent="0.3">
      <c r="B180" s="60">
        <v>75</v>
      </c>
      <c r="C180" s="105" t="s">
        <v>46</v>
      </c>
      <c r="D180" s="125" t="s">
        <v>27</v>
      </c>
      <c r="E180" s="78" t="s">
        <v>173</v>
      </c>
      <c r="F180" s="56">
        <v>583</v>
      </c>
      <c r="G180" s="57">
        <v>3.4666999999999999</v>
      </c>
      <c r="H180" s="57">
        <f t="shared" si="33"/>
        <v>2.600025</v>
      </c>
      <c r="I180" s="60">
        <v>8</v>
      </c>
      <c r="J180" s="63">
        <f t="shared" si="32"/>
        <v>20.8002</v>
      </c>
      <c r="K180" s="63">
        <f t="shared" ref="K180:K188" si="36">SUM(J180*0.2359)</f>
        <v>4.9067671800000001</v>
      </c>
      <c r="L180" s="63">
        <f t="shared" si="35"/>
        <v>25.706967179999999</v>
      </c>
    </row>
    <row r="181" spans="1:12" ht="40.799999999999997" x14ac:dyDescent="0.3">
      <c r="B181" s="60">
        <v>76</v>
      </c>
      <c r="C181" s="105" t="s">
        <v>44</v>
      </c>
      <c r="D181" s="105" t="s">
        <v>52</v>
      </c>
      <c r="E181" s="78" t="s">
        <v>173</v>
      </c>
      <c r="F181" s="56">
        <v>1126</v>
      </c>
      <c r="G181" s="57">
        <f>SUM(F181/160)</f>
        <v>7.0374999999999996</v>
      </c>
      <c r="H181" s="57">
        <f t="shared" si="33"/>
        <v>5.2781249999999993</v>
      </c>
      <c r="I181" s="60">
        <v>12</v>
      </c>
      <c r="J181" s="63">
        <f t="shared" si="32"/>
        <v>63.337499999999991</v>
      </c>
      <c r="K181" s="63">
        <f t="shared" si="36"/>
        <v>14.941316249999998</v>
      </c>
      <c r="L181" s="63">
        <f t="shared" si="35"/>
        <v>78.278816249999991</v>
      </c>
    </row>
    <row r="182" spans="1:12" ht="40.799999999999997" x14ac:dyDescent="0.3">
      <c r="B182" s="60">
        <v>77</v>
      </c>
      <c r="C182" s="105" t="s">
        <v>44</v>
      </c>
      <c r="D182" s="125" t="s">
        <v>25</v>
      </c>
      <c r="E182" s="78" t="s">
        <v>173</v>
      </c>
      <c r="F182" s="56">
        <v>784</v>
      </c>
      <c r="G182" s="57">
        <v>4.6619000000000002</v>
      </c>
      <c r="H182" s="57">
        <f t="shared" si="33"/>
        <v>3.4964250000000003</v>
      </c>
      <c r="I182" s="60">
        <v>9</v>
      </c>
      <c r="J182" s="63">
        <f t="shared" si="32"/>
        <v>31.467825000000005</v>
      </c>
      <c r="K182" s="63">
        <f t="shared" si="36"/>
        <v>7.4232599175000011</v>
      </c>
      <c r="L182" s="63">
        <f t="shared" si="35"/>
        <v>38.89108491750001</v>
      </c>
    </row>
    <row r="183" spans="1:12" ht="40.799999999999997" x14ac:dyDescent="0.3">
      <c r="B183" s="60">
        <v>78</v>
      </c>
      <c r="C183" s="105" t="s">
        <v>44</v>
      </c>
      <c r="D183" s="125" t="s">
        <v>27</v>
      </c>
      <c r="E183" s="78" t="s">
        <v>173</v>
      </c>
      <c r="F183" s="56">
        <v>706</v>
      </c>
      <c r="G183" s="57">
        <v>4.1981000000000002</v>
      </c>
      <c r="H183" s="57">
        <f t="shared" si="33"/>
        <v>3.1485750000000001</v>
      </c>
      <c r="I183" s="60">
        <v>4</v>
      </c>
      <c r="J183" s="63">
        <f t="shared" si="32"/>
        <v>12.5943</v>
      </c>
      <c r="K183" s="63">
        <f t="shared" si="36"/>
        <v>2.9709953700000002</v>
      </c>
      <c r="L183" s="63">
        <f t="shared" si="35"/>
        <v>15.565295370000001</v>
      </c>
    </row>
    <row r="184" spans="1:12" ht="40.799999999999997" x14ac:dyDescent="0.3">
      <c r="B184" s="60">
        <v>79</v>
      </c>
      <c r="C184" s="105" t="s">
        <v>44</v>
      </c>
      <c r="D184" s="125" t="s">
        <v>25</v>
      </c>
      <c r="E184" s="78" t="s">
        <v>173</v>
      </c>
      <c r="F184" s="56">
        <v>784</v>
      </c>
      <c r="G184" s="57">
        <v>4.6619000000000002</v>
      </c>
      <c r="H184" s="57">
        <f t="shared" si="33"/>
        <v>3.4964250000000003</v>
      </c>
      <c r="I184" s="60">
        <v>10</v>
      </c>
      <c r="J184" s="63">
        <f t="shared" si="32"/>
        <v>34.964250000000007</v>
      </c>
      <c r="K184" s="63">
        <f t="shared" si="36"/>
        <v>8.2480665750000011</v>
      </c>
      <c r="L184" s="63">
        <f t="shared" si="35"/>
        <v>43.21231657500001</v>
      </c>
    </row>
    <row r="185" spans="1:12" ht="40.799999999999997" x14ac:dyDescent="0.3">
      <c r="B185" s="60">
        <v>80</v>
      </c>
      <c r="C185" s="105" t="s">
        <v>44</v>
      </c>
      <c r="D185" s="125" t="s">
        <v>27</v>
      </c>
      <c r="E185" s="78" t="s">
        <v>173</v>
      </c>
      <c r="F185" s="56">
        <v>706</v>
      </c>
      <c r="G185" s="57">
        <v>4.1981000000000002</v>
      </c>
      <c r="H185" s="57">
        <f t="shared" si="33"/>
        <v>3.1485750000000001</v>
      </c>
      <c r="I185" s="60">
        <v>12</v>
      </c>
      <c r="J185" s="63">
        <f t="shared" si="32"/>
        <v>37.782899999999998</v>
      </c>
      <c r="K185" s="63">
        <f t="shared" si="36"/>
        <v>8.9129861100000003</v>
      </c>
      <c r="L185" s="63">
        <f t="shared" si="35"/>
        <v>46.695886109999996</v>
      </c>
    </row>
    <row r="186" spans="1:12" ht="40.799999999999997" x14ac:dyDescent="0.3">
      <c r="B186" s="60">
        <v>81</v>
      </c>
      <c r="C186" s="105" t="s">
        <v>44</v>
      </c>
      <c r="D186" s="125" t="s">
        <v>25</v>
      </c>
      <c r="E186" s="78" t="s">
        <v>173</v>
      </c>
      <c r="F186" s="56">
        <v>784</v>
      </c>
      <c r="G186" s="57">
        <v>4.6619000000000002</v>
      </c>
      <c r="H186" s="57">
        <f t="shared" si="33"/>
        <v>3.4964250000000003</v>
      </c>
      <c r="I186" s="60">
        <v>8</v>
      </c>
      <c r="J186" s="63">
        <f t="shared" si="32"/>
        <v>27.971400000000003</v>
      </c>
      <c r="K186" s="63">
        <f t="shared" si="36"/>
        <v>6.5984532600000003</v>
      </c>
      <c r="L186" s="63">
        <f t="shared" si="35"/>
        <v>34.569853260000002</v>
      </c>
    </row>
    <row r="187" spans="1:12" ht="40.799999999999997" x14ac:dyDescent="0.3">
      <c r="B187" s="60">
        <v>82</v>
      </c>
      <c r="C187" s="105" t="s">
        <v>44</v>
      </c>
      <c r="D187" s="125" t="s">
        <v>27</v>
      </c>
      <c r="E187" s="78" t="s">
        <v>173</v>
      </c>
      <c r="F187" s="56">
        <v>706</v>
      </c>
      <c r="G187" s="57">
        <v>4.1981000000000002</v>
      </c>
      <c r="H187" s="57">
        <f t="shared" si="33"/>
        <v>3.1485750000000001</v>
      </c>
      <c r="I187" s="60">
        <v>2</v>
      </c>
      <c r="J187" s="63">
        <f t="shared" si="32"/>
        <v>6.2971500000000002</v>
      </c>
      <c r="K187" s="63">
        <f t="shared" si="36"/>
        <v>1.4854976850000001</v>
      </c>
      <c r="L187" s="63">
        <f t="shared" si="35"/>
        <v>7.7826476850000006</v>
      </c>
    </row>
    <row r="188" spans="1:12" ht="40.799999999999997" x14ac:dyDescent="0.3">
      <c r="B188" s="60">
        <v>83</v>
      </c>
      <c r="C188" s="105" t="s">
        <v>44</v>
      </c>
      <c r="D188" s="125" t="s">
        <v>25</v>
      </c>
      <c r="E188" s="78" t="s">
        <v>173</v>
      </c>
      <c r="F188" s="56">
        <v>784</v>
      </c>
      <c r="G188" s="57">
        <v>4.6619000000000002</v>
      </c>
      <c r="H188" s="57">
        <f t="shared" si="33"/>
        <v>3.4964250000000003</v>
      </c>
      <c r="I188" s="60">
        <v>3</v>
      </c>
      <c r="J188" s="63">
        <f t="shared" si="32"/>
        <v>10.489275000000001</v>
      </c>
      <c r="K188" s="63">
        <f t="shared" si="36"/>
        <v>2.4744199725000002</v>
      </c>
      <c r="L188" s="63">
        <f t="shared" si="35"/>
        <v>12.963694972500001</v>
      </c>
    </row>
    <row r="189" spans="1:12" x14ac:dyDescent="0.3">
      <c r="C189" s="126" t="s">
        <v>10</v>
      </c>
      <c r="D189" s="127"/>
      <c r="E189" s="182"/>
      <c r="F189" s="51"/>
      <c r="G189" s="52"/>
      <c r="H189" s="53"/>
      <c r="I189" s="27">
        <f>SUM(I106:I188)</f>
        <v>1191</v>
      </c>
      <c r="J189" s="26">
        <f>SUM(J106:J188)</f>
        <v>3772.3263000000015</v>
      </c>
      <c r="K189" s="26">
        <f>SUM(K106:K188)</f>
        <v>881.04210377999993</v>
      </c>
      <c r="L189" s="26">
        <f>ROUND(SUM(L106:L188),2)</f>
        <v>4653.37</v>
      </c>
    </row>
    <row r="190" spans="1:12" x14ac:dyDescent="0.3">
      <c r="A190" s="8" t="s">
        <v>54</v>
      </c>
      <c r="B190" s="8" t="s">
        <v>55</v>
      </c>
      <c r="C190" s="103"/>
      <c r="D190" s="106"/>
      <c r="E190" s="169"/>
      <c r="F190" s="20"/>
      <c r="G190" s="6"/>
      <c r="H190" s="6"/>
      <c r="I190" s="19"/>
      <c r="J190" s="42"/>
      <c r="K190" s="42"/>
      <c r="L190" s="43"/>
    </row>
    <row r="191" spans="1:12" ht="122.4" x14ac:dyDescent="0.3">
      <c r="B191" s="110">
        <v>1</v>
      </c>
      <c r="C191" s="29" t="s">
        <v>55</v>
      </c>
      <c r="D191" s="111" t="s">
        <v>27</v>
      </c>
      <c r="E191" s="77" t="s">
        <v>174</v>
      </c>
      <c r="F191" s="128">
        <v>1190</v>
      </c>
      <c r="G191" s="129">
        <f>F191/160</f>
        <v>7.4375</v>
      </c>
      <c r="H191" s="129">
        <f t="shared" ref="H191:H204" si="37">G191*0.75</f>
        <v>5.578125</v>
      </c>
      <c r="I191" s="130">
        <v>4</v>
      </c>
      <c r="J191" s="131">
        <f>H191*I191</f>
        <v>22.3125</v>
      </c>
      <c r="K191" s="131">
        <f t="shared" ref="K191" si="38">J191*0.2359</f>
        <v>5.2635187500000002</v>
      </c>
      <c r="L191" s="131">
        <v>27.57</v>
      </c>
    </row>
    <row r="192" spans="1:12" ht="173.4" x14ac:dyDescent="0.3">
      <c r="B192" s="110">
        <v>2</v>
      </c>
      <c r="C192" s="29" t="s">
        <v>55</v>
      </c>
      <c r="D192" s="111" t="s">
        <v>8</v>
      </c>
      <c r="E192" s="77" t="s">
        <v>175</v>
      </c>
      <c r="F192" s="130">
        <v>1090</v>
      </c>
      <c r="G192" s="129">
        <f>F192/160</f>
        <v>6.8125</v>
      </c>
      <c r="H192" s="129">
        <f t="shared" si="37"/>
        <v>5.109375</v>
      </c>
      <c r="I192" s="132">
        <v>19</v>
      </c>
      <c r="J192" s="131">
        <f>H192*I192</f>
        <v>97.078125</v>
      </c>
      <c r="K192" s="131">
        <f>J192*0.2359</f>
        <v>22.9007296875</v>
      </c>
      <c r="L192" s="131">
        <f>J192+K192</f>
        <v>119.9788546875</v>
      </c>
    </row>
    <row r="193" spans="1:12" ht="224.4" x14ac:dyDescent="0.3">
      <c r="B193" s="110">
        <v>3</v>
      </c>
      <c r="C193" s="29" t="s">
        <v>55</v>
      </c>
      <c r="D193" s="111" t="s">
        <v>8</v>
      </c>
      <c r="E193" s="161" t="s">
        <v>286</v>
      </c>
      <c r="F193" s="130">
        <v>1090</v>
      </c>
      <c r="G193" s="129">
        <f t="shared" ref="G193:G204" si="39">F193/160</f>
        <v>6.8125</v>
      </c>
      <c r="H193" s="129">
        <f t="shared" si="37"/>
        <v>5.109375</v>
      </c>
      <c r="I193" s="132">
        <v>22</v>
      </c>
      <c r="J193" s="131">
        <f t="shared" ref="J193:J204" si="40">H193*I193</f>
        <v>112.40625</v>
      </c>
      <c r="K193" s="131">
        <f t="shared" ref="K193:K203" si="41">J193*0.2359</f>
        <v>26.516634374999999</v>
      </c>
      <c r="L193" s="131">
        <v>138.93</v>
      </c>
    </row>
    <row r="194" spans="1:12" ht="255" x14ac:dyDescent="0.3">
      <c r="B194" s="110">
        <v>4</v>
      </c>
      <c r="C194" s="29" t="s">
        <v>55</v>
      </c>
      <c r="D194" s="111" t="s">
        <v>8</v>
      </c>
      <c r="E194" s="77" t="s">
        <v>176</v>
      </c>
      <c r="F194" s="128">
        <v>1000</v>
      </c>
      <c r="G194" s="129">
        <f t="shared" si="39"/>
        <v>6.25</v>
      </c>
      <c r="H194" s="129">
        <f>G194*0.75</f>
        <v>4.6875</v>
      </c>
      <c r="I194" s="130">
        <v>37</v>
      </c>
      <c r="J194" s="131">
        <f t="shared" si="40"/>
        <v>173.4375</v>
      </c>
      <c r="K194" s="131">
        <f t="shared" si="41"/>
        <v>40.913906249999997</v>
      </c>
      <c r="L194" s="131">
        <f t="shared" ref="L194:L204" si="42">J194+K194</f>
        <v>214.35140625</v>
      </c>
    </row>
    <row r="195" spans="1:12" ht="153" x14ac:dyDescent="0.3">
      <c r="B195" s="110">
        <v>5</v>
      </c>
      <c r="C195" s="29" t="s">
        <v>55</v>
      </c>
      <c r="D195" s="111" t="s">
        <v>8</v>
      </c>
      <c r="E195" s="162" t="s">
        <v>177</v>
      </c>
      <c r="F195" s="128">
        <v>1090</v>
      </c>
      <c r="G195" s="129">
        <f t="shared" si="39"/>
        <v>6.8125</v>
      </c>
      <c r="H195" s="129">
        <f t="shared" si="37"/>
        <v>5.109375</v>
      </c>
      <c r="I195" s="130">
        <v>6</v>
      </c>
      <c r="J195" s="131">
        <f t="shared" si="40"/>
        <v>30.65625</v>
      </c>
      <c r="K195" s="131">
        <f t="shared" si="41"/>
        <v>7.2318093750000001</v>
      </c>
      <c r="L195" s="131">
        <f t="shared" si="42"/>
        <v>37.888059374999997</v>
      </c>
    </row>
    <row r="196" spans="1:12" ht="173.4" x14ac:dyDescent="0.3">
      <c r="B196" s="110">
        <v>6</v>
      </c>
      <c r="C196" s="29" t="s">
        <v>55</v>
      </c>
      <c r="D196" s="111" t="s">
        <v>40</v>
      </c>
      <c r="E196" s="163" t="s">
        <v>178</v>
      </c>
      <c r="F196" s="128">
        <v>970</v>
      </c>
      <c r="G196" s="129">
        <f t="shared" si="39"/>
        <v>6.0625</v>
      </c>
      <c r="H196" s="129">
        <f t="shared" si="37"/>
        <v>4.546875</v>
      </c>
      <c r="I196" s="130">
        <v>12</v>
      </c>
      <c r="J196" s="131">
        <f t="shared" si="40"/>
        <v>54.5625</v>
      </c>
      <c r="K196" s="131">
        <f t="shared" si="41"/>
        <v>12.87129375</v>
      </c>
      <c r="L196" s="131">
        <f t="shared" si="42"/>
        <v>67.433793750000007</v>
      </c>
    </row>
    <row r="197" spans="1:12" ht="193.8" x14ac:dyDescent="0.3">
      <c r="B197" s="110">
        <v>7</v>
      </c>
      <c r="C197" s="29" t="s">
        <v>55</v>
      </c>
      <c r="D197" s="111" t="s">
        <v>39</v>
      </c>
      <c r="E197" s="77" t="s">
        <v>179</v>
      </c>
      <c r="F197" s="128">
        <v>1000</v>
      </c>
      <c r="G197" s="129">
        <f t="shared" si="39"/>
        <v>6.25</v>
      </c>
      <c r="H197" s="129">
        <f t="shared" si="37"/>
        <v>4.6875</v>
      </c>
      <c r="I197" s="130">
        <v>18</v>
      </c>
      <c r="J197" s="131">
        <f t="shared" si="40"/>
        <v>84.375</v>
      </c>
      <c r="K197" s="131">
        <f t="shared" si="41"/>
        <v>19.904062499999998</v>
      </c>
      <c r="L197" s="131">
        <f t="shared" si="42"/>
        <v>104.27906249999999</v>
      </c>
    </row>
    <row r="198" spans="1:12" ht="295.8" x14ac:dyDescent="0.3">
      <c r="B198" s="110">
        <v>8</v>
      </c>
      <c r="C198" s="29" t="s">
        <v>55</v>
      </c>
      <c r="D198" s="111" t="s">
        <v>40</v>
      </c>
      <c r="E198" s="77" t="s">
        <v>180</v>
      </c>
      <c r="F198" s="128">
        <v>970</v>
      </c>
      <c r="G198" s="129">
        <f t="shared" si="39"/>
        <v>6.0625</v>
      </c>
      <c r="H198" s="129">
        <f t="shared" si="37"/>
        <v>4.546875</v>
      </c>
      <c r="I198" s="130">
        <v>49</v>
      </c>
      <c r="J198" s="131">
        <f t="shared" si="40"/>
        <v>222.796875</v>
      </c>
      <c r="K198" s="131">
        <f>J198*0.2194</f>
        <v>48.881634375000004</v>
      </c>
      <c r="L198" s="131">
        <f t="shared" si="42"/>
        <v>271.67850937499998</v>
      </c>
    </row>
    <row r="199" spans="1:12" ht="173.4" x14ac:dyDescent="0.3">
      <c r="B199" s="110">
        <v>9</v>
      </c>
      <c r="C199" s="29" t="s">
        <v>55</v>
      </c>
      <c r="D199" s="111" t="s">
        <v>56</v>
      </c>
      <c r="E199" s="163" t="s">
        <v>181</v>
      </c>
      <c r="F199" s="128">
        <v>830</v>
      </c>
      <c r="G199" s="129">
        <f t="shared" si="39"/>
        <v>5.1875</v>
      </c>
      <c r="H199" s="129">
        <f t="shared" si="37"/>
        <v>3.890625</v>
      </c>
      <c r="I199" s="130">
        <v>23</v>
      </c>
      <c r="J199" s="131">
        <f t="shared" si="40"/>
        <v>89.484375</v>
      </c>
      <c r="K199" s="131">
        <f>J199*0.2194</f>
        <v>19.632871874999999</v>
      </c>
      <c r="L199" s="131">
        <v>109.11</v>
      </c>
    </row>
    <row r="200" spans="1:12" ht="255" x14ac:dyDescent="0.3">
      <c r="B200" s="110">
        <v>10</v>
      </c>
      <c r="C200" s="29" t="s">
        <v>55</v>
      </c>
      <c r="D200" s="111" t="s">
        <v>56</v>
      </c>
      <c r="E200" s="77" t="s">
        <v>182</v>
      </c>
      <c r="F200" s="128">
        <v>830</v>
      </c>
      <c r="G200" s="129">
        <f t="shared" si="39"/>
        <v>5.1875</v>
      </c>
      <c r="H200" s="129">
        <f t="shared" si="37"/>
        <v>3.890625</v>
      </c>
      <c r="I200" s="130">
        <v>44</v>
      </c>
      <c r="J200" s="131">
        <f t="shared" si="40"/>
        <v>171.1875</v>
      </c>
      <c r="K200" s="131">
        <f>J200*0.2194</f>
        <v>37.5585375</v>
      </c>
      <c r="L200" s="131">
        <f t="shared" si="42"/>
        <v>208.7460375</v>
      </c>
    </row>
    <row r="201" spans="1:12" ht="173.4" x14ac:dyDescent="0.3">
      <c r="B201" s="110">
        <v>11</v>
      </c>
      <c r="C201" s="29" t="s">
        <v>55</v>
      </c>
      <c r="D201" s="111" t="s">
        <v>56</v>
      </c>
      <c r="E201" s="77" t="s">
        <v>183</v>
      </c>
      <c r="F201" s="128">
        <v>830</v>
      </c>
      <c r="G201" s="129">
        <f t="shared" si="39"/>
        <v>5.1875</v>
      </c>
      <c r="H201" s="129">
        <f t="shared" si="37"/>
        <v>3.890625</v>
      </c>
      <c r="I201" s="130">
        <v>33</v>
      </c>
      <c r="J201" s="131">
        <f t="shared" si="40"/>
        <v>128.390625</v>
      </c>
      <c r="K201" s="131">
        <f t="shared" si="41"/>
        <v>30.2873484375</v>
      </c>
      <c r="L201" s="131">
        <f t="shared" si="42"/>
        <v>158.67797343749999</v>
      </c>
    </row>
    <row r="202" spans="1:12" ht="163.19999999999999" x14ac:dyDescent="0.3">
      <c r="B202" s="110">
        <v>12</v>
      </c>
      <c r="C202" s="29"/>
      <c r="D202" s="111" t="s">
        <v>56</v>
      </c>
      <c r="E202" s="77" t="s">
        <v>184</v>
      </c>
      <c r="F202" s="128">
        <v>697</v>
      </c>
      <c r="G202" s="129">
        <f t="shared" si="39"/>
        <v>4.3562500000000002</v>
      </c>
      <c r="H202" s="129">
        <f t="shared" si="37"/>
        <v>3.2671875000000004</v>
      </c>
      <c r="I202" s="130">
        <v>36</v>
      </c>
      <c r="J202" s="131">
        <f t="shared" si="40"/>
        <v>117.61875000000001</v>
      </c>
      <c r="K202" s="131">
        <f>J202*0.2194</f>
        <v>25.805553750000001</v>
      </c>
      <c r="L202" s="131">
        <v>143.43</v>
      </c>
    </row>
    <row r="203" spans="1:12" ht="122.4" x14ac:dyDescent="0.3">
      <c r="B203" s="110">
        <v>13</v>
      </c>
      <c r="C203" s="29" t="s">
        <v>55</v>
      </c>
      <c r="D203" s="111" t="s">
        <v>27</v>
      </c>
      <c r="E203" s="77" t="s">
        <v>185</v>
      </c>
      <c r="F203" s="128">
        <v>1090</v>
      </c>
      <c r="G203" s="129">
        <f t="shared" si="39"/>
        <v>6.8125</v>
      </c>
      <c r="H203" s="129">
        <f t="shared" si="37"/>
        <v>5.109375</v>
      </c>
      <c r="I203" s="130">
        <v>9</v>
      </c>
      <c r="J203" s="131">
        <f t="shared" si="40"/>
        <v>45.984375</v>
      </c>
      <c r="K203" s="131">
        <f t="shared" si="41"/>
        <v>10.8477140625</v>
      </c>
      <c r="L203" s="131">
        <f t="shared" si="42"/>
        <v>56.832089062500003</v>
      </c>
    </row>
    <row r="204" spans="1:12" ht="193.8" x14ac:dyDescent="0.3">
      <c r="B204" s="110">
        <v>14</v>
      </c>
      <c r="C204" s="29" t="s">
        <v>55</v>
      </c>
      <c r="D204" s="111" t="s">
        <v>27</v>
      </c>
      <c r="E204" s="77" t="s">
        <v>186</v>
      </c>
      <c r="F204" s="128">
        <v>1090</v>
      </c>
      <c r="G204" s="129">
        <f t="shared" si="39"/>
        <v>6.8125</v>
      </c>
      <c r="H204" s="129">
        <f t="shared" si="37"/>
        <v>5.109375</v>
      </c>
      <c r="I204" s="130">
        <v>19</v>
      </c>
      <c r="J204" s="131">
        <f t="shared" si="40"/>
        <v>97.078125</v>
      </c>
      <c r="K204" s="131">
        <f>J204*0.2194</f>
        <v>21.298940625</v>
      </c>
      <c r="L204" s="131">
        <f t="shared" si="42"/>
        <v>118.377065625</v>
      </c>
    </row>
    <row r="205" spans="1:12" x14ac:dyDescent="0.3">
      <c r="C205" s="133" t="s">
        <v>10</v>
      </c>
      <c r="D205" s="109"/>
      <c r="E205" s="166"/>
      <c r="F205" s="17"/>
      <c r="G205" s="5"/>
      <c r="H205" s="5"/>
      <c r="I205" s="16">
        <f>SUM(I191:I204)</f>
        <v>331</v>
      </c>
      <c r="J205" s="26">
        <f>SUM(J191:J204)</f>
        <v>1447.3687500000001</v>
      </c>
      <c r="K205" s="26">
        <f>SUM(K191:K204)</f>
        <v>329.91455531250006</v>
      </c>
      <c r="L205" s="26">
        <f>ROUNDUP(SUM(L191:L204),2)</f>
        <v>1777.29</v>
      </c>
    </row>
    <row r="206" spans="1:12" x14ac:dyDescent="0.3">
      <c r="A206" s="8" t="s">
        <v>57</v>
      </c>
      <c r="B206" s="8" t="s">
        <v>187</v>
      </c>
      <c r="C206" s="103"/>
      <c r="D206" s="188"/>
      <c r="E206" s="169"/>
      <c r="F206" s="20"/>
      <c r="G206" s="6"/>
      <c r="H206" s="6"/>
      <c r="I206" s="19"/>
      <c r="J206" s="42"/>
      <c r="K206" s="42"/>
      <c r="L206" s="43"/>
    </row>
    <row r="207" spans="1:12" ht="40.799999999999997" x14ac:dyDescent="0.3">
      <c r="B207" s="110">
        <v>1</v>
      </c>
      <c r="C207" s="72" t="s">
        <v>127</v>
      </c>
      <c r="D207" s="125" t="s">
        <v>130</v>
      </c>
      <c r="E207" s="170" t="s">
        <v>126</v>
      </c>
      <c r="F207" s="56">
        <v>680</v>
      </c>
      <c r="G207" s="56">
        <v>4.05</v>
      </c>
      <c r="H207" s="57">
        <f>SUM(G207*75%)</f>
        <v>3.0374999999999996</v>
      </c>
      <c r="I207" s="64">
        <v>5.74</v>
      </c>
      <c r="J207" s="65">
        <f>SUM(H207*I207)</f>
        <v>17.43525</v>
      </c>
      <c r="K207" s="65">
        <f>SUM(J207*21.94%)</f>
        <v>3.82529385</v>
      </c>
      <c r="L207" s="65">
        <v>21.27</v>
      </c>
    </row>
    <row r="208" spans="1:12" ht="40.799999999999997" x14ac:dyDescent="0.3">
      <c r="B208" s="110">
        <v>2</v>
      </c>
      <c r="C208" s="72" t="s">
        <v>127</v>
      </c>
      <c r="D208" s="125" t="s">
        <v>128</v>
      </c>
      <c r="E208" s="170" t="s">
        <v>126</v>
      </c>
      <c r="F208" s="56">
        <v>600</v>
      </c>
      <c r="G208" s="56">
        <v>3.57</v>
      </c>
      <c r="H208" s="57">
        <f t="shared" ref="H208:H223" si="43">SUM(G208*75%)</f>
        <v>2.6774999999999998</v>
      </c>
      <c r="I208" s="64">
        <v>10.74</v>
      </c>
      <c r="J208" s="65">
        <f t="shared" ref="J208:J223" si="44">SUM(H208*I208)</f>
        <v>28.756349999999998</v>
      </c>
      <c r="K208" s="65">
        <f t="shared" ref="K208:K222" si="45">SUM(J208*23.59%)</f>
        <v>6.7836229649999993</v>
      </c>
      <c r="L208" s="65">
        <f t="shared" ref="L208:L223" si="46">J208+K208</f>
        <v>35.539972964999997</v>
      </c>
    </row>
    <row r="209" spans="2:12" ht="40.799999999999997" x14ac:dyDescent="0.3">
      <c r="B209" s="110">
        <v>3</v>
      </c>
      <c r="C209" s="72" t="s">
        <v>127</v>
      </c>
      <c r="D209" s="125" t="s">
        <v>128</v>
      </c>
      <c r="E209" s="170" t="s">
        <v>126</v>
      </c>
      <c r="F209" s="56">
        <v>600</v>
      </c>
      <c r="G209" s="56">
        <v>3.57</v>
      </c>
      <c r="H209" s="57">
        <f t="shared" si="43"/>
        <v>2.6774999999999998</v>
      </c>
      <c r="I209" s="110">
        <v>3.75</v>
      </c>
      <c r="J209" s="65">
        <f t="shared" si="44"/>
        <v>10.040624999999999</v>
      </c>
      <c r="K209" s="65">
        <f t="shared" si="45"/>
        <v>2.3685834374999994</v>
      </c>
      <c r="L209" s="65">
        <f t="shared" si="46"/>
        <v>12.409208437499998</v>
      </c>
    </row>
    <row r="210" spans="2:12" ht="40.799999999999997" x14ac:dyDescent="0.3">
      <c r="B210" s="110">
        <v>4</v>
      </c>
      <c r="C210" s="72" t="s">
        <v>127</v>
      </c>
      <c r="D210" s="125" t="s">
        <v>125</v>
      </c>
      <c r="E210" s="170" t="s">
        <v>126</v>
      </c>
      <c r="F210" s="56">
        <v>510</v>
      </c>
      <c r="G210" s="56">
        <v>3.04</v>
      </c>
      <c r="H210" s="57">
        <f t="shared" si="43"/>
        <v>2.2800000000000002</v>
      </c>
      <c r="I210" s="64">
        <v>3.75</v>
      </c>
      <c r="J210" s="65">
        <f t="shared" si="44"/>
        <v>8.5500000000000007</v>
      </c>
      <c r="K210" s="65">
        <f t="shared" si="45"/>
        <v>2.0169450000000002</v>
      </c>
      <c r="L210" s="65">
        <f t="shared" si="46"/>
        <v>10.566945</v>
      </c>
    </row>
    <row r="211" spans="2:12" ht="40.799999999999997" x14ac:dyDescent="0.3">
      <c r="B211" s="110">
        <v>5</v>
      </c>
      <c r="C211" s="72" t="s">
        <v>146</v>
      </c>
      <c r="D211" s="125" t="s">
        <v>123</v>
      </c>
      <c r="E211" s="170" t="s">
        <v>126</v>
      </c>
      <c r="F211" s="56">
        <v>850</v>
      </c>
      <c r="G211" s="56">
        <v>5.6</v>
      </c>
      <c r="H211" s="57">
        <f t="shared" si="43"/>
        <v>4.1999999999999993</v>
      </c>
      <c r="I211" s="64">
        <v>4.5</v>
      </c>
      <c r="J211" s="65">
        <f t="shared" si="44"/>
        <v>18.899999999999999</v>
      </c>
      <c r="K211" s="65">
        <f t="shared" si="45"/>
        <v>4.4585099999999995</v>
      </c>
      <c r="L211" s="65">
        <f t="shared" si="46"/>
        <v>23.358509999999999</v>
      </c>
    </row>
    <row r="212" spans="2:12" ht="40.799999999999997" x14ac:dyDescent="0.3">
      <c r="B212" s="110">
        <v>6</v>
      </c>
      <c r="C212" s="72" t="s">
        <v>146</v>
      </c>
      <c r="D212" s="125" t="s">
        <v>123</v>
      </c>
      <c r="E212" s="170" t="s">
        <v>126</v>
      </c>
      <c r="F212" s="56">
        <v>850</v>
      </c>
      <c r="G212" s="56">
        <v>5.6</v>
      </c>
      <c r="H212" s="57">
        <f t="shared" si="43"/>
        <v>4.1999999999999993</v>
      </c>
      <c r="I212" s="64">
        <v>2</v>
      </c>
      <c r="J212" s="65">
        <f t="shared" si="44"/>
        <v>8.3999999999999986</v>
      </c>
      <c r="K212" s="65">
        <f t="shared" si="45"/>
        <v>1.9815599999999995</v>
      </c>
      <c r="L212" s="65">
        <f t="shared" si="46"/>
        <v>10.381559999999999</v>
      </c>
    </row>
    <row r="213" spans="2:12" ht="40.799999999999997" x14ac:dyDescent="0.3">
      <c r="B213" s="110">
        <v>7</v>
      </c>
      <c r="C213" s="72" t="s">
        <v>146</v>
      </c>
      <c r="D213" s="125" t="s">
        <v>130</v>
      </c>
      <c r="E213" s="170" t="s">
        <v>126</v>
      </c>
      <c r="F213" s="56">
        <v>680</v>
      </c>
      <c r="G213" s="56">
        <v>4.05</v>
      </c>
      <c r="H213" s="57">
        <f t="shared" si="43"/>
        <v>3.0374999999999996</v>
      </c>
      <c r="I213" s="64">
        <v>4.75</v>
      </c>
      <c r="J213" s="65">
        <f t="shared" si="44"/>
        <v>14.428124999999998</v>
      </c>
      <c r="K213" s="65">
        <f t="shared" si="45"/>
        <v>3.4035946874999996</v>
      </c>
      <c r="L213" s="65">
        <f t="shared" si="46"/>
        <v>17.831719687499998</v>
      </c>
    </row>
    <row r="214" spans="2:12" ht="40.799999999999997" x14ac:dyDescent="0.3">
      <c r="B214" s="110">
        <v>8</v>
      </c>
      <c r="C214" s="72" t="s">
        <v>146</v>
      </c>
      <c r="D214" s="125" t="s">
        <v>128</v>
      </c>
      <c r="E214" s="170" t="s">
        <v>126</v>
      </c>
      <c r="F214" s="56">
        <v>520</v>
      </c>
      <c r="G214" s="56">
        <v>3.1</v>
      </c>
      <c r="H214" s="57">
        <f t="shared" si="43"/>
        <v>2.3250000000000002</v>
      </c>
      <c r="I214" s="64">
        <v>10.25</v>
      </c>
      <c r="J214" s="65">
        <f t="shared" si="44"/>
        <v>23.831250000000001</v>
      </c>
      <c r="K214" s="65">
        <f t="shared" si="45"/>
        <v>5.6217918750000004</v>
      </c>
      <c r="L214" s="65">
        <f t="shared" si="46"/>
        <v>29.453041875</v>
      </c>
    </row>
    <row r="215" spans="2:12" ht="40.799999999999997" x14ac:dyDescent="0.3">
      <c r="B215" s="110">
        <v>9</v>
      </c>
      <c r="C215" s="72" t="s">
        <v>129</v>
      </c>
      <c r="D215" s="125" t="s">
        <v>130</v>
      </c>
      <c r="E215" s="170" t="s">
        <v>126</v>
      </c>
      <c r="F215" s="56">
        <v>630</v>
      </c>
      <c r="G215" s="56">
        <v>3.75</v>
      </c>
      <c r="H215" s="57">
        <f t="shared" si="43"/>
        <v>2.8125</v>
      </c>
      <c r="I215" s="64">
        <v>18.25</v>
      </c>
      <c r="J215" s="65">
        <f t="shared" si="44"/>
        <v>51.328125</v>
      </c>
      <c r="K215" s="65">
        <f t="shared" si="45"/>
        <v>12.1083046875</v>
      </c>
      <c r="L215" s="65">
        <f t="shared" si="46"/>
        <v>63.436429687500002</v>
      </c>
    </row>
    <row r="216" spans="2:12" ht="40.799999999999997" x14ac:dyDescent="0.3">
      <c r="B216" s="110">
        <v>10</v>
      </c>
      <c r="C216" s="72" t="s">
        <v>129</v>
      </c>
      <c r="D216" s="125" t="s">
        <v>130</v>
      </c>
      <c r="E216" s="170" t="s">
        <v>126</v>
      </c>
      <c r="F216" s="56">
        <v>850</v>
      </c>
      <c r="G216" s="56">
        <v>5.3125</v>
      </c>
      <c r="H216" s="57">
        <f t="shared" si="43"/>
        <v>3.984375</v>
      </c>
      <c r="I216" s="64">
        <v>6.75</v>
      </c>
      <c r="J216" s="65">
        <f t="shared" si="44"/>
        <v>26.89453125</v>
      </c>
      <c r="K216" s="65">
        <f t="shared" si="45"/>
        <v>6.3444199218749997</v>
      </c>
      <c r="L216" s="65">
        <v>33.229999999999997</v>
      </c>
    </row>
    <row r="217" spans="2:12" ht="40.799999999999997" x14ac:dyDescent="0.3">
      <c r="B217" s="110">
        <v>11</v>
      </c>
      <c r="C217" s="72" t="s">
        <v>129</v>
      </c>
      <c r="D217" s="125" t="s">
        <v>128</v>
      </c>
      <c r="E217" s="170" t="s">
        <v>126</v>
      </c>
      <c r="F217" s="56">
        <v>600</v>
      </c>
      <c r="G217" s="56">
        <v>3.57</v>
      </c>
      <c r="H217" s="57">
        <f t="shared" si="43"/>
        <v>2.6774999999999998</v>
      </c>
      <c r="I217" s="64">
        <v>2</v>
      </c>
      <c r="J217" s="65">
        <f t="shared" si="44"/>
        <v>5.3549999999999995</v>
      </c>
      <c r="K217" s="65">
        <f t="shared" si="45"/>
        <v>1.2632444999999999</v>
      </c>
      <c r="L217" s="65">
        <f t="shared" si="46"/>
        <v>6.6182444999999994</v>
      </c>
    </row>
    <row r="218" spans="2:12" ht="40.799999999999997" x14ac:dyDescent="0.3">
      <c r="B218" s="110">
        <v>12</v>
      </c>
      <c r="C218" s="72" t="s">
        <v>129</v>
      </c>
      <c r="D218" s="125" t="s">
        <v>128</v>
      </c>
      <c r="E218" s="170" t="s">
        <v>126</v>
      </c>
      <c r="F218" s="56">
        <v>600</v>
      </c>
      <c r="G218" s="56">
        <v>3.57</v>
      </c>
      <c r="H218" s="57">
        <f t="shared" si="43"/>
        <v>2.6774999999999998</v>
      </c>
      <c r="I218" s="64">
        <v>2</v>
      </c>
      <c r="J218" s="65">
        <f t="shared" si="44"/>
        <v>5.3549999999999995</v>
      </c>
      <c r="K218" s="65">
        <f t="shared" si="45"/>
        <v>1.2632444999999999</v>
      </c>
      <c r="L218" s="65">
        <f t="shared" si="46"/>
        <v>6.6182444999999994</v>
      </c>
    </row>
    <row r="219" spans="2:12" ht="40.799999999999997" x14ac:dyDescent="0.3">
      <c r="B219" s="110">
        <v>13</v>
      </c>
      <c r="C219" s="72" t="s">
        <v>129</v>
      </c>
      <c r="D219" s="125" t="s">
        <v>128</v>
      </c>
      <c r="E219" s="170" t="s">
        <v>126</v>
      </c>
      <c r="F219" s="56">
        <v>560</v>
      </c>
      <c r="G219" s="56">
        <v>3.33</v>
      </c>
      <c r="H219" s="57">
        <f t="shared" si="43"/>
        <v>2.4975000000000001</v>
      </c>
      <c r="I219" s="64">
        <v>18.25</v>
      </c>
      <c r="J219" s="65">
        <f t="shared" si="44"/>
        <v>45.579374999999999</v>
      </c>
      <c r="K219" s="65">
        <f t="shared" si="45"/>
        <v>10.7521745625</v>
      </c>
      <c r="L219" s="65">
        <f t="shared" si="46"/>
        <v>56.331549562500001</v>
      </c>
    </row>
    <row r="220" spans="2:12" ht="40.799999999999997" x14ac:dyDescent="0.3">
      <c r="B220" s="110">
        <v>14</v>
      </c>
      <c r="C220" s="72" t="s">
        <v>129</v>
      </c>
      <c r="D220" s="125" t="s">
        <v>128</v>
      </c>
      <c r="E220" s="170" t="s">
        <v>126</v>
      </c>
      <c r="F220" s="56">
        <v>560</v>
      </c>
      <c r="G220" s="56">
        <v>3.33</v>
      </c>
      <c r="H220" s="57">
        <f t="shared" si="43"/>
        <v>2.4975000000000001</v>
      </c>
      <c r="I220" s="64">
        <v>5.25</v>
      </c>
      <c r="J220" s="65">
        <f t="shared" si="44"/>
        <v>13.111875</v>
      </c>
      <c r="K220" s="65">
        <f t="shared" si="45"/>
        <v>3.0930913124999999</v>
      </c>
      <c r="L220" s="65">
        <f t="shared" si="46"/>
        <v>16.204966312499998</v>
      </c>
    </row>
    <row r="221" spans="2:12" ht="40.799999999999997" x14ac:dyDescent="0.3">
      <c r="B221" s="134">
        <v>15</v>
      </c>
      <c r="C221" s="72" t="s">
        <v>129</v>
      </c>
      <c r="D221" s="125" t="s">
        <v>125</v>
      </c>
      <c r="E221" s="170" t="s">
        <v>126</v>
      </c>
      <c r="F221" s="56">
        <v>510</v>
      </c>
      <c r="G221" s="56">
        <v>3.04</v>
      </c>
      <c r="H221" s="57">
        <f t="shared" si="43"/>
        <v>2.2800000000000002</v>
      </c>
      <c r="I221" s="64">
        <v>5.25</v>
      </c>
      <c r="J221" s="65">
        <f t="shared" si="44"/>
        <v>11.97</v>
      </c>
      <c r="K221" s="65">
        <f t="shared" si="45"/>
        <v>2.8237230000000002</v>
      </c>
      <c r="L221" s="65">
        <f t="shared" si="46"/>
        <v>14.793723</v>
      </c>
    </row>
    <row r="222" spans="2:12" ht="40.799999999999997" x14ac:dyDescent="0.3">
      <c r="B222" s="110">
        <v>16</v>
      </c>
      <c r="C222" s="72" t="s">
        <v>129</v>
      </c>
      <c r="D222" s="125" t="s">
        <v>128</v>
      </c>
      <c r="E222" s="170" t="s">
        <v>126</v>
      </c>
      <c r="F222" s="56">
        <v>600</v>
      </c>
      <c r="G222" s="56">
        <v>3.57</v>
      </c>
      <c r="H222" s="57">
        <f t="shared" si="43"/>
        <v>2.6774999999999998</v>
      </c>
      <c r="I222" s="64">
        <v>8.5</v>
      </c>
      <c r="J222" s="65">
        <f t="shared" si="44"/>
        <v>22.758749999999999</v>
      </c>
      <c r="K222" s="65">
        <f t="shared" si="45"/>
        <v>5.3687891250000002</v>
      </c>
      <c r="L222" s="65">
        <f t="shared" si="46"/>
        <v>28.127539124999998</v>
      </c>
    </row>
    <row r="223" spans="2:12" ht="40.799999999999997" x14ac:dyDescent="0.3">
      <c r="B223" s="110">
        <v>17</v>
      </c>
      <c r="C223" s="72" t="s">
        <v>129</v>
      </c>
      <c r="D223" s="125" t="s">
        <v>125</v>
      </c>
      <c r="E223" s="170" t="s">
        <v>126</v>
      </c>
      <c r="F223" s="56">
        <v>510</v>
      </c>
      <c r="G223" s="56">
        <v>3.04</v>
      </c>
      <c r="H223" s="57">
        <f t="shared" si="43"/>
        <v>2.2800000000000002</v>
      </c>
      <c r="I223" s="64">
        <v>8.5</v>
      </c>
      <c r="J223" s="65">
        <f t="shared" si="44"/>
        <v>19.380000000000003</v>
      </c>
      <c r="K223" s="65">
        <f>SUM(J223*21.94%)</f>
        <v>4.2519720000000012</v>
      </c>
      <c r="L223" s="65">
        <f t="shared" si="46"/>
        <v>23.631972000000005</v>
      </c>
    </row>
    <row r="224" spans="2:12" x14ac:dyDescent="0.3">
      <c r="B224" s="135"/>
      <c r="C224" s="133" t="s">
        <v>10</v>
      </c>
      <c r="D224" s="109"/>
      <c r="E224" s="166"/>
      <c r="F224" s="17"/>
      <c r="G224" s="5"/>
      <c r="H224" s="5"/>
      <c r="I224" s="16">
        <f>SUM(I207:I223)</f>
        <v>120.23</v>
      </c>
      <c r="J224" s="26">
        <f>SUM(J207:J223)</f>
        <v>332.07425625000002</v>
      </c>
      <c r="K224" s="26">
        <f>SUM(K207:K223)</f>
        <v>77.728865424375002</v>
      </c>
      <c r="L224" s="26">
        <f>ROUND(SUM(L207:L223),2)</f>
        <v>409.8</v>
      </c>
    </row>
    <row r="225" spans="1:12" x14ac:dyDescent="0.3">
      <c r="A225" s="8" t="s">
        <v>59</v>
      </c>
      <c r="B225" s="8" t="s">
        <v>60</v>
      </c>
      <c r="C225" s="103"/>
      <c r="D225" s="106"/>
      <c r="E225" s="169"/>
      <c r="F225" s="20"/>
      <c r="G225" s="6"/>
      <c r="H225" s="6"/>
      <c r="I225" s="19"/>
      <c r="J225" s="42"/>
      <c r="K225" s="42"/>
      <c r="L225" s="43"/>
    </row>
    <row r="226" spans="1:12" ht="61.2" x14ac:dyDescent="0.3">
      <c r="B226" s="110">
        <v>1</v>
      </c>
      <c r="C226" s="72" t="s">
        <v>61</v>
      </c>
      <c r="D226" s="111" t="s">
        <v>25</v>
      </c>
      <c r="E226" s="77" t="s">
        <v>147</v>
      </c>
      <c r="F226" s="56">
        <v>1198</v>
      </c>
      <c r="G226" s="57">
        <v>7.1239999999999997</v>
      </c>
      <c r="H226" s="57">
        <v>5.343</v>
      </c>
      <c r="I226" s="64">
        <v>35</v>
      </c>
      <c r="J226" s="64">
        <v>187.01</v>
      </c>
      <c r="K226" s="64">
        <v>44.12</v>
      </c>
      <c r="L226" s="64">
        <v>231.13</v>
      </c>
    </row>
    <row r="227" spans="1:12" ht="40.799999999999997" x14ac:dyDescent="0.3">
      <c r="B227" s="110">
        <v>2</v>
      </c>
      <c r="C227" s="72" t="s">
        <v>61</v>
      </c>
      <c r="D227" s="111" t="s">
        <v>25</v>
      </c>
      <c r="E227" s="77" t="s">
        <v>148</v>
      </c>
      <c r="F227" s="56">
        <v>1198</v>
      </c>
      <c r="G227" s="57">
        <v>7.1239999999999997</v>
      </c>
      <c r="H227" s="57">
        <v>5.343</v>
      </c>
      <c r="I227" s="64">
        <v>12</v>
      </c>
      <c r="J227" s="64">
        <v>64.12</v>
      </c>
      <c r="K227" s="64">
        <v>15.13</v>
      </c>
      <c r="L227" s="64">
        <v>79.25</v>
      </c>
    </row>
    <row r="228" spans="1:12" ht="40.799999999999997" x14ac:dyDescent="0.3">
      <c r="B228" s="110">
        <v>3</v>
      </c>
      <c r="C228" s="72" t="s">
        <v>61</v>
      </c>
      <c r="D228" s="111" t="s">
        <v>25</v>
      </c>
      <c r="E228" s="77" t="s">
        <v>148</v>
      </c>
      <c r="F228" s="56">
        <v>1198</v>
      </c>
      <c r="G228" s="57">
        <v>7.1239999999999997</v>
      </c>
      <c r="H228" s="57">
        <v>5.343</v>
      </c>
      <c r="I228" s="64">
        <v>28</v>
      </c>
      <c r="J228" s="64">
        <v>149.6</v>
      </c>
      <c r="K228" s="64">
        <v>35.29</v>
      </c>
      <c r="L228" s="64">
        <v>184.89</v>
      </c>
    </row>
    <row r="229" spans="1:12" ht="61.2" x14ac:dyDescent="0.3">
      <c r="B229" s="110">
        <v>4</v>
      </c>
      <c r="C229" s="72" t="s">
        <v>61</v>
      </c>
      <c r="D229" s="111" t="s">
        <v>27</v>
      </c>
      <c r="E229" s="77" t="s">
        <v>147</v>
      </c>
      <c r="F229" s="56">
        <v>1173</v>
      </c>
      <c r="G229" s="57">
        <v>6.9749999999999996</v>
      </c>
      <c r="H229" s="57">
        <v>5.2309999999999999</v>
      </c>
      <c r="I229" s="64">
        <v>16</v>
      </c>
      <c r="J229" s="64">
        <v>83.7</v>
      </c>
      <c r="K229" s="64">
        <v>19.739999999999998</v>
      </c>
      <c r="L229" s="64">
        <v>103.44</v>
      </c>
    </row>
    <row r="230" spans="1:12" ht="40.799999999999997" x14ac:dyDescent="0.3">
      <c r="B230" s="110">
        <v>5</v>
      </c>
      <c r="C230" s="72" t="s">
        <v>61</v>
      </c>
      <c r="D230" s="111" t="s">
        <v>27</v>
      </c>
      <c r="E230" s="77" t="s">
        <v>148</v>
      </c>
      <c r="F230" s="56">
        <v>1161</v>
      </c>
      <c r="G230" s="57">
        <v>6.9039999999999999</v>
      </c>
      <c r="H230" s="57">
        <v>5.1779999999999999</v>
      </c>
      <c r="I230" s="64">
        <v>35</v>
      </c>
      <c r="J230" s="64">
        <v>181.23</v>
      </c>
      <c r="K230" s="64">
        <v>42.75</v>
      </c>
      <c r="L230" s="64">
        <v>223.98</v>
      </c>
    </row>
    <row r="231" spans="1:12" ht="40.799999999999997" x14ac:dyDescent="0.3">
      <c r="B231" s="110">
        <v>6</v>
      </c>
      <c r="C231" s="72" t="s">
        <v>61</v>
      </c>
      <c r="D231" s="111" t="s">
        <v>27</v>
      </c>
      <c r="E231" s="77" t="s">
        <v>148</v>
      </c>
      <c r="F231" s="56">
        <v>1173</v>
      </c>
      <c r="G231" s="57">
        <v>6.9749999999999996</v>
      </c>
      <c r="H231" s="57">
        <v>5.2309999999999999</v>
      </c>
      <c r="I231" s="64">
        <v>28</v>
      </c>
      <c r="J231" s="64">
        <v>146.47999999999999</v>
      </c>
      <c r="K231" s="64">
        <v>34.549999999999997</v>
      </c>
      <c r="L231" s="64">
        <v>181.03</v>
      </c>
    </row>
    <row r="232" spans="1:12" ht="112.2" x14ac:dyDescent="0.3">
      <c r="B232" s="110">
        <v>7</v>
      </c>
      <c r="C232" s="72" t="s">
        <v>61</v>
      </c>
      <c r="D232" s="111" t="s">
        <v>27</v>
      </c>
      <c r="E232" s="77" t="s">
        <v>149</v>
      </c>
      <c r="F232" s="56">
        <v>1161</v>
      </c>
      <c r="G232" s="57">
        <v>6.9039999999999999</v>
      </c>
      <c r="H232" s="57">
        <v>5.1779999999999999</v>
      </c>
      <c r="I232" s="64">
        <v>10</v>
      </c>
      <c r="J232" s="64">
        <v>51.78</v>
      </c>
      <c r="K232" s="64">
        <v>12.21</v>
      </c>
      <c r="L232" s="64">
        <v>63.99</v>
      </c>
    </row>
    <row r="233" spans="1:12" ht="40.799999999999997" x14ac:dyDescent="0.3">
      <c r="B233" s="110">
        <v>8</v>
      </c>
      <c r="C233" s="72" t="s">
        <v>61</v>
      </c>
      <c r="D233" s="111" t="s">
        <v>27</v>
      </c>
      <c r="E233" s="77" t="s">
        <v>148</v>
      </c>
      <c r="F233" s="56">
        <v>1178</v>
      </c>
      <c r="G233" s="57">
        <v>7.0049999999999999</v>
      </c>
      <c r="H233" s="57">
        <v>5.2539999999999996</v>
      </c>
      <c r="I233" s="64">
        <v>3</v>
      </c>
      <c r="J233" s="64">
        <v>15.76</v>
      </c>
      <c r="K233" s="64">
        <v>3.72</v>
      </c>
      <c r="L233" s="64">
        <v>19.48</v>
      </c>
    </row>
    <row r="234" spans="1:12" ht="61.2" x14ac:dyDescent="0.3">
      <c r="B234" s="110">
        <v>9</v>
      </c>
      <c r="C234" s="72" t="s">
        <v>61</v>
      </c>
      <c r="D234" s="111" t="s">
        <v>27</v>
      </c>
      <c r="E234" s="77" t="s">
        <v>147</v>
      </c>
      <c r="F234" s="56">
        <v>1173</v>
      </c>
      <c r="G234" s="57">
        <v>6.9749999999999996</v>
      </c>
      <c r="H234" s="57">
        <v>5.2309999999999999</v>
      </c>
      <c r="I234" s="64">
        <v>32</v>
      </c>
      <c r="J234" s="64">
        <v>167.4</v>
      </c>
      <c r="K234" s="64">
        <v>39.49</v>
      </c>
      <c r="L234" s="64">
        <v>206.89</v>
      </c>
    </row>
    <row r="235" spans="1:12" ht="61.2" x14ac:dyDescent="0.3">
      <c r="B235" s="110">
        <v>10</v>
      </c>
      <c r="C235" s="72" t="s">
        <v>61</v>
      </c>
      <c r="D235" s="111" t="s">
        <v>27</v>
      </c>
      <c r="E235" s="77" t="s">
        <v>147</v>
      </c>
      <c r="F235" s="56">
        <v>1161</v>
      </c>
      <c r="G235" s="57">
        <v>6.9039999999999999</v>
      </c>
      <c r="H235" s="57">
        <v>5.1779999999999999</v>
      </c>
      <c r="I235" s="64">
        <v>26</v>
      </c>
      <c r="J235" s="64">
        <v>134.63</v>
      </c>
      <c r="K235" s="64">
        <v>31.76</v>
      </c>
      <c r="L235" s="64">
        <v>166.39</v>
      </c>
    </row>
    <row r="236" spans="1:12" ht="61.2" x14ac:dyDescent="0.3">
      <c r="B236" s="110">
        <v>11</v>
      </c>
      <c r="C236" s="72" t="s">
        <v>61</v>
      </c>
      <c r="D236" s="111" t="s">
        <v>27</v>
      </c>
      <c r="E236" s="77" t="s">
        <v>147</v>
      </c>
      <c r="F236" s="56">
        <v>1161</v>
      </c>
      <c r="G236" s="57">
        <v>6.9039999999999999</v>
      </c>
      <c r="H236" s="57">
        <v>5.1779999999999999</v>
      </c>
      <c r="I236" s="64">
        <v>14</v>
      </c>
      <c r="J236" s="64">
        <v>72.489999999999995</v>
      </c>
      <c r="K236" s="64">
        <v>17.100000000000001</v>
      </c>
      <c r="L236" s="64">
        <v>89.59</v>
      </c>
    </row>
    <row r="237" spans="1:12" ht="61.2" x14ac:dyDescent="0.3">
      <c r="B237" s="110">
        <v>12</v>
      </c>
      <c r="C237" s="72" t="s">
        <v>61</v>
      </c>
      <c r="D237" s="111" t="s">
        <v>27</v>
      </c>
      <c r="E237" s="77" t="s">
        <v>147</v>
      </c>
      <c r="F237" s="56">
        <v>1178</v>
      </c>
      <c r="G237" s="57">
        <v>7.0049999999999999</v>
      </c>
      <c r="H237" s="57">
        <v>5.2539999999999996</v>
      </c>
      <c r="I237" s="64">
        <v>13</v>
      </c>
      <c r="J237" s="64">
        <v>68.3</v>
      </c>
      <c r="K237" s="64">
        <v>16.11</v>
      </c>
      <c r="L237" s="64">
        <v>84.41</v>
      </c>
    </row>
    <row r="238" spans="1:12" ht="61.2" x14ac:dyDescent="0.3">
      <c r="B238" s="110">
        <v>13</v>
      </c>
      <c r="C238" s="72" t="s">
        <v>61</v>
      </c>
      <c r="D238" s="111" t="s">
        <v>27</v>
      </c>
      <c r="E238" s="77" t="s">
        <v>147</v>
      </c>
      <c r="F238" s="56">
        <v>1178</v>
      </c>
      <c r="G238" s="57">
        <v>7.0049999999999999</v>
      </c>
      <c r="H238" s="57">
        <v>5.2539999999999996</v>
      </c>
      <c r="I238" s="64">
        <v>24</v>
      </c>
      <c r="J238" s="64">
        <v>126.09</v>
      </c>
      <c r="K238" s="64">
        <v>29.75</v>
      </c>
      <c r="L238" s="64">
        <v>155.84</v>
      </c>
    </row>
    <row r="239" spans="1:12" ht="61.2" x14ac:dyDescent="0.3">
      <c r="B239" s="110">
        <v>14</v>
      </c>
      <c r="C239" s="72" t="s">
        <v>61</v>
      </c>
      <c r="D239" s="111" t="s">
        <v>27</v>
      </c>
      <c r="E239" s="77" t="s">
        <v>147</v>
      </c>
      <c r="F239" s="56">
        <v>1161</v>
      </c>
      <c r="G239" s="57">
        <v>6.9039999999999999</v>
      </c>
      <c r="H239" s="57">
        <v>5.1779999999999999</v>
      </c>
      <c r="I239" s="64">
        <v>12</v>
      </c>
      <c r="J239" s="64">
        <v>62.14</v>
      </c>
      <c r="K239" s="64">
        <v>14.66</v>
      </c>
      <c r="L239" s="64">
        <v>76.8</v>
      </c>
    </row>
    <row r="240" spans="1:12" ht="40.799999999999997" x14ac:dyDescent="0.3">
      <c r="B240" s="110">
        <v>15</v>
      </c>
      <c r="C240" s="72" t="s">
        <v>61</v>
      </c>
      <c r="D240" s="111" t="s">
        <v>27</v>
      </c>
      <c r="E240" s="77" t="s">
        <v>148</v>
      </c>
      <c r="F240" s="56">
        <v>1161</v>
      </c>
      <c r="G240" s="57">
        <v>6.9039999999999999</v>
      </c>
      <c r="H240" s="57">
        <v>5.1779999999999999</v>
      </c>
      <c r="I240" s="64">
        <v>16</v>
      </c>
      <c r="J240" s="64">
        <v>82.85</v>
      </c>
      <c r="K240" s="64">
        <v>19.54</v>
      </c>
      <c r="L240" s="64">
        <v>102.39</v>
      </c>
    </row>
    <row r="241" spans="2:12" ht="40.799999999999997" x14ac:dyDescent="0.3">
      <c r="B241" s="110">
        <v>16</v>
      </c>
      <c r="C241" s="72" t="s">
        <v>61</v>
      </c>
      <c r="D241" s="111" t="s">
        <v>27</v>
      </c>
      <c r="E241" s="77" t="s">
        <v>148</v>
      </c>
      <c r="F241" s="56">
        <v>1173</v>
      </c>
      <c r="G241" s="57">
        <v>6.9749999999999996</v>
      </c>
      <c r="H241" s="57">
        <v>5.2309999999999999</v>
      </c>
      <c r="I241" s="64">
        <v>28</v>
      </c>
      <c r="J241" s="64">
        <v>146.47999999999999</v>
      </c>
      <c r="K241" s="64">
        <v>34.549999999999997</v>
      </c>
      <c r="L241" s="64">
        <v>181.03</v>
      </c>
    </row>
    <row r="242" spans="2:12" ht="61.2" x14ac:dyDescent="0.3">
      <c r="B242" s="110">
        <v>17</v>
      </c>
      <c r="C242" s="72" t="s">
        <v>61</v>
      </c>
      <c r="D242" s="111" t="s">
        <v>27</v>
      </c>
      <c r="E242" s="77" t="s">
        <v>147</v>
      </c>
      <c r="F242" s="56">
        <v>1178</v>
      </c>
      <c r="G242" s="57">
        <v>7.0049999999999999</v>
      </c>
      <c r="H242" s="57">
        <v>5.2539999999999996</v>
      </c>
      <c r="I242" s="64">
        <v>12</v>
      </c>
      <c r="J242" s="64">
        <v>63.05</v>
      </c>
      <c r="K242" s="64">
        <v>14.87</v>
      </c>
      <c r="L242" s="64">
        <v>77.92</v>
      </c>
    </row>
    <row r="243" spans="2:12" ht="61.2" x14ac:dyDescent="0.3">
      <c r="B243" s="110">
        <v>18</v>
      </c>
      <c r="C243" s="72" t="s">
        <v>61</v>
      </c>
      <c r="D243" s="111" t="s">
        <v>27</v>
      </c>
      <c r="E243" s="77" t="s">
        <v>147</v>
      </c>
      <c r="F243" s="56">
        <v>1161</v>
      </c>
      <c r="G243" s="57">
        <v>6.9039999999999999</v>
      </c>
      <c r="H243" s="57">
        <v>5.1779999999999999</v>
      </c>
      <c r="I243" s="64">
        <v>19</v>
      </c>
      <c r="J243" s="64">
        <v>98.38</v>
      </c>
      <c r="K243" s="64">
        <v>23.21</v>
      </c>
      <c r="L243" s="64">
        <v>121.59</v>
      </c>
    </row>
    <row r="244" spans="2:12" ht="61.2" x14ac:dyDescent="0.3">
      <c r="B244" s="110">
        <v>19</v>
      </c>
      <c r="C244" s="72" t="s">
        <v>61</v>
      </c>
      <c r="D244" s="111" t="s">
        <v>39</v>
      </c>
      <c r="E244" s="77" t="s">
        <v>147</v>
      </c>
      <c r="F244" s="56">
        <v>1112</v>
      </c>
      <c r="G244" s="57">
        <v>6.6120000000000001</v>
      </c>
      <c r="H244" s="57">
        <v>4.9589999999999996</v>
      </c>
      <c r="I244" s="64">
        <v>10</v>
      </c>
      <c r="J244" s="64">
        <v>49.59</v>
      </c>
      <c r="K244" s="64">
        <v>11.7</v>
      </c>
      <c r="L244" s="64">
        <v>61.29</v>
      </c>
    </row>
    <row r="245" spans="2:12" ht="40.799999999999997" x14ac:dyDescent="0.3">
      <c r="B245" s="110">
        <v>20</v>
      </c>
      <c r="C245" s="72" t="s">
        <v>188</v>
      </c>
      <c r="D245" s="111" t="s">
        <v>52</v>
      </c>
      <c r="E245" s="77" t="s">
        <v>148</v>
      </c>
      <c r="F245" s="56">
        <v>1131</v>
      </c>
      <c r="G245" s="57">
        <v>7.069</v>
      </c>
      <c r="H245" s="57">
        <v>5.3019999999999996</v>
      </c>
      <c r="I245" s="64">
        <v>22</v>
      </c>
      <c r="J245" s="64">
        <v>116.64</v>
      </c>
      <c r="K245" s="64">
        <v>27.52</v>
      </c>
      <c r="L245" s="64">
        <v>144.16</v>
      </c>
    </row>
    <row r="246" spans="2:12" ht="40.799999999999997" x14ac:dyDescent="0.3">
      <c r="B246" s="110">
        <v>21</v>
      </c>
      <c r="C246" s="72" t="s">
        <v>188</v>
      </c>
      <c r="D246" s="125" t="s">
        <v>105</v>
      </c>
      <c r="E246" s="77" t="s">
        <v>148</v>
      </c>
      <c r="F246" s="56">
        <v>990</v>
      </c>
      <c r="G246" s="57">
        <v>6.1879999999999997</v>
      </c>
      <c r="H246" s="57">
        <v>4.641</v>
      </c>
      <c r="I246" s="64">
        <v>22</v>
      </c>
      <c r="J246" s="64">
        <v>102.1</v>
      </c>
      <c r="K246" s="64">
        <v>24.09</v>
      </c>
      <c r="L246" s="64">
        <v>126.19</v>
      </c>
    </row>
    <row r="247" spans="2:12" ht="40.799999999999997" x14ac:dyDescent="0.3">
      <c r="B247" s="110">
        <v>22</v>
      </c>
      <c r="C247" s="72" t="s">
        <v>188</v>
      </c>
      <c r="D247" s="125" t="s">
        <v>105</v>
      </c>
      <c r="E247" s="77" t="s">
        <v>148</v>
      </c>
      <c r="F247" s="56">
        <v>990</v>
      </c>
      <c r="G247" s="57">
        <v>6.1879999999999997</v>
      </c>
      <c r="H247" s="57">
        <v>4.641</v>
      </c>
      <c r="I247" s="64">
        <v>16</v>
      </c>
      <c r="J247" s="64">
        <v>74.260000000000005</v>
      </c>
      <c r="K247" s="64">
        <v>17.52</v>
      </c>
      <c r="L247" s="64">
        <v>91.78</v>
      </c>
    </row>
    <row r="248" spans="2:12" ht="81.599999999999994" x14ac:dyDescent="0.3">
      <c r="B248" s="110">
        <v>23</v>
      </c>
      <c r="C248" s="72" t="s">
        <v>62</v>
      </c>
      <c r="D248" s="111" t="s">
        <v>27</v>
      </c>
      <c r="E248" s="77" t="s">
        <v>150</v>
      </c>
      <c r="F248" s="56">
        <v>1178</v>
      </c>
      <c r="G248" s="57">
        <v>7.3630000000000004</v>
      </c>
      <c r="H248" s="57">
        <v>5.5220000000000002</v>
      </c>
      <c r="I248" s="64">
        <v>23</v>
      </c>
      <c r="J248" s="64">
        <v>127.01</v>
      </c>
      <c r="K248" s="64">
        <v>29.96</v>
      </c>
      <c r="L248" s="64">
        <v>156.97</v>
      </c>
    </row>
    <row r="249" spans="2:12" ht="61.2" x14ac:dyDescent="0.3">
      <c r="B249" s="110">
        <v>24</v>
      </c>
      <c r="C249" s="72" t="s">
        <v>62</v>
      </c>
      <c r="D249" s="111" t="s">
        <v>27</v>
      </c>
      <c r="E249" s="77" t="s">
        <v>152</v>
      </c>
      <c r="F249" s="56">
        <v>1178</v>
      </c>
      <c r="G249" s="57">
        <v>7.3630000000000004</v>
      </c>
      <c r="H249" s="57">
        <v>5.5220000000000002</v>
      </c>
      <c r="I249" s="64">
        <v>18</v>
      </c>
      <c r="J249" s="64">
        <v>99.4</v>
      </c>
      <c r="K249" s="64">
        <v>23.45</v>
      </c>
      <c r="L249" s="64">
        <v>122.85</v>
      </c>
    </row>
    <row r="250" spans="2:12" ht="81.599999999999994" x14ac:dyDescent="0.3">
      <c r="B250" s="110">
        <v>25</v>
      </c>
      <c r="C250" s="72" t="s">
        <v>62</v>
      </c>
      <c r="D250" s="111" t="s">
        <v>27</v>
      </c>
      <c r="E250" s="77" t="s">
        <v>150</v>
      </c>
      <c r="F250" s="56">
        <v>1178</v>
      </c>
      <c r="G250" s="57">
        <v>7.3630000000000004</v>
      </c>
      <c r="H250" s="57">
        <v>5.5220000000000002</v>
      </c>
      <c r="I250" s="64">
        <v>23.5</v>
      </c>
      <c r="J250" s="64">
        <v>129.77000000000001</v>
      </c>
      <c r="K250" s="64">
        <v>30.61</v>
      </c>
      <c r="L250" s="64">
        <v>160.38</v>
      </c>
    </row>
    <row r="251" spans="2:12" ht="91.8" x14ac:dyDescent="0.3">
      <c r="B251" s="110">
        <v>26</v>
      </c>
      <c r="C251" s="72" t="s">
        <v>63</v>
      </c>
      <c r="D251" s="111" t="s">
        <v>27</v>
      </c>
      <c r="E251" s="77" t="s">
        <v>151</v>
      </c>
      <c r="F251" s="56">
        <v>1178</v>
      </c>
      <c r="G251" s="57">
        <v>7.3630000000000004</v>
      </c>
      <c r="H251" s="57">
        <v>5.5220000000000002</v>
      </c>
      <c r="I251" s="64">
        <v>27</v>
      </c>
      <c r="J251" s="64">
        <v>149.1</v>
      </c>
      <c r="K251" s="64">
        <v>35.17</v>
      </c>
      <c r="L251" s="64">
        <v>184.27</v>
      </c>
    </row>
    <row r="252" spans="2:12" ht="91.8" x14ac:dyDescent="0.3">
      <c r="B252" s="110">
        <v>27</v>
      </c>
      <c r="C252" s="72" t="s">
        <v>63</v>
      </c>
      <c r="D252" s="111" t="s">
        <v>27</v>
      </c>
      <c r="E252" s="77" t="s">
        <v>151</v>
      </c>
      <c r="F252" s="56">
        <v>1161</v>
      </c>
      <c r="G252" s="57">
        <v>7.2560000000000002</v>
      </c>
      <c r="H252" s="57">
        <v>5.4420000000000002</v>
      </c>
      <c r="I252" s="64">
        <v>27</v>
      </c>
      <c r="J252" s="64">
        <v>146.93</v>
      </c>
      <c r="K252" s="64">
        <v>34.659999999999997</v>
      </c>
      <c r="L252" s="64">
        <v>181.59</v>
      </c>
    </row>
    <row r="253" spans="2:12" ht="81.599999999999994" x14ac:dyDescent="0.3">
      <c r="B253" s="110">
        <v>28</v>
      </c>
      <c r="C253" s="72" t="s">
        <v>63</v>
      </c>
      <c r="D253" s="111" t="s">
        <v>27</v>
      </c>
      <c r="E253" s="77" t="s">
        <v>150</v>
      </c>
      <c r="F253" s="56">
        <v>1161</v>
      </c>
      <c r="G253" s="57">
        <v>7.2560000000000002</v>
      </c>
      <c r="H253" s="57">
        <v>5.4420000000000002</v>
      </c>
      <c r="I253" s="64">
        <v>13</v>
      </c>
      <c r="J253" s="64">
        <v>70.75</v>
      </c>
      <c r="K253" s="64">
        <v>16.690000000000001</v>
      </c>
      <c r="L253" s="64">
        <v>87.43</v>
      </c>
    </row>
    <row r="254" spans="2:12" ht="81.599999999999994" x14ac:dyDescent="0.3">
      <c r="B254" s="110">
        <v>29</v>
      </c>
      <c r="C254" s="72" t="s">
        <v>63</v>
      </c>
      <c r="D254" s="111" t="s">
        <v>39</v>
      </c>
      <c r="E254" s="77" t="s">
        <v>150</v>
      </c>
      <c r="F254" s="56">
        <v>1095</v>
      </c>
      <c r="G254" s="57">
        <v>6.843</v>
      </c>
      <c r="H254" s="57">
        <v>5.133</v>
      </c>
      <c r="I254" s="64">
        <v>9</v>
      </c>
      <c r="J254" s="64">
        <v>46.2</v>
      </c>
      <c r="K254" s="64">
        <v>10.9</v>
      </c>
      <c r="L254" s="64">
        <v>57.1</v>
      </c>
    </row>
    <row r="255" spans="2:12" ht="40.799999999999997" x14ac:dyDescent="0.3">
      <c r="B255" s="110">
        <v>30</v>
      </c>
      <c r="C255" s="72" t="s">
        <v>63</v>
      </c>
      <c r="D255" s="111" t="s">
        <v>27</v>
      </c>
      <c r="E255" s="77" t="s">
        <v>148</v>
      </c>
      <c r="F255" s="56">
        <v>1161</v>
      </c>
      <c r="G255" s="57">
        <v>7.2560000000000002</v>
      </c>
      <c r="H255" s="57">
        <v>5.4420000000000002</v>
      </c>
      <c r="I255" s="64">
        <v>3</v>
      </c>
      <c r="J255" s="64">
        <v>16.329999999999998</v>
      </c>
      <c r="K255" s="64">
        <v>3.85</v>
      </c>
      <c r="L255" s="64">
        <v>20.18</v>
      </c>
    </row>
    <row r="256" spans="2:12" ht="122.4" x14ac:dyDescent="0.3">
      <c r="B256" s="110">
        <v>31</v>
      </c>
      <c r="C256" s="72" t="s">
        <v>64</v>
      </c>
      <c r="D256" s="111" t="s">
        <v>52</v>
      </c>
      <c r="E256" s="77" t="s">
        <v>189</v>
      </c>
      <c r="F256" s="56">
        <v>1387</v>
      </c>
      <c r="G256" s="57">
        <v>8.6690000000000005</v>
      </c>
      <c r="H256" s="57">
        <v>6.5019999999999998</v>
      </c>
      <c r="I256" s="64">
        <v>18</v>
      </c>
      <c r="J256" s="64">
        <v>117.03</v>
      </c>
      <c r="K256" s="64">
        <v>27.61</v>
      </c>
      <c r="L256" s="64">
        <v>144.63999999999999</v>
      </c>
    </row>
    <row r="257" spans="2:12" ht="122.4" x14ac:dyDescent="0.3">
      <c r="B257" s="110">
        <v>32</v>
      </c>
      <c r="C257" s="72" t="s">
        <v>64</v>
      </c>
      <c r="D257" s="111" t="s">
        <v>89</v>
      </c>
      <c r="E257" s="77" t="s">
        <v>189</v>
      </c>
      <c r="F257" s="56">
        <v>1215</v>
      </c>
      <c r="G257" s="57">
        <v>7.5940000000000003</v>
      </c>
      <c r="H257" s="57">
        <v>5.6950000000000003</v>
      </c>
      <c r="I257" s="64">
        <v>24.5</v>
      </c>
      <c r="J257" s="64">
        <v>139.54</v>
      </c>
      <c r="K257" s="64">
        <v>32.92</v>
      </c>
      <c r="L257" s="64">
        <v>172.46</v>
      </c>
    </row>
    <row r="258" spans="2:12" ht="71.400000000000006" x14ac:dyDescent="0.3">
      <c r="B258" s="110">
        <v>33</v>
      </c>
      <c r="C258" s="72" t="s">
        <v>64</v>
      </c>
      <c r="D258" s="111" t="s">
        <v>27</v>
      </c>
      <c r="E258" s="77" t="s">
        <v>153</v>
      </c>
      <c r="F258" s="56">
        <v>1161</v>
      </c>
      <c r="G258" s="57">
        <v>7.2560000000000002</v>
      </c>
      <c r="H258" s="57">
        <v>5.4420000000000002</v>
      </c>
      <c r="I258" s="64">
        <v>25</v>
      </c>
      <c r="J258" s="64">
        <v>136.05000000000001</v>
      </c>
      <c r="K258" s="64">
        <v>32.1</v>
      </c>
      <c r="L258" s="64">
        <v>168.15</v>
      </c>
    </row>
    <row r="259" spans="2:12" ht="142.80000000000001" x14ac:dyDescent="0.3">
      <c r="B259" s="110">
        <v>34</v>
      </c>
      <c r="C259" s="72" t="s">
        <v>64</v>
      </c>
      <c r="D259" s="111" t="s">
        <v>27</v>
      </c>
      <c r="E259" s="77" t="s">
        <v>190</v>
      </c>
      <c r="F259" s="56">
        <v>1178</v>
      </c>
      <c r="G259" s="57">
        <v>7.3630000000000004</v>
      </c>
      <c r="H259" s="57">
        <v>5.5220000000000002</v>
      </c>
      <c r="I259" s="64">
        <v>18</v>
      </c>
      <c r="J259" s="64">
        <v>99.4</v>
      </c>
      <c r="K259" s="64">
        <v>23.45</v>
      </c>
      <c r="L259" s="64">
        <v>122.85</v>
      </c>
    </row>
    <row r="260" spans="2:12" ht="71.400000000000006" x14ac:dyDescent="0.3">
      <c r="B260" s="110">
        <v>35</v>
      </c>
      <c r="C260" s="72" t="s">
        <v>64</v>
      </c>
      <c r="D260" s="111" t="s">
        <v>27</v>
      </c>
      <c r="E260" s="77" t="s">
        <v>153</v>
      </c>
      <c r="F260" s="56">
        <v>1178</v>
      </c>
      <c r="G260" s="57">
        <v>7.3630000000000004</v>
      </c>
      <c r="H260" s="57">
        <v>5.5220000000000002</v>
      </c>
      <c r="I260" s="64">
        <v>20</v>
      </c>
      <c r="J260" s="64">
        <v>110.45</v>
      </c>
      <c r="K260" s="64">
        <v>26.05</v>
      </c>
      <c r="L260" s="64">
        <v>136.5</v>
      </c>
    </row>
    <row r="261" spans="2:12" ht="71.400000000000006" x14ac:dyDescent="0.3">
      <c r="B261" s="110">
        <v>36</v>
      </c>
      <c r="C261" s="72" t="s">
        <v>64</v>
      </c>
      <c r="D261" s="111" t="s">
        <v>27</v>
      </c>
      <c r="E261" s="77" t="s">
        <v>153</v>
      </c>
      <c r="F261" s="56">
        <v>1178</v>
      </c>
      <c r="G261" s="57">
        <v>7.3630000000000004</v>
      </c>
      <c r="H261" s="57">
        <v>5.5220000000000002</v>
      </c>
      <c r="I261" s="64">
        <v>25.5</v>
      </c>
      <c r="J261" s="64">
        <v>140.82</v>
      </c>
      <c r="K261" s="64">
        <v>33.22</v>
      </c>
      <c r="L261" s="64">
        <v>174.04</v>
      </c>
    </row>
    <row r="262" spans="2:12" ht="71.400000000000006" x14ac:dyDescent="0.3">
      <c r="B262" s="110">
        <v>37</v>
      </c>
      <c r="C262" s="72" t="s">
        <v>64</v>
      </c>
      <c r="D262" s="111" t="s">
        <v>27</v>
      </c>
      <c r="E262" s="77" t="s">
        <v>153</v>
      </c>
      <c r="F262" s="56">
        <v>1161</v>
      </c>
      <c r="G262" s="57">
        <v>7.2560000000000002</v>
      </c>
      <c r="H262" s="57">
        <v>5.4420000000000002</v>
      </c>
      <c r="I262" s="64">
        <v>29</v>
      </c>
      <c r="J262" s="64">
        <v>157.82</v>
      </c>
      <c r="K262" s="64">
        <v>37.229999999999997</v>
      </c>
      <c r="L262" s="64">
        <v>195.05</v>
      </c>
    </row>
    <row r="263" spans="2:12" ht="71.400000000000006" x14ac:dyDescent="0.3">
      <c r="B263" s="110">
        <v>38</v>
      </c>
      <c r="C263" s="72" t="s">
        <v>64</v>
      </c>
      <c r="D263" s="111" t="s">
        <v>27</v>
      </c>
      <c r="E263" s="77" t="s">
        <v>153</v>
      </c>
      <c r="F263" s="56">
        <v>1161</v>
      </c>
      <c r="G263" s="57">
        <v>7.2560000000000002</v>
      </c>
      <c r="H263" s="57">
        <v>5.4420000000000002</v>
      </c>
      <c r="I263" s="64">
        <v>10</v>
      </c>
      <c r="J263" s="64">
        <v>54.42</v>
      </c>
      <c r="K263" s="64">
        <v>12.84</v>
      </c>
      <c r="L263" s="64">
        <v>67.260000000000005</v>
      </c>
    </row>
    <row r="264" spans="2:12" ht="71.400000000000006" x14ac:dyDescent="0.3">
      <c r="B264" s="110">
        <v>39</v>
      </c>
      <c r="C264" s="72" t="s">
        <v>64</v>
      </c>
      <c r="D264" s="111" t="s">
        <v>27</v>
      </c>
      <c r="E264" s="77" t="s">
        <v>153</v>
      </c>
      <c r="F264" s="56">
        <v>1161</v>
      </c>
      <c r="G264" s="57">
        <v>7.2560000000000002</v>
      </c>
      <c r="H264" s="57">
        <v>5.4420000000000002</v>
      </c>
      <c r="I264" s="64">
        <v>31.5</v>
      </c>
      <c r="J264" s="64">
        <v>171.42</v>
      </c>
      <c r="K264" s="64">
        <v>40.44</v>
      </c>
      <c r="L264" s="64">
        <v>211.86</v>
      </c>
    </row>
    <row r="265" spans="2:12" ht="91.8" x14ac:dyDescent="0.3">
      <c r="B265" s="110">
        <v>40</v>
      </c>
      <c r="C265" s="72" t="s">
        <v>64</v>
      </c>
      <c r="D265" s="111" t="s">
        <v>27</v>
      </c>
      <c r="E265" s="77" t="s">
        <v>154</v>
      </c>
      <c r="F265" s="56">
        <v>1161</v>
      </c>
      <c r="G265" s="57">
        <v>7.2560000000000002</v>
      </c>
      <c r="H265" s="57">
        <v>5.4420000000000002</v>
      </c>
      <c r="I265" s="64">
        <v>27.5</v>
      </c>
      <c r="J265" s="64">
        <v>149.66</v>
      </c>
      <c r="K265" s="64">
        <v>35.299999999999997</v>
      </c>
      <c r="L265" s="64">
        <v>184.96</v>
      </c>
    </row>
    <row r="266" spans="2:12" ht="91.8" x14ac:dyDescent="0.3">
      <c r="B266" s="110">
        <v>41</v>
      </c>
      <c r="C266" s="72" t="s">
        <v>64</v>
      </c>
      <c r="D266" s="111" t="s">
        <v>40</v>
      </c>
      <c r="E266" s="77" t="s">
        <v>154</v>
      </c>
      <c r="F266" s="56">
        <v>1065</v>
      </c>
      <c r="G266" s="57">
        <v>6.6559999999999997</v>
      </c>
      <c r="H266" s="57">
        <v>4.992</v>
      </c>
      <c r="I266" s="64">
        <v>31.5</v>
      </c>
      <c r="J266" s="64">
        <v>157.25</v>
      </c>
      <c r="K266" s="64">
        <v>37.1</v>
      </c>
      <c r="L266" s="64">
        <v>194.35</v>
      </c>
    </row>
    <row r="267" spans="2:12" ht="142.80000000000001" x14ac:dyDescent="0.3">
      <c r="B267" s="110">
        <v>42</v>
      </c>
      <c r="C267" s="72" t="s">
        <v>64</v>
      </c>
      <c r="D267" s="111" t="s">
        <v>27</v>
      </c>
      <c r="E267" s="77" t="s">
        <v>190</v>
      </c>
      <c r="F267" s="56">
        <v>1178</v>
      </c>
      <c r="G267" s="57">
        <v>7.3630000000000004</v>
      </c>
      <c r="H267" s="57">
        <v>5.5220000000000002</v>
      </c>
      <c r="I267" s="64">
        <v>21</v>
      </c>
      <c r="J267" s="64">
        <v>115.97</v>
      </c>
      <c r="K267" s="64">
        <v>27.35</v>
      </c>
      <c r="L267" s="64">
        <v>143.32</v>
      </c>
    </row>
    <row r="268" spans="2:12" ht="71.400000000000006" x14ac:dyDescent="0.3">
      <c r="B268" s="110">
        <v>43</v>
      </c>
      <c r="C268" s="72" t="s">
        <v>64</v>
      </c>
      <c r="D268" s="111" t="s">
        <v>40</v>
      </c>
      <c r="E268" s="77" t="s">
        <v>153</v>
      </c>
      <c r="F268" s="56">
        <v>1082</v>
      </c>
      <c r="G268" s="57">
        <v>6.7629999999999999</v>
      </c>
      <c r="H268" s="57">
        <v>5.0720000000000001</v>
      </c>
      <c r="I268" s="64">
        <v>31.5</v>
      </c>
      <c r="J268" s="64">
        <v>159.78</v>
      </c>
      <c r="K268" s="64">
        <v>37.69</v>
      </c>
      <c r="L268" s="64">
        <v>197.47</v>
      </c>
    </row>
    <row r="269" spans="2:12" ht="122.4" x14ac:dyDescent="0.3">
      <c r="B269" s="110">
        <v>44</v>
      </c>
      <c r="C269" s="72" t="s">
        <v>64</v>
      </c>
      <c r="D269" s="111" t="s">
        <v>39</v>
      </c>
      <c r="E269" s="77" t="s">
        <v>155</v>
      </c>
      <c r="F269" s="56">
        <v>1112</v>
      </c>
      <c r="G269" s="57">
        <v>6.95</v>
      </c>
      <c r="H269" s="57">
        <v>5.2130000000000001</v>
      </c>
      <c r="I269" s="64">
        <v>24.5</v>
      </c>
      <c r="J269" s="64">
        <v>127.71</v>
      </c>
      <c r="K269" s="64">
        <v>30.13</v>
      </c>
      <c r="L269" s="64">
        <v>157.84</v>
      </c>
    </row>
    <row r="270" spans="2:12" ht="71.400000000000006" x14ac:dyDescent="0.3">
      <c r="B270" s="110">
        <v>45</v>
      </c>
      <c r="C270" s="72" t="s">
        <v>64</v>
      </c>
      <c r="D270" s="111" t="s">
        <v>40</v>
      </c>
      <c r="E270" s="77" t="s">
        <v>153</v>
      </c>
      <c r="F270" s="56">
        <v>1065</v>
      </c>
      <c r="G270" s="57">
        <v>6.6559999999999997</v>
      </c>
      <c r="H270" s="57">
        <v>4.992</v>
      </c>
      <c r="I270" s="64">
        <v>16</v>
      </c>
      <c r="J270" s="64">
        <v>79.87</v>
      </c>
      <c r="K270" s="64">
        <v>18.84</v>
      </c>
      <c r="L270" s="64">
        <v>98.71</v>
      </c>
    </row>
    <row r="271" spans="2:12" ht="71.400000000000006" x14ac:dyDescent="0.3">
      <c r="B271" s="110">
        <v>46</v>
      </c>
      <c r="C271" s="72" t="s">
        <v>64</v>
      </c>
      <c r="D271" s="111" t="s">
        <v>40</v>
      </c>
      <c r="E271" s="77" t="s">
        <v>153</v>
      </c>
      <c r="F271" s="56">
        <v>1065</v>
      </c>
      <c r="G271" s="57">
        <v>6.6559999999999997</v>
      </c>
      <c r="H271" s="57">
        <v>4.992</v>
      </c>
      <c r="I271" s="64">
        <v>8</v>
      </c>
      <c r="J271" s="64">
        <v>39.94</v>
      </c>
      <c r="K271" s="64">
        <v>9.42</v>
      </c>
      <c r="L271" s="64">
        <v>49.36</v>
      </c>
    </row>
    <row r="272" spans="2:12" ht="91.8" x14ac:dyDescent="0.3">
      <c r="B272" s="110">
        <v>47</v>
      </c>
      <c r="C272" s="72" t="s">
        <v>64</v>
      </c>
      <c r="D272" s="111" t="s">
        <v>40</v>
      </c>
      <c r="E272" s="77" t="s">
        <v>154</v>
      </c>
      <c r="F272" s="56">
        <v>1065</v>
      </c>
      <c r="G272" s="57">
        <v>6.6559999999999997</v>
      </c>
      <c r="H272" s="57">
        <v>4.992</v>
      </c>
      <c r="I272" s="64">
        <v>27.5</v>
      </c>
      <c r="J272" s="64">
        <v>137.28</v>
      </c>
      <c r="K272" s="64">
        <v>32.380000000000003</v>
      </c>
      <c r="L272" s="64">
        <v>169.66</v>
      </c>
    </row>
    <row r="273" spans="1:12" ht="122.4" x14ac:dyDescent="0.3">
      <c r="B273" s="110">
        <v>48</v>
      </c>
      <c r="C273" s="72" t="s">
        <v>64</v>
      </c>
      <c r="D273" s="111" t="s">
        <v>40</v>
      </c>
      <c r="E273" s="77" t="s">
        <v>189</v>
      </c>
      <c r="F273" s="56">
        <v>1065</v>
      </c>
      <c r="G273" s="57">
        <v>6.6559999999999997</v>
      </c>
      <c r="H273" s="57">
        <v>4.992</v>
      </c>
      <c r="I273" s="64">
        <v>30.5</v>
      </c>
      <c r="J273" s="64">
        <v>152.26</v>
      </c>
      <c r="K273" s="64">
        <v>35.92</v>
      </c>
      <c r="L273" s="64">
        <v>188.18</v>
      </c>
    </row>
    <row r="274" spans="1:12" ht="71.400000000000006" x14ac:dyDescent="0.3">
      <c r="B274" s="110">
        <v>49</v>
      </c>
      <c r="C274" s="72" t="s">
        <v>64</v>
      </c>
      <c r="D274" s="111" t="s">
        <v>40</v>
      </c>
      <c r="E274" s="77" t="s">
        <v>153</v>
      </c>
      <c r="F274" s="56">
        <v>1065</v>
      </c>
      <c r="G274" s="57">
        <v>6.6559999999999997</v>
      </c>
      <c r="H274" s="57">
        <v>4.992</v>
      </c>
      <c r="I274" s="64">
        <v>16</v>
      </c>
      <c r="J274" s="64">
        <v>79.87</v>
      </c>
      <c r="K274" s="64">
        <v>18.84</v>
      </c>
      <c r="L274" s="64">
        <v>98.71</v>
      </c>
    </row>
    <row r="275" spans="1:12" ht="71.400000000000006" x14ac:dyDescent="0.3">
      <c r="B275" s="110">
        <v>50</v>
      </c>
      <c r="C275" s="72" t="s">
        <v>64</v>
      </c>
      <c r="D275" s="111" t="s">
        <v>40</v>
      </c>
      <c r="E275" s="77" t="s">
        <v>153</v>
      </c>
      <c r="F275" s="56">
        <v>1065</v>
      </c>
      <c r="G275" s="57">
        <v>6.6559999999999997</v>
      </c>
      <c r="H275" s="57">
        <v>4.992</v>
      </c>
      <c r="I275" s="64">
        <v>15</v>
      </c>
      <c r="J275" s="64">
        <v>74.88</v>
      </c>
      <c r="K275" s="64">
        <v>17.66</v>
      </c>
      <c r="L275" s="64">
        <v>92.54</v>
      </c>
    </row>
    <row r="276" spans="1:12" x14ac:dyDescent="0.3">
      <c r="B276" s="135"/>
      <c r="C276" s="41" t="s">
        <v>10</v>
      </c>
      <c r="D276" s="109"/>
      <c r="E276" s="166"/>
      <c r="F276" s="17"/>
      <c r="G276" s="5"/>
      <c r="H276" s="5"/>
      <c r="I276" s="22">
        <f>SUM(I226:I275)</f>
        <v>1027</v>
      </c>
      <c r="J276" s="26">
        <f>SUM(J226:J275)</f>
        <v>5430.99</v>
      </c>
      <c r="K276" s="26">
        <f>SUM(K226:K275)</f>
        <v>1281.1600000000003</v>
      </c>
      <c r="L276" s="26">
        <f>ROUNDUP(SUM(L226:L275),2)</f>
        <v>6712.14</v>
      </c>
    </row>
    <row r="277" spans="1:12" x14ac:dyDescent="0.3">
      <c r="A277" s="30" t="s">
        <v>65</v>
      </c>
      <c r="B277" s="8" t="s">
        <v>70</v>
      </c>
      <c r="C277" s="103"/>
      <c r="D277" s="106"/>
      <c r="E277" s="169"/>
      <c r="F277" s="20"/>
      <c r="G277" s="6"/>
      <c r="H277" s="6"/>
      <c r="I277" s="19"/>
      <c r="J277" s="42"/>
      <c r="K277" s="42"/>
      <c r="L277" s="43"/>
    </row>
    <row r="278" spans="1:12" ht="132.6" x14ac:dyDescent="0.3">
      <c r="B278" s="110">
        <v>1</v>
      </c>
      <c r="C278" s="29" t="s">
        <v>70</v>
      </c>
      <c r="D278" s="111" t="s">
        <v>8</v>
      </c>
      <c r="E278" s="77" t="s">
        <v>191</v>
      </c>
      <c r="F278" s="56" t="s">
        <v>192</v>
      </c>
      <c r="G278" s="57">
        <v>4.0937999999999999</v>
      </c>
      <c r="H278" s="57">
        <f>G278*0.75</f>
        <v>3.0703499999999999</v>
      </c>
      <c r="I278" s="60">
        <v>117</v>
      </c>
      <c r="J278" s="65">
        <f>H278*I278</f>
        <v>359.23095000000001</v>
      </c>
      <c r="K278" s="65">
        <f>J278*23.59/100</f>
        <v>84.742581105000014</v>
      </c>
      <c r="L278" s="65">
        <f>J278+K278</f>
        <v>443.97353110500001</v>
      </c>
    </row>
    <row r="279" spans="1:12" ht="132.6" x14ac:dyDescent="0.3">
      <c r="B279" s="110">
        <v>2</v>
      </c>
      <c r="C279" s="29" t="s">
        <v>70</v>
      </c>
      <c r="D279" s="111" t="s">
        <v>8</v>
      </c>
      <c r="E279" s="77" t="s">
        <v>193</v>
      </c>
      <c r="F279" s="56" t="s">
        <v>192</v>
      </c>
      <c r="G279" s="57">
        <v>4.0937999999999999</v>
      </c>
      <c r="H279" s="57">
        <f>G279*0.75</f>
        <v>3.0703499999999999</v>
      </c>
      <c r="I279" s="60">
        <v>120</v>
      </c>
      <c r="J279" s="65">
        <f>H279*I279</f>
        <v>368.44200000000001</v>
      </c>
      <c r="K279" s="65">
        <f>J279*23.59%</f>
        <v>86.915467800000002</v>
      </c>
      <c r="L279" s="65">
        <f>J279+K279</f>
        <v>455.35746779999999</v>
      </c>
    </row>
    <row r="280" spans="1:12" ht="163.19999999999999" x14ac:dyDescent="0.3">
      <c r="B280" s="110">
        <v>3</v>
      </c>
      <c r="C280" s="29" t="s">
        <v>70</v>
      </c>
      <c r="D280" s="111" t="s">
        <v>8</v>
      </c>
      <c r="E280" s="77" t="s">
        <v>194</v>
      </c>
      <c r="F280" s="56" t="s">
        <v>192</v>
      </c>
      <c r="G280" s="57">
        <v>4.0937999999999999</v>
      </c>
      <c r="H280" s="57">
        <f>G280*0.75</f>
        <v>3.0703499999999999</v>
      </c>
      <c r="I280" s="60">
        <v>128</v>
      </c>
      <c r="J280" s="65">
        <f>H280*I280</f>
        <v>393.00479999999999</v>
      </c>
      <c r="K280" s="65">
        <f>J280*23.59%</f>
        <v>92.709832320000004</v>
      </c>
      <c r="L280" s="65">
        <f>J280+K280</f>
        <v>485.71463231999996</v>
      </c>
    </row>
    <row r="281" spans="1:12" ht="142.80000000000001" x14ac:dyDescent="0.3">
      <c r="B281" s="110">
        <v>4</v>
      </c>
      <c r="C281" s="29" t="s">
        <v>70</v>
      </c>
      <c r="D281" s="111" t="s">
        <v>8</v>
      </c>
      <c r="E281" s="77" t="s">
        <v>195</v>
      </c>
      <c r="F281" s="56" t="s">
        <v>192</v>
      </c>
      <c r="G281" s="57">
        <v>4.0937999999999999</v>
      </c>
      <c r="H281" s="57">
        <f t="shared" ref="H281:H288" si="47">G281*0.75</f>
        <v>3.0703499999999999</v>
      </c>
      <c r="I281" s="60">
        <v>50</v>
      </c>
      <c r="J281" s="65">
        <f t="shared" ref="J281:J288" si="48">H281*I281</f>
        <v>153.51749999999998</v>
      </c>
      <c r="K281" s="65">
        <f>J281*23.59%</f>
        <v>36.214778249999995</v>
      </c>
      <c r="L281" s="65">
        <f t="shared" ref="L281:L288" si="49">J281+K281</f>
        <v>189.73227824999998</v>
      </c>
    </row>
    <row r="282" spans="1:12" ht="112.2" x14ac:dyDescent="0.3">
      <c r="B282" s="110">
        <v>5</v>
      </c>
      <c r="C282" s="29" t="s">
        <v>70</v>
      </c>
      <c r="D282" s="111" t="s">
        <v>156</v>
      </c>
      <c r="E282" s="77" t="s">
        <v>196</v>
      </c>
      <c r="F282" s="56">
        <v>584</v>
      </c>
      <c r="G282" s="57">
        <v>3.65</v>
      </c>
      <c r="H282" s="57">
        <f t="shared" si="47"/>
        <v>2.7374999999999998</v>
      </c>
      <c r="I282" s="60">
        <v>117</v>
      </c>
      <c r="J282" s="65">
        <f t="shared" si="48"/>
        <v>320.28749999999997</v>
      </c>
      <c r="K282" s="65">
        <f>J282*23.59%</f>
        <v>75.555821249999994</v>
      </c>
      <c r="L282" s="65">
        <f t="shared" si="49"/>
        <v>395.84332124999997</v>
      </c>
    </row>
    <row r="283" spans="1:12" ht="122.4" x14ac:dyDescent="0.3">
      <c r="B283" s="110">
        <v>6</v>
      </c>
      <c r="C283" s="29" t="s">
        <v>70</v>
      </c>
      <c r="D283" s="111" t="s">
        <v>9</v>
      </c>
      <c r="E283" s="77" t="s">
        <v>197</v>
      </c>
      <c r="F283" s="56">
        <v>534</v>
      </c>
      <c r="G283" s="57">
        <v>3.3374999999999999</v>
      </c>
      <c r="H283" s="57">
        <f t="shared" si="47"/>
        <v>2.5031249999999998</v>
      </c>
      <c r="I283" s="60">
        <v>114</v>
      </c>
      <c r="J283" s="65">
        <f t="shared" si="48"/>
        <v>285.35624999999999</v>
      </c>
      <c r="K283" s="65">
        <f>J283*23.59%</f>
        <v>67.315539375</v>
      </c>
      <c r="L283" s="65">
        <f t="shared" si="49"/>
        <v>352.671789375</v>
      </c>
    </row>
    <row r="284" spans="1:12" ht="163.19999999999999" x14ac:dyDescent="0.3">
      <c r="B284" s="110">
        <v>7</v>
      </c>
      <c r="C284" s="29" t="s">
        <v>70</v>
      </c>
      <c r="D284" s="111" t="s">
        <v>9</v>
      </c>
      <c r="E284" s="77" t="s">
        <v>198</v>
      </c>
      <c r="F284" s="56">
        <v>534</v>
      </c>
      <c r="G284" s="57">
        <v>3.3374999999999999</v>
      </c>
      <c r="H284" s="57">
        <f t="shared" si="47"/>
        <v>2.5031249999999998</v>
      </c>
      <c r="I284" s="60">
        <v>128</v>
      </c>
      <c r="J284" s="65">
        <f t="shared" si="48"/>
        <v>320.39999999999998</v>
      </c>
      <c r="K284" s="65">
        <f>J284*21.94%</f>
        <v>70.295760000000001</v>
      </c>
      <c r="L284" s="65">
        <f t="shared" si="49"/>
        <v>390.69575999999995</v>
      </c>
    </row>
    <row r="285" spans="1:12" ht="122.4" x14ac:dyDescent="0.3">
      <c r="B285" s="110">
        <v>8</v>
      </c>
      <c r="C285" s="29" t="s">
        <v>70</v>
      </c>
      <c r="D285" s="111" t="s">
        <v>8</v>
      </c>
      <c r="E285" s="77" t="s">
        <v>197</v>
      </c>
      <c r="F285" s="56" t="s">
        <v>192</v>
      </c>
      <c r="G285" s="57">
        <v>4.0937999999999999</v>
      </c>
      <c r="H285" s="57">
        <f t="shared" si="47"/>
        <v>3.0703499999999999</v>
      </c>
      <c r="I285" s="60">
        <v>114</v>
      </c>
      <c r="J285" s="65">
        <f t="shared" si="48"/>
        <v>350.01990000000001</v>
      </c>
      <c r="K285" s="65">
        <f>J285*23.59%</f>
        <v>82.569694409999997</v>
      </c>
      <c r="L285" s="65">
        <f t="shared" si="49"/>
        <v>432.58959441000002</v>
      </c>
    </row>
    <row r="286" spans="1:12" ht="132.6" x14ac:dyDescent="0.3">
      <c r="B286" s="110">
        <v>9</v>
      </c>
      <c r="C286" s="29" t="s">
        <v>70</v>
      </c>
      <c r="D286" s="111" t="s">
        <v>131</v>
      </c>
      <c r="E286" s="77" t="s">
        <v>199</v>
      </c>
      <c r="F286" s="56" t="s">
        <v>200</v>
      </c>
      <c r="G286" s="57">
        <v>3.625</v>
      </c>
      <c r="H286" s="57">
        <f t="shared" si="47"/>
        <v>2.71875</v>
      </c>
      <c r="I286" s="60">
        <v>63</v>
      </c>
      <c r="J286" s="65">
        <f t="shared" si="48"/>
        <v>171.28125</v>
      </c>
      <c r="K286" s="65">
        <f>J286*23.59%</f>
        <v>40.405246875000003</v>
      </c>
      <c r="L286" s="65">
        <f t="shared" si="49"/>
        <v>211.68649687499999</v>
      </c>
    </row>
    <row r="287" spans="1:12" ht="132.6" x14ac:dyDescent="0.3">
      <c r="B287" s="110">
        <v>10</v>
      </c>
      <c r="C287" s="29" t="s">
        <v>70</v>
      </c>
      <c r="D287" s="111" t="s">
        <v>131</v>
      </c>
      <c r="E287" s="77" t="s">
        <v>201</v>
      </c>
      <c r="F287" s="56" t="s">
        <v>200</v>
      </c>
      <c r="G287" s="57">
        <v>3.625</v>
      </c>
      <c r="H287" s="57">
        <f t="shared" si="47"/>
        <v>2.71875</v>
      </c>
      <c r="I287" s="60">
        <v>118</v>
      </c>
      <c r="J287" s="65">
        <f t="shared" si="48"/>
        <v>320.8125</v>
      </c>
      <c r="K287" s="65">
        <f>J287*21.94%</f>
        <v>70.386262500000001</v>
      </c>
      <c r="L287" s="65">
        <f t="shared" si="49"/>
        <v>391.19876249999999</v>
      </c>
    </row>
    <row r="288" spans="1:12" ht="112.2" x14ac:dyDescent="0.3">
      <c r="B288" s="110">
        <v>11</v>
      </c>
      <c r="C288" s="29" t="s">
        <v>70</v>
      </c>
      <c r="D288" s="111" t="s">
        <v>9</v>
      </c>
      <c r="E288" s="77" t="s">
        <v>202</v>
      </c>
      <c r="F288" s="56">
        <v>534</v>
      </c>
      <c r="G288" s="57">
        <v>3.3374999999999999</v>
      </c>
      <c r="H288" s="57">
        <f t="shared" si="47"/>
        <v>2.5031249999999998</v>
      </c>
      <c r="I288" s="60">
        <v>117</v>
      </c>
      <c r="J288" s="65">
        <f t="shared" si="48"/>
        <v>292.86562499999997</v>
      </c>
      <c r="K288" s="65">
        <f>J288*21.94%</f>
        <v>64.254718124999997</v>
      </c>
      <c r="L288" s="65">
        <f t="shared" si="49"/>
        <v>357.12034312499998</v>
      </c>
    </row>
    <row r="289" spans="2:14" ht="132.6" x14ac:dyDescent="0.3">
      <c r="B289" s="110">
        <v>12</v>
      </c>
      <c r="C289" s="29" t="s">
        <v>70</v>
      </c>
      <c r="D289" s="111" t="s">
        <v>156</v>
      </c>
      <c r="E289" s="77" t="s">
        <v>203</v>
      </c>
      <c r="F289" s="57">
        <v>584</v>
      </c>
      <c r="G289" s="57">
        <v>3.65</v>
      </c>
      <c r="H289" s="57">
        <f>G289*0.75</f>
        <v>2.7374999999999998</v>
      </c>
      <c r="I289" s="60">
        <v>101</v>
      </c>
      <c r="J289" s="65">
        <f>H289*I289</f>
        <v>276.48749999999995</v>
      </c>
      <c r="K289" s="65">
        <f>J289*23.59%</f>
        <v>65.223401249999995</v>
      </c>
      <c r="L289" s="65">
        <f>J289+K289</f>
        <v>341.71090124999995</v>
      </c>
    </row>
    <row r="290" spans="2:14" ht="132.6" x14ac:dyDescent="0.3">
      <c r="B290" s="110">
        <v>13</v>
      </c>
      <c r="C290" s="29" t="s">
        <v>70</v>
      </c>
      <c r="D290" s="111" t="s">
        <v>156</v>
      </c>
      <c r="E290" s="77" t="s">
        <v>204</v>
      </c>
      <c r="F290" s="57" t="s">
        <v>205</v>
      </c>
      <c r="G290" s="57">
        <v>3.875</v>
      </c>
      <c r="H290" s="57">
        <f>G290*0.75</f>
        <v>2.90625</v>
      </c>
      <c r="I290" s="60">
        <v>60</v>
      </c>
      <c r="J290" s="65">
        <f>H290*I290</f>
        <v>174.375</v>
      </c>
      <c r="K290" s="65">
        <f>J290*23.59%</f>
        <v>41.135062499999997</v>
      </c>
      <c r="L290" s="65">
        <f>J290+K290</f>
        <v>215.5100625</v>
      </c>
    </row>
    <row r="291" spans="2:14" ht="142.80000000000001" x14ac:dyDescent="0.3">
      <c r="B291" s="110">
        <v>14</v>
      </c>
      <c r="C291" s="29" t="s">
        <v>70</v>
      </c>
      <c r="D291" s="111" t="s">
        <v>157</v>
      </c>
      <c r="E291" s="77" t="s">
        <v>158</v>
      </c>
      <c r="F291" s="57" t="s">
        <v>206</v>
      </c>
      <c r="G291" s="5">
        <v>4.9375</v>
      </c>
      <c r="H291" s="57">
        <f>G291*0.75</f>
        <v>3.703125</v>
      </c>
      <c r="I291" s="60">
        <v>24</v>
      </c>
      <c r="J291" s="65">
        <f>H291*I291</f>
        <v>88.875</v>
      </c>
      <c r="K291" s="65">
        <f>J291*23.59%</f>
        <v>20.965612499999999</v>
      </c>
      <c r="L291" s="65">
        <f>J291+K291</f>
        <v>109.84061249999999</v>
      </c>
    </row>
    <row r="292" spans="2:14" ht="122.4" x14ac:dyDescent="0.3">
      <c r="B292" s="110">
        <v>15</v>
      </c>
      <c r="C292" s="29" t="s">
        <v>70</v>
      </c>
      <c r="D292" s="111" t="s">
        <v>156</v>
      </c>
      <c r="E292" s="77" t="s">
        <v>207</v>
      </c>
      <c r="F292" s="57" t="s">
        <v>205</v>
      </c>
      <c r="G292" s="5">
        <v>3.875</v>
      </c>
      <c r="H292" s="57">
        <f>G292*0.75</f>
        <v>2.90625</v>
      </c>
      <c r="I292" s="60">
        <v>42</v>
      </c>
      <c r="J292" s="65">
        <f>H292*I292</f>
        <v>122.0625</v>
      </c>
      <c r="K292" s="65">
        <f>J292*23.59%</f>
        <v>28.794543749999999</v>
      </c>
      <c r="L292" s="65">
        <f>J292+K292</f>
        <v>150.85704375</v>
      </c>
    </row>
    <row r="293" spans="2:14" ht="163.19999999999999" x14ac:dyDescent="0.3">
      <c r="B293" s="110">
        <v>16</v>
      </c>
      <c r="C293" s="29" t="s">
        <v>70</v>
      </c>
      <c r="D293" s="111" t="s">
        <v>131</v>
      </c>
      <c r="E293" s="77" t="s">
        <v>208</v>
      </c>
      <c r="F293" s="56" t="s">
        <v>200</v>
      </c>
      <c r="G293" s="5">
        <v>3.625</v>
      </c>
      <c r="H293" s="57">
        <f>G293*0.75</f>
        <v>2.71875</v>
      </c>
      <c r="I293" s="60">
        <v>119</v>
      </c>
      <c r="J293" s="65">
        <f>H293*I293</f>
        <v>323.53125</v>
      </c>
      <c r="K293" s="65">
        <f>J293*23.59%</f>
        <v>76.321021875</v>
      </c>
      <c r="L293" s="65">
        <f>J293+K293</f>
        <v>399.85227187499999</v>
      </c>
    </row>
    <row r="294" spans="2:14" ht="132.6" x14ac:dyDescent="0.3">
      <c r="B294" s="110">
        <v>17</v>
      </c>
      <c r="C294" s="29" t="s">
        <v>70</v>
      </c>
      <c r="D294" s="111" t="s">
        <v>9</v>
      </c>
      <c r="E294" s="77" t="s">
        <v>209</v>
      </c>
      <c r="F294" s="56">
        <v>534</v>
      </c>
      <c r="G294" s="5">
        <v>3.3374999999999999</v>
      </c>
      <c r="H294" s="57">
        <f t="shared" ref="H294:H309" si="50">G294*0.75</f>
        <v>2.5031249999999998</v>
      </c>
      <c r="I294" s="60">
        <v>117</v>
      </c>
      <c r="J294" s="65">
        <f t="shared" ref="J294:J309" si="51">H294*I294</f>
        <v>292.86562499999997</v>
      </c>
      <c r="K294" s="65">
        <f t="shared" ref="K294:K300" si="52">J294*23.59%</f>
        <v>69.087000937499994</v>
      </c>
      <c r="L294" s="65">
        <f t="shared" ref="L294:L309" si="53">J294+K294</f>
        <v>361.95262593749999</v>
      </c>
    </row>
    <row r="295" spans="2:14" ht="142.80000000000001" x14ac:dyDescent="0.3">
      <c r="B295" s="110">
        <v>18</v>
      </c>
      <c r="C295" s="29" t="s">
        <v>70</v>
      </c>
      <c r="D295" s="125" t="s">
        <v>210</v>
      </c>
      <c r="E295" s="77" t="s">
        <v>211</v>
      </c>
      <c r="F295" s="57" t="s">
        <v>212</v>
      </c>
      <c r="G295" s="5">
        <v>8.75</v>
      </c>
      <c r="H295" s="57">
        <f t="shared" si="50"/>
        <v>6.5625</v>
      </c>
      <c r="I295" s="60">
        <v>63</v>
      </c>
      <c r="J295" s="65">
        <f t="shared" si="51"/>
        <v>413.4375</v>
      </c>
      <c r="K295" s="65">
        <f t="shared" si="52"/>
        <v>97.529906249999996</v>
      </c>
      <c r="L295" s="65">
        <f t="shared" si="53"/>
        <v>510.96740625000001</v>
      </c>
    </row>
    <row r="296" spans="2:14" ht="142.80000000000001" x14ac:dyDescent="0.3">
      <c r="B296" s="110">
        <v>19</v>
      </c>
      <c r="C296" s="29" t="s">
        <v>70</v>
      </c>
      <c r="D296" s="72" t="s">
        <v>157</v>
      </c>
      <c r="E296" s="77" t="s">
        <v>213</v>
      </c>
      <c r="F296" s="57" t="s">
        <v>206</v>
      </c>
      <c r="G296" s="5">
        <v>4.9375</v>
      </c>
      <c r="H296" s="57">
        <f t="shared" si="50"/>
        <v>3.703125</v>
      </c>
      <c r="I296" s="56">
        <v>63</v>
      </c>
      <c r="J296" s="65">
        <f t="shared" si="51"/>
        <v>233.296875</v>
      </c>
      <c r="K296" s="65">
        <f t="shared" si="52"/>
        <v>55.034732812499996</v>
      </c>
      <c r="L296" s="65">
        <f t="shared" si="53"/>
        <v>288.33160781250001</v>
      </c>
      <c r="N296" s="136"/>
    </row>
    <row r="297" spans="2:14" ht="163.19999999999999" x14ac:dyDescent="0.3">
      <c r="B297" s="110">
        <v>20</v>
      </c>
      <c r="C297" s="29" t="s">
        <v>70</v>
      </c>
      <c r="D297" s="111" t="s">
        <v>156</v>
      </c>
      <c r="E297" s="77" t="s">
        <v>214</v>
      </c>
      <c r="F297" s="57" t="s">
        <v>205</v>
      </c>
      <c r="G297" s="137">
        <v>3.875</v>
      </c>
      <c r="H297" s="57">
        <f t="shared" si="50"/>
        <v>2.90625</v>
      </c>
      <c r="I297" s="60">
        <v>119</v>
      </c>
      <c r="J297" s="65">
        <f t="shared" si="51"/>
        <v>345.84375</v>
      </c>
      <c r="K297" s="65">
        <f t="shared" si="52"/>
        <v>81.584540625000002</v>
      </c>
      <c r="L297" s="65">
        <f t="shared" si="53"/>
        <v>427.42829062499999</v>
      </c>
    </row>
    <row r="298" spans="2:14" ht="142.80000000000001" x14ac:dyDescent="0.3">
      <c r="B298" s="110">
        <v>21</v>
      </c>
      <c r="C298" s="29" t="s">
        <v>70</v>
      </c>
      <c r="D298" s="105" t="s">
        <v>215</v>
      </c>
      <c r="E298" s="77" t="s">
        <v>216</v>
      </c>
      <c r="F298" s="57" t="s">
        <v>217</v>
      </c>
      <c r="G298" s="137">
        <v>7.5</v>
      </c>
      <c r="H298" s="57">
        <f t="shared" si="50"/>
        <v>5.625</v>
      </c>
      <c r="I298" s="56">
        <v>63</v>
      </c>
      <c r="J298" s="65">
        <f t="shared" si="51"/>
        <v>354.375</v>
      </c>
      <c r="K298" s="65">
        <f t="shared" si="52"/>
        <v>83.597062499999993</v>
      </c>
      <c r="L298" s="65">
        <f t="shared" si="53"/>
        <v>437.97206249999999</v>
      </c>
    </row>
    <row r="299" spans="2:14" ht="132.6" x14ac:dyDescent="0.3">
      <c r="B299" s="110">
        <v>22</v>
      </c>
      <c r="C299" s="29" t="s">
        <v>70</v>
      </c>
      <c r="D299" s="111" t="s">
        <v>8</v>
      </c>
      <c r="E299" s="77" t="s">
        <v>218</v>
      </c>
      <c r="F299" s="56" t="s">
        <v>192</v>
      </c>
      <c r="G299" s="137">
        <v>4.0937999999999999</v>
      </c>
      <c r="H299" s="57">
        <f t="shared" si="50"/>
        <v>3.0703499999999999</v>
      </c>
      <c r="I299" s="60">
        <v>118</v>
      </c>
      <c r="J299" s="65">
        <f t="shared" si="51"/>
        <v>362.30129999999997</v>
      </c>
      <c r="K299" s="65">
        <f t="shared" si="52"/>
        <v>85.466876669999991</v>
      </c>
      <c r="L299" s="65">
        <f t="shared" si="53"/>
        <v>447.76817666999995</v>
      </c>
    </row>
    <row r="300" spans="2:14" ht="132.6" x14ac:dyDescent="0.3">
      <c r="B300" s="110">
        <v>23</v>
      </c>
      <c r="C300" s="29" t="s">
        <v>70</v>
      </c>
      <c r="D300" s="111" t="s">
        <v>9</v>
      </c>
      <c r="E300" s="77" t="s">
        <v>219</v>
      </c>
      <c r="F300" s="56">
        <v>534</v>
      </c>
      <c r="G300" s="5">
        <v>3.3374999999999999</v>
      </c>
      <c r="H300" s="57">
        <f t="shared" si="50"/>
        <v>2.5031249999999998</v>
      </c>
      <c r="I300" s="60">
        <v>121</v>
      </c>
      <c r="J300" s="65">
        <f t="shared" si="51"/>
        <v>302.87812499999995</v>
      </c>
      <c r="K300" s="65">
        <f t="shared" si="52"/>
        <v>71.44894968749999</v>
      </c>
      <c r="L300" s="65">
        <f t="shared" si="53"/>
        <v>374.32707468749993</v>
      </c>
    </row>
    <row r="301" spans="2:14" ht="193.8" x14ac:dyDescent="0.3">
      <c r="B301" s="110">
        <v>24</v>
      </c>
      <c r="C301" s="29" t="s">
        <v>70</v>
      </c>
      <c r="D301" s="138" t="s">
        <v>71</v>
      </c>
      <c r="E301" s="162" t="s">
        <v>159</v>
      </c>
      <c r="F301" s="95">
        <v>1600</v>
      </c>
      <c r="G301" s="95">
        <v>10</v>
      </c>
      <c r="H301" s="95">
        <f t="shared" si="50"/>
        <v>7.5</v>
      </c>
      <c r="I301" s="96">
        <v>68</v>
      </c>
      <c r="J301" s="97">
        <f t="shared" si="51"/>
        <v>510</v>
      </c>
      <c r="K301" s="97">
        <v>111.89</v>
      </c>
      <c r="L301" s="97">
        <f t="shared" si="53"/>
        <v>621.89</v>
      </c>
    </row>
    <row r="302" spans="2:14" ht="163.19999999999999" x14ac:dyDescent="0.3">
      <c r="B302" s="18">
        <v>25</v>
      </c>
      <c r="C302" s="29" t="s">
        <v>70</v>
      </c>
      <c r="D302" s="138" t="s">
        <v>7</v>
      </c>
      <c r="E302" s="163" t="s">
        <v>220</v>
      </c>
      <c r="F302" s="95">
        <v>936</v>
      </c>
      <c r="G302" s="95">
        <v>5.85</v>
      </c>
      <c r="H302" s="98">
        <f t="shared" si="50"/>
        <v>4.3874999999999993</v>
      </c>
      <c r="I302" s="95">
        <v>50</v>
      </c>
      <c r="J302" s="97">
        <f t="shared" si="51"/>
        <v>219.37499999999997</v>
      </c>
      <c r="K302" s="139">
        <v>51.75</v>
      </c>
      <c r="L302" s="97">
        <f t="shared" si="53"/>
        <v>271.125</v>
      </c>
    </row>
    <row r="303" spans="2:14" ht="224.4" x14ac:dyDescent="0.3">
      <c r="B303" s="18">
        <v>26</v>
      </c>
      <c r="C303" s="29" t="s">
        <v>70</v>
      </c>
      <c r="D303" s="140" t="s">
        <v>7</v>
      </c>
      <c r="E303" s="162" t="s">
        <v>221</v>
      </c>
      <c r="F303" s="95">
        <v>936</v>
      </c>
      <c r="G303" s="95">
        <v>5.85</v>
      </c>
      <c r="H303" s="98">
        <f t="shared" si="50"/>
        <v>4.3874999999999993</v>
      </c>
      <c r="I303" s="95">
        <v>58</v>
      </c>
      <c r="J303" s="97">
        <f t="shared" si="51"/>
        <v>254.47499999999997</v>
      </c>
      <c r="K303" s="139">
        <v>60.03</v>
      </c>
      <c r="L303" s="97">
        <f t="shared" si="53"/>
        <v>314.505</v>
      </c>
    </row>
    <row r="304" spans="2:14" ht="153" x14ac:dyDescent="0.3">
      <c r="B304" s="18">
        <v>27</v>
      </c>
      <c r="C304" s="29" t="s">
        <v>70</v>
      </c>
      <c r="D304" s="138" t="s">
        <v>8</v>
      </c>
      <c r="E304" s="162" t="s">
        <v>222</v>
      </c>
      <c r="F304" s="95">
        <v>832</v>
      </c>
      <c r="G304" s="95">
        <v>5.2</v>
      </c>
      <c r="H304" s="95">
        <f t="shared" si="50"/>
        <v>3.9000000000000004</v>
      </c>
      <c r="I304" s="95">
        <v>9</v>
      </c>
      <c r="J304" s="97">
        <f t="shared" si="51"/>
        <v>35.1</v>
      </c>
      <c r="K304" s="139">
        <v>8.2799999999999994</v>
      </c>
      <c r="L304" s="97">
        <f t="shared" si="53"/>
        <v>43.38</v>
      </c>
    </row>
    <row r="305" spans="1:12" ht="224.4" x14ac:dyDescent="0.3">
      <c r="B305" s="18">
        <v>28</v>
      </c>
      <c r="C305" s="29" t="s">
        <v>70</v>
      </c>
      <c r="D305" s="138" t="s">
        <v>8</v>
      </c>
      <c r="E305" s="163" t="s">
        <v>223</v>
      </c>
      <c r="F305" s="95">
        <v>832</v>
      </c>
      <c r="G305" s="95">
        <v>5.2</v>
      </c>
      <c r="H305" s="95">
        <f t="shared" si="50"/>
        <v>3.9000000000000004</v>
      </c>
      <c r="I305" s="95">
        <v>58</v>
      </c>
      <c r="J305" s="97">
        <f t="shared" si="51"/>
        <v>226.20000000000002</v>
      </c>
      <c r="K305" s="139">
        <v>53.36</v>
      </c>
      <c r="L305" s="97">
        <f t="shared" si="53"/>
        <v>279.56</v>
      </c>
    </row>
    <row r="306" spans="1:12" ht="173.4" x14ac:dyDescent="0.3">
      <c r="B306" s="18">
        <v>29</v>
      </c>
      <c r="C306" s="29" t="s">
        <v>70</v>
      </c>
      <c r="D306" s="138" t="s">
        <v>8</v>
      </c>
      <c r="E306" s="163" t="s">
        <v>224</v>
      </c>
      <c r="F306" s="95">
        <v>832</v>
      </c>
      <c r="G306" s="95">
        <v>5.2</v>
      </c>
      <c r="H306" s="95">
        <f t="shared" si="50"/>
        <v>3.9000000000000004</v>
      </c>
      <c r="I306" s="95">
        <v>30</v>
      </c>
      <c r="J306" s="97">
        <f t="shared" si="51"/>
        <v>117.00000000000001</v>
      </c>
      <c r="K306" s="139">
        <v>25.67</v>
      </c>
      <c r="L306" s="97">
        <f t="shared" si="53"/>
        <v>142.67000000000002</v>
      </c>
    </row>
    <row r="307" spans="1:12" ht="234.6" x14ac:dyDescent="0.3">
      <c r="B307" s="18">
        <v>30</v>
      </c>
      <c r="C307" s="29" t="s">
        <v>70</v>
      </c>
      <c r="D307" s="138" t="s">
        <v>8</v>
      </c>
      <c r="E307" s="162" t="s">
        <v>225</v>
      </c>
      <c r="F307" s="95">
        <v>832</v>
      </c>
      <c r="G307" s="95">
        <v>5.2</v>
      </c>
      <c r="H307" s="98">
        <f t="shared" si="50"/>
        <v>3.9000000000000004</v>
      </c>
      <c r="I307" s="96">
        <v>44</v>
      </c>
      <c r="J307" s="97">
        <f t="shared" si="51"/>
        <v>171.60000000000002</v>
      </c>
      <c r="K307" s="139">
        <v>40.479999999999997</v>
      </c>
      <c r="L307" s="97">
        <f t="shared" si="53"/>
        <v>212.08</v>
      </c>
    </row>
    <row r="308" spans="1:12" ht="27.6" x14ac:dyDescent="0.3">
      <c r="B308" s="18">
        <v>31</v>
      </c>
      <c r="C308" s="29" t="s">
        <v>70</v>
      </c>
      <c r="D308" s="138" t="s">
        <v>8</v>
      </c>
      <c r="E308" s="164" t="s">
        <v>226</v>
      </c>
      <c r="F308" s="96">
        <v>920</v>
      </c>
      <c r="G308" s="95">
        <v>5.75</v>
      </c>
      <c r="H308" s="98">
        <f t="shared" si="50"/>
        <v>4.3125</v>
      </c>
      <c r="I308" s="95">
        <v>14</v>
      </c>
      <c r="J308" s="97">
        <f t="shared" si="51"/>
        <v>60.375</v>
      </c>
      <c r="K308" s="139">
        <v>13.25</v>
      </c>
      <c r="L308" s="97">
        <f t="shared" si="53"/>
        <v>73.625</v>
      </c>
    </row>
    <row r="309" spans="1:12" ht="193.8" x14ac:dyDescent="0.3">
      <c r="B309" s="18">
        <v>32</v>
      </c>
      <c r="C309" s="29" t="s">
        <v>70</v>
      </c>
      <c r="D309" s="140" t="s">
        <v>7</v>
      </c>
      <c r="E309" s="165" t="s">
        <v>227</v>
      </c>
      <c r="F309" s="96">
        <v>1045</v>
      </c>
      <c r="G309" s="95">
        <v>6.5312999999999999</v>
      </c>
      <c r="H309" s="98">
        <f t="shared" si="50"/>
        <v>4.8984749999999995</v>
      </c>
      <c r="I309" s="95">
        <v>44</v>
      </c>
      <c r="J309" s="97">
        <f t="shared" si="51"/>
        <v>215.53289999999998</v>
      </c>
      <c r="K309" s="139">
        <v>50.84</v>
      </c>
      <c r="L309" s="97">
        <f t="shared" si="53"/>
        <v>266.37289999999996</v>
      </c>
    </row>
    <row r="310" spans="1:12" x14ac:dyDescent="0.3">
      <c r="C310" s="41" t="s">
        <v>31</v>
      </c>
      <c r="D310" s="109"/>
      <c r="E310" s="166"/>
      <c r="F310" s="17"/>
      <c r="G310" s="5"/>
      <c r="H310" s="5"/>
      <c r="I310" s="28">
        <f t="shared" ref="I310:J310" si="54">SUM(I278:I309)</f>
        <v>2571</v>
      </c>
      <c r="J310" s="28">
        <f t="shared" si="54"/>
        <v>8435.2056000000011</v>
      </c>
      <c r="K310" s="28">
        <f>SUM(K278:K309)</f>
        <v>1963.1044133675</v>
      </c>
      <c r="L310" s="28">
        <f>ROUND(SUM(L278:L309),2)</f>
        <v>10398.31</v>
      </c>
    </row>
    <row r="311" spans="1:12" x14ac:dyDescent="0.3">
      <c r="A311" s="8" t="s">
        <v>69</v>
      </c>
      <c r="B311" s="8" t="s">
        <v>66</v>
      </c>
      <c r="C311" s="103"/>
      <c r="D311" s="106"/>
      <c r="E311" s="169"/>
      <c r="F311" s="20"/>
      <c r="G311" s="6"/>
      <c r="H311" s="6"/>
      <c r="I311" s="19"/>
      <c r="J311" s="42"/>
      <c r="K311" s="42"/>
      <c r="L311" s="43"/>
    </row>
    <row r="312" spans="1:12" ht="40.799999999999997" x14ac:dyDescent="0.3">
      <c r="B312" s="110">
        <v>1</v>
      </c>
      <c r="C312" s="29" t="s">
        <v>66</v>
      </c>
      <c r="D312" s="125" t="s">
        <v>67</v>
      </c>
      <c r="E312" s="166" t="s">
        <v>228</v>
      </c>
      <c r="F312" s="57">
        <v>744</v>
      </c>
      <c r="G312" s="57">
        <v>4.43</v>
      </c>
      <c r="H312" s="57">
        <v>3.33</v>
      </c>
      <c r="I312" s="65">
        <v>4</v>
      </c>
      <c r="J312" s="65">
        <v>13.32</v>
      </c>
      <c r="K312" s="65">
        <v>3.09</v>
      </c>
      <c r="L312" s="65">
        <f>J312+K312</f>
        <v>16.41</v>
      </c>
    </row>
    <row r="313" spans="1:12" ht="40.799999999999997" x14ac:dyDescent="0.3">
      <c r="B313" s="110">
        <v>2</v>
      </c>
      <c r="C313" s="29" t="s">
        <v>66</v>
      </c>
      <c r="D313" s="125" t="s">
        <v>67</v>
      </c>
      <c r="E313" s="166" t="s">
        <v>228</v>
      </c>
      <c r="F313" s="57">
        <v>744</v>
      </c>
      <c r="G313" s="57">
        <v>4.43</v>
      </c>
      <c r="H313" s="57">
        <v>3.33</v>
      </c>
      <c r="I313" s="65">
        <v>3.5</v>
      </c>
      <c r="J313" s="65">
        <v>11.67</v>
      </c>
      <c r="K313" s="65">
        <v>2.56</v>
      </c>
      <c r="L313" s="65">
        <f t="shared" ref="L313:L328" si="55">J313+K313</f>
        <v>14.23</v>
      </c>
    </row>
    <row r="314" spans="1:12" ht="40.799999999999997" x14ac:dyDescent="0.3">
      <c r="B314" s="110">
        <v>3</v>
      </c>
      <c r="C314" s="29" t="s">
        <v>66</v>
      </c>
      <c r="D314" s="125" t="s">
        <v>67</v>
      </c>
      <c r="E314" s="166" t="s">
        <v>228</v>
      </c>
      <c r="F314" s="57">
        <v>744</v>
      </c>
      <c r="G314" s="57">
        <v>4.43</v>
      </c>
      <c r="H314" s="57">
        <v>3.33</v>
      </c>
      <c r="I314" s="65">
        <v>10.3</v>
      </c>
      <c r="J314" s="65">
        <v>34.33</v>
      </c>
      <c r="K314" s="65">
        <v>8.1</v>
      </c>
      <c r="L314" s="65">
        <f t="shared" si="55"/>
        <v>42.43</v>
      </c>
    </row>
    <row r="315" spans="1:12" ht="40.799999999999997" x14ac:dyDescent="0.3">
      <c r="B315" s="110">
        <v>4</v>
      </c>
      <c r="C315" s="29" t="s">
        <v>66</v>
      </c>
      <c r="D315" s="125" t="s">
        <v>67</v>
      </c>
      <c r="E315" s="166" t="s">
        <v>228</v>
      </c>
      <c r="F315" s="57">
        <v>744</v>
      </c>
      <c r="G315" s="57">
        <v>4.43</v>
      </c>
      <c r="H315" s="57">
        <v>3.33</v>
      </c>
      <c r="I315" s="65">
        <v>4.5</v>
      </c>
      <c r="J315" s="65">
        <v>15</v>
      </c>
      <c r="K315" s="65">
        <v>3.54</v>
      </c>
      <c r="L315" s="65">
        <f t="shared" si="55"/>
        <v>18.54</v>
      </c>
    </row>
    <row r="316" spans="1:12" ht="40.799999999999997" x14ac:dyDescent="0.3">
      <c r="B316" s="110">
        <v>5</v>
      </c>
      <c r="C316" s="29" t="s">
        <v>66</v>
      </c>
      <c r="D316" s="125" t="s">
        <v>67</v>
      </c>
      <c r="E316" s="166" t="s">
        <v>228</v>
      </c>
      <c r="F316" s="57">
        <v>744</v>
      </c>
      <c r="G316" s="57">
        <v>4.43</v>
      </c>
      <c r="H316" s="57">
        <v>3.33</v>
      </c>
      <c r="I316" s="65">
        <v>2.5</v>
      </c>
      <c r="J316" s="65">
        <v>8.33</v>
      </c>
      <c r="K316" s="65">
        <v>1.96</v>
      </c>
      <c r="L316" s="65">
        <f t="shared" si="55"/>
        <v>10.29</v>
      </c>
    </row>
    <row r="317" spans="1:12" ht="40.799999999999997" x14ac:dyDescent="0.3">
      <c r="B317" s="110">
        <v>6</v>
      </c>
      <c r="C317" s="29" t="s">
        <v>66</v>
      </c>
      <c r="D317" s="125" t="s">
        <v>67</v>
      </c>
      <c r="E317" s="166" t="s">
        <v>228</v>
      </c>
      <c r="F317" s="57">
        <v>744</v>
      </c>
      <c r="G317" s="57">
        <v>4.43</v>
      </c>
      <c r="H317" s="57">
        <v>3.33</v>
      </c>
      <c r="I317" s="65">
        <v>28.25</v>
      </c>
      <c r="J317" s="65">
        <v>94.16</v>
      </c>
      <c r="K317" s="65">
        <v>22.22</v>
      </c>
      <c r="L317" s="65">
        <f t="shared" si="55"/>
        <v>116.38</v>
      </c>
    </row>
    <row r="318" spans="1:12" ht="40.799999999999997" x14ac:dyDescent="0.3">
      <c r="B318" s="110">
        <v>7</v>
      </c>
      <c r="C318" s="29" t="s">
        <v>66</v>
      </c>
      <c r="D318" s="125" t="s">
        <v>67</v>
      </c>
      <c r="E318" s="166" t="s">
        <v>228</v>
      </c>
      <c r="F318" s="57">
        <v>744</v>
      </c>
      <c r="G318" s="57">
        <v>4.43</v>
      </c>
      <c r="H318" s="57">
        <v>3.33</v>
      </c>
      <c r="I318" s="65">
        <v>10</v>
      </c>
      <c r="J318" s="65">
        <v>33.33</v>
      </c>
      <c r="K318" s="65">
        <v>7.86</v>
      </c>
      <c r="L318" s="65">
        <f t="shared" si="55"/>
        <v>41.19</v>
      </c>
    </row>
    <row r="319" spans="1:12" ht="40.799999999999997" x14ac:dyDescent="0.3">
      <c r="B319" s="110">
        <v>8</v>
      </c>
      <c r="C319" s="29" t="s">
        <v>66</v>
      </c>
      <c r="D319" s="125" t="s">
        <v>67</v>
      </c>
      <c r="E319" s="166" t="s">
        <v>228</v>
      </c>
      <c r="F319" s="57">
        <v>744</v>
      </c>
      <c r="G319" s="57">
        <v>4.43</v>
      </c>
      <c r="H319" s="57">
        <v>3.33</v>
      </c>
      <c r="I319" s="65">
        <v>3</v>
      </c>
      <c r="J319" s="65">
        <v>10</v>
      </c>
      <c r="K319" s="65">
        <v>2.19</v>
      </c>
      <c r="L319" s="65">
        <f t="shared" si="55"/>
        <v>12.19</v>
      </c>
    </row>
    <row r="320" spans="1:12" ht="40.799999999999997" x14ac:dyDescent="0.3">
      <c r="B320" s="110">
        <v>9</v>
      </c>
      <c r="C320" s="29" t="s">
        <v>66</v>
      </c>
      <c r="D320" s="125" t="s">
        <v>67</v>
      </c>
      <c r="E320" s="166" t="s">
        <v>228</v>
      </c>
      <c r="F320" s="57">
        <v>744</v>
      </c>
      <c r="G320" s="57">
        <v>4.43</v>
      </c>
      <c r="H320" s="57">
        <v>3.33</v>
      </c>
      <c r="I320" s="65">
        <v>2</v>
      </c>
      <c r="J320" s="65">
        <v>6.67</v>
      </c>
      <c r="K320" s="65">
        <v>1.58</v>
      </c>
      <c r="L320" s="65">
        <f t="shared" si="55"/>
        <v>8.25</v>
      </c>
    </row>
    <row r="321" spans="1:12" ht="40.799999999999997" x14ac:dyDescent="0.3">
      <c r="B321" s="110">
        <v>10</v>
      </c>
      <c r="C321" s="29" t="s">
        <v>66</v>
      </c>
      <c r="D321" s="125" t="s">
        <v>67</v>
      </c>
      <c r="E321" s="166" t="s">
        <v>228</v>
      </c>
      <c r="F321" s="57">
        <v>744</v>
      </c>
      <c r="G321" s="57">
        <v>4.43</v>
      </c>
      <c r="H321" s="57">
        <v>3.33</v>
      </c>
      <c r="I321" s="65">
        <v>6.6</v>
      </c>
      <c r="J321" s="65">
        <v>22</v>
      </c>
      <c r="K321" s="65">
        <v>4.83</v>
      </c>
      <c r="L321" s="65">
        <f t="shared" si="55"/>
        <v>26.83</v>
      </c>
    </row>
    <row r="322" spans="1:12" ht="40.799999999999997" x14ac:dyDescent="0.3">
      <c r="B322" s="110">
        <v>11</v>
      </c>
      <c r="C322" s="29" t="s">
        <v>66</v>
      </c>
      <c r="D322" s="125" t="s">
        <v>67</v>
      </c>
      <c r="E322" s="166" t="s">
        <v>228</v>
      </c>
      <c r="F322" s="57">
        <v>744</v>
      </c>
      <c r="G322" s="57">
        <v>4.43</v>
      </c>
      <c r="H322" s="57">
        <v>3.33</v>
      </c>
      <c r="I322" s="65">
        <v>21.85</v>
      </c>
      <c r="J322" s="65">
        <v>72.819999999999993</v>
      </c>
      <c r="K322" s="65">
        <v>17.18</v>
      </c>
      <c r="L322" s="65">
        <f t="shared" si="55"/>
        <v>90</v>
      </c>
    </row>
    <row r="323" spans="1:12" ht="40.799999999999997" x14ac:dyDescent="0.3">
      <c r="B323" s="110">
        <v>12</v>
      </c>
      <c r="C323" s="29" t="s">
        <v>66</v>
      </c>
      <c r="D323" s="125" t="s">
        <v>67</v>
      </c>
      <c r="E323" s="166" t="s">
        <v>228</v>
      </c>
      <c r="F323" s="57">
        <v>744</v>
      </c>
      <c r="G323" s="57">
        <v>4.43</v>
      </c>
      <c r="H323" s="57">
        <v>3.33</v>
      </c>
      <c r="I323" s="65">
        <v>3</v>
      </c>
      <c r="J323" s="65">
        <v>10</v>
      </c>
      <c r="K323" s="65">
        <v>2.19</v>
      </c>
      <c r="L323" s="65">
        <f t="shared" si="55"/>
        <v>12.19</v>
      </c>
    </row>
    <row r="324" spans="1:12" ht="40.799999999999997" x14ac:dyDescent="0.3">
      <c r="B324" s="110">
        <v>13</v>
      </c>
      <c r="C324" s="29" t="s">
        <v>66</v>
      </c>
      <c r="D324" s="125" t="s">
        <v>67</v>
      </c>
      <c r="E324" s="166" t="s">
        <v>228</v>
      </c>
      <c r="F324" s="57">
        <v>744</v>
      </c>
      <c r="G324" s="57">
        <v>4.43</v>
      </c>
      <c r="H324" s="57">
        <v>3.33</v>
      </c>
      <c r="I324" s="65">
        <v>2.5</v>
      </c>
      <c r="J324" s="65">
        <v>8.33</v>
      </c>
      <c r="K324" s="65">
        <v>1.83</v>
      </c>
      <c r="L324" s="65">
        <f t="shared" si="55"/>
        <v>10.16</v>
      </c>
    </row>
    <row r="325" spans="1:12" ht="40.799999999999997" x14ac:dyDescent="0.3">
      <c r="B325" s="110">
        <v>14</v>
      </c>
      <c r="C325" s="29" t="s">
        <v>66</v>
      </c>
      <c r="D325" s="125" t="s">
        <v>67</v>
      </c>
      <c r="E325" s="166" t="s">
        <v>228</v>
      </c>
      <c r="F325" s="57">
        <v>744</v>
      </c>
      <c r="G325" s="57">
        <v>4.43</v>
      </c>
      <c r="H325" s="57">
        <v>3.33</v>
      </c>
      <c r="I325" s="65">
        <v>2.5</v>
      </c>
      <c r="J325" s="65">
        <v>8.33</v>
      </c>
      <c r="K325" s="65">
        <v>1.96</v>
      </c>
      <c r="L325" s="65">
        <f t="shared" si="55"/>
        <v>10.29</v>
      </c>
    </row>
    <row r="326" spans="1:12" ht="40.799999999999997" x14ac:dyDescent="0.3">
      <c r="B326" s="110">
        <v>15</v>
      </c>
      <c r="C326" s="29" t="s">
        <v>66</v>
      </c>
      <c r="D326" s="125" t="s">
        <v>68</v>
      </c>
      <c r="E326" s="166" t="s">
        <v>228</v>
      </c>
      <c r="F326" s="57">
        <v>906</v>
      </c>
      <c r="G326" s="57">
        <v>5.39</v>
      </c>
      <c r="H326" s="57">
        <v>4.0599999999999996</v>
      </c>
      <c r="I326" s="65">
        <v>18.149999999999999</v>
      </c>
      <c r="J326" s="65">
        <v>73.66</v>
      </c>
      <c r="K326" s="65">
        <v>16.16</v>
      </c>
      <c r="L326" s="65">
        <f t="shared" si="55"/>
        <v>89.82</v>
      </c>
    </row>
    <row r="327" spans="1:12" ht="40.799999999999997" x14ac:dyDescent="0.3">
      <c r="B327" s="110">
        <v>16</v>
      </c>
      <c r="C327" s="29" t="s">
        <v>66</v>
      </c>
      <c r="D327" s="125" t="s">
        <v>68</v>
      </c>
      <c r="E327" s="166" t="s">
        <v>228</v>
      </c>
      <c r="F327" s="57">
        <v>906</v>
      </c>
      <c r="G327" s="57">
        <v>5.39</v>
      </c>
      <c r="H327" s="57">
        <v>4.0599999999999996</v>
      </c>
      <c r="I327" s="65">
        <v>2</v>
      </c>
      <c r="J327" s="65">
        <v>8.1199999999999992</v>
      </c>
      <c r="K327" s="65">
        <v>1.91</v>
      </c>
      <c r="L327" s="65">
        <f t="shared" si="55"/>
        <v>10.029999999999999</v>
      </c>
    </row>
    <row r="328" spans="1:12" ht="40.799999999999997" x14ac:dyDescent="0.3">
      <c r="B328" s="110">
        <v>17</v>
      </c>
      <c r="C328" s="29" t="s">
        <v>66</v>
      </c>
      <c r="D328" s="109" t="s">
        <v>229</v>
      </c>
      <c r="E328" s="166" t="s">
        <v>228</v>
      </c>
      <c r="F328" s="57">
        <v>1188</v>
      </c>
      <c r="G328" s="57">
        <v>7.06</v>
      </c>
      <c r="H328" s="57">
        <v>5.32</v>
      </c>
      <c r="I328" s="65">
        <v>2</v>
      </c>
      <c r="J328" s="65">
        <v>10.64</v>
      </c>
      <c r="K328" s="65">
        <v>2.5099999999999998</v>
      </c>
      <c r="L328" s="65">
        <f t="shared" si="55"/>
        <v>13.15</v>
      </c>
    </row>
    <row r="329" spans="1:12" x14ac:dyDescent="0.3">
      <c r="B329" s="113"/>
      <c r="C329" s="41" t="s">
        <v>10</v>
      </c>
      <c r="D329" s="101"/>
      <c r="E329" s="166"/>
      <c r="F329" s="17"/>
      <c r="G329" s="5"/>
      <c r="H329" s="5"/>
      <c r="I329" s="16">
        <f>SUM(I312:I328)</f>
        <v>126.65</v>
      </c>
      <c r="J329" s="26">
        <f>SUM(J312:J328)</f>
        <v>440.70999999999992</v>
      </c>
      <c r="K329" s="26">
        <f>SUM(K312:K328)</f>
        <v>101.66999999999997</v>
      </c>
      <c r="L329" s="26">
        <f>ROUND(SUM(L312:L328),2)</f>
        <v>542.38</v>
      </c>
    </row>
    <row r="330" spans="1:12" x14ac:dyDescent="0.3">
      <c r="A330" s="8" t="s">
        <v>72</v>
      </c>
      <c r="B330" s="8" t="s">
        <v>73</v>
      </c>
      <c r="C330" s="103"/>
      <c r="D330" s="106"/>
      <c r="E330" s="169"/>
      <c r="F330" s="20"/>
      <c r="G330" s="6"/>
      <c r="H330" s="6"/>
      <c r="I330" s="19"/>
      <c r="J330" s="42"/>
      <c r="K330" s="42"/>
      <c r="L330" s="43"/>
    </row>
    <row r="331" spans="1:12" x14ac:dyDescent="0.3">
      <c r="C331" s="141" t="s">
        <v>10</v>
      </c>
      <c r="I331" s="16">
        <v>84048.68</v>
      </c>
      <c r="J331" s="26">
        <v>188762.32629037689</v>
      </c>
      <c r="K331" s="26">
        <v>44529.03277189994</v>
      </c>
      <c r="L331" s="26">
        <v>233291.3590622771</v>
      </c>
    </row>
    <row r="332" spans="1:12" ht="87.6" customHeight="1" x14ac:dyDescent="0.3">
      <c r="A332" s="8" t="s">
        <v>74</v>
      </c>
      <c r="B332" s="8" t="s">
        <v>75</v>
      </c>
      <c r="C332" s="103"/>
      <c r="D332" s="106"/>
      <c r="E332" s="169"/>
      <c r="F332" s="20"/>
      <c r="G332" s="6"/>
      <c r="H332" s="10" t="s">
        <v>76</v>
      </c>
      <c r="I332" s="19"/>
      <c r="J332" s="42"/>
      <c r="K332" s="42"/>
      <c r="L332" s="43"/>
    </row>
    <row r="333" spans="1:12" ht="71.400000000000006" x14ac:dyDescent="0.3">
      <c r="B333" s="110">
        <v>1</v>
      </c>
      <c r="C333" s="72" t="s">
        <v>33</v>
      </c>
      <c r="D333" s="125" t="s">
        <v>132</v>
      </c>
      <c r="E333" s="168" t="s">
        <v>106</v>
      </c>
      <c r="F333" s="17" t="s">
        <v>77</v>
      </c>
      <c r="G333" s="73">
        <v>6.5</v>
      </c>
      <c r="H333" s="57">
        <f>G333*0.53</f>
        <v>3.4450000000000003</v>
      </c>
      <c r="I333" s="64">
        <v>7</v>
      </c>
      <c r="J333" s="64">
        <f>ROUND(H333*I333,2)</f>
        <v>24.12</v>
      </c>
      <c r="K333" s="64">
        <f>ROUND(J333*23.59%,2)</f>
        <v>5.69</v>
      </c>
      <c r="L333" s="65">
        <f>SUM(J333+K333)</f>
        <v>29.810000000000002</v>
      </c>
    </row>
    <row r="334" spans="1:12" ht="71.400000000000006" x14ac:dyDescent="0.3">
      <c r="B334" s="110">
        <v>2</v>
      </c>
      <c r="C334" s="72" t="s">
        <v>33</v>
      </c>
      <c r="D334" s="125" t="s">
        <v>132</v>
      </c>
      <c r="E334" s="77" t="s">
        <v>106</v>
      </c>
      <c r="F334" s="17" t="s">
        <v>77</v>
      </c>
      <c r="G334" s="73">
        <v>6.5</v>
      </c>
      <c r="H334" s="57">
        <f t="shared" ref="H334:H368" si="56">G334*0.53</f>
        <v>3.4450000000000003</v>
      </c>
      <c r="I334" s="64">
        <v>1</v>
      </c>
      <c r="J334" s="64">
        <f t="shared" ref="J334:J368" si="57">ROUND(H334*I334,2)</f>
        <v>3.45</v>
      </c>
      <c r="K334" s="64">
        <f t="shared" ref="K334:K368" si="58">ROUND(J334*23.59%,2)</f>
        <v>0.81</v>
      </c>
      <c r="L334" s="65">
        <f t="shared" ref="L334:L368" si="59">SUM(J334+K334)</f>
        <v>4.26</v>
      </c>
    </row>
    <row r="335" spans="1:12" ht="71.400000000000006" x14ac:dyDescent="0.3">
      <c r="B335" s="110">
        <v>3</v>
      </c>
      <c r="C335" s="72" t="s">
        <v>33</v>
      </c>
      <c r="D335" s="125" t="s">
        <v>132</v>
      </c>
      <c r="E335" s="77" t="s">
        <v>106</v>
      </c>
      <c r="F335" s="17" t="s">
        <v>77</v>
      </c>
      <c r="G335" s="73">
        <v>6.5</v>
      </c>
      <c r="H335" s="57">
        <f t="shared" si="56"/>
        <v>3.4450000000000003</v>
      </c>
      <c r="I335" s="64">
        <v>33</v>
      </c>
      <c r="J335" s="64">
        <f t="shared" si="57"/>
        <v>113.69</v>
      </c>
      <c r="K335" s="64">
        <f t="shared" si="58"/>
        <v>26.82</v>
      </c>
      <c r="L335" s="65">
        <f t="shared" si="59"/>
        <v>140.51</v>
      </c>
    </row>
    <row r="336" spans="1:12" ht="71.400000000000006" x14ac:dyDescent="0.3">
      <c r="B336" s="110">
        <v>4</v>
      </c>
      <c r="C336" s="72" t="s">
        <v>33</v>
      </c>
      <c r="D336" s="111" t="s">
        <v>78</v>
      </c>
      <c r="E336" s="77" t="s">
        <v>106</v>
      </c>
      <c r="F336" s="17" t="s">
        <v>77</v>
      </c>
      <c r="G336" s="73">
        <v>5.9</v>
      </c>
      <c r="H336" s="57">
        <f t="shared" si="56"/>
        <v>3.1270000000000002</v>
      </c>
      <c r="I336" s="64">
        <v>14</v>
      </c>
      <c r="J336" s="64">
        <f t="shared" si="57"/>
        <v>43.78</v>
      </c>
      <c r="K336" s="64">
        <f t="shared" si="58"/>
        <v>10.33</v>
      </c>
      <c r="L336" s="65">
        <f t="shared" si="59"/>
        <v>54.11</v>
      </c>
    </row>
    <row r="337" spans="2:12" ht="71.400000000000006" x14ac:dyDescent="0.3">
      <c r="B337" s="110">
        <v>5</v>
      </c>
      <c r="C337" s="72" t="s">
        <v>33</v>
      </c>
      <c r="D337" s="111" t="s">
        <v>78</v>
      </c>
      <c r="E337" s="77" t="s">
        <v>106</v>
      </c>
      <c r="F337" s="17" t="s">
        <v>77</v>
      </c>
      <c r="G337" s="73">
        <v>5.9</v>
      </c>
      <c r="H337" s="57">
        <f t="shared" si="56"/>
        <v>3.1270000000000002</v>
      </c>
      <c r="I337" s="64">
        <v>13</v>
      </c>
      <c r="J337" s="64">
        <f t="shared" si="57"/>
        <v>40.65</v>
      </c>
      <c r="K337" s="64">
        <f t="shared" si="58"/>
        <v>9.59</v>
      </c>
      <c r="L337" s="65">
        <f t="shared" si="59"/>
        <v>50.239999999999995</v>
      </c>
    </row>
    <row r="338" spans="2:12" ht="71.400000000000006" x14ac:dyDescent="0.3">
      <c r="B338" s="110">
        <v>6</v>
      </c>
      <c r="C338" s="72" t="s">
        <v>33</v>
      </c>
      <c r="D338" s="111" t="s">
        <v>78</v>
      </c>
      <c r="E338" s="77" t="s">
        <v>106</v>
      </c>
      <c r="F338" s="17" t="s">
        <v>77</v>
      </c>
      <c r="G338" s="73">
        <v>5.9</v>
      </c>
      <c r="H338" s="57">
        <f t="shared" si="56"/>
        <v>3.1270000000000002</v>
      </c>
      <c r="I338" s="64">
        <v>9</v>
      </c>
      <c r="J338" s="64">
        <f t="shared" si="57"/>
        <v>28.14</v>
      </c>
      <c r="K338" s="64">
        <f t="shared" si="58"/>
        <v>6.64</v>
      </c>
      <c r="L338" s="65">
        <f t="shared" si="59"/>
        <v>34.78</v>
      </c>
    </row>
    <row r="339" spans="2:12" ht="71.400000000000006" x14ac:dyDescent="0.3">
      <c r="B339" s="110">
        <v>7</v>
      </c>
      <c r="C339" s="72" t="s">
        <v>33</v>
      </c>
      <c r="D339" s="111" t="s">
        <v>78</v>
      </c>
      <c r="E339" s="77" t="s">
        <v>106</v>
      </c>
      <c r="F339" s="17" t="s">
        <v>77</v>
      </c>
      <c r="G339" s="73">
        <v>5.9</v>
      </c>
      <c r="H339" s="57">
        <f t="shared" si="56"/>
        <v>3.1270000000000002</v>
      </c>
      <c r="I339" s="142">
        <v>33.5</v>
      </c>
      <c r="J339" s="64">
        <f t="shared" si="57"/>
        <v>104.75</v>
      </c>
      <c r="K339" s="64">
        <f t="shared" si="58"/>
        <v>24.71</v>
      </c>
      <c r="L339" s="65">
        <f t="shared" si="59"/>
        <v>129.46</v>
      </c>
    </row>
    <row r="340" spans="2:12" ht="71.400000000000006" x14ac:dyDescent="0.3">
      <c r="B340" s="110">
        <v>8</v>
      </c>
      <c r="C340" s="72" t="s">
        <v>33</v>
      </c>
      <c r="D340" s="111" t="s">
        <v>78</v>
      </c>
      <c r="E340" s="77" t="s">
        <v>106</v>
      </c>
      <c r="F340" s="17" t="s">
        <v>77</v>
      </c>
      <c r="G340" s="73">
        <v>5.9</v>
      </c>
      <c r="H340" s="57">
        <f t="shared" si="56"/>
        <v>3.1270000000000002</v>
      </c>
      <c r="I340" s="64">
        <v>12</v>
      </c>
      <c r="J340" s="64">
        <f t="shared" si="57"/>
        <v>37.520000000000003</v>
      </c>
      <c r="K340" s="64">
        <f t="shared" si="58"/>
        <v>8.85</v>
      </c>
      <c r="L340" s="65">
        <f t="shared" si="59"/>
        <v>46.370000000000005</v>
      </c>
    </row>
    <row r="341" spans="2:12" ht="71.400000000000006" x14ac:dyDescent="0.3">
      <c r="B341" s="110">
        <v>9</v>
      </c>
      <c r="C341" s="72" t="s">
        <v>33</v>
      </c>
      <c r="D341" s="111" t="s">
        <v>78</v>
      </c>
      <c r="E341" s="77" t="s">
        <v>106</v>
      </c>
      <c r="F341" s="17" t="s">
        <v>77</v>
      </c>
      <c r="G341" s="73">
        <v>5.9</v>
      </c>
      <c r="H341" s="57">
        <f t="shared" si="56"/>
        <v>3.1270000000000002</v>
      </c>
      <c r="I341" s="64">
        <v>13</v>
      </c>
      <c r="J341" s="64">
        <f t="shared" si="57"/>
        <v>40.65</v>
      </c>
      <c r="K341" s="64">
        <f t="shared" si="58"/>
        <v>9.59</v>
      </c>
      <c r="L341" s="65">
        <f t="shared" si="59"/>
        <v>50.239999999999995</v>
      </c>
    </row>
    <row r="342" spans="2:12" ht="71.400000000000006" x14ac:dyDescent="0.3">
      <c r="B342" s="110">
        <v>10</v>
      </c>
      <c r="C342" s="72" t="s">
        <v>33</v>
      </c>
      <c r="D342" s="111" t="s">
        <v>78</v>
      </c>
      <c r="E342" s="77" t="s">
        <v>106</v>
      </c>
      <c r="F342" s="17" t="s">
        <v>77</v>
      </c>
      <c r="G342" s="73">
        <v>5.9</v>
      </c>
      <c r="H342" s="57">
        <f t="shared" si="56"/>
        <v>3.1270000000000002</v>
      </c>
      <c r="I342" s="64">
        <v>11.5</v>
      </c>
      <c r="J342" s="64">
        <f t="shared" si="57"/>
        <v>35.96</v>
      </c>
      <c r="K342" s="64">
        <f t="shared" si="58"/>
        <v>8.48</v>
      </c>
      <c r="L342" s="65">
        <f t="shared" si="59"/>
        <v>44.44</v>
      </c>
    </row>
    <row r="343" spans="2:12" ht="71.400000000000006" x14ac:dyDescent="0.3">
      <c r="B343" s="110">
        <v>11</v>
      </c>
      <c r="C343" s="72" t="s">
        <v>33</v>
      </c>
      <c r="D343" s="111" t="s">
        <v>78</v>
      </c>
      <c r="E343" s="77" t="s">
        <v>106</v>
      </c>
      <c r="F343" s="17" t="s">
        <v>77</v>
      </c>
      <c r="G343" s="73">
        <v>5.9</v>
      </c>
      <c r="H343" s="57">
        <f t="shared" si="56"/>
        <v>3.1270000000000002</v>
      </c>
      <c r="I343" s="142">
        <v>6.5</v>
      </c>
      <c r="J343" s="64">
        <f t="shared" si="57"/>
        <v>20.329999999999998</v>
      </c>
      <c r="K343" s="64">
        <f t="shared" si="58"/>
        <v>4.8</v>
      </c>
      <c r="L343" s="65">
        <f t="shared" si="59"/>
        <v>25.13</v>
      </c>
    </row>
    <row r="344" spans="2:12" ht="71.400000000000006" x14ac:dyDescent="0.3">
      <c r="B344" s="110">
        <v>12</v>
      </c>
      <c r="C344" s="72" t="s">
        <v>33</v>
      </c>
      <c r="D344" s="111" t="s">
        <v>78</v>
      </c>
      <c r="E344" s="77" t="s">
        <v>106</v>
      </c>
      <c r="F344" s="17" t="s">
        <v>77</v>
      </c>
      <c r="G344" s="73">
        <v>5.9</v>
      </c>
      <c r="H344" s="57">
        <f t="shared" si="56"/>
        <v>3.1270000000000002</v>
      </c>
      <c r="I344" s="64">
        <v>22.5</v>
      </c>
      <c r="J344" s="64">
        <f t="shared" si="57"/>
        <v>70.36</v>
      </c>
      <c r="K344" s="64">
        <f t="shared" si="58"/>
        <v>16.600000000000001</v>
      </c>
      <c r="L344" s="65">
        <f t="shared" si="59"/>
        <v>86.960000000000008</v>
      </c>
    </row>
    <row r="345" spans="2:12" ht="71.400000000000006" x14ac:dyDescent="0.3">
      <c r="B345" s="110">
        <v>13</v>
      </c>
      <c r="C345" s="72" t="s">
        <v>33</v>
      </c>
      <c r="D345" s="111" t="s">
        <v>25</v>
      </c>
      <c r="E345" s="77" t="s">
        <v>106</v>
      </c>
      <c r="F345" s="17" t="s">
        <v>77</v>
      </c>
      <c r="G345" s="73">
        <v>8.1999999999999993</v>
      </c>
      <c r="H345" s="57">
        <f t="shared" si="56"/>
        <v>4.3460000000000001</v>
      </c>
      <c r="I345" s="64">
        <v>1.5</v>
      </c>
      <c r="J345" s="64">
        <f t="shared" si="57"/>
        <v>6.52</v>
      </c>
      <c r="K345" s="64">
        <f t="shared" si="58"/>
        <v>1.54</v>
      </c>
      <c r="L345" s="65">
        <f t="shared" si="59"/>
        <v>8.0599999999999987</v>
      </c>
    </row>
    <row r="346" spans="2:12" ht="71.400000000000006" x14ac:dyDescent="0.3">
      <c r="B346" s="110">
        <v>14</v>
      </c>
      <c r="C346" s="72" t="s">
        <v>33</v>
      </c>
      <c r="D346" s="111" t="s">
        <v>25</v>
      </c>
      <c r="E346" s="77" t="s">
        <v>106</v>
      </c>
      <c r="F346" s="17" t="s">
        <v>77</v>
      </c>
      <c r="G346" s="73">
        <v>8.1999999999999993</v>
      </c>
      <c r="H346" s="57">
        <f t="shared" si="56"/>
        <v>4.3460000000000001</v>
      </c>
      <c r="I346" s="64">
        <v>1.5</v>
      </c>
      <c r="J346" s="64">
        <f t="shared" si="57"/>
        <v>6.52</v>
      </c>
      <c r="K346" s="64">
        <f t="shared" si="58"/>
        <v>1.54</v>
      </c>
      <c r="L346" s="65">
        <f t="shared" si="59"/>
        <v>8.0599999999999987</v>
      </c>
    </row>
    <row r="347" spans="2:12" ht="71.400000000000006" x14ac:dyDescent="0.3">
      <c r="B347" s="110">
        <v>15</v>
      </c>
      <c r="C347" s="72" t="s">
        <v>33</v>
      </c>
      <c r="D347" s="111" t="s">
        <v>25</v>
      </c>
      <c r="E347" s="77" t="s">
        <v>106</v>
      </c>
      <c r="F347" s="17" t="s">
        <v>77</v>
      </c>
      <c r="G347" s="73">
        <v>8.1999999999999993</v>
      </c>
      <c r="H347" s="57">
        <f t="shared" si="56"/>
        <v>4.3460000000000001</v>
      </c>
      <c r="I347" s="64">
        <v>1.5</v>
      </c>
      <c r="J347" s="64">
        <f t="shared" si="57"/>
        <v>6.52</v>
      </c>
      <c r="K347" s="64">
        <f t="shared" si="58"/>
        <v>1.54</v>
      </c>
      <c r="L347" s="65">
        <f t="shared" si="59"/>
        <v>8.0599999999999987</v>
      </c>
    </row>
    <row r="348" spans="2:12" ht="71.400000000000006" x14ac:dyDescent="0.3">
      <c r="B348" s="110">
        <v>16</v>
      </c>
      <c r="C348" s="72" t="s">
        <v>33</v>
      </c>
      <c r="D348" s="143" t="s">
        <v>78</v>
      </c>
      <c r="E348" s="77" t="s">
        <v>106</v>
      </c>
      <c r="F348" s="17" t="s">
        <v>77</v>
      </c>
      <c r="G348" s="73">
        <v>5.9</v>
      </c>
      <c r="H348" s="57">
        <f t="shared" si="56"/>
        <v>3.1270000000000002</v>
      </c>
      <c r="I348" s="64">
        <v>33</v>
      </c>
      <c r="J348" s="64">
        <f t="shared" si="57"/>
        <v>103.19</v>
      </c>
      <c r="K348" s="64">
        <f t="shared" si="58"/>
        <v>24.34</v>
      </c>
      <c r="L348" s="65">
        <f t="shared" si="59"/>
        <v>127.53</v>
      </c>
    </row>
    <row r="349" spans="2:12" ht="71.400000000000006" x14ac:dyDescent="0.3">
      <c r="B349" s="110">
        <v>17</v>
      </c>
      <c r="C349" s="72" t="s">
        <v>33</v>
      </c>
      <c r="D349" s="143" t="s">
        <v>78</v>
      </c>
      <c r="E349" s="77" t="s">
        <v>106</v>
      </c>
      <c r="F349" s="17" t="s">
        <v>77</v>
      </c>
      <c r="G349" s="73">
        <v>5.9</v>
      </c>
      <c r="H349" s="57">
        <f t="shared" si="56"/>
        <v>3.1270000000000002</v>
      </c>
      <c r="I349" s="64">
        <v>20</v>
      </c>
      <c r="J349" s="64">
        <f t="shared" si="57"/>
        <v>62.54</v>
      </c>
      <c r="K349" s="64">
        <f t="shared" si="58"/>
        <v>14.75</v>
      </c>
      <c r="L349" s="65">
        <f t="shared" si="59"/>
        <v>77.289999999999992</v>
      </c>
    </row>
    <row r="350" spans="2:12" ht="71.400000000000006" x14ac:dyDescent="0.3">
      <c r="B350" s="110">
        <v>18</v>
      </c>
      <c r="C350" s="72" t="s">
        <v>33</v>
      </c>
      <c r="D350" s="143" t="s">
        <v>25</v>
      </c>
      <c r="E350" s="77" t="s">
        <v>106</v>
      </c>
      <c r="F350" s="17" t="s">
        <v>77</v>
      </c>
      <c r="G350" s="73">
        <v>4.8</v>
      </c>
      <c r="H350" s="57">
        <f t="shared" si="56"/>
        <v>2.544</v>
      </c>
      <c r="I350" s="64">
        <v>31</v>
      </c>
      <c r="J350" s="64">
        <f t="shared" si="57"/>
        <v>78.86</v>
      </c>
      <c r="K350" s="64">
        <f t="shared" si="58"/>
        <v>18.600000000000001</v>
      </c>
      <c r="L350" s="65">
        <f t="shared" si="59"/>
        <v>97.460000000000008</v>
      </c>
    </row>
    <row r="351" spans="2:12" ht="71.400000000000006" x14ac:dyDescent="0.3">
      <c r="B351" s="110">
        <v>19</v>
      </c>
      <c r="C351" s="72" t="s">
        <v>33</v>
      </c>
      <c r="D351" s="143" t="s">
        <v>78</v>
      </c>
      <c r="E351" s="77" t="s">
        <v>106</v>
      </c>
      <c r="F351" s="17" t="s">
        <v>77</v>
      </c>
      <c r="G351" s="73">
        <v>5.9</v>
      </c>
      <c r="H351" s="57">
        <f t="shared" si="56"/>
        <v>3.1270000000000002</v>
      </c>
      <c r="I351" s="64">
        <v>14</v>
      </c>
      <c r="J351" s="64">
        <f t="shared" si="57"/>
        <v>43.78</v>
      </c>
      <c r="K351" s="64">
        <f t="shared" si="58"/>
        <v>10.33</v>
      </c>
      <c r="L351" s="65">
        <f t="shared" si="59"/>
        <v>54.11</v>
      </c>
    </row>
    <row r="352" spans="2:12" ht="71.400000000000006" x14ac:dyDescent="0.3">
      <c r="B352" s="110">
        <v>20</v>
      </c>
      <c r="C352" s="72" t="s">
        <v>33</v>
      </c>
      <c r="D352" s="143" t="s">
        <v>78</v>
      </c>
      <c r="E352" s="77" t="s">
        <v>106</v>
      </c>
      <c r="F352" s="17" t="s">
        <v>77</v>
      </c>
      <c r="G352" s="73">
        <v>5.9</v>
      </c>
      <c r="H352" s="57">
        <f t="shared" si="56"/>
        <v>3.1270000000000002</v>
      </c>
      <c r="I352" s="64">
        <v>12.5</v>
      </c>
      <c r="J352" s="64">
        <f t="shared" si="57"/>
        <v>39.090000000000003</v>
      </c>
      <c r="K352" s="64">
        <f t="shared" si="58"/>
        <v>9.2200000000000006</v>
      </c>
      <c r="L352" s="65">
        <f t="shared" si="59"/>
        <v>48.31</v>
      </c>
    </row>
    <row r="353" spans="2:12" ht="71.400000000000006" x14ac:dyDescent="0.3">
      <c r="B353" s="110">
        <v>21</v>
      </c>
      <c r="C353" s="72" t="s">
        <v>33</v>
      </c>
      <c r="D353" s="143" t="s">
        <v>78</v>
      </c>
      <c r="E353" s="77" t="s">
        <v>106</v>
      </c>
      <c r="F353" s="17" t="s">
        <v>77</v>
      </c>
      <c r="G353" s="73">
        <v>5.9</v>
      </c>
      <c r="H353" s="57">
        <f t="shared" si="56"/>
        <v>3.1270000000000002</v>
      </c>
      <c r="I353" s="64">
        <v>13</v>
      </c>
      <c r="J353" s="64">
        <f t="shared" si="57"/>
        <v>40.65</v>
      </c>
      <c r="K353" s="64">
        <f t="shared" si="58"/>
        <v>9.59</v>
      </c>
      <c r="L353" s="65">
        <f t="shared" si="59"/>
        <v>50.239999999999995</v>
      </c>
    </row>
    <row r="354" spans="2:12" ht="71.400000000000006" x14ac:dyDescent="0.3">
      <c r="B354" s="110">
        <v>22</v>
      </c>
      <c r="C354" s="72" t="s">
        <v>33</v>
      </c>
      <c r="D354" s="143" t="s">
        <v>78</v>
      </c>
      <c r="E354" s="77" t="s">
        <v>106</v>
      </c>
      <c r="F354" s="17" t="s">
        <v>77</v>
      </c>
      <c r="G354" s="73">
        <v>5.9</v>
      </c>
      <c r="H354" s="57">
        <f t="shared" si="56"/>
        <v>3.1270000000000002</v>
      </c>
      <c r="I354" s="64">
        <v>20.5</v>
      </c>
      <c r="J354" s="64">
        <f t="shared" si="57"/>
        <v>64.099999999999994</v>
      </c>
      <c r="K354" s="64">
        <f t="shared" si="58"/>
        <v>15.12</v>
      </c>
      <c r="L354" s="65">
        <f t="shared" si="59"/>
        <v>79.22</v>
      </c>
    </row>
    <row r="355" spans="2:12" ht="71.400000000000006" x14ac:dyDescent="0.3">
      <c r="B355" s="110">
        <v>23</v>
      </c>
      <c r="C355" s="72" t="s">
        <v>33</v>
      </c>
      <c r="D355" s="111" t="s">
        <v>25</v>
      </c>
      <c r="E355" s="77" t="s">
        <v>106</v>
      </c>
      <c r="F355" s="73">
        <v>1400</v>
      </c>
      <c r="G355" s="61">
        <f>F355/167</f>
        <v>8.3832335329341312</v>
      </c>
      <c r="H355" s="57">
        <f t="shared" si="56"/>
        <v>4.4431137724550895</v>
      </c>
      <c r="I355" s="64">
        <v>1</v>
      </c>
      <c r="J355" s="64">
        <f t="shared" si="57"/>
        <v>4.4400000000000004</v>
      </c>
      <c r="K355" s="64">
        <f t="shared" si="58"/>
        <v>1.05</v>
      </c>
      <c r="L355" s="65">
        <f t="shared" si="59"/>
        <v>5.49</v>
      </c>
    </row>
    <row r="356" spans="2:12" ht="71.400000000000006" x14ac:dyDescent="0.3">
      <c r="B356" s="110">
        <v>24</v>
      </c>
      <c r="C356" s="72" t="s">
        <v>33</v>
      </c>
      <c r="D356" s="111" t="s">
        <v>78</v>
      </c>
      <c r="E356" s="77" t="s">
        <v>106</v>
      </c>
      <c r="F356" s="17" t="s">
        <v>77</v>
      </c>
      <c r="G356" s="73">
        <v>5.9</v>
      </c>
      <c r="H356" s="57">
        <f t="shared" si="56"/>
        <v>3.1270000000000002</v>
      </c>
      <c r="I356" s="64">
        <v>34.5</v>
      </c>
      <c r="J356" s="64">
        <f>ROUND(H356*I356,2)</f>
        <v>107.88</v>
      </c>
      <c r="K356" s="64">
        <f t="shared" si="58"/>
        <v>25.45</v>
      </c>
      <c r="L356" s="65">
        <f t="shared" si="59"/>
        <v>133.32999999999998</v>
      </c>
    </row>
    <row r="357" spans="2:12" ht="71.400000000000006" x14ac:dyDescent="0.3">
      <c r="B357" s="110">
        <v>25</v>
      </c>
      <c r="C357" s="72" t="s">
        <v>33</v>
      </c>
      <c r="D357" s="111" t="s">
        <v>78</v>
      </c>
      <c r="E357" s="77" t="s">
        <v>106</v>
      </c>
      <c r="F357" s="17" t="s">
        <v>77</v>
      </c>
      <c r="G357" s="73">
        <v>5.9</v>
      </c>
      <c r="H357" s="57">
        <f t="shared" si="56"/>
        <v>3.1270000000000002</v>
      </c>
      <c r="I357" s="64">
        <v>57.5</v>
      </c>
      <c r="J357" s="64">
        <f t="shared" si="57"/>
        <v>179.8</v>
      </c>
      <c r="K357" s="64">
        <f t="shared" si="58"/>
        <v>42.41</v>
      </c>
      <c r="L357" s="65">
        <f t="shared" si="59"/>
        <v>222.21</v>
      </c>
    </row>
    <row r="358" spans="2:12" ht="71.400000000000006" x14ac:dyDescent="0.3">
      <c r="B358" s="110">
        <v>26</v>
      </c>
      <c r="C358" s="72" t="s">
        <v>33</v>
      </c>
      <c r="D358" s="111" t="s">
        <v>78</v>
      </c>
      <c r="E358" s="77" t="s">
        <v>106</v>
      </c>
      <c r="F358" s="17" t="s">
        <v>77</v>
      </c>
      <c r="G358" s="73">
        <v>5.9</v>
      </c>
      <c r="H358" s="57">
        <f t="shared" si="56"/>
        <v>3.1270000000000002</v>
      </c>
      <c r="I358" s="64">
        <v>43.5</v>
      </c>
      <c r="J358" s="64">
        <f t="shared" si="57"/>
        <v>136.02000000000001</v>
      </c>
      <c r="K358" s="64">
        <f t="shared" si="58"/>
        <v>32.090000000000003</v>
      </c>
      <c r="L358" s="65">
        <f t="shared" si="59"/>
        <v>168.11</v>
      </c>
    </row>
    <row r="359" spans="2:12" ht="71.400000000000006" x14ac:dyDescent="0.3">
      <c r="B359" s="110">
        <v>27</v>
      </c>
      <c r="C359" s="72" t="s">
        <v>33</v>
      </c>
      <c r="D359" s="111" t="s">
        <v>78</v>
      </c>
      <c r="E359" s="77" t="s">
        <v>106</v>
      </c>
      <c r="F359" s="17" t="s">
        <v>77</v>
      </c>
      <c r="G359" s="73">
        <v>5.9</v>
      </c>
      <c r="H359" s="57">
        <f t="shared" si="56"/>
        <v>3.1270000000000002</v>
      </c>
      <c r="I359" s="64">
        <v>44.5</v>
      </c>
      <c r="J359" s="64">
        <f t="shared" si="57"/>
        <v>139.15</v>
      </c>
      <c r="K359" s="64">
        <f t="shared" si="58"/>
        <v>32.83</v>
      </c>
      <c r="L359" s="65">
        <f t="shared" si="59"/>
        <v>171.98000000000002</v>
      </c>
    </row>
    <row r="360" spans="2:12" ht="71.400000000000006" x14ac:dyDescent="0.3">
      <c r="B360" s="110">
        <v>28</v>
      </c>
      <c r="C360" s="72" t="s">
        <v>33</v>
      </c>
      <c r="D360" s="111" t="s">
        <v>78</v>
      </c>
      <c r="E360" s="77" t="s">
        <v>106</v>
      </c>
      <c r="F360" s="17" t="s">
        <v>77</v>
      </c>
      <c r="G360" s="73">
        <v>5.9</v>
      </c>
      <c r="H360" s="57">
        <f t="shared" si="56"/>
        <v>3.1270000000000002</v>
      </c>
      <c r="I360" s="64">
        <v>42</v>
      </c>
      <c r="J360" s="64">
        <f t="shared" si="57"/>
        <v>131.33000000000001</v>
      </c>
      <c r="K360" s="64">
        <f t="shared" si="58"/>
        <v>30.98</v>
      </c>
      <c r="L360" s="65">
        <f t="shared" si="59"/>
        <v>162.31</v>
      </c>
    </row>
    <row r="361" spans="2:12" ht="71.400000000000006" x14ac:dyDescent="0.3">
      <c r="B361" s="110">
        <v>29</v>
      </c>
      <c r="C361" s="72" t="s">
        <v>33</v>
      </c>
      <c r="D361" s="111" t="s">
        <v>78</v>
      </c>
      <c r="E361" s="77" t="s">
        <v>106</v>
      </c>
      <c r="F361" s="17" t="s">
        <v>77</v>
      </c>
      <c r="G361" s="73">
        <v>5.9</v>
      </c>
      <c r="H361" s="57">
        <f t="shared" si="56"/>
        <v>3.1270000000000002</v>
      </c>
      <c r="I361" s="64">
        <v>28.5</v>
      </c>
      <c r="J361" s="64">
        <f t="shared" si="57"/>
        <v>89.12</v>
      </c>
      <c r="K361" s="64">
        <f t="shared" si="58"/>
        <v>21.02</v>
      </c>
      <c r="L361" s="65">
        <f t="shared" si="59"/>
        <v>110.14</v>
      </c>
    </row>
    <row r="362" spans="2:12" ht="71.400000000000006" x14ac:dyDescent="0.3">
      <c r="B362" s="110">
        <v>30</v>
      </c>
      <c r="C362" s="72" t="s">
        <v>33</v>
      </c>
      <c r="D362" s="111" t="s">
        <v>78</v>
      </c>
      <c r="E362" s="77" t="s">
        <v>106</v>
      </c>
      <c r="F362" s="17" t="s">
        <v>77</v>
      </c>
      <c r="G362" s="73">
        <v>5.9</v>
      </c>
      <c r="H362" s="57">
        <f t="shared" si="56"/>
        <v>3.1270000000000002</v>
      </c>
      <c r="I362" s="64">
        <v>11</v>
      </c>
      <c r="J362" s="64">
        <f t="shared" si="57"/>
        <v>34.4</v>
      </c>
      <c r="K362" s="64">
        <f t="shared" si="58"/>
        <v>8.11</v>
      </c>
      <c r="L362" s="65">
        <f t="shared" si="59"/>
        <v>42.51</v>
      </c>
    </row>
    <row r="363" spans="2:12" ht="71.400000000000006" x14ac:dyDescent="0.3">
      <c r="B363" s="110">
        <v>31</v>
      </c>
      <c r="C363" s="72" t="s">
        <v>33</v>
      </c>
      <c r="D363" s="111" t="s">
        <v>78</v>
      </c>
      <c r="E363" s="77" t="s">
        <v>106</v>
      </c>
      <c r="F363" s="17" t="s">
        <v>77</v>
      </c>
      <c r="G363" s="73">
        <v>5.9</v>
      </c>
      <c r="H363" s="57">
        <f t="shared" si="56"/>
        <v>3.1270000000000002</v>
      </c>
      <c r="I363" s="64">
        <v>40</v>
      </c>
      <c r="J363" s="64">
        <f t="shared" si="57"/>
        <v>125.08</v>
      </c>
      <c r="K363" s="64">
        <f t="shared" si="58"/>
        <v>29.51</v>
      </c>
      <c r="L363" s="65">
        <f t="shared" si="59"/>
        <v>154.59</v>
      </c>
    </row>
    <row r="364" spans="2:12" ht="71.400000000000006" x14ac:dyDescent="0.3">
      <c r="B364" s="110">
        <v>32</v>
      </c>
      <c r="C364" s="72" t="s">
        <v>33</v>
      </c>
      <c r="D364" s="111" t="s">
        <v>27</v>
      </c>
      <c r="E364" s="77" t="s">
        <v>106</v>
      </c>
      <c r="F364" s="17" t="s">
        <v>77</v>
      </c>
      <c r="G364" s="73">
        <v>5.9</v>
      </c>
      <c r="H364" s="57">
        <f t="shared" si="56"/>
        <v>3.1270000000000002</v>
      </c>
      <c r="I364" s="64">
        <v>33.5</v>
      </c>
      <c r="J364" s="64">
        <f t="shared" si="57"/>
        <v>104.75</v>
      </c>
      <c r="K364" s="64">
        <f t="shared" si="58"/>
        <v>24.71</v>
      </c>
      <c r="L364" s="65">
        <f t="shared" si="59"/>
        <v>129.46</v>
      </c>
    </row>
    <row r="365" spans="2:12" ht="71.400000000000006" x14ac:dyDescent="0.3">
      <c r="B365" s="110">
        <v>33</v>
      </c>
      <c r="C365" s="72" t="s">
        <v>33</v>
      </c>
      <c r="D365" s="111" t="s">
        <v>27</v>
      </c>
      <c r="E365" s="77" t="s">
        <v>106</v>
      </c>
      <c r="F365" s="17" t="s">
        <v>77</v>
      </c>
      <c r="G365" s="73">
        <v>5.9</v>
      </c>
      <c r="H365" s="57">
        <f t="shared" si="56"/>
        <v>3.1270000000000002</v>
      </c>
      <c r="I365" s="64">
        <v>49</v>
      </c>
      <c r="J365" s="64">
        <f t="shared" si="57"/>
        <v>153.22</v>
      </c>
      <c r="K365" s="64">
        <f t="shared" si="58"/>
        <v>36.14</v>
      </c>
      <c r="L365" s="65">
        <f t="shared" si="59"/>
        <v>189.36</v>
      </c>
    </row>
    <row r="366" spans="2:12" ht="71.400000000000006" x14ac:dyDescent="0.3">
      <c r="B366" s="110">
        <v>34</v>
      </c>
      <c r="C366" s="72" t="s">
        <v>33</v>
      </c>
      <c r="D366" s="111" t="s">
        <v>27</v>
      </c>
      <c r="E366" s="77" t="s">
        <v>106</v>
      </c>
      <c r="F366" s="17" t="s">
        <v>77</v>
      </c>
      <c r="G366" s="73">
        <v>5.9</v>
      </c>
      <c r="H366" s="57">
        <f t="shared" si="56"/>
        <v>3.1270000000000002</v>
      </c>
      <c r="I366" s="64">
        <v>46</v>
      </c>
      <c r="J366" s="64">
        <f t="shared" si="57"/>
        <v>143.84</v>
      </c>
      <c r="K366" s="64">
        <f t="shared" si="58"/>
        <v>33.93</v>
      </c>
      <c r="L366" s="65">
        <f t="shared" si="59"/>
        <v>177.77</v>
      </c>
    </row>
    <row r="367" spans="2:12" ht="71.400000000000006" x14ac:dyDescent="0.3">
      <c r="B367" s="110">
        <v>35</v>
      </c>
      <c r="C367" s="72" t="s">
        <v>33</v>
      </c>
      <c r="D367" s="111" t="s">
        <v>27</v>
      </c>
      <c r="E367" s="77" t="s">
        <v>106</v>
      </c>
      <c r="F367" s="17" t="s">
        <v>77</v>
      </c>
      <c r="G367" s="73">
        <v>5.9</v>
      </c>
      <c r="H367" s="57">
        <f t="shared" si="56"/>
        <v>3.1270000000000002</v>
      </c>
      <c r="I367" s="64">
        <v>2.5</v>
      </c>
      <c r="J367" s="64">
        <f t="shared" si="57"/>
        <v>7.82</v>
      </c>
      <c r="K367" s="64">
        <f t="shared" si="58"/>
        <v>1.84</v>
      </c>
      <c r="L367" s="65">
        <f t="shared" si="59"/>
        <v>9.66</v>
      </c>
    </row>
    <row r="368" spans="2:12" ht="71.400000000000006" x14ac:dyDescent="0.3">
      <c r="B368" s="110">
        <v>36</v>
      </c>
      <c r="C368" s="72" t="s">
        <v>33</v>
      </c>
      <c r="D368" s="111" t="s">
        <v>27</v>
      </c>
      <c r="E368" s="77" t="s">
        <v>106</v>
      </c>
      <c r="F368" s="17" t="s">
        <v>77</v>
      </c>
      <c r="G368" s="73">
        <v>5.9</v>
      </c>
      <c r="H368" s="57">
        <f t="shared" si="56"/>
        <v>3.1270000000000002</v>
      </c>
      <c r="I368" s="64">
        <v>16.5</v>
      </c>
      <c r="J368" s="64">
        <f t="shared" si="57"/>
        <v>51.6</v>
      </c>
      <c r="K368" s="64">
        <f t="shared" si="58"/>
        <v>12.17</v>
      </c>
      <c r="L368" s="65">
        <f t="shared" si="59"/>
        <v>63.77</v>
      </c>
    </row>
    <row r="369" spans="1:12" x14ac:dyDescent="0.3">
      <c r="C369" s="41" t="s">
        <v>10</v>
      </c>
      <c r="D369" s="109"/>
      <c r="E369" s="166"/>
      <c r="F369" s="17"/>
      <c r="G369" s="5"/>
      <c r="H369" s="5"/>
      <c r="I369" s="27">
        <f>SUM(I333:I368)</f>
        <v>774.5</v>
      </c>
      <c r="J369" s="26">
        <f>SUM(J333:J368)</f>
        <v>2423.62</v>
      </c>
      <c r="K369" s="26">
        <f>SUM(K333:K368)</f>
        <v>571.71999999999991</v>
      </c>
      <c r="L369" s="26">
        <f>ROUND(SUM(L333:L368),2)</f>
        <v>2995.34</v>
      </c>
    </row>
    <row r="370" spans="1:12" x14ac:dyDescent="0.3">
      <c r="A370" s="8" t="s">
        <v>79</v>
      </c>
      <c r="B370" s="8" t="s">
        <v>160</v>
      </c>
      <c r="C370" s="103"/>
      <c r="D370" s="106"/>
      <c r="E370" s="169"/>
      <c r="F370" s="20"/>
      <c r="G370" s="6"/>
      <c r="H370" s="6"/>
      <c r="I370" s="19"/>
      <c r="J370" s="42"/>
      <c r="K370" s="42"/>
      <c r="L370" s="43"/>
    </row>
    <row r="371" spans="1:12" ht="27.6" x14ac:dyDescent="0.3">
      <c r="B371" s="110">
        <v>1</v>
      </c>
      <c r="C371" s="29" t="s">
        <v>33</v>
      </c>
      <c r="D371" s="189" t="s">
        <v>128</v>
      </c>
      <c r="E371" s="200" t="s">
        <v>107</v>
      </c>
      <c r="F371" s="17" t="s">
        <v>77</v>
      </c>
      <c r="G371" s="144">
        <v>7.298</v>
      </c>
      <c r="H371" s="129">
        <f>ROUND(G371*0.75,3)</f>
        <v>5.4740000000000002</v>
      </c>
      <c r="I371" s="128">
        <v>29</v>
      </c>
      <c r="J371" s="131">
        <f>ROUND(H371*I371,2)</f>
        <v>158.75</v>
      </c>
      <c r="K371" s="131">
        <f t="shared" ref="K371:K373" si="60">ROUND(J371*0.2359,2)</f>
        <v>37.450000000000003</v>
      </c>
      <c r="L371" s="131">
        <f>J371+K371</f>
        <v>196.2</v>
      </c>
    </row>
    <row r="372" spans="1:12" ht="41.4" x14ac:dyDescent="0.3">
      <c r="B372" s="110">
        <v>2</v>
      </c>
      <c r="C372" s="29" t="s">
        <v>33</v>
      </c>
      <c r="D372" s="189" t="s">
        <v>230</v>
      </c>
      <c r="E372" s="201"/>
      <c r="F372" s="17" t="s">
        <v>77</v>
      </c>
      <c r="G372" s="145">
        <v>6.4580000000000002</v>
      </c>
      <c r="H372" s="129">
        <f t="shared" ref="H372:H374" si="61">ROUND(G372*0.75,3)</f>
        <v>4.8440000000000003</v>
      </c>
      <c r="I372" s="128">
        <v>166</v>
      </c>
      <c r="J372" s="131">
        <f>ROUND(H372*I372,2)</f>
        <v>804.1</v>
      </c>
      <c r="K372" s="131">
        <f t="shared" si="60"/>
        <v>189.69</v>
      </c>
      <c r="L372" s="131">
        <f t="shared" ref="L372:L374" si="62">J372+K372</f>
        <v>993.79</v>
      </c>
    </row>
    <row r="373" spans="1:12" ht="41.4" x14ac:dyDescent="0.3">
      <c r="B373" s="110">
        <v>3</v>
      </c>
      <c r="C373" s="29" t="s">
        <v>33</v>
      </c>
      <c r="D373" s="189" t="s">
        <v>231</v>
      </c>
      <c r="E373" s="201"/>
      <c r="F373" s="17" t="s">
        <v>77</v>
      </c>
      <c r="G373" s="145">
        <v>6.7560000000000002</v>
      </c>
      <c r="H373" s="129">
        <f t="shared" si="61"/>
        <v>5.0670000000000002</v>
      </c>
      <c r="I373" s="128">
        <v>36.5</v>
      </c>
      <c r="J373" s="131">
        <f t="shared" ref="J373:J374" si="63">ROUND(H373*I373,2)</f>
        <v>184.95</v>
      </c>
      <c r="K373" s="131">
        <f t="shared" si="60"/>
        <v>43.63</v>
      </c>
      <c r="L373" s="131">
        <f t="shared" si="62"/>
        <v>228.57999999999998</v>
      </c>
    </row>
    <row r="374" spans="1:12" ht="27.6" x14ac:dyDescent="0.3">
      <c r="B374" s="110">
        <v>4</v>
      </c>
      <c r="C374" s="29" t="s">
        <v>33</v>
      </c>
      <c r="D374" s="189" t="s">
        <v>130</v>
      </c>
      <c r="E374" s="201"/>
      <c r="F374" s="17" t="s">
        <v>77</v>
      </c>
      <c r="G374" s="145">
        <v>7.726</v>
      </c>
      <c r="H374" s="129">
        <f t="shared" si="61"/>
        <v>5.7949999999999999</v>
      </c>
      <c r="I374" s="128">
        <v>14.5</v>
      </c>
      <c r="J374" s="131">
        <f t="shared" si="63"/>
        <v>84.03</v>
      </c>
      <c r="K374" s="131">
        <v>19.829999999999998</v>
      </c>
      <c r="L374" s="131">
        <f t="shared" si="62"/>
        <v>103.86</v>
      </c>
    </row>
    <row r="375" spans="1:12" x14ac:dyDescent="0.3">
      <c r="C375" s="41" t="s">
        <v>10</v>
      </c>
      <c r="D375" s="109"/>
      <c r="E375" s="166"/>
      <c r="F375" s="17"/>
      <c r="G375" s="5"/>
      <c r="H375" s="5"/>
      <c r="I375" s="16">
        <f>SUM(I371:I374)</f>
        <v>246</v>
      </c>
      <c r="J375" s="26">
        <f>SUM(J371:J374)</f>
        <v>1231.83</v>
      </c>
      <c r="K375" s="26">
        <f>SUM(K371:K374)</f>
        <v>290.59999999999997</v>
      </c>
      <c r="L375" s="26">
        <f>ROUND(SUM(L371:L374),2)</f>
        <v>1522.43</v>
      </c>
    </row>
    <row r="376" spans="1:12" x14ac:dyDescent="0.3">
      <c r="A376" s="8" t="s">
        <v>80</v>
      </c>
      <c r="B376" s="8" t="s">
        <v>161</v>
      </c>
      <c r="C376" s="103"/>
      <c r="D376" s="106"/>
      <c r="E376" s="169"/>
      <c r="F376" s="20"/>
      <c r="G376" s="6"/>
      <c r="H376" s="6"/>
      <c r="I376" s="19"/>
      <c r="J376" s="42"/>
      <c r="K376" s="42"/>
      <c r="L376" s="43"/>
    </row>
    <row r="377" spans="1:12" ht="24" x14ac:dyDescent="0.3">
      <c r="B377" s="110">
        <v>1</v>
      </c>
      <c r="C377" s="29" t="s">
        <v>33</v>
      </c>
      <c r="D377" s="111" t="s">
        <v>7</v>
      </c>
      <c r="E377" s="58" t="s">
        <v>162</v>
      </c>
      <c r="F377" s="57">
        <v>1100</v>
      </c>
      <c r="G377" s="56">
        <v>6.55</v>
      </c>
      <c r="H377" s="56">
        <v>4.91</v>
      </c>
      <c r="I377" s="64">
        <v>2</v>
      </c>
      <c r="J377" s="64">
        <f>H377*I377</f>
        <v>9.82</v>
      </c>
      <c r="K377" s="64">
        <v>2.3199999999999998</v>
      </c>
      <c r="L377" s="65">
        <f>SUM(J377:K377)</f>
        <v>12.14</v>
      </c>
    </row>
    <row r="378" spans="1:12" ht="24" x14ac:dyDescent="0.3">
      <c r="B378" s="110">
        <v>2</v>
      </c>
      <c r="C378" s="29" t="s">
        <v>33</v>
      </c>
      <c r="D378" s="111" t="s">
        <v>8</v>
      </c>
      <c r="E378" s="58" t="s">
        <v>162</v>
      </c>
      <c r="F378" s="57">
        <v>1040</v>
      </c>
      <c r="G378" s="56">
        <v>6.19</v>
      </c>
      <c r="H378" s="57">
        <v>4.6399999999999997</v>
      </c>
      <c r="I378" s="64">
        <v>93.5</v>
      </c>
      <c r="J378" s="64">
        <f t="shared" ref="J378:J391" si="64">H378*I378</f>
        <v>433.84</v>
      </c>
      <c r="K378" s="64">
        <v>102.34</v>
      </c>
      <c r="L378" s="65">
        <f t="shared" ref="L378:L391" si="65">SUM(J378:K378)</f>
        <v>536.17999999999995</v>
      </c>
    </row>
    <row r="379" spans="1:12" ht="24" x14ac:dyDescent="0.3">
      <c r="B379" s="110">
        <v>3</v>
      </c>
      <c r="C379" s="29" t="s">
        <v>33</v>
      </c>
      <c r="D379" s="111" t="s">
        <v>8</v>
      </c>
      <c r="E379" s="58" t="s">
        <v>162</v>
      </c>
      <c r="F379" s="57">
        <v>1040</v>
      </c>
      <c r="G379" s="56">
        <v>6.19</v>
      </c>
      <c r="H379" s="57">
        <v>4.6399999999999997</v>
      </c>
      <c r="I379" s="64">
        <v>149</v>
      </c>
      <c r="J379" s="64">
        <f t="shared" si="64"/>
        <v>691.3599999999999</v>
      </c>
      <c r="K379" s="64">
        <v>163.09</v>
      </c>
      <c r="L379" s="65">
        <f t="shared" si="65"/>
        <v>854.44999999999993</v>
      </c>
    </row>
    <row r="380" spans="1:12" ht="24" x14ac:dyDescent="0.3">
      <c r="B380" s="110">
        <v>4</v>
      </c>
      <c r="C380" s="29" t="s">
        <v>33</v>
      </c>
      <c r="D380" s="111" t="s">
        <v>8</v>
      </c>
      <c r="E380" s="58" t="s">
        <v>162</v>
      </c>
      <c r="F380" s="57">
        <v>1040</v>
      </c>
      <c r="G380" s="56">
        <v>6.19</v>
      </c>
      <c r="H380" s="57">
        <v>4.6399999999999997</v>
      </c>
      <c r="I380" s="64">
        <v>28</v>
      </c>
      <c r="J380" s="64">
        <f t="shared" si="64"/>
        <v>129.91999999999999</v>
      </c>
      <c r="K380" s="65">
        <v>30.65</v>
      </c>
      <c r="L380" s="65">
        <f t="shared" si="65"/>
        <v>160.57</v>
      </c>
    </row>
    <row r="381" spans="1:12" ht="24" x14ac:dyDescent="0.3">
      <c r="B381" s="110">
        <v>5</v>
      </c>
      <c r="C381" s="29" t="s">
        <v>33</v>
      </c>
      <c r="D381" s="111" t="s">
        <v>8</v>
      </c>
      <c r="E381" s="58" t="s">
        <v>162</v>
      </c>
      <c r="F381" s="57">
        <v>1040</v>
      </c>
      <c r="G381" s="56">
        <v>6.19</v>
      </c>
      <c r="H381" s="57">
        <v>4.6399999999999997</v>
      </c>
      <c r="I381" s="64">
        <v>64</v>
      </c>
      <c r="J381" s="64">
        <f t="shared" si="64"/>
        <v>296.95999999999998</v>
      </c>
      <c r="K381" s="64">
        <v>70.05</v>
      </c>
      <c r="L381" s="65">
        <f t="shared" si="65"/>
        <v>367.01</v>
      </c>
    </row>
    <row r="382" spans="1:12" ht="24" x14ac:dyDescent="0.3">
      <c r="B382" s="110">
        <v>6</v>
      </c>
      <c r="C382" s="29" t="s">
        <v>33</v>
      </c>
      <c r="D382" s="111" t="s">
        <v>7</v>
      </c>
      <c r="E382" s="58" t="s">
        <v>162</v>
      </c>
      <c r="F382" s="57">
        <v>1100</v>
      </c>
      <c r="G382" s="56">
        <v>6.55</v>
      </c>
      <c r="H382" s="57">
        <v>4.91</v>
      </c>
      <c r="I382" s="64">
        <v>79</v>
      </c>
      <c r="J382" s="64">
        <f t="shared" si="64"/>
        <v>387.89</v>
      </c>
      <c r="K382" s="65">
        <v>91.5</v>
      </c>
      <c r="L382" s="65">
        <f t="shared" si="65"/>
        <v>479.39</v>
      </c>
    </row>
    <row r="383" spans="1:12" ht="24" x14ac:dyDescent="0.3">
      <c r="B383" s="110">
        <v>7</v>
      </c>
      <c r="C383" s="29" t="s">
        <v>33</v>
      </c>
      <c r="D383" s="111" t="s">
        <v>8</v>
      </c>
      <c r="E383" s="58" t="s">
        <v>162</v>
      </c>
      <c r="F383" s="57">
        <v>1040</v>
      </c>
      <c r="G383" s="56">
        <v>6.19</v>
      </c>
      <c r="H383" s="57">
        <v>4.6399999999999997</v>
      </c>
      <c r="I383" s="64">
        <v>46.5</v>
      </c>
      <c r="J383" s="64">
        <f t="shared" si="64"/>
        <v>215.76</v>
      </c>
      <c r="K383" s="65">
        <v>50.9</v>
      </c>
      <c r="L383" s="65">
        <f t="shared" si="65"/>
        <v>266.65999999999997</v>
      </c>
    </row>
    <row r="384" spans="1:12" ht="24" x14ac:dyDescent="0.3">
      <c r="B384" s="110">
        <v>8</v>
      </c>
      <c r="C384" s="29" t="s">
        <v>33</v>
      </c>
      <c r="D384" s="111" t="s">
        <v>8</v>
      </c>
      <c r="E384" s="58" t="s">
        <v>162</v>
      </c>
      <c r="F384" s="57">
        <v>1040</v>
      </c>
      <c r="G384" s="56">
        <v>6.19</v>
      </c>
      <c r="H384" s="57">
        <v>4.6399999999999997</v>
      </c>
      <c r="I384" s="64">
        <v>114.5</v>
      </c>
      <c r="J384" s="64">
        <f t="shared" si="64"/>
        <v>531.28</v>
      </c>
      <c r="K384" s="64">
        <v>125.33</v>
      </c>
      <c r="L384" s="65">
        <f t="shared" si="65"/>
        <v>656.61</v>
      </c>
    </row>
    <row r="385" spans="1:12" ht="24" x14ac:dyDescent="0.3">
      <c r="B385" s="110">
        <v>9</v>
      </c>
      <c r="C385" s="29" t="s">
        <v>33</v>
      </c>
      <c r="D385" s="111" t="s">
        <v>7</v>
      </c>
      <c r="E385" s="58" t="s">
        <v>162</v>
      </c>
      <c r="F385" s="57">
        <v>1100</v>
      </c>
      <c r="G385" s="56">
        <v>6.55</v>
      </c>
      <c r="H385" s="57">
        <v>4.91</v>
      </c>
      <c r="I385" s="64">
        <v>100</v>
      </c>
      <c r="J385" s="65">
        <f t="shared" si="64"/>
        <v>491</v>
      </c>
      <c r="K385" s="64">
        <v>115.83</v>
      </c>
      <c r="L385" s="65">
        <f t="shared" si="65"/>
        <v>606.83000000000004</v>
      </c>
    </row>
    <row r="386" spans="1:12" ht="24" x14ac:dyDescent="0.3">
      <c r="B386" s="110">
        <v>10</v>
      </c>
      <c r="C386" s="29" t="s">
        <v>33</v>
      </c>
      <c r="D386" s="111" t="s">
        <v>8</v>
      </c>
      <c r="E386" s="58" t="s">
        <v>162</v>
      </c>
      <c r="F386" s="57">
        <v>1040</v>
      </c>
      <c r="G386" s="56">
        <v>6.19</v>
      </c>
      <c r="H386" s="57">
        <v>4.6399999999999997</v>
      </c>
      <c r="I386" s="64">
        <v>101</v>
      </c>
      <c r="J386" s="64">
        <f t="shared" si="64"/>
        <v>468.64</v>
      </c>
      <c r="K386" s="64">
        <v>110.55</v>
      </c>
      <c r="L386" s="65">
        <f t="shared" si="65"/>
        <v>579.18999999999994</v>
      </c>
    </row>
    <row r="387" spans="1:12" ht="24" x14ac:dyDescent="0.3">
      <c r="B387" s="110">
        <v>11</v>
      </c>
      <c r="C387" s="29" t="s">
        <v>33</v>
      </c>
      <c r="D387" s="111" t="s">
        <v>8</v>
      </c>
      <c r="E387" s="58" t="s">
        <v>162</v>
      </c>
      <c r="F387" s="57">
        <v>1040</v>
      </c>
      <c r="G387" s="56">
        <v>6.19</v>
      </c>
      <c r="H387" s="57">
        <v>4.6399999999999997</v>
      </c>
      <c r="I387" s="64">
        <v>149</v>
      </c>
      <c r="J387" s="64">
        <f t="shared" si="64"/>
        <v>691.3599999999999</v>
      </c>
      <c r="K387" s="64">
        <v>163.09</v>
      </c>
      <c r="L387" s="65">
        <f t="shared" si="65"/>
        <v>854.44999999999993</v>
      </c>
    </row>
    <row r="388" spans="1:12" ht="24" x14ac:dyDescent="0.3">
      <c r="B388" s="110">
        <v>12</v>
      </c>
      <c r="C388" s="29" t="s">
        <v>33</v>
      </c>
      <c r="D388" s="111" t="s">
        <v>8</v>
      </c>
      <c r="E388" s="58" t="s">
        <v>162</v>
      </c>
      <c r="F388" s="57">
        <v>1040</v>
      </c>
      <c r="G388" s="56">
        <v>6.19</v>
      </c>
      <c r="H388" s="57">
        <v>4.6399999999999997</v>
      </c>
      <c r="I388" s="64">
        <v>80</v>
      </c>
      <c r="J388" s="65">
        <f t="shared" si="64"/>
        <v>371.2</v>
      </c>
      <c r="K388" s="64">
        <v>87.56</v>
      </c>
      <c r="L388" s="65">
        <f t="shared" si="65"/>
        <v>458.76</v>
      </c>
    </row>
    <row r="389" spans="1:12" ht="24" x14ac:dyDescent="0.3">
      <c r="B389" s="110">
        <v>13</v>
      </c>
      <c r="C389" s="29" t="s">
        <v>33</v>
      </c>
      <c r="D389" s="111" t="s">
        <v>8</v>
      </c>
      <c r="E389" s="58" t="s">
        <v>162</v>
      </c>
      <c r="F389" s="57">
        <v>1040</v>
      </c>
      <c r="G389" s="56">
        <v>6.19</v>
      </c>
      <c r="H389" s="56">
        <v>4.6399999999999997</v>
      </c>
      <c r="I389" s="146">
        <v>78.5</v>
      </c>
      <c r="J389" s="64">
        <f t="shared" si="64"/>
        <v>364.23999999999995</v>
      </c>
      <c r="K389" s="64">
        <v>85.92</v>
      </c>
      <c r="L389" s="65">
        <f t="shared" si="65"/>
        <v>450.15999999999997</v>
      </c>
    </row>
    <row r="390" spans="1:12" ht="24" x14ac:dyDescent="0.3">
      <c r="B390" s="110">
        <v>14</v>
      </c>
      <c r="C390" s="29" t="s">
        <v>33</v>
      </c>
      <c r="D390" s="111" t="s">
        <v>7</v>
      </c>
      <c r="E390" s="58" t="s">
        <v>162</v>
      </c>
      <c r="F390" s="57">
        <v>1100</v>
      </c>
      <c r="G390" s="56">
        <v>6.55</v>
      </c>
      <c r="H390" s="56">
        <v>4.91</v>
      </c>
      <c r="I390" s="64">
        <v>8</v>
      </c>
      <c r="J390" s="64">
        <f t="shared" si="64"/>
        <v>39.28</v>
      </c>
      <c r="K390" s="64">
        <v>9.27</v>
      </c>
      <c r="L390" s="65">
        <f t="shared" si="65"/>
        <v>48.55</v>
      </c>
    </row>
    <row r="391" spans="1:12" ht="24" x14ac:dyDescent="0.3">
      <c r="B391" s="110">
        <v>15</v>
      </c>
      <c r="C391" s="29" t="s">
        <v>33</v>
      </c>
      <c r="D391" s="111" t="s">
        <v>19</v>
      </c>
      <c r="E391" s="58" t="s">
        <v>162</v>
      </c>
      <c r="F391" s="57">
        <v>1290</v>
      </c>
      <c r="G391" s="56">
        <v>7.68</v>
      </c>
      <c r="H391" s="56">
        <v>5.76</v>
      </c>
      <c r="I391" s="64">
        <v>8</v>
      </c>
      <c r="J391" s="64">
        <f t="shared" si="64"/>
        <v>46.08</v>
      </c>
      <c r="K391" s="64">
        <v>10.87</v>
      </c>
      <c r="L391" s="65">
        <f t="shared" si="65"/>
        <v>56.949999999999996</v>
      </c>
    </row>
    <row r="392" spans="1:12" x14ac:dyDescent="0.3">
      <c r="C392" s="41" t="s">
        <v>10</v>
      </c>
      <c r="D392" s="109"/>
      <c r="E392" s="166"/>
      <c r="F392" s="17"/>
      <c r="G392" s="5"/>
      <c r="H392" s="5"/>
      <c r="I392" s="16">
        <f t="shared" ref="I392:J392" si="66">SUM(I377:I391)</f>
        <v>1101</v>
      </c>
      <c r="J392" s="26">
        <f t="shared" si="66"/>
        <v>5168.6299999999992</v>
      </c>
      <c r="K392" s="26">
        <f>SUM(K377:K391)</f>
        <v>1219.2699999999998</v>
      </c>
      <c r="L392" s="26">
        <f>ROUND(SUM(L377:L391),2)</f>
        <v>6387.9</v>
      </c>
    </row>
    <row r="393" spans="1:12" x14ac:dyDescent="0.3">
      <c r="A393" s="8" t="s">
        <v>83</v>
      </c>
      <c r="B393" s="147" t="s">
        <v>81</v>
      </c>
      <c r="C393" s="103"/>
      <c r="D393" s="106"/>
      <c r="E393" s="169"/>
      <c r="F393" s="20"/>
      <c r="G393" s="6"/>
      <c r="H393" s="6"/>
      <c r="I393" s="19"/>
      <c r="J393" s="42"/>
      <c r="K393" s="42"/>
      <c r="L393" s="43"/>
    </row>
    <row r="394" spans="1:12" ht="122.4" x14ac:dyDescent="0.3">
      <c r="B394" s="110">
        <v>1</v>
      </c>
      <c r="C394" s="72" t="s">
        <v>82</v>
      </c>
      <c r="D394" s="111" t="s">
        <v>7</v>
      </c>
      <c r="E394" s="161" t="s">
        <v>232</v>
      </c>
      <c r="F394" s="56">
        <v>944</v>
      </c>
      <c r="G394" s="56">
        <v>5.61</v>
      </c>
      <c r="H394" s="100">
        <v>4.21</v>
      </c>
      <c r="I394" s="60">
        <v>10.72</v>
      </c>
      <c r="J394" s="63">
        <v>45.116999999999997</v>
      </c>
      <c r="K394" s="63">
        <f>J394*23.59%</f>
        <v>10.643100299999999</v>
      </c>
      <c r="L394" s="63">
        <f>J394+K394</f>
        <v>55.760100299999998</v>
      </c>
    </row>
    <row r="395" spans="1:12" ht="122.4" x14ac:dyDescent="0.3">
      <c r="B395" s="110">
        <v>2</v>
      </c>
      <c r="C395" s="72" t="s">
        <v>82</v>
      </c>
      <c r="D395" s="111" t="s">
        <v>7</v>
      </c>
      <c r="E395" s="77" t="s">
        <v>232</v>
      </c>
      <c r="F395" s="56">
        <v>944</v>
      </c>
      <c r="G395" s="56">
        <v>5.61</v>
      </c>
      <c r="H395" s="100">
        <v>4.21</v>
      </c>
      <c r="I395" s="60">
        <v>10.72</v>
      </c>
      <c r="J395" s="63">
        <v>45.12</v>
      </c>
      <c r="K395" s="63">
        <f t="shared" ref="K395:K404" si="67">J395*23.59%</f>
        <v>10.643808</v>
      </c>
      <c r="L395" s="63">
        <f t="shared" ref="L395:L404" si="68">J395+K395</f>
        <v>55.763807999999997</v>
      </c>
    </row>
    <row r="396" spans="1:12" ht="183.6" x14ac:dyDescent="0.3">
      <c r="B396" s="113">
        <v>3</v>
      </c>
      <c r="C396" s="72" t="s">
        <v>82</v>
      </c>
      <c r="D396" s="111" t="s">
        <v>8</v>
      </c>
      <c r="E396" s="77" t="s">
        <v>233</v>
      </c>
      <c r="F396" s="56">
        <v>906</v>
      </c>
      <c r="G396" s="56">
        <v>5.39</v>
      </c>
      <c r="H396" s="57">
        <v>4.04</v>
      </c>
      <c r="I396" s="73">
        <v>10.199999999999999</v>
      </c>
      <c r="J396" s="61">
        <v>41.207000000000001</v>
      </c>
      <c r="K396" s="63">
        <f t="shared" si="67"/>
        <v>9.7207313000000006</v>
      </c>
      <c r="L396" s="63">
        <f t="shared" si="68"/>
        <v>50.927731300000005</v>
      </c>
    </row>
    <row r="397" spans="1:12" ht="163.19999999999999" x14ac:dyDescent="0.3">
      <c r="B397" s="24">
        <v>4</v>
      </c>
      <c r="C397" s="72" t="s">
        <v>82</v>
      </c>
      <c r="D397" s="111" t="s">
        <v>7</v>
      </c>
      <c r="E397" s="78" t="s">
        <v>234</v>
      </c>
      <c r="F397" s="62">
        <v>944</v>
      </c>
      <c r="G397" s="62">
        <v>5.61</v>
      </c>
      <c r="H397" s="100">
        <v>4.21</v>
      </c>
      <c r="I397" s="62">
        <v>13.95</v>
      </c>
      <c r="J397" s="79">
        <v>58.728999999999999</v>
      </c>
      <c r="K397" s="63">
        <f t="shared" si="67"/>
        <v>13.8541711</v>
      </c>
      <c r="L397" s="63">
        <f t="shared" si="68"/>
        <v>72.583171100000001</v>
      </c>
    </row>
    <row r="398" spans="1:12" ht="214.2" x14ac:dyDescent="0.3">
      <c r="B398" s="110">
        <v>5</v>
      </c>
      <c r="C398" s="72" t="s">
        <v>82</v>
      </c>
      <c r="D398" s="111" t="s">
        <v>8</v>
      </c>
      <c r="E398" s="78" t="s">
        <v>235</v>
      </c>
      <c r="F398" s="62">
        <v>906</v>
      </c>
      <c r="G398" s="62">
        <v>5.39</v>
      </c>
      <c r="H398" s="57">
        <v>4.04</v>
      </c>
      <c r="I398" s="62">
        <v>15.33</v>
      </c>
      <c r="J398" s="79">
        <v>61.945999999999998</v>
      </c>
      <c r="K398" s="63">
        <f t="shared" si="67"/>
        <v>14.613061399999999</v>
      </c>
      <c r="L398" s="63">
        <f t="shared" si="68"/>
        <v>76.55906139999999</v>
      </c>
    </row>
    <row r="399" spans="1:12" ht="163.19999999999999" x14ac:dyDescent="0.3">
      <c r="B399" s="113">
        <v>6</v>
      </c>
      <c r="C399" s="72" t="s">
        <v>82</v>
      </c>
      <c r="D399" s="111" t="s">
        <v>8</v>
      </c>
      <c r="E399" s="78" t="s">
        <v>236</v>
      </c>
      <c r="F399" s="60">
        <v>906</v>
      </c>
      <c r="G399" s="60">
        <v>5.39</v>
      </c>
      <c r="H399" s="57">
        <v>4.04</v>
      </c>
      <c r="I399" s="60">
        <v>13.95</v>
      </c>
      <c r="J399" s="63">
        <v>56.356999999999999</v>
      </c>
      <c r="K399" s="63">
        <f t="shared" si="67"/>
        <v>13.294616299999999</v>
      </c>
      <c r="L399" s="63">
        <f t="shared" si="68"/>
        <v>69.651616300000001</v>
      </c>
    </row>
    <row r="400" spans="1:12" ht="102" x14ac:dyDescent="0.3">
      <c r="B400" s="113">
        <v>7</v>
      </c>
      <c r="C400" s="72" t="s">
        <v>82</v>
      </c>
      <c r="D400" s="111" t="s">
        <v>7</v>
      </c>
      <c r="E400" s="78" t="s">
        <v>237</v>
      </c>
      <c r="F400" s="60">
        <v>944</v>
      </c>
      <c r="G400" s="60">
        <v>5.61</v>
      </c>
      <c r="H400" s="100">
        <v>4.21</v>
      </c>
      <c r="I400" s="60">
        <v>6.5</v>
      </c>
      <c r="J400" s="63">
        <v>27.364000000000001</v>
      </c>
      <c r="K400" s="63">
        <f t="shared" si="67"/>
        <v>6.4551676000000002</v>
      </c>
      <c r="L400" s="63">
        <f t="shared" si="68"/>
        <v>33.8191676</v>
      </c>
    </row>
    <row r="401" spans="1:12" ht="163.19999999999999" x14ac:dyDescent="0.3">
      <c r="B401" s="113">
        <v>8</v>
      </c>
      <c r="C401" s="72" t="s">
        <v>82</v>
      </c>
      <c r="D401" s="111" t="s">
        <v>8</v>
      </c>
      <c r="E401" s="78" t="s">
        <v>238</v>
      </c>
      <c r="F401" s="60">
        <v>906</v>
      </c>
      <c r="G401" s="60">
        <v>5.39</v>
      </c>
      <c r="H401" s="57">
        <v>4.04</v>
      </c>
      <c r="I401" s="60">
        <v>12.5</v>
      </c>
      <c r="J401" s="63">
        <v>50.499000000000002</v>
      </c>
      <c r="K401" s="63">
        <f t="shared" si="67"/>
        <v>11.912714100000001</v>
      </c>
      <c r="L401" s="63">
        <f t="shared" si="68"/>
        <v>62.411714100000005</v>
      </c>
    </row>
    <row r="402" spans="1:12" ht="183.6" x14ac:dyDescent="0.3">
      <c r="B402" s="113">
        <v>9</v>
      </c>
      <c r="C402" s="72" t="s">
        <v>82</v>
      </c>
      <c r="D402" s="111" t="s">
        <v>8</v>
      </c>
      <c r="E402" s="78" t="s">
        <v>239</v>
      </c>
      <c r="F402" s="60">
        <v>906</v>
      </c>
      <c r="G402" s="60">
        <v>5.39</v>
      </c>
      <c r="H402" s="57">
        <v>4.04</v>
      </c>
      <c r="I402" s="60">
        <v>10.82</v>
      </c>
      <c r="J402" s="63">
        <v>43.698999999999998</v>
      </c>
      <c r="K402" s="63">
        <f t="shared" si="67"/>
        <v>10.308594099999999</v>
      </c>
      <c r="L402" s="63">
        <f t="shared" si="68"/>
        <v>54.007594099999999</v>
      </c>
    </row>
    <row r="403" spans="1:12" ht="153" x14ac:dyDescent="0.3">
      <c r="B403" s="113">
        <v>10</v>
      </c>
      <c r="C403" s="72" t="s">
        <v>82</v>
      </c>
      <c r="D403" s="111" t="s">
        <v>7</v>
      </c>
      <c r="E403" s="78" t="s">
        <v>240</v>
      </c>
      <c r="F403" s="60">
        <v>944</v>
      </c>
      <c r="G403" s="60">
        <v>5.61</v>
      </c>
      <c r="H403" s="100">
        <v>4.21</v>
      </c>
      <c r="I403" s="60">
        <v>12.17</v>
      </c>
      <c r="J403" s="63">
        <v>51.220999999999997</v>
      </c>
      <c r="K403" s="63">
        <f t="shared" si="67"/>
        <v>12.083033899999998</v>
      </c>
      <c r="L403" s="63">
        <f t="shared" si="68"/>
        <v>63.304033899999993</v>
      </c>
    </row>
    <row r="404" spans="1:12" ht="214.2" x14ac:dyDescent="0.3">
      <c r="B404" s="113">
        <v>11</v>
      </c>
      <c r="C404" s="72" t="s">
        <v>82</v>
      </c>
      <c r="D404" s="111" t="s">
        <v>8</v>
      </c>
      <c r="E404" s="78" t="s">
        <v>241</v>
      </c>
      <c r="F404" s="60">
        <v>906</v>
      </c>
      <c r="G404" s="60">
        <v>5.39</v>
      </c>
      <c r="H404" s="57">
        <v>4.04</v>
      </c>
      <c r="I404" s="60">
        <v>15.6</v>
      </c>
      <c r="J404" s="63">
        <v>62.292999999999999</v>
      </c>
      <c r="K404" s="63">
        <f t="shared" si="67"/>
        <v>14.694918700000001</v>
      </c>
      <c r="L404" s="63">
        <f t="shared" si="68"/>
        <v>76.987918699999994</v>
      </c>
    </row>
    <row r="405" spans="1:12" x14ac:dyDescent="0.3">
      <c r="C405" s="133" t="s">
        <v>10</v>
      </c>
      <c r="D405" s="29"/>
      <c r="E405" s="177"/>
      <c r="F405" s="25"/>
      <c r="G405" s="9"/>
      <c r="H405" s="9"/>
      <c r="I405" s="16">
        <f>SUM(I394:I404)</f>
        <v>132.46</v>
      </c>
      <c r="J405" s="26">
        <f>SUM(J394:J404)</f>
        <v>543.55200000000002</v>
      </c>
      <c r="K405" s="26">
        <f>SUM(K394:K404)</f>
        <v>128.22391679999998</v>
      </c>
      <c r="L405" s="26">
        <f>ROUND(SUM(L394:L404),2)</f>
        <v>671.78</v>
      </c>
    </row>
    <row r="406" spans="1:12" ht="96.6" x14ac:dyDescent="0.3">
      <c r="A406" s="8" t="s">
        <v>85</v>
      </c>
      <c r="B406" s="148" t="s">
        <v>108</v>
      </c>
      <c r="C406" s="149"/>
      <c r="D406" s="149"/>
      <c r="E406" s="183"/>
      <c r="F406" s="80" t="s">
        <v>2</v>
      </c>
      <c r="G406" s="81" t="s">
        <v>3</v>
      </c>
      <c r="H406" s="81" t="s">
        <v>109</v>
      </c>
      <c r="I406" s="82" t="s">
        <v>4</v>
      </c>
      <c r="J406" s="83" t="s">
        <v>5</v>
      </c>
      <c r="K406" s="83" t="s">
        <v>6</v>
      </c>
      <c r="L406" s="83" t="s">
        <v>133</v>
      </c>
    </row>
    <row r="407" spans="1:12" ht="27.6" x14ac:dyDescent="0.3">
      <c r="B407" s="110">
        <v>1</v>
      </c>
      <c r="C407" s="105" t="s">
        <v>108</v>
      </c>
      <c r="D407" s="125" t="s">
        <v>20</v>
      </c>
      <c r="E407" s="202" t="s">
        <v>110</v>
      </c>
      <c r="F407" s="56">
        <v>1917</v>
      </c>
      <c r="G407" s="57">
        <f>F407/167.42</f>
        <v>11.450244893083264</v>
      </c>
      <c r="H407" s="60">
        <v>20</v>
      </c>
      <c r="I407" s="18">
        <v>160</v>
      </c>
      <c r="J407" s="65">
        <f>F407*(H407/100)</f>
        <v>383.40000000000003</v>
      </c>
      <c r="K407" s="65">
        <f t="shared" ref="K407:K429" si="69">J407*0.2359</f>
        <v>90.444060000000007</v>
      </c>
      <c r="L407" s="65">
        <f>J407*1.2359</f>
        <v>473.84406000000007</v>
      </c>
    </row>
    <row r="408" spans="1:12" ht="27.6" x14ac:dyDescent="0.3">
      <c r="B408" s="110">
        <v>2</v>
      </c>
      <c r="C408" s="105" t="s">
        <v>108</v>
      </c>
      <c r="D408" s="125" t="s">
        <v>19</v>
      </c>
      <c r="E408" s="203"/>
      <c r="F408" s="56">
        <v>1550</v>
      </c>
      <c r="G408" s="57">
        <f t="shared" ref="G408:G412" si="70">F408/167.42</f>
        <v>9.2581531477720702</v>
      </c>
      <c r="H408" s="60">
        <v>20</v>
      </c>
      <c r="I408" s="18">
        <v>160</v>
      </c>
      <c r="J408" s="65">
        <f>F408*(H408/100)</f>
        <v>310</v>
      </c>
      <c r="K408" s="65">
        <f t="shared" si="69"/>
        <v>73.129000000000005</v>
      </c>
      <c r="L408" s="65">
        <f t="shared" ref="L408:L410" si="71">J408*1.2359</f>
        <v>383.12900000000002</v>
      </c>
    </row>
    <row r="409" spans="1:12" ht="27.6" x14ac:dyDescent="0.3">
      <c r="B409" s="110">
        <v>3</v>
      </c>
      <c r="C409" s="105" t="s">
        <v>108</v>
      </c>
      <c r="D409" s="104" t="s">
        <v>123</v>
      </c>
      <c r="E409" s="203"/>
      <c r="F409" s="73">
        <v>1350</v>
      </c>
      <c r="G409" s="61">
        <f>1350/167.42</f>
        <v>8.063552741607932</v>
      </c>
      <c r="H409" s="73">
        <v>20</v>
      </c>
      <c r="I409" s="73">
        <v>160</v>
      </c>
      <c r="J409" s="65">
        <f t="shared" ref="J409:J429" si="72">F409*(H409/100)</f>
        <v>270</v>
      </c>
      <c r="K409" s="74">
        <f t="shared" si="69"/>
        <v>63.692999999999998</v>
      </c>
      <c r="L409" s="74">
        <f>J409*1.2359</f>
        <v>333.69299999999998</v>
      </c>
    </row>
    <row r="410" spans="1:12" ht="27.6" x14ac:dyDescent="0.3">
      <c r="B410" s="110">
        <v>4</v>
      </c>
      <c r="C410" s="105" t="s">
        <v>108</v>
      </c>
      <c r="D410" s="104" t="s">
        <v>163</v>
      </c>
      <c r="E410" s="203"/>
      <c r="F410" s="73">
        <v>1350</v>
      </c>
      <c r="G410" s="61">
        <f t="shared" si="70"/>
        <v>8.063552741607932</v>
      </c>
      <c r="H410" s="73">
        <v>16</v>
      </c>
      <c r="I410" s="73">
        <v>129</v>
      </c>
      <c r="J410" s="65">
        <f t="shared" si="72"/>
        <v>216</v>
      </c>
      <c r="K410" s="74">
        <f t="shared" si="69"/>
        <v>50.9544</v>
      </c>
      <c r="L410" s="74">
        <f t="shared" si="71"/>
        <v>266.95440000000002</v>
      </c>
    </row>
    <row r="411" spans="1:12" ht="27.6" x14ac:dyDescent="0.3">
      <c r="B411" s="110">
        <v>5</v>
      </c>
      <c r="C411" s="105" t="s">
        <v>108</v>
      </c>
      <c r="D411" s="104" t="s">
        <v>111</v>
      </c>
      <c r="E411" s="203"/>
      <c r="F411" s="73">
        <v>1036</v>
      </c>
      <c r="G411" s="61">
        <f t="shared" si="70"/>
        <v>6.1880301039302354</v>
      </c>
      <c r="H411" s="73">
        <v>20</v>
      </c>
      <c r="I411" s="73">
        <v>160</v>
      </c>
      <c r="J411" s="65">
        <f t="shared" si="72"/>
        <v>207.20000000000002</v>
      </c>
      <c r="K411" s="74">
        <f t="shared" si="69"/>
        <v>48.878480000000003</v>
      </c>
      <c r="L411" s="74">
        <f>J411+K411</f>
        <v>256.07848000000001</v>
      </c>
    </row>
    <row r="412" spans="1:12" ht="27.6" x14ac:dyDescent="0.3">
      <c r="B412" s="110">
        <v>6</v>
      </c>
      <c r="C412" s="105" t="s">
        <v>108</v>
      </c>
      <c r="D412" s="104" t="s">
        <v>111</v>
      </c>
      <c r="E412" s="203"/>
      <c r="F412" s="73">
        <v>984</v>
      </c>
      <c r="G412" s="61">
        <f t="shared" si="70"/>
        <v>5.8774339983275601</v>
      </c>
      <c r="H412" s="73">
        <v>14</v>
      </c>
      <c r="I412" s="73">
        <v>111</v>
      </c>
      <c r="J412" s="65">
        <f t="shared" si="72"/>
        <v>137.76000000000002</v>
      </c>
      <c r="K412" s="74">
        <f t="shared" si="69"/>
        <v>32.497584000000003</v>
      </c>
      <c r="L412" s="74">
        <f>J412+K412</f>
        <v>170.25758400000001</v>
      </c>
    </row>
    <row r="413" spans="1:12" ht="27.6" x14ac:dyDescent="0.3">
      <c r="B413" s="110">
        <v>7</v>
      </c>
      <c r="C413" s="105" t="s">
        <v>108</v>
      </c>
      <c r="D413" s="104" t="s">
        <v>242</v>
      </c>
      <c r="E413" s="203"/>
      <c r="F413" s="73">
        <v>1093</v>
      </c>
      <c r="G413" s="61">
        <v>6.5279999999999996</v>
      </c>
      <c r="H413" s="73">
        <v>64</v>
      </c>
      <c r="I413" s="73">
        <v>175</v>
      </c>
      <c r="J413" s="65">
        <f t="shared" si="72"/>
        <v>699.52</v>
      </c>
      <c r="K413" s="74">
        <f t="shared" si="69"/>
        <v>165.01676799999998</v>
      </c>
      <c r="L413" s="74">
        <f t="shared" ref="L413:L429" si="73">J413*1.2359</f>
        <v>864.53676799999994</v>
      </c>
    </row>
    <row r="414" spans="1:12" ht="27.6" x14ac:dyDescent="0.3">
      <c r="B414" s="110">
        <v>8</v>
      </c>
      <c r="C414" s="105" t="s">
        <v>108</v>
      </c>
      <c r="D414" s="104" t="s">
        <v>8</v>
      </c>
      <c r="E414" s="203"/>
      <c r="F414" s="73">
        <v>996</v>
      </c>
      <c r="G414" s="61">
        <v>5.9226999999999999</v>
      </c>
      <c r="H414" s="73">
        <v>56</v>
      </c>
      <c r="I414" s="73">
        <v>192</v>
      </c>
      <c r="J414" s="65">
        <f t="shared" si="72"/>
        <v>557.7600000000001</v>
      </c>
      <c r="K414" s="74">
        <f t="shared" si="69"/>
        <v>131.57558400000002</v>
      </c>
      <c r="L414" s="74">
        <f t="shared" si="73"/>
        <v>689.33558400000015</v>
      </c>
    </row>
    <row r="415" spans="1:12" ht="27.6" x14ac:dyDescent="0.3">
      <c r="B415" s="110">
        <v>9</v>
      </c>
      <c r="C415" s="105" t="s">
        <v>108</v>
      </c>
      <c r="D415" s="104" t="s">
        <v>113</v>
      </c>
      <c r="E415" s="203"/>
      <c r="F415" s="73">
        <v>1093</v>
      </c>
      <c r="G415" s="61">
        <v>6.4995000000000003</v>
      </c>
      <c r="H415" s="73">
        <v>61.5</v>
      </c>
      <c r="I415" s="73">
        <v>158</v>
      </c>
      <c r="J415" s="65">
        <f t="shared" si="72"/>
        <v>672.19499999999994</v>
      </c>
      <c r="K415" s="74">
        <f t="shared" si="69"/>
        <v>158.57080049999999</v>
      </c>
      <c r="L415" s="74">
        <f t="shared" si="73"/>
        <v>830.76580049999995</v>
      </c>
    </row>
    <row r="416" spans="1:12" ht="27.6" x14ac:dyDescent="0.3">
      <c r="B416" s="110">
        <v>10</v>
      </c>
      <c r="C416" s="105" t="s">
        <v>108</v>
      </c>
      <c r="D416" s="104" t="s">
        <v>112</v>
      </c>
      <c r="E416" s="203"/>
      <c r="F416" s="73">
        <v>996</v>
      </c>
      <c r="G416" s="61">
        <v>5.9226999999999999</v>
      </c>
      <c r="H416" s="73">
        <v>52</v>
      </c>
      <c r="I416" s="73">
        <v>195</v>
      </c>
      <c r="J416" s="65">
        <f t="shared" si="72"/>
        <v>517.92000000000007</v>
      </c>
      <c r="K416" s="74">
        <f t="shared" si="69"/>
        <v>122.17732800000002</v>
      </c>
      <c r="L416" s="74">
        <f t="shared" si="73"/>
        <v>640.09732800000006</v>
      </c>
    </row>
    <row r="417" spans="1:12" ht="27.6" x14ac:dyDescent="0.3">
      <c r="B417" s="110">
        <v>11</v>
      </c>
      <c r="C417" s="105" t="s">
        <v>108</v>
      </c>
      <c r="D417" s="104" t="s">
        <v>113</v>
      </c>
      <c r="E417" s="203"/>
      <c r="F417" s="73">
        <v>1093</v>
      </c>
      <c r="G417" s="61">
        <v>6.4995000000000003</v>
      </c>
      <c r="H417" s="73">
        <v>39.5</v>
      </c>
      <c r="I417" s="73">
        <v>104</v>
      </c>
      <c r="J417" s="65">
        <f t="shared" si="72"/>
        <v>431.73500000000001</v>
      </c>
      <c r="K417" s="74">
        <f t="shared" si="69"/>
        <v>101.84628650000001</v>
      </c>
      <c r="L417" s="74">
        <f t="shared" si="73"/>
        <v>533.58128650000003</v>
      </c>
    </row>
    <row r="418" spans="1:12" ht="27.6" x14ac:dyDescent="0.3">
      <c r="B418" s="110">
        <v>12</v>
      </c>
      <c r="C418" s="105" t="s">
        <v>108</v>
      </c>
      <c r="D418" s="104" t="s">
        <v>112</v>
      </c>
      <c r="E418" s="203"/>
      <c r="F418" s="73">
        <v>946.2</v>
      </c>
      <c r="G418" s="61">
        <v>5.6265999999999998</v>
      </c>
      <c r="H418" s="73">
        <v>60</v>
      </c>
      <c r="I418" s="73">
        <v>182</v>
      </c>
      <c r="J418" s="65">
        <f t="shared" si="72"/>
        <v>567.72</v>
      </c>
      <c r="K418" s="74">
        <f t="shared" si="69"/>
        <v>133.92514800000001</v>
      </c>
      <c r="L418" s="74">
        <f t="shared" si="73"/>
        <v>701.64514800000006</v>
      </c>
    </row>
    <row r="419" spans="1:12" ht="27.6" x14ac:dyDescent="0.3">
      <c r="B419" s="110">
        <v>13</v>
      </c>
      <c r="C419" s="105" t="s">
        <v>108</v>
      </c>
      <c r="D419" s="104" t="s">
        <v>134</v>
      </c>
      <c r="E419" s="203"/>
      <c r="F419" s="73">
        <v>1038.3499999999999</v>
      </c>
      <c r="G419" s="61">
        <v>6.2020999999999997</v>
      </c>
      <c r="H419" s="73">
        <v>46.5</v>
      </c>
      <c r="I419" s="73">
        <v>148.5</v>
      </c>
      <c r="J419" s="65">
        <f t="shared" si="72"/>
        <v>482.83274999999998</v>
      </c>
      <c r="K419" s="74">
        <f t="shared" si="69"/>
        <v>113.90024572499999</v>
      </c>
      <c r="L419" s="74">
        <f t="shared" si="73"/>
        <v>596.73299572500002</v>
      </c>
    </row>
    <row r="420" spans="1:12" ht="27.6" x14ac:dyDescent="0.3">
      <c r="B420" s="110">
        <v>14</v>
      </c>
      <c r="C420" s="105" t="s">
        <v>108</v>
      </c>
      <c r="D420" s="104" t="s">
        <v>7</v>
      </c>
      <c r="E420" s="203"/>
      <c r="F420" s="73">
        <v>1093</v>
      </c>
      <c r="G420" s="61">
        <v>6.5279999999999996</v>
      </c>
      <c r="H420" s="73">
        <v>68</v>
      </c>
      <c r="I420" s="73">
        <v>168</v>
      </c>
      <c r="J420" s="65">
        <f t="shared" si="72"/>
        <v>743.24</v>
      </c>
      <c r="K420" s="74">
        <f t="shared" si="69"/>
        <v>175.33031600000001</v>
      </c>
      <c r="L420" s="74">
        <f t="shared" si="73"/>
        <v>918.57031600000005</v>
      </c>
    </row>
    <row r="421" spans="1:12" ht="27.6" x14ac:dyDescent="0.3">
      <c r="B421" s="110">
        <v>15</v>
      </c>
      <c r="C421" s="105" t="s">
        <v>108</v>
      </c>
      <c r="D421" s="104" t="s">
        <v>7</v>
      </c>
      <c r="E421" s="203"/>
      <c r="F421" s="73">
        <v>1093</v>
      </c>
      <c r="G421" s="61">
        <v>6.5279999999999996</v>
      </c>
      <c r="H421" s="73">
        <v>75</v>
      </c>
      <c r="I421" s="73">
        <v>218</v>
      </c>
      <c r="J421" s="65">
        <f t="shared" si="72"/>
        <v>819.75</v>
      </c>
      <c r="K421" s="74">
        <f t="shared" si="69"/>
        <v>193.37902500000001</v>
      </c>
      <c r="L421" s="74">
        <f t="shared" si="73"/>
        <v>1013.129025</v>
      </c>
    </row>
    <row r="422" spans="1:12" ht="27.6" x14ac:dyDescent="0.3">
      <c r="B422" s="110">
        <v>16</v>
      </c>
      <c r="C422" s="105" t="s">
        <v>108</v>
      </c>
      <c r="D422" s="104" t="s">
        <v>8</v>
      </c>
      <c r="E422" s="203"/>
      <c r="F422" s="73">
        <v>996</v>
      </c>
      <c r="G422" s="61">
        <v>5.9489999999999998</v>
      </c>
      <c r="H422" s="73">
        <v>75</v>
      </c>
      <c r="I422" s="73">
        <v>172</v>
      </c>
      <c r="J422" s="65">
        <f t="shared" si="72"/>
        <v>747</v>
      </c>
      <c r="K422" s="74">
        <f t="shared" si="69"/>
        <v>176.21729999999999</v>
      </c>
      <c r="L422" s="74">
        <f t="shared" si="73"/>
        <v>923.21730000000002</v>
      </c>
    </row>
    <row r="423" spans="1:12" ht="27.6" x14ac:dyDescent="0.3">
      <c r="B423" s="110">
        <v>17</v>
      </c>
      <c r="C423" s="105" t="s">
        <v>108</v>
      </c>
      <c r="D423" s="104" t="s">
        <v>164</v>
      </c>
      <c r="E423" s="203"/>
      <c r="F423" s="73">
        <v>996</v>
      </c>
      <c r="G423" s="61">
        <v>5.9489999999999998</v>
      </c>
      <c r="H423" s="73">
        <v>58</v>
      </c>
      <c r="I423" s="73">
        <v>146</v>
      </c>
      <c r="J423" s="65">
        <f t="shared" si="72"/>
        <v>577.67999999999995</v>
      </c>
      <c r="K423" s="74">
        <f t="shared" si="69"/>
        <v>136.27471199999999</v>
      </c>
      <c r="L423" s="74">
        <f t="shared" si="73"/>
        <v>713.95471199999997</v>
      </c>
    </row>
    <row r="424" spans="1:12" ht="27.6" x14ac:dyDescent="0.3">
      <c r="B424" s="110">
        <v>18</v>
      </c>
      <c r="C424" s="105" t="s">
        <v>108</v>
      </c>
      <c r="D424" s="104" t="s">
        <v>8</v>
      </c>
      <c r="E424" s="203"/>
      <c r="F424" s="73">
        <v>996</v>
      </c>
      <c r="G424" s="61">
        <f>F424/167.42</f>
        <v>5.9491100226974085</v>
      </c>
      <c r="H424" s="73">
        <v>54</v>
      </c>
      <c r="I424" s="73">
        <v>147</v>
      </c>
      <c r="J424" s="65">
        <f t="shared" si="72"/>
        <v>537.84</v>
      </c>
      <c r="K424" s="74">
        <f t="shared" si="69"/>
        <v>126.876456</v>
      </c>
      <c r="L424" s="74">
        <f t="shared" si="73"/>
        <v>664.71645599999999</v>
      </c>
    </row>
    <row r="425" spans="1:12" ht="27.6" x14ac:dyDescent="0.3">
      <c r="B425" s="110">
        <v>19</v>
      </c>
      <c r="C425" s="105" t="s">
        <v>108</v>
      </c>
      <c r="D425" s="104" t="s">
        <v>7</v>
      </c>
      <c r="E425" s="203"/>
      <c r="F425" s="73">
        <v>1093</v>
      </c>
      <c r="G425" s="61">
        <v>6.5279999999999996</v>
      </c>
      <c r="H425" s="73">
        <v>55</v>
      </c>
      <c r="I425" s="73">
        <v>152.5</v>
      </c>
      <c r="J425" s="65">
        <f t="shared" si="72"/>
        <v>601.15000000000009</v>
      </c>
      <c r="K425" s="74">
        <f t="shared" si="69"/>
        <v>141.81128500000003</v>
      </c>
      <c r="L425" s="74">
        <f t="shared" si="73"/>
        <v>742.96128500000009</v>
      </c>
    </row>
    <row r="426" spans="1:12" ht="27.6" x14ac:dyDescent="0.3">
      <c r="B426" s="110">
        <v>20</v>
      </c>
      <c r="C426" s="105" t="s">
        <v>108</v>
      </c>
      <c r="D426" s="104" t="s">
        <v>8</v>
      </c>
      <c r="E426" s="203"/>
      <c r="F426" s="56">
        <v>946.2</v>
      </c>
      <c r="G426" s="57">
        <v>5.66</v>
      </c>
      <c r="H426" s="60">
        <v>16.829999999999998</v>
      </c>
      <c r="I426" s="18">
        <v>56.5</v>
      </c>
      <c r="J426" s="65">
        <f t="shared" si="72"/>
        <v>159.24545999999998</v>
      </c>
      <c r="K426" s="74">
        <f t="shared" si="69"/>
        <v>37.566004013999994</v>
      </c>
      <c r="L426" s="74">
        <f t="shared" si="73"/>
        <v>196.81146401399997</v>
      </c>
    </row>
    <row r="427" spans="1:12" ht="27.6" x14ac:dyDescent="0.3">
      <c r="B427" s="110">
        <v>21</v>
      </c>
      <c r="C427" s="105" t="s">
        <v>108</v>
      </c>
      <c r="D427" s="104" t="s">
        <v>8</v>
      </c>
      <c r="E427" s="203"/>
      <c r="F427" s="56">
        <v>996</v>
      </c>
      <c r="G427" s="57">
        <v>5.9226999999999999</v>
      </c>
      <c r="H427" s="60">
        <v>31.67</v>
      </c>
      <c r="I427" s="18">
        <v>74</v>
      </c>
      <c r="J427" s="65">
        <f t="shared" si="72"/>
        <v>315.43320000000006</v>
      </c>
      <c r="K427" s="74">
        <f t="shared" si="69"/>
        <v>74.410691880000016</v>
      </c>
      <c r="L427" s="74">
        <f t="shared" si="73"/>
        <v>389.84389188000006</v>
      </c>
    </row>
    <row r="428" spans="1:12" ht="27.6" x14ac:dyDescent="0.3">
      <c r="B428" s="110">
        <v>22</v>
      </c>
      <c r="C428" s="105" t="s">
        <v>108</v>
      </c>
      <c r="D428" s="104" t="s">
        <v>112</v>
      </c>
      <c r="E428" s="203"/>
      <c r="F428" s="56">
        <v>946.2</v>
      </c>
      <c r="G428" s="56">
        <v>5.66</v>
      </c>
      <c r="H428" s="60">
        <v>56</v>
      </c>
      <c r="I428" s="18">
        <v>174</v>
      </c>
      <c r="J428" s="65">
        <f t="shared" si="72"/>
        <v>529.87200000000007</v>
      </c>
      <c r="K428" s="74">
        <f t="shared" si="69"/>
        <v>124.99680480000002</v>
      </c>
      <c r="L428" s="74">
        <f t="shared" si="73"/>
        <v>654.86880480000013</v>
      </c>
    </row>
    <row r="429" spans="1:12" ht="27.6" x14ac:dyDescent="0.3">
      <c r="B429" s="110">
        <v>23</v>
      </c>
      <c r="C429" s="105" t="s">
        <v>108</v>
      </c>
      <c r="D429" s="125" t="s">
        <v>243</v>
      </c>
      <c r="E429" s="204"/>
      <c r="F429" s="56">
        <v>946.2</v>
      </c>
      <c r="G429" s="56">
        <v>5.66</v>
      </c>
      <c r="H429" s="60">
        <v>49</v>
      </c>
      <c r="I429" s="18">
        <v>153</v>
      </c>
      <c r="J429" s="65">
        <f t="shared" si="72"/>
        <v>463.63800000000003</v>
      </c>
      <c r="K429" s="74">
        <f t="shared" si="69"/>
        <v>109.37220420000001</v>
      </c>
      <c r="L429" s="74">
        <f t="shared" si="73"/>
        <v>573.01020420000009</v>
      </c>
    </row>
    <row r="430" spans="1:12" x14ac:dyDescent="0.3">
      <c r="B430" s="13"/>
      <c r="C430" s="41" t="s">
        <v>10</v>
      </c>
      <c r="D430" s="150"/>
      <c r="E430" s="184"/>
      <c r="F430" s="84"/>
      <c r="G430" s="85"/>
      <c r="H430" s="86"/>
      <c r="I430" s="27">
        <f>SUM(I407:I429)</f>
        <v>3495.5</v>
      </c>
      <c r="J430" s="26">
        <f>SUM(J407:J429)</f>
        <v>10948.891409999998</v>
      </c>
      <c r="K430" s="26">
        <f>SUM(K407:K429)</f>
        <v>2582.8434836189999</v>
      </c>
      <c r="L430" s="26">
        <f>ROUND(SUM(L407:L429),2)</f>
        <v>13531.73</v>
      </c>
    </row>
    <row r="431" spans="1:12" x14ac:dyDescent="0.3">
      <c r="B431" s="13"/>
      <c r="C431" s="191" t="s">
        <v>135</v>
      </c>
      <c r="D431" s="192"/>
      <c r="E431" s="192"/>
      <c r="F431" s="192"/>
      <c r="G431" s="192"/>
      <c r="H431" s="192"/>
      <c r="I431" s="192"/>
      <c r="J431" s="192"/>
      <c r="K431" s="192"/>
      <c r="L431" s="192"/>
    </row>
    <row r="432" spans="1:12" x14ac:dyDescent="0.3">
      <c r="A432" s="8" t="s">
        <v>87</v>
      </c>
      <c r="B432" s="8" t="s">
        <v>84</v>
      </c>
      <c r="C432" s="103"/>
      <c r="D432" s="106"/>
      <c r="E432" s="169"/>
      <c r="F432" s="20"/>
      <c r="G432" s="6"/>
      <c r="H432" s="6"/>
      <c r="I432" s="19"/>
      <c r="J432" s="42"/>
      <c r="K432" s="42"/>
      <c r="L432" s="43"/>
    </row>
    <row r="433" spans="1:12" ht="36" x14ac:dyDescent="0.3">
      <c r="B433" s="110">
        <v>1</v>
      </c>
      <c r="C433" s="29" t="s">
        <v>84</v>
      </c>
      <c r="D433" s="111" t="s">
        <v>25</v>
      </c>
      <c r="E433" s="58" t="s">
        <v>244</v>
      </c>
      <c r="F433" s="17" t="s">
        <v>77</v>
      </c>
      <c r="G433" s="56">
        <v>5.8</v>
      </c>
      <c r="H433" s="57">
        <f>G433*0.75</f>
        <v>4.3499999999999996</v>
      </c>
      <c r="I433" s="60">
        <v>10</v>
      </c>
      <c r="J433" s="65">
        <f>ROUND(H433*I433,2)</f>
        <v>43.5</v>
      </c>
      <c r="K433" s="65">
        <f>(J433*0.2359)</f>
        <v>10.261649999999999</v>
      </c>
      <c r="L433" s="65">
        <f t="shared" ref="L433:L446" si="74">J433+K433</f>
        <v>53.761650000000003</v>
      </c>
    </row>
    <row r="434" spans="1:12" ht="36" x14ac:dyDescent="0.3">
      <c r="B434" s="110">
        <v>2</v>
      </c>
      <c r="C434" s="29" t="s">
        <v>84</v>
      </c>
      <c r="D434" s="111" t="s">
        <v>25</v>
      </c>
      <c r="E434" s="58" t="s">
        <v>244</v>
      </c>
      <c r="F434" s="17" t="s">
        <v>77</v>
      </c>
      <c r="G434" s="56">
        <v>5.8</v>
      </c>
      <c r="H434" s="57">
        <f t="shared" ref="H434:H446" si="75">G434*0.75</f>
        <v>4.3499999999999996</v>
      </c>
      <c r="I434" s="60">
        <v>8</v>
      </c>
      <c r="J434" s="65">
        <f t="shared" ref="J434:J445" si="76">ROUND(H434*I434,2)</f>
        <v>34.799999999999997</v>
      </c>
      <c r="K434" s="65">
        <f t="shared" ref="K434:K446" si="77">(J434*0.2359)</f>
        <v>8.20932</v>
      </c>
      <c r="L434" s="65">
        <f t="shared" si="74"/>
        <v>43.009319999999995</v>
      </c>
    </row>
    <row r="435" spans="1:12" ht="36" x14ac:dyDescent="0.3">
      <c r="B435" s="110">
        <v>3</v>
      </c>
      <c r="C435" s="29" t="s">
        <v>84</v>
      </c>
      <c r="D435" s="111" t="s">
        <v>25</v>
      </c>
      <c r="E435" s="58" t="s">
        <v>244</v>
      </c>
      <c r="F435" s="17" t="s">
        <v>77</v>
      </c>
      <c r="G435" s="56">
        <v>5.8</v>
      </c>
      <c r="H435" s="57">
        <f t="shared" si="75"/>
        <v>4.3499999999999996</v>
      </c>
      <c r="I435" s="60">
        <v>15</v>
      </c>
      <c r="J435" s="65">
        <f t="shared" si="76"/>
        <v>65.25</v>
      </c>
      <c r="K435" s="65">
        <f t="shared" si="77"/>
        <v>15.392474999999999</v>
      </c>
      <c r="L435" s="65">
        <f t="shared" si="74"/>
        <v>80.642475000000005</v>
      </c>
    </row>
    <row r="436" spans="1:12" ht="36" x14ac:dyDescent="0.3">
      <c r="B436" s="110">
        <v>4</v>
      </c>
      <c r="C436" s="29" t="s">
        <v>84</v>
      </c>
      <c r="D436" s="111" t="s">
        <v>27</v>
      </c>
      <c r="E436" s="58" t="s">
        <v>244</v>
      </c>
      <c r="F436" s="17" t="s">
        <v>77</v>
      </c>
      <c r="G436" s="56">
        <v>5.35</v>
      </c>
      <c r="H436" s="57">
        <f t="shared" si="75"/>
        <v>4.0124999999999993</v>
      </c>
      <c r="I436" s="60">
        <v>6</v>
      </c>
      <c r="J436" s="65">
        <f t="shared" si="76"/>
        <v>24.08</v>
      </c>
      <c r="K436" s="65">
        <f t="shared" si="77"/>
        <v>5.680472</v>
      </c>
      <c r="L436" s="65">
        <f t="shared" si="74"/>
        <v>29.760472</v>
      </c>
    </row>
    <row r="437" spans="1:12" ht="36" x14ac:dyDescent="0.3">
      <c r="B437" s="110">
        <v>5</v>
      </c>
      <c r="C437" s="29" t="s">
        <v>84</v>
      </c>
      <c r="D437" s="111" t="s">
        <v>27</v>
      </c>
      <c r="E437" s="58" t="s">
        <v>244</v>
      </c>
      <c r="F437" s="17" t="s">
        <v>77</v>
      </c>
      <c r="G437" s="56">
        <v>5.35</v>
      </c>
      <c r="H437" s="57">
        <f t="shared" si="75"/>
        <v>4.0124999999999993</v>
      </c>
      <c r="I437" s="60">
        <v>13</v>
      </c>
      <c r="J437" s="65">
        <f t="shared" si="76"/>
        <v>52.16</v>
      </c>
      <c r="K437" s="65">
        <f t="shared" si="77"/>
        <v>12.304544</v>
      </c>
      <c r="L437" s="65">
        <f t="shared" si="74"/>
        <v>64.464543999999989</v>
      </c>
    </row>
    <row r="438" spans="1:12" ht="36" x14ac:dyDescent="0.3">
      <c r="B438" s="110">
        <v>6</v>
      </c>
      <c r="C438" s="29" t="s">
        <v>84</v>
      </c>
      <c r="D438" s="111" t="s">
        <v>27</v>
      </c>
      <c r="E438" s="58" t="s">
        <v>244</v>
      </c>
      <c r="F438" s="17" t="s">
        <v>77</v>
      </c>
      <c r="G438" s="56">
        <v>4.53</v>
      </c>
      <c r="H438" s="57">
        <f t="shared" si="75"/>
        <v>3.3975</v>
      </c>
      <c r="I438" s="60">
        <v>6</v>
      </c>
      <c r="J438" s="65">
        <f t="shared" si="76"/>
        <v>20.39</v>
      </c>
      <c r="K438" s="65">
        <f t="shared" si="77"/>
        <v>4.8100009999999997</v>
      </c>
      <c r="L438" s="65">
        <f t="shared" si="74"/>
        <v>25.200001</v>
      </c>
    </row>
    <row r="439" spans="1:12" ht="36" x14ac:dyDescent="0.3">
      <c r="B439" s="110">
        <v>7</v>
      </c>
      <c r="C439" s="29" t="s">
        <v>84</v>
      </c>
      <c r="D439" s="111" t="s">
        <v>27</v>
      </c>
      <c r="E439" s="58" t="s">
        <v>244</v>
      </c>
      <c r="F439" s="17" t="s">
        <v>77</v>
      </c>
      <c r="G439" s="56">
        <v>5.35</v>
      </c>
      <c r="H439" s="57">
        <f t="shared" si="75"/>
        <v>4.0124999999999993</v>
      </c>
      <c r="I439" s="60">
        <v>6</v>
      </c>
      <c r="J439" s="65">
        <f t="shared" si="76"/>
        <v>24.08</v>
      </c>
      <c r="K439" s="65">
        <f t="shared" si="77"/>
        <v>5.680472</v>
      </c>
      <c r="L439" s="65">
        <f t="shared" si="74"/>
        <v>29.760472</v>
      </c>
    </row>
    <row r="440" spans="1:12" ht="36" x14ac:dyDescent="0.3">
      <c r="B440" s="110">
        <v>8</v>
      </c>
      <c r="C440" s="29" t="s">
        <v>84</v>
      </c>
      <c r="D440" s="111" t="s">
        <v>27</v>
      </c>
      <c r="E440" s="58" t="s">
        <v>244</v>
      </c>
      <c r="F440" s="17" t="s">
        <v>77</v>
      </c>
      <c r="G440" s="56">
        <v>5.35</v>
      </c>
      <c r="H440" s="57">
        <f t="shared" si="75"/>
        <v>4.0124999999999993</v>
      </c>
      <c r="I440" s="60">
        <v>4</v>
      </c>
      <c r="J440" s="65">
        <f t="shared" si="76"/>
        <v>16.05</v>
      </c>
      <c r="K440" s="65">
        <f t="shared" si="77"/>
        <v>3.7861950000000002</v>
      </c>
      <c r="L440" s="65">
        <f t="shared" si="74"/>
        <v>19.836195</v>
      </c>
    </row>
    <row r="441" spans="1:12" ht="36" x14ac:dyDescent="0.3">
      <c r="B441" s="110">
        <v>9</v>
      </c>
      <c r="C441" s="29" t="s">
        <v>84</v>
      </c>
      <c r="D441" s="111" t="s">
        <v>27</v>
      </c>
      <c r="E441" s="58" t="s">
        <v>244</v>
      </c>
      <c r="F441" s="17" t="s">
        <v>77</v>
      </c>
      <c r="G441" s="56">
        <v>5.35</v>
      </c>
      <c r="H441" s="57">
        <f t="shared" si="75"/>
        <v>4.0124999999999993</v>
      </c>
      <c r="I441" s="60">
        <v>5</v>
      </c>
      <c r="J441" s="65">
        <f t="shared" si="76"/>
        <v>20.059999999999999</v>
      </c>
      <c r="K441" s="65">
        <f t="shared" si="77"/>
        <v>4.7321539999999995</v>
      </c>
      <c r="L441" s="65">
        <f t="shared" si="74"/>
        <v>24.792153999999996</v>
      </c>
    </row>
    <row r="442" spans="1:12" ht="36" x14ac:dyDescent="0.3">
      <c r="B442" s="110">
        <v>10</v>
      </c>
      <c r="C442" s="29" t="s">
        <v>84</v>
      </c>
      <c r="D442" s="111" t="s">
        <v>25</v>
      </c>
      <c r="E442" s="58" t="s">
        <v>244</v>
      </c>
      <c r="F442" s="17" t="s">
        <v>77</v>
      </c>
      <c r="G442" s="56">
        <v>5.33</v>
      </c>
      <c r="H442" s="57">
        <f t="shared" si="75"/>
        <v>3.9975000000000001</v>
      </c>
      <c r="I442" s="60">
        <v>1</v>
      </c>
      <c r="J442" s="64">
        <f t="shared" si="76"/>
        <v>4</v>
      </c>
      <c r="K442" s="65">
        <f>(J442*0.2359)</f>
        <v>0.94359999999999999</v>
      </c>
      <c r="L442" s="65">
        <f t="shared" si="74"/>
        <v>4.9436</v>
      </c>
    </row>
    <row r="443" spans="1:12" ht="36" x14ac:dyDescent="0.3">
      <c r="B443" s="110">
        <v>11</v>
      </c>
      <c r="C443" s="29" t="s">
        <v>84</v>
      </c>
      <c r="D443" s="111" t="s">
        <v>25</v>
      </c>
      <c r="E443" s="58" t="s">
        <v>244</v>
      </c>
      <c r="F443" s="17" t="s">
        <v>77</v>
      </c>
      <c r="G443" s="56">
        <v>5.55</v>
      </c>
      <c r="H443" s="57">
        <f t="shared" si="75"/>
        <v>4.1624999999999996</v>
      </c>
      <c r="I443" s="60">
        <v>1</v>
      </c>
      <c r="J443" s="64">
        <f t="shared" si="76"/>
        <v>4.16</v>
      </c>
      <c r="K443" s="65">
        <f t="shared" si="77"/>
        <v>0.98134399999999999</v>
      </c>
      <c r="L443" s="65">
        <f t="shared" si="74"/>
        <v>5.1413440000000001</v>
      </c>
    </row>
    <row r="444" spans="1:12" ht="36" x14ac:dyDescent="0.3">
      <c r="B444" s="110">
        <v>12</v>
      </c>
      <c r="C444" s="29" t="s">
        <v>84</v>
      </c>
      <c r="D444" s="111" t="s">
        <v>27</v>
      </c>
      <c r="E444" s="58" t="s">
        <v>244</v>
      </c>
      <c r="F444" s="17" t="s">
        <v>77</v>
      </c>
      <c r="G444" s="56">
        <v>5.05</v>
      </c>
      <c r="H444" s="57">
        <f t="shared" si="75"/>
        <v>3.7874999999999996</v>
      </c>
      <c r="I444" s="60">
        <v>3</v>
      </c>
      <c r="J444" s="64">
        <f t="shared" si="76"/>
        <v>11.36</v>
      </c>
      <c r="K444" s="65">
        <f t="shared" si="77"/>
        <v>2.679824</v>
      </c>
      <c r="L444" s="65">
        <f t="shared" si="74"/>
        <v>14.039823999999999</v>
      </c>
    </row>
    <row r="445" spans="1:12" ht="36" x14ac:dyDescent="0.3">
      <c r="B445" s="110">
        <v>13</v>
      </c>
      <c r="C445" s="29" t="s">
        <v>84</v>
      </c>
      <c r="D445" s="111" t="s">
        <v>27</v>
      </c>
      <c r="E445" s="58" t="s">
        <v>244</v>
      </c>
      <c r="F445" s="17" t="s">
        <v>77</v>
      </c>
      <c r="G445" s="56">
        <v>5.05</v>
      </c>
      <c r="H445" s="57">
        <f t="shared" si="75"/>
        <v>3.7874999999999996</v>
      </c>
      <c r="I445" s="60">
        <v>4</v>
      </c>
      <c r="J445" s="64">
        <f t="shared" si="76"/>
        <v>15.15</v>
      </c>
      <c r="K445" s="65">
        <f t="shared" si="77"/>
        <v>3.5738850000000002</v>
      </c>
      <c r="L445" s="65">
        <f t="shared" si="74"/>
        <v>18.723884999999999</v>
      </c>
    </row>
    <row r="446" spans="1:12" ht="36" x14ac:dyDescent="0.3">
      <c r="B446" s="110">
        <v>14</v>
      </c>
      <c r="C446" s="29" t="s">
        <v>84</v>
      </c>
      <c r="D446" s="111" t="s">
        <v>27</v>
      </c>
      <c r="E446" s="58" t="s">
        <v>244</v>
      </c>
      <c r="F446" s="17" t="s">
        <v>77</v>
      </c>
      <c r="G446" s="56">
        <v>5.05</v>
      </c>
      <c r="H446" s="57">
        <f t="shared" si="75"/>
        <v>3.7874999999999996</v>
      </c>
      <c r="I446" s="60">
        <v>1</v>
      </c>
      <c r="J446" s="64">
        <f>ROUND(H446*I446,2)</f>
        <v>3.79</v>
      </c>
      <c r="K446" s="65">
        <f t="shared" si="77"/>
        <v>0.89406099999999999</v>
      </c>
      <c r="L446" s="65">
        <f t="shared" si="74"/>
        <v>4.6840609999999998</v>
      </c>
    </row>
    <row r="447" spans="1:12" x14ac:dyDescent="0.3">
      <c r="B447" s="13"/>
      <c r="C447" s="41" t="s">
        <v>10</v>
      </c>
      <c r="D447" s="151"/>
      <c r="E447" s="185"/>
      <c r="F447" s="23"/>
      <c r="G447" s="11"/>
      <c r="H447" s="11"/>
      <c r="I447" s="22">
        <f>SUM(I433:I446)</f>
        <v>83</v>
      </c>
      <c r="J447" s="26">
        <f>SUM(J433:J446)</f>
        <v>338.83000000000004</v>
      </c>
      <c r="K447" s="26">
        <f>SUM(K433:K446)</f>
        <v>79.929997</v>
      </c>
      <c r="L447" s="21">
        <f>ROUND(SUM(L433:L446),2)</f>
        <v>418.76</v>
      </c>
    </row>
    <row r="448" spans="1:12" x14ac:dyDescent="0.3">
      <c r="A448" s="8" t="s">
        <v>88</v>
      </c>
      <c r="B448" s="8" t="s">
        <v>114</v>
      </c>
      <c r="C448" s="103"/>
      <c r="D448" s="106"/>
      <c r="E448" s="169"/>
      <c r="F448" s="20"/>
      <c r="G448" s="6"/>
      <c r="H448" s="6"/>
      <c r="I448" s="19"/>
      <c r="J448" s="42"/>
      <c r="K448" s="42"/>
      <c r="L448" s="43"/>
    </row>
    <row r="449" spans="1:12" ht="36" x14ac:dyDescent="0.3">
      <c r="B449" s="110">
        <v>1</v>
      </c>
      <c r="C449" s="72" t="s">
        <v>33</v>
      </c>
      <c r="D449" s="125" t="s">
        <v>115</v>
      </c>
      <c r="E449" s="58" t="s">
        <v>116</v>
      </c>
      <c r="F449" s="56" t="s">
        <v>77</v>
      </c>
      <c r="G449" s="57">
        <v>5.86</v>
      </c>
      <c r="H449" s="57">
        <f t="shared" ref="H449:H450" si="78">G449*75%</f>
        <v>4.3950000000000005</v>
      </c>
      <c r="I449" s="57">
        <v>32.380000000000003</v>
      </c>
      <c r="J449" s="57">
        <f>I449*H449</f>
        <v>142.31010000000003</v>
      </c>
      <c r="K449" s="57">
        <f>J449*23.59%</f>
        <v>33.570952590000005</v>
      </c>
      <c r="L449" s="57">
        <f>J449+K449</f>
        <v>175.88105259000002</v>
      </c>
    </row>
    <row r="450" spans="1:12" ht="36" x14ac:dyDescent="0.3">
      <c r="B450" s="110">
        <v>2</v>
      </c>
      <c r="C450" s="72" t="s">
        <v>33</v>
      </c>
      <c r="D450" s="125" t="s">
        <v>115</v>
      </c>
      <c r="E450" s="58" t="s">
        <v>116</v>
      </c>
      <c r="F450" s="56" t="s">
        <v>77</v>
      </c>
      <c r="G450" s="57">
        <v>5.53</v>
      </c>
      <c r="H450" s="57">
        <f t="shared" si="78"/>
        <v>4.1475</v>
      </c>
      <c r="I450" s="57">
        <v>11.33</v>
      </c>
      <c r="J450" s="57">
        <f t="shared" ref="J450:J451" si="79">I450*H450</f>
        <v>46.991174999999998</v>
      </c>
      <c r="K450" s="57">
        <f t="shared" ref="K450:K451" si="80">J450*23.59%</f>
        <v>11.0852181825</v>
      </c>
      <c r="L450" s="57">
        <f t="shared" ref="L450:L454" si="81">J450+K450</f>
        <v>58.076393182499999</v>
      </c>
    </row>
    <row r="451" spans="1:12" ht="36" x14ac:dyDescent="0.3">
      <c r="B451" s="110">
        <v>3</v>
      </c>
      <c r="C451" s="72" t="s">
        <v>33</v>
      </c>
      <c r="D451" s="125" t="s">
        <v>115</v>
      </c>
      <c r="E451" s="58" t="s">
        <v>116</v>
      </c>
      <c r="F451" s="56" t="s">
        <v>77</v>
      </c>
      <c r="G451" s="57">
        <v>5.2</v>
      </c>
      <c r="H451" s="57">
        <f>G451*75%</f>
        <v>3.9000000000000004</v>
      </c>
      <c r="I451" s="57">
        <v>47.8</v>
      </c>
      <c r="J451" s="57">
        <f t="shared" si="79"/>
        <v>186.42000000000002</v>
      </c>
      <c r="K451" s="57">
        <f t="shared" si="80"/>
        <v>43.976478</v>
      </c>
      <c r="L451" s="57">
        <f t="shared" si="81"/>
        <v>230.396478</v>
      </c>
    </row>
    <row r="452" spans="1:12" ht="41.4" x14ac:dyDescent="0.3">
      <c r="B452" s="110">
        <v>4</v>
      </c>
      <c r="C452" s="72" t="s">
        <v>33</v>
      </c>
      <c r="D452" s="125" t="s">
        <v>165</v>
      </c>
      <c r="E452" s="58" t="s">
        <v>116</v>
      </c>
      <c r="F452" s="56" t="s">
        <v>77</v>
      </c>
      <c r="G452" s="56">
        <v>5.86</v>
      </c>
      <c r="H452" s="57">
        <f>G452*75%</f>
        <v>4.3950000000000005</v>
      </c>
      <c r="I452" s="57">
        <v>1.67</v>
      </c>
      <c r="J452" s="57">
        <f>H452*I452</f>
        <v>7.3396500000000007</v>
      </c>
      <c r="K452" s="57">
        <f>J452*21.94%</f>
        <v>1.6103192100000003</v>
      </c>
      <c r="L452" s="57">
        <f t="shared" si="81"/>
        <v>8.9499692100000008</v>
      </c>
    </row>
    <row r="453" spans="1:12" ht="36" x14ac:dyDescent="0.3">
      <c r="B453" s="110">
        <v>5</v>
      </c>
      <c r="C453" s="72" t="s">
        <v>33</v>
      </c>
      <c r="D453" s="125" t="s">
        <v>58</v>
      </c>
      <c r="E453" s="58" t="s">
        <v>116</v>
      </c>
      <c r="F453" s="56" t="s">
        <v>77</v>
      </c>
      <c r="G453" s="56">
        <v>6.38</v>
      </c>
      <c r="H453" s="57">
        <f t="shared" ref="H453:H454" si="82">G453*75%</f>
        <v>4.7850000000000001</v>
      </c>
      <c r="I453" s="57">
        <v>53.75</v>
      </c>
      <c r="J453" s="57">
        <f t="shared" ref="J453:J455" si="83">H453*I453</f>
        <v>257.19375000000002</v>
      </c>
      <c r="K453" s="57">
        <f t="shared" ref="K453:K455" si="84">J453*23.59%</f>
        <v>60.672005625000004</v>
      </c>
      <c r="L453" s="57">
        <f t="shared" si="81"/>
        <v>317.86575562500002</v>
      </c>
    </row>
    <row r="454" spans="1:12" ht="41.4" x14ac:dyDescent="0.3">
      <c r="B454" s="110">
        <v>6</v>
      </c>
      <c r="C454" s="72" t="s">
        <v>33</v>
      </c>
      <c r="D454" s="125" t="s">
        <v>166</v>
      </c>
      <c r="E454" s="58" t="s">
        <v>116</v>
      </c>
      <c r="F454" s="56" t="s">
        <v>77</v>
      </c>
      <c r="G454" s="56">
        <v>6.38</v>
      </c>
      <c r="H454" s="57">
        <f t="shared" si="82"/>
        <v>4.7850000000000001</v>
      </c>
      <c r="I454" s="57">
        <v>15.17</v>
      </c>
      <c r="J454" s="57">
        <f t="shared" si="83"/>
        <v>72.588450000000009</v>
      </c>
      <c r="K454" s="57">
        <f>J454*21.94%</f>
        <v>15.925905930000003</v>
      </c>
      <c r="L454" s="57">
        <f t="shared" si="81"/>
        <v>88.514355930000008</v>
      </c>
    </row>
    <row r="455" spans="1:12" ht="36" x14ac:dyDescent="0.3">
      <c r="B455" s="110">
        <v>7</v>
      </c>
      <c r="C455" s="72" t="s">
        <v>33</v>
      </c>
      <c r="D455" s="125" t="s">
        <v>117</v>
      </c>
      <c r="E455" s="58" t="s">
        <v>116</v>
      </c>
      <c r="F455" s="56">
        <v>1244</v>
      </c>
      <c r="G455" s="56" t="s">
        <v>77</v>
      </c>
      <c r="H455" s="57">
        <v>5.5534999999999997</v>
      </c>
      <c r="I455" s="57">
        <v>8.17</v>
      </c>
      <c r="J455" s="57">
        <f t="shared" si="83"/>
        <v>45.372094999999995</v>
      </c>
      <c r="K455" s="57">
        <f t="shared" si="84"/>
        <v>10.703277210499998</v>
      </c>
      <c r="L455" s="57">
        <v>56.09</v>
      </c>
    </row>
    <row r="456" spans="1:12" x14ac:dyDescent="0.3">
      <c r="B456" s="13"/>
      <c r="C456" s="41" t="s">
        <v>10</v>
      </c>
      <c r="D456" s="151"/>
      <c r="E456" s="185"/>
      <c r="F456" s="23"/>
      <c r="G456" s="11"/>
      <c r="H456" s="11"/>
      <c r="I456" s="16">
        <f>SUM(I449:I455)</f>
        <v>170.26999999999998</v>
      </c>
      <c r="J456" s="26">
        <f>SUM(J449:J455)</f>
        <v>758.21522000000004</v>
      </c>
      <c r="K456" s="26">
        <f>SUM(K449:K455)</f>
        <v>177.54415674800001</v>
      </c>
      <c r="L456" s="26">
        <f>ROUND(SUM(L449:L455),2)</f>
        <v>935.77</v>
      </c>
    </row>
    <row r="457" spans="1:12" x14ac:dyDescent="0.3">
      <c r="A457" s="8" t="s">
        <v>90</v>
      </c>
      <c r="B457" s="152" t="s">
        <v>118</v>
      </c>
      <c r="C457" s="103"/>
      <c r="D457" s="106"/>
      <c r="E457" s="169"/>
      <c r="F457" s="20"/>
      <c r="G457" s="6"/>
      <c r="H457" s="6"/>
      <c r="I457" s="19"/>
      <c r="J457" s="42"/>
      <c r="K457" s="42"/>
      <c r="L457" s="43"/>
    </row>
    <row r="458" spans="1:12" ht="61.2" x14ac:dyDescent="0.3">
      <c r="B458" s="110">
        <v>1</v>
      </c>
      <c r="C458" s="105" t="s">
        <v>118</v>
      </c>
      <c r="D458" s="111" t="s">
        <v>119</v>
      </c>
      <c r="E458" s="161" t="s">
        <v>245</v>
      </c>
      <c r="F458" s="56">
        <v>1260</v>
      </c>
      <c r="G458" s="57">
        <v>7.875</v>
      </c>
      <c r="H458" s="57">
        <v>5.9062999999999999</v>
      </c>
      <c r="I458" s="60">
        <v>13</v>
      </c>
      <c r="J458" s="64">
        <v>76.78</v>
      </c>
      <c r="K458" s="64">
        <v>18.11</v>
      </c>
      <c r="L458" s="64">
        <f t="shared" ref="L458:L460" si="85">SUM(J458:K458)</f>
        <v>94.89</v>
      </c>
    </row>
    <row r="459" spans="1:12" ht="67.8" customHeight="1" x14ac:dyDescent="0.3">
      <c r="B459" s="110">
        <v>2</v>
      </c>
      <c r="C459" s="105" t="s">
        <v>118</v>
      </c>
      <c r="D459" s="111" t="s">
        <v>7</v>
      </c>
      <c r="E459" s="77" t="s">
        <v>246</v>
      </c>
      <c r="F459" s="56">
        <v>1125</v>
      </c>
      <c r="G459" s="57">
        <v>7.0312999999999999</v>
      </c>
      <c r="H459" s="57">
        <v>5.2735000000000003</v>
      </c>
      <c r="I459" s="60">
        <v>5</v>
      </c>
      <c r="J459" s="64">
        <v>26.37</v>
      </c>
      <c r="K459" s="64">
        <v>5.79</v>
      </c>
      <c r="L459" s="64">
        <f t="shared" si="85"/>
        <v>32.160000000000004</v>
      </c>
    </row>
    <row r="460" spans="1:12" ht="30.6" x14ac:dyDescent="0.3">
      <c r="B460" s="110">
        <v>3</v>
      </c>
      <c r="C460" s="105" t="s">
        <v>118</v>
      </c>
      <c r="D460" s="111" t="s">
        <v>8</v>
      </c>
      <c r="E460" s="77" t="s">
        <v>247</v>
      </c>
      <c r="F460" s="56">
        <v>935</v>
      </c>
      <c r="G460" s="57">
        <v>5.8437999999999999</v>
      </c>
      <c r="H460" s="57">
        <v>4.3829000000000002</v>
      </c>
      <c r="I460" s="60">
        <v>8</v>
      </c>
      <c r="J460" s="64">
        <v>35.06</v>
      </c>
      <c r="K460" s="64">
        <v>7.69</v>
      </c>
      <c r="L460" s="64">
        <f t="shared" si="85"/>
        <v>42.75</v>
      </c>
    </row>
    <row r="461" spans="1:12" x14ac:dyDescent="0.3">
      <c r="B461" s="13"/>
      <c r="C461" s="41" t="s">
        <v>10</v>
      </c>
      <c r="D461" s="151"/>
      <c r="E461" s="185"/>
      <c r="F461" s="23"/>
      <c r="G461" s="11"/>
      <c r="H461" s="11"/>
      <c r="I461" s="27">
        <f>SUM(I458:I460)</f>
        <v>26</v>
      </c>
      <c r="J461" s="26">
        <f>SUM(J458:J460)</f>
        <v>138.21</v>
      </c>
      <c r="K461" s="26">
        <f>SUM(K458:K460)</f>
        <v>31.59</v>
      </c>
      <c r="L461" s="26">
        <f>ROUND(SUM(L458:L460),2)</f>
        <v>169.8</v>
      </c>
    </row>
    <row r="462" spans="1:12" ht="96.6" x14ac:dyDescent="0.3">
      <c r="A462" s="8" t="s">
        <v>91</v>
      </c>
      <c r="B462" s="8" t="s">
        <v>86</v>
      </c>
      <c r="C462" s="106"/>
      <c r="D462" s="106"/>
      <c r="E462" s="169"/>
      <c r="F462" s="20"/>
      <c r="G462" s="6"/>
      <c r="H462" s="87" t="s">
        <v>248</v>
      </c>
      <c r="I462" s="19"/>
      <c r="J462" s="42"/>
      <c r="K462" s="42"/>
      <c r="L462" s="43"/>
    </row>
    <row r="463" spans="1:12" ht="91.8" x14ac:dyDescent="0.3">
      <c r="B463" s="153">
        <v>1</v>
      </c>
      <c r="C463" s="154" t="s">
        <v>86</v>
      </c>
      <c r="D463" s="143" t="s">
        <v>27</v>
      </c>
      <c r="E463" s="162" t="s">
        <v>249</v>
      </c>
      <c r="F463" s="57" t="s">
        <v>77</v>
      </c>
      <c r="G463" s="76">
        <v>5.56</v>
      </c>
      <c r="H463" s="76">
        <v>1.6679999999999999</v>
      </c>
      <c r="I463" s="155">
        <v>84</v>
      </c>
      <c r="J463" s="99">
        <v>140.11000000000001</v>
      </c>
      <c r="K463" s="99">
        <v>33.049999999999997</v>
      </c>
      <c r="L463" s="99">
        <v>173.16</v>
      </c>
    </row>
    <row r="464" spans="1:12" ht="81.599999999999994" x14ac:dyDescent="0.3">
      <c r="B464" s="153">
        <v>2</v>
      </c>
      <c r="C464" s="154" t="s">
        <v>86</v>
      </c>
      <c r="D464" s="143" t="s">
        <v>27</v>
      </c>
      <c r="E464" s="162" t="s">
        <v>250</v>
      </c>
      <c r="F464" s="57" t="s">
        <v>77</v>
      </c>
      <c r="G464" s="76">
        <v>5.0545</v>
      </c>
      <c r="H464" s="76">
        <v>1.5164</v>
      </c>
      <c r="I464" s="155">
        <v>160</v>
      </c>
      <c r="J464" s="99">
        <v>242.62</v>
      </c>
      <c r="K464" s="99">
        <v>57.24</v>
      </c>
      <c r="L464" s="99">
        <v>299.86</v>
      </c>
    </row>
    <row r="465" spans="2:12" ht="81.599999999999994" x14ac:dyDescent="0.3">
      <c r="B465" s="153">
        <v>3</v>
      </c>
      <c r="C465" s="154" t="s">
        <v>86</v>
      </c>
      <c r="D465" s="143" t="s">
        <v>89</v>
      </c>
      <c r="E465" s="162" t="s">
        <v>251</v>
      </c>
      <c r="F465" s="57" t="s">
        <v>77</v>
      </c>
      <c r="G465" s="76">
        <v>6.07</v>
      </c>
      <c r="H465" s="76">
        <v>1.821</v>
      </c>
      <c r="I465" s="155">
        <v>160</v>
      </c>
      <c r="J465" s="99">
        <v>291.36</v>
      </c>
      <c r="K465" s="99">
        <v>63.93</v>
      </c>
      <c r="L465" s="99">
        <v>355.29</v>
      </c>
    </row>
    <row r="466" spans="2:12" ht="91.8" x14ac:dyDescent="0.3">
      <c r="B466" s="153">
        <v>4</v>
      </c>
      <c r="C466" s="154" t="s">
        <v>86</v>
      </c>
      <c r="D466" s="143" t="s">
        <v>27</v>
      </c>
      <c r="E466" s="162" t="s">
        <v>252</v>
      </c>
      <c r="F466" s="57" t="s">
        <v>77</v>
      </c>
      <c r="G466" s="76">
        <v>5.41</v>
      </c>
      <c r="H466" s="76">
        <v>1.623</v>
      </c>
      <c r="I466" s="155">
        <v>56</v>
      </c>
      <c r="J466" s="99">
        <v>90.89</v>
      </c>
      <c r="K466" s="99">
        <v>21.44</v>
      </c>
      <c r="L466" s="99">
        <v>112.33</v>
      </c>
    </row>
    <row r="467" spans="2:12" ht="81.599999999999994" x14ac:dyDescent="0.3">
      <c r="B467" s="153">
        <v>5</v>
      </c>
      <c r="C467" s="154" t="s">
        <v>86</v>
      </c>
      <c r="D467" s="143" t="s">
        <v>25</v>
      </c>
      <c r="E467" s="162" t="s">
        <v>253</v>
      </c>
      <c r="F467" s="57" t="s">
        <v>77</v>
      </c>
      <c r="G467" s="76">
        <v>6.07</v>
      </c>
      <c r="H467" s="76">
        <v>1.821</v>
      </c>
      <c r="I467" s="155">
        <v>160</v>
      </c>
      <c r="J467" s="99">
        <v>291.36</v>
      </c>
      <c r="K467" s="99">
        <v>63.92</v>
      </c>
      <c r="L467" s="99">
        <v>355.28</v>
      </c>
    </row>
    <row r="468" spans="2:12" ht="81.599999999999994" x14ac:dyDescent="0.3">
      <c r="B468" s="153">
        <v>6</v>
      </c>
      <c r="C468" s="154" t="s">
        <v>86</v>
      </c>
      <c r="D468" s="143" t="s">
        <v>27</v>
      </c>
      <c r="E468" s="162" t="s">
        <v>254</v>
      </c>
      <c r="F468" s="57" t="s">
        <v>77</v>
      </c>
      <c r="G468" s="76">
        <v>5.77</v>
      </c>
      <c r="H468" s="76">
        <v>1.7310000000000001</v>
      </c>
      <c r="I468" s="155">
        <v>48</v>
      </c>
      <c r="J468" s="99">
        <v>83.09</v>
      </c>
      <c r="K468" s="99">
        <v>19.600000000000001</v>
      </c>
      <c r="L468" s="99">
        <v>102.69</v>
      </c>
    </row>
    <row r="469" spans="2:12" ht="81.599999999999994" x14ac:dyDescent="0.3">
      <c r="B469" s="153">
        <v>7</v>
      </c>
      <c r="C469" s="154" t="s">
        <v>86</v>
      </c>
      <c r="D469" s="143" t="s">
        <v>27</v>
      </c>
      <c r="E469" s="162" t="s">
        <v>255</v>
      </c>
      <c r="F469" s="57" t="s">
        <v>77</v>
      </c>
      <c r="G469" s="76">
        <v>5.77</v>
      </c>
      <c r="H469" s="76">
        <v>1.7310000000000001</v>
      </c>
      <c r="I469" s="155">
        <v>12</v>
      </c>
      <c r="J469" s="99">
        <v>20.77</v>
      </c>
      <c r="K469" s="99">
        <v>4.9000000000000004</v>
      </c>
      <c r="L469" s="99">
        <v>25.67</v>
      </c>
    </row>
    <row r="470" spans="2:12" ht="81.599999999999994" x14ac:dyDescent="0.3">
      <c r="B470" s="153">
        <v>8</v>
      </c>
      <c r="C470" s="154" t="s">
        <v>86</v>
      </c>
      <c r="D470" s="143" t="s">
        <v>89</v>
      </c>
      <c r="E470" s="162" t="s">
        <v>256</v>
      </c>
      <c r="F470" s="57" t="s">
        <v>77</v>
      </c>
      <c r="G470" s="76">
        <v>6.3</v>
      </c>
      <c r="H470" s="76">
        <v>1.89</v>
      </c>
      <c r="I470" s="155">
        <v>108</v>
      </c>
      <c r="J470" s="99">
        <v>204.12</v>
      </c>
      <c r="K470" s="99">
        <v>48.15</v>
      </c>
      <c r="L470" s="99">
        <v>252.27</v>
      </c>
    </row>
    <row r="471" spans="2:12" ht="91.8" x14ac:dyDescent="0.3">
      <c r="B471" s="153">
        <v>9</v>
      </c>
      <c r="C471" s="154" t="s">
        <v>86</v>
      </c>
      <c r="D471" s="143" t="s">
        <v>27</v>
      </c>
      <c r="E471" s="162" t="s">
        <v>257</v>
      </c>
      <c r="F471" s="57" t="s">
        <v>77</v>
      </c>
      <c r="G471" s="76">
        <v>5.92</v>
      </c>
      <c r="H471" s="76">
        <v>1.776</v>
      </c>
      <c r="I471" s="155">
        <v>48</v>
      </c>
      <c r="J471" s="99">
        <v>85.25</v>
      </c>
      <c r="K471" s="99">
        <v>20.11</v>
      </c>
      <c r="L471" s="99">
        <v>105.36</v>
      </c>
    </row>
    <row r="472" spans="2:12" ht="81.599999999999994" x14ac:dyDescent="0.3">
      <c r="B472" s="153">
        <v>10</v>
      </c>
      <c r="C472" s="154" t="s">
        <v>86</v>
      </c>
      <c r="D472" s="143" t="s">
        <v>27</v>
      </c>
      <c r="E472" s="162" t="s">
        <v>258</v>
      </c>
      <c r="F472" s="57" t="s">
        <v>77</v>
      </c>
      <c r="G472" s="76">
        <v>5.41</v>
      </c>
      <c r="H472" s="76">
        <v>1.623</v>
      </c>
      <c r="I472" s="155">
        <v>23</v>
      </c>
      <c r="J472" s="99">
        <v>37.33</v>
      </c>
      <c r="K472" s="99">
        <v>8.81</v>
      </c>
      <c r="L472" s="99">
        <v>46.14</v>
      </c>
    </row>
    <row r="473" spans="2:12" ht="91.8" x14ac:dyDescent="0.3">
      <c r="B473" s="153">
        <v>11</v>
      </c>
      <c r="C473" s="154" t="s">
        <v>86</v>
      </c>
      <c r="D473" s="143" t="s">
        <v>27</v>
      </c>
      <c r="E473" s="162" t="s">
        <v>259</v>
      </c>
      <c r="F473" s="57" t="s">
        <v>77</v>
      </c>
      <c r="G473" s="76">
        <v>5.77</v>
      </c>
      <c r="H473" s="76">
        <v>1.7310000000000001</v>
      </c>
      <c r="I473" s="155">
        <v>54</v>
      </c>
      <c r="J473" s="99">
        <v>93.47</v>
      </c>
      <c r="K473" s="99">
        <v>22.05</v>
      </c>
      <c r="L473" s="99">
        <v>115.52</v>
      </c>
    </row>
    <row r="474" spans="2:12" ht="96.6" customHeight="1" x14ac:dyDescent="0.3">
      <c r="B474" s="153">
        <v>12</v>
      </c>
      <c r="C474" s="154" t="s">
        <v>86</v>
      </c>
      <c r="D474" s="143" t="s">
        <v>25</v>
      </c>
      <c r="E474" s="162" t="s">
        <v>260</v>
      </c>
      <c r="F474" s="57" t="s">
        <v>77</v>
      </c>
      <c r="G474" s="76">
        <v>6.07</v>
      </c>
      <c r="H474" s="76">
        <v>1.821</v>
      </c>
      <c r="I474" s="155">
        <v>160</v>
      </c>
      <c r="J474" s="99">
        <v>291.36</v>
      </c>
      <c r="K474" s="99">
        <v>68.73</v>
      </c>
      <c r="L474" s="99">
        <v>360.09</v>
      </c>
    </row>
    <row r="475" spans="2:12" ht="91.8" x14ac:dyDescent="0.3">
      <c r="B475" s="153">
        <v>13</v>
      </c>
      <c r="C475" s="154" t="s">
        <v>86</v>
      </c>
      <c r="D475" s="143" t="s">
        <v>27</v>
      </c>
      <c r="E475" s="162" t="s">
        <v>261</v>
      </c>
      <c r="F475" s="57" t="s">
        <v>77</v>
      </c>
      <c r="G475" s="76">
        <v>5.92</v>
      </c>
      <c r="H475" s="76">
        <v>1.776</v>
      </c>
      <c r="I475" s="155">
        <v>36</v>
      </c>
      <c r="J475" s="99">
        <v>63.94</v>
      </c>
      <c r="K475" s="99">
        <v>15.08</v>
      </c>
      <c r="L475" s="99">
        <v>79.02</v>
      </c>
    </row>
    <row r="476" spans="2:12" ht="81.599999999999994" x14ac:dyDescent="0.3">
      <c r="B476" s="153">
        <v>14</v>
      </c>
      <c r="C476" s="154" t="s">
        <v>86</v>
      </c>
      <c r="D476" s="143" t="s">
        <v>27</v>
      </c>
      <c r="E476" s="162" t="s">
        <v>262</v>
      </c>
      <c r="F476" s="57" t="s">
        <v>77</v>
      </c>
      <c r="G476" s="76">
        <v>5.41</v>
      </c>
      <c r="H476" s="76">
        <v>1.623</v>
      </c>
      <c r="I476" s="155">
        <v>139</v>
      </c>
      <c r="J476" s="99">
        <v>225.6</v>
      </c>
      <c r="K476" s="99">
        <v>53.22</v>
      </c>
      <c r="L476" s="99">
        <v>278.82</v>
      </c>
    </row>
    <row r="477" spans="2:12" ht="91.8" x14ac:dyDescent="0.3">
      <c r="B477" s="153">
        <v>15</v>
      </c>
      <c r="C477" s="154" t="s">
        <v>86</v>
      </c>
      <c r="D477" s="143" t="s">
        <v>27</v>
      </c>
      <c r="E477" s="162" t="s">
        <v>263</v>
      </c>
      <c r="F477" s="57" t="s">
        <v>77</v>
      </c>
      <c r="G477" s="76">
        <v>5.77</v>
      </c>
      <c r="H477" s="76">
        <v>1.7310000000000001</v>
      </c>
      <c r="I477" s="155">
        <v>147</v>
      </c>
      <c r="J477" s="99">
        <v>254.46</v>
      </c>
      <c r="K477" s="99">
        <v>55.83</v>
      </c>
      <c r="L477" s="99">
        <v>310.29000000000002</v>
      </c>
    </row>
    <row r="478" spans="2:12" ht="81.599999999999994" x14ac:dyDescent="0.3">
      <c r="B478" s="153">
        <v>16</v>
      </c>
      <c r="C478" s="154" t="s">
        <v>86</v>
      </c>
      <c r="D478" s="143" t="s">
        <v>49</v>
      </c>
      <c r="E478" s="162" t="s">
        <v>264</v>
      </c>
      <c r="F478" s="57" t="s">
        <v>77</v>
      </c>
      <c r="G478" s="76">
        <v>8.65</v>
      </c>
      <c r="H478" s="76">
        <v>2.5950000000000002</v>
      </c>
      <c r="I478" s="155">
        <v>160</v>
      </c>
      <c r="J478" s="99">
        <v>415.2</v>
      </c>
      <c r="K478" s="99">
        <v>97.95</v>
      </c>
      <c r="L478" s="99">
        <v>513.15</v>
      </c>
    </row>
    <row r="479" spans="2:12" ht="81.599999999999994" x14ac:dyDescent="0.3">
      <c r="B479" s="153">
        <v>17</v>
      </c>
      <c r="C479" s="154" t="s">
        <v>86</v>
      </c>
      <c r="D479" s="143"/>
      <c r="E479" s="162" t="s">
        <v>265</v>
      </c>
      <c r="F479" s="57" t="s">
        <v>77</v>
      </c>
      <c r="G479" s="76">
        <v>5.0545</v>
      </c>
      <c r="H479" s="76">
        <v>1.5164</v>
      </c>
      <c r="I479" s="155">
        <v>66</v>
      </c>
      <c r="J479" s="99">
        <v>100.08</v>
      </c>
      <c r="K479" s="99">
        <v>23.6</v>
      </c>
      <c r="L479" s="99">
        <v>123.68</v>
      </c>
    </row>
    <row r="480" spans="2:12" ht="91.8" x14ac:dyDescent="0.3">
      <c r="B480" s="153">
        <v>18</v>
      </c>
      <c r="C480" s="154" t="s">
        <v>86</v>
      </c>
      <c r="D480" s="143" t="s">
        <v>27</v>
      </c>
      <c r="E480" s="162" t="s">
        <v>266</v>
      </c>
      <c r="F480" s="57" t="s">
        <v>77</v>
      </c>
      <c r="G480" s="76">
        <v>5.77</v>
      </c>
      <c r="H480" s="76">
        <v>1.7310000000000001</v>
      </c>
      <c r="I480" s="155">
        <v>57</v>
      </c>
      <c r="J480" s="99">
        <v>98.67</v>
      </c>
      <c r="K480" s="99">
        <v>23.27</v>
      </c>
      <c r="L480" s="99">
        <v>121.94</v>
      </c>
    </row>
    <row r="481" spans="2:12" ht="91.8" x14ac:dyDescent="0.3">
      <c r="B481" s="153">
        <v>19</v>
      </c>
      <c r="C481" s="154" t="s">
        <v>86</v>
      </c>
      <c r="D481" s="143" t="s">
        <v>27</v>
      </c>
      <c r="E481" s="162" t="s">
        <v>267</v>
      </c>
      <c r="F481" s="57" t="s">
        <v>77</v>
      </c>
      <c r="G481" s="76">
        <v>5.56</v>
      </c>
      <c r="H481" s="76">
        <v>1.6679999999999999</v>
      </c>
      <c r="I481" s="155">
        <v>132</v>
      </c>
      <c r="J481" s="99">
        <v>220.18</v>
      </c>
      <c r="K481" s="99">
        <v>51.94</v>
      </c>
      <c r="L481" s="99">
        <v>272.12</v>
      </c>
    </row>
    <row r="482" spans="2:12" ht="81.599999999999994" x14ac:dyDescent="0.3">
      <c r="B482" s="153">
        <v>20</v>
      </c>
      <c r="C482" s="154" t="s">
        <v>86</v>
      </c>
      <c r="D482" s="156" t="s">
        <v>27</v>
      </c>
      <c r="E482" s="162" t="s">
        <v>268</v>
      </c>
      <c r="F482" s="57" t="s">
        <v>77</v>
      </c>
      <c r="G482" s="76">
        <v>5.56</v>
      </c>
      <c r="H482" s="76">
        <v>1.6679999999999999</v>
      </c>
      <c r="I482" s="155">
        <v>155</v>
      </c>
      <c r="J482" s="99">
        <v>258.54000000000002</v>
      </c>
      <c r="K482" s="99">
        <v>60.99</v>
      </c>
      <c r="L482" s="99">
        <v>319.52999999999997</v>
      </c>
    </row>
    <row r="483" spans="2:12" ht="81.599999999999994" x14ac:dyDescent="0.3">
      <c r="B483" s="153">
        <v>21</v>
      </c>
      <c r="C483" s="154" t="s">
        <v>86</v>
      </c>
      <c r="D483" s="143" t="s">
        <v>89</v>
      </c>
      <c r="E483" s="162" t="s">
        <v>269</v>
      </c>
      <c r="F483" s="57" t="s">
        <v>77</v>
      </c>
      <c r="G483" s="76">
        <v>6.3</v>
      </c>
      <c r="H483" s="76">
        <v>1.89</v>
      </c>
      <c r="I483" s="155">
        <v>78</v>
      </c>
      <c r="J483" s="99">
        <v>147.41999999999999</v>
      </c>
      <c r="K483" s="99">
        <v>32.33</v>
      </c>
      <c r="L483" s="99">
        <v>179.75</v>
      </c>
    </row>
    <row r="484" spans="2:12" ht="81.599999999999994" x14ac:dyDescent="0.3">
      <c r="B484" s="153">
        <v>22</v>
      </c>
      <c r="C484" s="154" t="s">
        <v>86</v>
      </c>
      <c r="D484" s="143"/>
      <c r="E484" s="162" t="s">
        <v>270</v>
      </c>
      <c r="F484" s="57" t="s">
        <v>77</v>
      </c>
      <c r="G484" s="76">
        <v>5.0545</v>
      </c>
      <c r="H484" s="76">
        <v>1.5164</v>
      </c>
      <c r="I484" s="155">
        <v>84</v>
      </c>
      <c r="J484" s="99">
        <v>127.37</v>
      </c>
      <c r="K484" s="99">
        <v>30.04</v>
      </c>
      <c r="L484" s="99">
        <v>157.41</v>
      </c>
    </row>
    <row r="485" spans="2:12" ht="81.599999999999994" x14ac:dyDescent="0.3">
      <c r="B485" s="153">
        <v>23</v>
      </c>
      <c r="C485" s="154" t="s">
        <v>86</v>
      </c>
      <c r="D485" s="143" t="s">
        <v>27</v>
      </c>
      <c r="E485" s="162" t="s">
        <v>271</v>
      </c>
      <c r="F485" s="57" t="s">
        <v>77</v>
      </c>
      <c r="G485" s="76">
        <v>5.0545</v>
      </c>
      <c r="H485" s="76">
        <v>1.5164</v>
      </c>
      <c r="I485" s="155">
        <v>114</v>
      </c>
      <c r="J485" s="99">
        <v>172.86</v>
      </c>
      <c r="K485" s="99">
        <v>40.78</v>
      </c>
      <c r="L485" s="99">
        <v>213.64</v>
      </c>
    </row>
    <row r="486" spans="2:12" ht="91.8" x14ac:dyDescent="0.3">
      <c r="B486" s="153">
        <v>24</v>
      </c>
      <c r="C486" s="154" t="s">
        <v>86</v>
      </c>
      <c r="D486" s="143" t="s">
        <v>27</v>
      </c>
      <c r="E486" s="162" t="s">
        <v>272</v>
      </c>
      <c r="F486" s="57" t="s">
        <v>77</v>
      </c>
      <c r="G486" s="76">
        <v>5.62</v>
      </c>
      <c r="H486" s="76">
        <v>1.6859999999999999</v>
      </c>
      <c r="I486" s="155">
        <v>154</v>
      </c>
      <c r="J486" s="99">
        <v>259.64</v>
      </c>
      <c r="K486" s="99">
        <v>56.96</v>
      </c>
      <c r="L486" s="99">
        <v>316.60000000000002</v>
      </c>
    </row>
    <row r="487" spans="2:12" ht="81.599999999999994" x14ac:dyDescent="0.3">
      <c r="B487" s="153">
        <v>25</v>
      </c>
      <c r="C487" s="154" t="s">
        <v>86</v>
      </c>
      <c r="D487" s="143" t="s">
        <v>27</v>
      </c>
      <c r="E487" s="162" t="s">
        <v>273</v>
      </c>
      <c r="F487" s="57" t="s">
        <v>77</v>
      </c>
      <c r="G487" s="76">
        <v>5.41</v>
      </c>
      <c r="H487" s="76">
        <v>1.623</v>
      </c>
      <c r="I487" s="155">
        <v>75</v>
      </c>
      <c r="J487" s="99">
        <v>121.73</v>
      </c>
      <c r="K487" s="99">
        <v>28.71</v>
      </c>
      <c r="L487" s="99">
        <v>150.44</v>
      </c>
    </row>
    <row r="488" spans="2:12" ht="91.8" x14ac:dyDescent="0.3">
      <c r="B488" s="153">
        <v>26</v>
      </c>
      <c r="C488" s="154" t="s">
        <v>86</v>
      </c>
      <c r="D488" s="143" t="s">
        <v>89</v>
      </c>
      <c r="E488" s="162" t="s">
        <v>274</v>
      </c>
      <c r="F488" s="57" t="s">
        <v>77</v>
      </c>
      <c r="G488" s="76">
        <v>6.07</v>
      </c>
      <c r="H488" s="76">
        <v>1.821</v>
      </c>
      <c r="I488" s="155">
        <v>120</v>
      </c>
      <c r="J488" s="99">
        <v>218.52</v>
      </c>
      <c r="K488" s="99">
        <v>51.55</v>
      </c>
      <c r="L488" s="99">
        <v>270.07</v>
      </c>
    </row>
    <row r="489" spans="2:12" ht="81.599999999999994" x14ac:dyDescent="0.3">
      <c r="B489" s="153">
        <v>27</v>
      </c>
      <c r="C489" s="154" t="s">
        <v>86</v>
      </c>
      <c r="D489" s="156" t="s">
        <v>27</v>
      </c>
      <c r="E489" s="162" t="s">
        <v>275</v>
      </c>
      <c r="F489" s="57" t="s">
        <v>77</v>
      </c>
      <c r="G489" s="76">
        <v>5.77</v>
      </c>
      <c r="H489" s="76">
        <v>1.7310000000000001</v>
      </c>
      <c r="I489" s="155">
        <v>81</v>
      </c>
      <c r="J489" s="99">
        <v>140.21</v>
      </c>
      <c r="K489" s="99">
        <v>33.07</v>
      </c>
      <c r="L489" s="99">
        <v>173.28</v>
      </c>
    </row>
    <row r="490" spans="2:12" ht="91.8" x14ac:dyDescent="0.3">
      <c r="B490" s="153">
        <v>28</v>
      </c>
      <c r="C490" s="154" t="s">
        <v>86</v>
      </c>
      <c r="D490" s="143"/>
      <c r="E490" s="162" t="s">
        <v>276</v>
      </c>
      <c r="F490" s="57" t="s">
        <v>77</v>
      </c>
      <c r="G490" s="76">
        <v>5.0545</v>
      </c>
      <c r="H490" s="76">
        <v>1.5164</v>
      </c>
      <c r="I490" s="155">
        <v>131</v>
      </c>
      <c r="J490" s="99">
        <v>198.64</v>
      </c>
      <c r="K490" s="99">
        <v>46.86</v>
      </c>
      <c r="L490" s="99">
        <v>245.5</v>
      </c>
    </row>
    <row r="491" spans="2:12" ht="91.8" x14ac:dyDescent="0.3">
      <c r="B491" s="153">
        <v>29</v>
      </c>
      <c r="C491" s="154" t="s">
        <v>86</v>
      </c>
      <c r="D491" s="143" t="s">
        <v>27</v>
      </c>
      <c r="E491" s="162" t="s">
        <v>277</v>
      </c>
      <c r="F491" s="57" t="s">
        <v>77</v>
      </c>
      <c r="G491" s="76">
        <v>5.77</v>
      </c>
      <c r="H491" s="76">
        <v>1.7310000000000001</v>
      </c>
      <c r="I491" s="155">
        <v>107</v>
      </c>
      <c r="J491" s="99">
        <v>185.22</v>
      </c>
      <c r="K491" s="99">
        <v>43.69</v>
      </c>
      <c r="L491" s="99">
        <v>228.91</v>
      </c>
    </row>
    <row r="492" spans="2:12" ht="91.8" x14ac:dyDescent="0.3">
      <c r="B492" s="153">
        <v>30</v>
      </c>
      <c r="C492" s="154" t="s">
        <v>86</v>
      </c>
      <c r="D492" s="143" t="s">
        <v>27</v>
      </c>
      <c r="E492" s="162" t="s">
        <v>278</v>
      </c>
      <c r="F492" s="57" t="s">
        <v>77</v>
      </c>
      <c r="G492" s="76">
        <v>5.41</v>
      </c>
      <c r="H492" s="76">
        <v>1.623</v>
      </c>
      <c r="I492" s="157">
        <v>12</v>
      </c>
      <c r="J492" s="99">
        <v>19.48</v>
      </c>
      <c r="K492" s="99">
        <v>4.59</v>
      </c>
      <c r="L492" s="99">
        <v>24.07</v>
      </c>
    </row>
    <row r="493" spans="2:12" ht="81.599999999999994" x14ac:dyDescent="0.3">
      <c r="B493" s="153">
        <v>31</v>
      </c>
      <c r="C493" s="154" t="s">
        <v>86</v>
      </c>
      <c r="D493" s="143" t="s">
        <v>120</v>
      </c>
      <c r="E493" s="162" t="s">
        <v>279</v>
      </c>
      <c r="F493" s="76">
        <v>970</v>
      </c>
      <c r="G493" s="76">
        <v>6.0625</v>
      </c>
      <c r="H493" s="76">
        <f>G493*0.3</f>
        <v>1.8187499999999999</v>
      </c>
      <c r="I493" s="155">
        <v>160</v>
      </c>
      <c r="J493" s="99">
        <v>291</v>
      </c>
      <c r="K493" s="99">
        <v>63.84</v>
      </c>
      <c r="L493" s="99">
        <v>354.84</v>
      </c>
    </row>
    <row r="494" spans="2:12" ht="91.8" x14ac:dyDescent="0.3">
      <c r="B494" s="153">
        <v>32</v>
      </c>
      <c r="C494" s="154" t="s">
        <v>86</v>
      </c>
      <c r="D494" s="143" t="s">
        <v>27</v>
      </c>
      <c r="E494" s="162" t="s">
        <v>280</v>
      </c>
      <c r="F494" s="57" t="s">
        <v>77</v>
      </c>
      <c r="G494" s="76">
        <v>5.77</v>
      </c>
      <c r="H494" s="76">
        <v>1.7310000000000001</v>
      </c>
      <c r="I494" s="155">
        <v>60</v>
      </c>
      <c r="J494" s="99">
        <v>103.86</v>
      </c>
      <c r="K494" s="99">
        <v>22.79</v>
      </c>
      <c r="L494" s="99">
        <v>126.65</v>
      </c>
    </row>
    <row r="495" spans="2:12" ht="102" x14ac:dyDescent="0.3">
      <c r="B495" s="153">
        <v>33</v>
      </c>
      <c r="C495" s="154" t="s">
        <v>86</v>
      </c>
      <c r="D495" s="143" t="s">
        <v>27</v>
      </c>
      <c r="E495" s="162" t="s">
        <v>281</v>
      </c>
      <c r="F495" s="57" t="s">
        <v>77</v>
      </c>
      <c r="G495" s="76">
        <v>5.41</v>
      </c>
      <c r="H495" s="76">
        <v>1.623</v>
      </c>
      <c r="I495" s="155">
        <v>60</v>
      </c>
      <c r="J495" s="99">
        <v>97.38</v>
      </c>
      <c r="K495" s="99">
        <v>22.97</v>
      </c>
      <c r="L495" s="99">
        <v>120.35</v>
      </c>
    </row>
    <row r="496" spans="2:12" ht="81.599999999999994" x14ac:dyDescent="0.3">
      <c r="B496" s="153">
        <v>34</v>
      </c>
      <c r="C496" s="154" t="s">
        <v>86</v>
      </c>
      <c r="D496" s="143" t="s">
        <v>89</v>
      </c>
      <c r="E496" s="162" t="s">
        <v>282</v>
      </c>
      <c r="F496" s="57" t="s">
        <v>77</v>
      </c>
      <c r="G496" s="76">
        <v>5.83</v>
      </c>
      <c r="H496" s="76">
        <v>1.7490000000000001</v>
      </c>
      <c r="I496" s="155">
        <v>94</v>
      </c>
      <c r="J496" s="99">
        <v>164.41</v>
      </c>
      <c r="K496" s="99">
        <v>38.79</v>
      </c>
      <c r="L496" s="99">
        <v>203.2</v>
      </c>
    </row>
    <row r="497" spans="1:12" ht="91.8" x14ac:dyDescent="0.3">
      <c r="B497" s="153">
        <v>35</v>
      </c>
      <c r="C497" s="154" t="s">
        <v>86</v>
      </c>
      <c r="D497" s="143" t="s">
        <v>27</v>
      </c>
      <c r="E497" s="162" t="s">
        <v>283</v>
      </c>
      <c r="F497" s="57" t="s">
        <v>77</v>
      </c>
      <c r="G497" s="76">
        <v>5.41</v>
      </c>
      <c r="H497" s="76">
        <v>1.623</v>
      </c>
      <c r="I497" s="155">
        <v>90</v>
      </c>
      <c r="J497" s="99">
        <v>146.07</v>
      </c>
      <c r="K497" s="99">
        <v>34.450000000000003</v>
      </c>
      <c r="L497" s="99">
        <v>180.52</v>
      </c>
    </row>
    <row r="498" spans="1:12" ht="91.8" x14ac:dyDescent="0.3">
      <c r="B498" s="153">
        <v>36</v>
      </c>
      <c r="C498" s="154" t="s">
        <v>86</v>
      </c>
      <c r="D498" s="143" t="s">
        <v>27</v>
      </c>
      <c r="E498" s="162" t="s">
        <v>284</v>
      </c>
      <c r="F498" s="57" t="s">
        <v>77</v>
      </c>
      <c r="G498" s="76">
        <v>5.77</v>
      </c>
      <c r="H498" s="76">
        <v>1.7310000000000001</v>
      </c>
      <c r="I498" s="155">
        <v>93</v>
      </c>
      <c r="J498" s="99">
        <v>160.97999999999999</v>
      </c>
      <c r="K498" s="99">
        <v>37.979999999999997</v>
      </c>
      <c r="L498" s="99">
        <v>198.96</v>
      </c>
    </row>
    <row r="499" spans="1:12" x14ac:dyDescent="0.3">
      <c r="C499" s="41" t="s">
        <v>10</v>
      </c>
      <c r="D499" s="109"/>
      <c r="E499" s="166"/>
      <c r="F499" s="17"/>
      <c r="G499" s="5"/>
      <c r="H499" s="5"/>
      <c r="I499" s="22">
        <f>SUM(I463:I498)</f>
        <v>3478</v>
      </c>
      <c r="J499" s="26">
        <f>SUM(J463:J498)</f>
        <v>6063.1899999999987</v>
      </c>
      <c r="K499" s="26">
        <f>SUM(K463:K498)</f>
        <v>1403.21</v>
      </c>
      <c r="L499" s="21">
        <f>ROUND(SUM(L463:L498),2)</f>
        <v>7466.4</v>
      </c>
    </row>
    <row r="500" spans="1:12" ht="58.2" customHeight="1" x14ac:dyDescent="0.3">
      <c r="B500" s="193" t="s">
        <v>285</v>
      </c>
      <c r="C500" s="193"/>
      <c r="D500" s="193"/>
      <c r="E500" s="193"/>
      <c r="F500" s="193"/>
      <c r="G500" s="193"/>
      <c r="H500" s="193"/>
      <c r="I500" s="193"/>
      <c r="J500" s="193"/>
      <c r="K500" s="193"/>
      <c r="L500" s="193"/>
    </row>
    <row r="501" spans="1:12" x14ac:dyDescent="0.3">
      <c r="A501" s="8" t="s">
        <v>136</v>
      </c>
      <c r="B501" s="30" t="s">
        <v>92</v>
      </c>
      <c r="C501" s="112"/>
      <c r="D501" s="112"/>
      <c r="E501" s="186"/>
      <c r="F501" s="20"/>
      <c r="G501" s="6"/>
      <c r="H501" s="6"/>
      <c r="I501" s="19"/>
      <c r="J501" s="42"/>
      <c r="K501" s="42"/>
      <c r="L501" s="43"/>
    </row>
    <row r="502" spans="1:12" ht="40.799999999999997" x14ac:dyDescent="0.3">
      <c r="B502" s="18">
        <v>1</v>
      </c>
      <c r="C502" s="72" t="s">
        <v>93</v>
      </c>
      <c r="D502" s="111" t="s">
        <v>7</v>
      </c>
      <c r="E502" s="77" t="s">
        <v>121</v>
      </c>
      <c r="F502" s="56">
        <v>1282</v>
      </c>
      <c r="G502" s="57">
        <v>7.6231999999999998</v>
      </c>
      <c r="H502" s="57">
        <f>G502*0.75</f>
        <v>5.7173999999999996</v>
      </c>
      <c r="I502" s="60">
        <v>30</v>
      </c>
      <c r="J502" s="63">
        <f>I502*H502</f>
        <v>171.52199999999999</v>
      </c>
      <c r="K502" s="63">
        <f t="shared" ref="K502:K554" si="86">J502*23.59%</f>
        <v>40.462039799999999</v>
      </c>
      <c r="L502" s="63">
        <f t="shared" ref="L502:L557" si="87">J502+K502</f>
        <v>211.98403980000001</v>
      </c>
    </row>
    <row r="503" spans="1:12" ht="40.799999999999997" x14ac:dyDescent="0.3">
      <c r="B503" s="18">
        <v>2</v>
      </c>
      <c r="C503" s="72" t="s">
        <v>93</v>
      </c>
      <c r="D503" s="111" t="s">
        <v>7</v>
      </c>
      <c r="E503" s="77" t="s">
        <v>121</v>
      </c>
      <c r="F503" s="56">
        <v>1282</v>
      </c>
      <c r="G503" s="57">
        <v>7.6231999999999998</v>
      </c>
      <c r="H503" s="57">
        <f t="shared" ref="H503:H557" si="88">G503*0.75</f>
        <v>5.7173999999999996</v>
      </c>
      <c r="I503" s="88">
        <v>52.5</v>
      </c>
      <c r="J503" s="63">
        <f>I503*H503</f>
        <v>300.1635</v>
      </c>
      <c r="K503" s="63">
        <f t="shared" si="86"/>
        <v>70.808569649999995</v>
      </c>
      <c r="L503" s="63">
        <f t="shared" si="87"/>
        <v>370.97206964999998</v>
      </c>
    </row>
    <row r="504" spans="1:12" ht="40.799999999999997" x14ac:dyDescent="0.3">
      <c r="B504" s="18">
        <v>3</v>
      </c>
      <c r="C504" s="72" t="s">
        <v>93</v>
      </c>
      <c r="D504" s="111" t="s">
        <v>7</v>
      </c>
      <c r="E504" s="77" t="s">
        <v>121</v>
      </c>
      <c r="F504" s="56">
        <v>1282</v>
      </c>
      <c r="G504" s="57">
        <v>7.6231999999999998</v>
      </c>
      <c r="H504" s="57">
        <f t="shared" si="88"/>
        <v>5.7173999999999996</v>
      </c>
      <c r="I504" s="60">
        <v>72</v>
      </c>
      <c r="J504" s="63">
        <f t="shared" ref="J504:J557" si="89">I504*H504</f>
        <v>411.65279999999996</v>
      </c>
      <c r="K504" s="63">
        <f>J504*23.59%-0.01</f>
        <v>97.098895519999985</v>
      </c>
      <c r="L504" s="63">
        <f t="shared" si="87"/>
        <v>508.75169551999994</v>
      </c>
    </row>
    <row r="505" spans="1:12" ht="40.799999999999997" x14ac:dyDescent="0.3">
      <c r="B505" s="18">
        <v>4</v>
      </c>
      <c r="C505" s="72" t="s">
        <v>93</v>
      </c>
      <c r="D505" s="111" t="s">
        <v>7</v>
      </c>
      <c r="E505" s="77" t="s">
        <v>121</v>
      </c>
      <c r="F505" s="56">
        <v>1282</v>
      </c>
      <c r="G505" s="57">
        <v>7.6231999999999998</v>
      </c>
      <c r="H505" s="57">
        <f t="shared" si="88"/>
        <v>5.7173999999999996</v>
      </c>
      <c r="I505" s="90">
        <v>32</v>
      </c>
      <c r="J505" s="63">
        <f t="shared" si="89"/>
        <v>182.95679999999999</v>
      </c>
      <c r="K505" s="63">
        <f t="shared" si="86"/>
        <v>43.159509119999996</v>
      </c>
      <c r="L505" s="63">
        <f t="shared" si="87"/>
        <v>226.11630911999998</v>
      </c>
    </row>
    <row r="506" spans="1:12" ht="30.6" x14ac:dyDescent="0.3">
      <c r="B506" s="18">
        <v>5</v>
      </c>
      <c r="C506" s="72" t="s">
        <v>93</v>
      </c>
      <c r="D506" s="111" t="s">
        <v>94</v>
      </c>
      <c r="E506" s="77" t="s">
        <v>122</v>
      </c>
      <c r="F506" s="56">
        <v>1282</v>
      </c>
      <c r="G506" s="57">
        <v>7.6231999999999998</v>
      </c>
      <c r="H506" s="57">
        <f t="shared" si="88"/>
        <v>5.7173999999999996</v>
      </c>
      <c r="I506" s="73">
        <v>9.5</v>
      </c>
      <c r="J506" s="63">
        <f t="shared" si="89"/>
        <v>54.315299999999993</v>
      </c>
      <c r="K506" s="63">
        <f t="shared" si="86"/>
        <v>12.812979269999998</v>
      </c>
      <c r="L506" s="63">
        <f t="shared" si="87"/>
        <v>67.128279269999993</v>
      </c>
    </row>
    <row r="507" spans="1:12" ht="40.799999999999997" x14ac:dyDescent="0.3">
      <c r="B507" s="18">
        <v>6</v>
      </c>
      <c r="C507" s="72" t="s">
        <v>93</v>
      </c>
      <c r="D507" s="111" t="s">
        <v>95</v>
      </c>
      <c r="E507" s="77" t="s">
        <v>121</v>
      </c>
      <c r="F507" s="56">
        <v>1140</v>
      </c>
      <c r="G507" s="57">
        <v>6.7789000000000001</v>
      </c>
      <c r="H507" s="57">
        <f t="shared" si="88"/>
        <v>5.0841750000000001</v>
      </c>
      <c r="I507" s="60">
        <v>20</v>
      </c>
      <c r="J507" s="63">
        <f t="shared" si="89"/>
        <v>101.68350000000001</v>
      </c>
      <c r="K507" s="63">
        <f>J507*23.59%-0.01</f>
        <v>23.97713765</v>
      </c>
      <c r="L507" s="63">
        <f t="shared" si="87"/>
        <v>125.66063765000001</v>
      </c>
    </row>
    <row r="508" spans="1:12" ht="40.799999999999997" x14ac:dyDescent="0.3">
      <c r="B508" s="18">
        <v>7</v>
      </c>
      <c r="C508" s="72" t="s">
        <v>93</v>
      </c>
      <c r="D508" s="111" t="s">
        <v>95</v>
      </c>
      <c r="E508" s="77" t="s">
        <v>121</v>
      </c>
      <c r="F508" s="56">
        <v>1140</v>
      </c>
      <c r="G508" s="57">
        <v>6.7789000000000001</v>
      </c>
      <c r="H508" s="57">
        <f t="shared" si="88"/>
        <v>5.0841750000000001</v>
      </c>
      <c r="I508" s="90">
        <v>57.5</v>
      </c>
      <c r="J508" s="63">
        <f t="shared" si="89"/>
        <v>292.34006249999999</v>
      </c>
      <c r="K508" s="63">
        <f t="shared" si="86"/>
        <v>68.963020743749993</v>
      </c>
      <c r="L508" s="63">
        <f t="shared" si="87"/>
        <v>361.30308324375</v>
      </c>
    </row>
    <row r="509" spans="1:12" ht="40.799999999999997" x14ac:dyDescent="0.3">
      <c r="B509" s="18">
        <v>8</v>
      </c>
      <c r="C509" s="72" t="s">
        <v>93</v>
      </c>
      <c r="D509" s="111" t="s">
        <v>95</v>
      </c>
      <c r="E509" s="77" t="s">
        <v>121</v>
      </c>
      <c r="F509" s="56">
        <v>1140</v>
      </c>
      <c r="G509" s="57">
        <v>6.7789000000000001</v>
      </c>
      <c r="H509" s="57">
        <f t="shared" si="88"/>
        <v>5.0841750000000001</v>
      </c>
      <c r="I509" s="90">
        <v>56.5</v>
      </c>
      <c r="J509" s="63">
        <f t="shared" si="89"/>
        <v>287.25588750000003</v>
      </c>
      <c r="K509" s="63">
        <f t="shared" si="86"/>
        <v>67.763663861250009</v>
      </c>
      <c r="L509" s="63">
        <f>J509+K509</f>
        <v>355.01955136125002</v>
      </c>
    </row>
    <row r="510" spans="1:12" ht="40.799999999999997" x14ac:dyDescent="0.3">
      <c r="B510" s="18">
        <v>9</v>
      </c>
      <c r="C510" s="72" t="s">
        <v>93</v>
      </c>
      <c r="D510" s="111" t="s">
        <v>95</v>
      </c>
      <c r="E510" s="77" t="s">
        <v>121</v>
      </c>
      <c r="F510" s="56">
        <v>1140</v>
      </c>
      <c r="G510" s="57">
        <v>6.7789000000000001</v>
      </c>
      <c r="H510" s="57">
        <f t="shared" si="88"/>
        <v>5.0841750000000001</v>
      </c>
      <c r="I510" s="90">
        <v>42</v>
      </c>
      <c r="J510" s="63">
        <f t="shared" si="89"/>
        <v>213.53534999999999</v>
      </c>
      <c r="K510" s="63">
        <f t="shared" si="86"/>
        <v>50.372989064999999</v>
      </c>
      <c r="L510" s="63">
        <f t="shared" si="87"/>
        <v>263.90833906500001</v>
      </c>
    </row>
    <row r="511" spans="1:12" ht="81.599999999999994" x14ac:dyDescent="0.3">
      <c r="B511" s="18">
        <v>10</v>
      </c>
      <c r="C511" s="72" t="s">
        <v>93</v>
      </c>
      <c r="D511" s="111" t="s">
        <v>96</v>
      </c>
      <c r="E511" s="77" t="s">
        <v>97</v>
      </c>
      <c r="F511" s="56">
        <v>1073</v>
      </c>
      <c r="G511" s="57">
        <v>6.3803999999999998</v>
      </c>
      <c r="H511" s="57">
        <f t="shared" si="88"/>
        <v>4.7852999999999994</v>
      </c>
      <c r="I511" s="60">
        <v>46</v>
      </c>
      <c r="J511" s="63">
        <f t="shared" si="89"/>
        <v>220.12379999999996</v>
      </c>
      <c r="K511" s="63">
        <f>J511*23.59%-0.01</f>
        <v>51.91720441999999</v>
      </c>
      <c r="L511" s="63">
        <f t="shared" si="87"/>
        <v>272.04100441999992</v>
      </c>
    </row>
    <row r="512" spans="1:12" ht="81.599999999999994" x14ac:dyDescent="0.3">
      <c r="B512" s="18">
        <v>11</v>
      </c>
      <c r="C512" s="72" t="s">
        <v>93</v>
      </c>
      <c r="D512" s="111" t="s">
        <v>96</v>
      </c>
      <c r="E512" s="77" t="s">
        <v>97</v>
      </c>
      <c r="F512" s="56">
        <v>1073</v>
      </c>
      <c r="G512" s="57">
        <v>6.3803999999999998</v>
      </c>
      <c r="H512" s="57">
        <f t="shared" si="88"/>
        <v>4.7852999999999994</v>
      </c>
      <c r="I512" s="60">
        <v>37</v>
      </c>
      <c r="J512" s="63">
        <f t="shared" si="89"/>
        <v>177.05609999999999</v>
      </c>
      <c r="K512" s="63">
        <f t="shared" si="86"/>
        <v>41.767533989999997</v>
      </c>
      <c r="L512" s="63">
        <f>J512+K512+0.01</f>
        <v>218.83363398999998</v>
      </c>
    </row>
    <row r="513" spans="2:12" ht="81.599999999999994" x14ac:dyDescent="0.3">
      <c r="B513" s="18">
        <v>12</v>
      </c>
      <c r="C513" s="72" t="s">
        <v>93</v>
      </c>
      <c r="D513" s="111" t="s">
        <v>96</v>
      </c>
      <c r="E513" s="77" t="s">
        <v>97</v>
      </c>
      <c r="F513" s="56">
        <v>1153</v>
      </c>
      <c r="G513" s="57">
        <v>6.8562000000000003</v>
      </c>
      <c r="H513" s="57">
        <f t="shared" si="88"/>
        <v>5.14215</v>
      </c>
      <c r="I513" s="60">
        <v>55</v>
      </c>
      <c r="J513" s="63">
        <f t="shared" si="89"/>
        <v>282.81824999999998</v>
      </c>
      <c r="K513" s="63">
        <f t="shared" si="86"/>
        <v>66.716825174999997</v>
      </c>
      <c r="L513" s="63">
        <f t="shared" si="87"/>
        <v>349.53507517499997</v>
      </c>
    </row>
    <row r="514" spans="2:12" ht="81.599999999999994" x14ac:dyDescent="0.3">
      <c r="B514" s="18">
        <v>13</v>
      </c>
      <c r="C514" s="72" t="s">
        <v>93</v>
      </c>
      <c r="D514" s="111" t="s">
        <v>96</v>
      </c>
      <c r="E514" s="77" t="s">
        <v>97</v>
      </c>
      <c r="F514" s="56">
        <v>1073</v>
      </c>
      <c r="G514" s="57">
        <v>6.3803999999999998</v>
      </c>
      <c r="H514" s="57">
        <f t="shared" si="88"/>
        <v>4.7852999999999994</v>
      </c>
      <c r="I514" s="60">
        <v>21</v>
      </c>
      <c r="J514" s="63">
        <f>I514*H514</f>
        <v>100.4913</v>
      </c>
      <c r="K514" s="63">
        <f>J514*23.59%-0.01</f>
        <v>23.695897669999997</v>
      </c>
      <c r="L514" s="63">
        <f t="shared" si="87"/>
        <v>124.18719766999999</v>
      </c>
    </row>
    <row r="515" spans="2:12" ht="81.599999999999994" x14ac:dyDescent="0.3">
      <c r="B515" s="18">
        <v>14</v>
      </c>
      <c r="C515" s="72" t="s">
        <v>93</v>
      </c>
      <c r="D515" s="111" t="s">
        <v>96</v>
      </c>
      <c r="E515" s="77" t="s">
        <v>97</v>
      </c>
      <c r="F515" s="56">
        <v>1073</v>
      </c>
      <c r="G515" s="57">
        <v>6.3803999999999998</v>
      </c>
      <c r="H515" s="57">
        <f t="shared" si="88"/>
        <v>4.7852999999999994</v>
      </c>
      <c r="I515" s="60">
        <v>17</v>
      </c>
      <c r="J515" s="63">
        <f t="shared" si="89"/>
        <v>81.350099999999998</v>
      </c>
      <c r="K515" s="63">
        <f t="shared" si="86"/>
        <v>19.190488590000001</v>
      </c>
      <c r="L515" s="63">
        <f t="shared" si="87"/>
        <v>100.54058859</v>
      </c>
    </row>
    <row r="516" spans="2:12" ht="81.599999999999994" x14ac:dyDescent="0.3">
      <c r="B516" s="18">
        <v>15</v>
      </c>
      <c r="C516" s="72" t="s">
        <v>93</v>
      </c>
      <c r="D516" s="111" t="s">
        <v>96</v>
      </c>
      <c r="E516" s="77" t="s">
        <v>97</v>
      </c>
      <c r="F516" s="56">
        <v>1073</v>
      </c>
      <c r="G516" s="57">
        <v>6.3803999999999998</v>
      </c>
      <c r="H516" s="57">
        <f t="shared" si="88"/>
        <v>4.7852999999999994</v>
      </c>
      <c r="I516" s="60">
        <v>35.5</v>
      </c>
      <c r="J516" s="63">
        <f t="shared" si="89"/>
        <v>169.87814999999998</v>
      </c>
      <c r="K516" s="63">
        <f t="shared" si="86"/>
        <v>40.074255584999996</v>
      </c>
      <c r="L516" s="63">
        <f t="shared" si="87"/>
        <v>209.95240558499998</v>
      </c>
    </row>
    <row r="517" spans="2:12" ht="81.599999999999994" x14ac:dyDescent="0.3">
      <c r="B517" s="18">
        <v>16</v>
      </c>
      <c r="C517" s="72" t="s">
        <v>93</v>
      </c>
      <c r="D517" s="111" t="s">
        <v>8</v>
      </c>
      <c r="E517" s="77" t="s">
        <v>97</v>
      </c>
      <c r="F517" s="56">
        <v>924</v>
      </c>
      <c r="G517" s="57">
        <v>5.4943999999999997</v>
      </c>
      <c r="H517" s="57">
        <f t="shared" si="88"/>
        <v>4.1208</v>
      </c>
      <c r="I517" s="60">
        <v>27.5</v>
      </c>
      <c r="J517" s="63">
        <f t="shared" si="89"/>
        <v>113.322</v>
      </c>
      <c r="K517" s="63">
        <f>J517*23.59%-3.19</f>
        <v>23.542659799999999</v>
      </c>
      <c r="L517" s="63">
        <f>J517+K517</f>
        <v>136.8646598</v>
      </c>
    </row>
    <row r="518" spans="2:12" ht="81.599999999999994" x14ac:dyDescent="0.3">
      <c r="B518" s="18">
        <v>17</v>
      </c>
      <c r="C518" s="72" t="s">
        <v>93</v>
      </c>
      <c r="D518" s="111" t="s">
        <v>8</v>
      </c>
      <c r="E518" s="77" t="s">
        <v>97</v>
      </c>
      <c r="F518" s="56">
        <v>924</v>
      </c>
      <c r="G518" s="57">
        <v>5.4943999999999997</v>
      </c>
      <c r="H518" s="57">
        <f t="shared" si="88"/>
        <v>4.1208</v>
      </c>
      <c r="I518" s="60">
        <v>46.5</v>
      </c>
      <c r="J518" s="63">
        <f t="shared" si="89"/>
        <v>191.6172</v>
      </c>
      <c r="K518" s="63">
        <f t="shared" si="86"/>
        <v>45.202497479999998</v>
      </c>
      <c r="L518" s="63">
        <f>J518+K518</f>
        <v>236.81969748</v>
      </c>
    </row>
    <row r="519" spans="2:12" ht="81.599999999999994" x14ac:dyDescent="0.3">
      <c r="B519" s="18">
        <v>18</v>
      </c>
      <c r="C519" s="72" t="s">
        <v>93</v>
      </c>
      <c r="D519" s="111" t="s">
        <v>8</v>
      </c>
      <c r="E519" s="77" t="s">
        <v>97</v>
      </c>
      <c r="F519" s="56">
        <v>924</v>
      </c>
      <c r="G519" s="57">
        <v>5.4943999999999997</v>
      </c>
      <c r="H519" s="57">
        <f>G519*0.75</f>
        <v>4.1208</v>
      </c>
      <c r="I519" s="60">
        <v>12.5</v>
      </c>
      <c r="J519" s="63">
        <f>I519*H519</f>
        <v>51.51</v>
      </c>
      <c r="K519" s="63">
        <f>J519*23.59%+0.01</f>
        <v>12.161208999999999</v>
      </c>
      <c r="L519" s="63">
        <f>J519+K519</f>
        <v>63.671208999999998</v>
      </c>
    </row>
    <row r="520" spans="2:12" ht="81.599999999999994" x14ac:dyDescent="0.3">
      <c r="B520" s="18">
        <v>19</v>
      </c>
      <c r="C520" s="72" t="s">
        <v>93</v>
      </c>
      <c r="D520" s="111" t="s">
        <v>8</v>
      </c>
      <c r="E520" s="77" t="s">
        <v>97</v>
      </c>
      <c r="F520" s="56">
        <v>924</v>
      </c>
      <c r="G520" s="57">
        <v>5.4943999999999997</v>
      </c>
      <c r="H520" s="57">
        <f>G520*0.75</f>
        <v>4.1208</v>
      </c>
      <c r="I520" s="60">
        <v>21.5</v>
      </c>
      <c r="J520" s="63">
        <f>I520*H520</f>
        <v>88.597200000000001</v>
      </c>
      <c r="K520" s="63">
        <f t="shared" si="86"/>
        <v>20.900079479999999</v>
      </c>
      <c r="L520" s="63">
        <f t="shared" si="87"/>
        <v>109.49727948</v>
      </c>
    </row>
    <row r="521" spans="2:12" ht="81.599999999999994" x14ac:dyDescent="0.3">
      <c r="B521" s="18">
        <v>20</v>
      </c>
      <c r="C521" s="72" t="s">
        <v>93</v>
      </c>
      <c r="D521" s="111" t="s">
        <v>96</v>
      </c>
      <c r="E521" s="77" t="s">
        <v>97</v>
      </c>
      <c r="F521" s="56">
        <v>1073</v>
      </c>
      <c r="G521" s="57">
        <v>6.3803999999999998</v>
      </c>
      <c r="H521" s="57">
        <f t="shared" si="88"/>
        <v>4.7852999999999994</v>
      </c>
      <c r="I521" s="60">
        <v>39.5</v>
      </c>
      <c r="J521" s="63">
        <f t="shared" si="89"/>
        <v>189.01934999999997</v>
      </c>
      <c r="K521" s="63">
        <f t="shared" si="86"/>
        <v>44.589664664999994</v>
      </c>
      <c r="L521" s="63">
        <f t="shared" si="87"/>
        <v>233.60901466499996</v>
      </c>
    </row>
    <row r="522" spans="2:12" ht="81.599999999999994" x14ac:dyDescent="0.3">
      <c r="B522" s="18">
        <v>21</v>
      </c>
      <c r="C522" s="72" t="s">
        <v>93</v>
      </c>
      <c r="D522" s="111" t="s">
        <v>96</v>
      </c>
      <c r="E522" s="77" t="s">
        <v>97</v>
      </c>
      <c r="F522" s="56">
        <v>1153</v>
      </c>
      <c r="G522" s="57">
        <v>6.8562000000000003</v>
      </c>
      <c r="H522" s="57">
        <f t="shared" si="88"/>
        <v>5.14215</v>
      </c>
      <c r="I522" s="60">
        <v>29.5</v>
      </c>
      <c r="J522" s="63">
        <f t="shared" si="89"/>
        <v>151.69342499999999</v>
      </c>
      <c r="K522" s="63">
        <f>J522*23.59%+0.01</f>
        <v>35.794478957499997</v>
      </c>
      <c r="L522" s="63">
        <f>J522+K522-0.01</f>
        <v>187.47790395749999</v>
      </c>
    </row>
    <row r="523" spans="2:12" ht="81.599999999999994" x14ac:dyDescent="0.3">
      <c r="B523" s="18">
        <v>22</v>
      </c>
      <c r="C523" s="72" t="s">
        <v>93</v>
      </c>
      <c r="D523" s="111" t="s">
        <v>96</v>
      </c>
      <c r="E523" s="77" t="s">
        <v>97</v>
      </c>
      <c r="F523" s="56">
        <v>1073</v>
      </c>
      <c r="G523" s="57">
        <v>6.3803999999999998</v>
      </c>
      <c r="H523" s="57">
        <f t="shared" si="88"/>
        <v>4.7852999999999994</v>
      </c>
      <c r="I523" s="60">
        <v>39</v>
      </c>
      <c r="J523" s="63">
        <f t="shared" si="89"/>
        <v>186.62669999999997</v>
      </c>
      <c r="K523" s="63">
        <f>J523*23.59%-0.01</f>
        <v>44.015238529999998</v>
      </c>
      <c r="L523" s="63">
        <f>J523+K523+0.01</f>
        <v>230.65193852999997</v>
      </c>
    </row>
    <row r="524" spans="2:12" ht="81.599999999999994" x14ac:dyDescent="0.3">
      <c r="B524" s="18">
        <v>23</v>
      </c>
      <c r="C524" s="72" t="s">
        <v>93</v>
      </c>
      <c r="D524" s="111" t="s">
        <v>96</v>
      </c>
      <c r="E524" s="77" t="s">
        <v>97</v>
      </c>
      <c r="F524" s="56">
        <v>1073</v>
      </c>
      <c r="G524" s="57">
        <v>6.3803999999999998</v>
      </c>
      <c r="H524" s="57">
        <f t="shared" si="88"/>
        <v>4.7852999999999994</v>
      </c>
      <c r="I524" s="60">
        <v>18.5</v>
      </c>
      <c r="J524" s="63">
        <f>I524*H524</f>
        <v>88.528049999999993</v>
      </c>
      <c r="K524" s="63">
        <f>J524*23.59%+0.01</f>
        <v>20.893766995</v>
      </c>
      <c r="L524" s="63">
        <f t="shared" si="87"/>
        <v>109.421816995</v>
      </c>
    </row>
    <row r="525" spans="2:12" ht="81.599999999999994" x14ac:dyDescent="0.3">
      <c r="B525" s="18">
        <v>24</v>
      </c>
      <c r="C525" s="72" t="s">
        <v>93</v>
      </c>
      <c r="D525" s="111" t="s">
        <v>96</v>
      </c>
      <c r="E525" s="77" t="s">
        <v>97</v>
      </c>
      <c r="F525" s="56">
        <v>1073</v>
      </c>
      <c r="G525" s="57">
        <v>6.3803999999999998</v>
      </c>
      <c r="H525" s="57">
        <f t="shared" si="88"/>
        <v>4.7852999999999994</v>
      </c>
      <c r="I525" s="60">
        <v>36.5</v>
      </c>
      <c r="J525" s="63">
        <f t="shared" si="89"/>
        <v>174.66344999999998</v>
      </c>
      <c r="K525" s="63">
        <f t="shared" si="86"/>
        <v>41.203107854999999</v>
      </c>
      <c r="L525" s="63">
        <f>J525+K525-0.01</f>
        <v>215.85655785500001</v>
      </c>
    </row>
    <row r="526" spans="2:12" ht="81.599999999999994" x14ac:dyDescent="0.3">
      <c r="B526" s="18">
        <v>25</v>
      </c>
      <c r="C526" s="72" t="s">
        <v>93</v>
      </c>
      <c r="D526" s="111" t="s">
        <v>96</v>
      </c>
      <c r="E526" s="77" t="s">
        <v>97</v>
      </c>
      <c r="F526" s="56">
        <v>1073</v>
      </c>
      <c r="G526" s="57">
        <v>6.3803999999999998</v>
      </c>
      <c r="H526" s="57">
        <f t="shared" si="88"/>
        <v>4.7852999999999994</v>
      </c>
      <c r="I526" s="60">
        <v>16</v>
      </c>
      <c r="J526" s="63">
        <f>I526*H526</f>
        <v>76.564799999999991</v>
      </c>
      <c r="K526" s="63">
        <f t="shared" si="86"/>
        <v>18.061636319999998</v>
      </c>
      <c r="L526" s="63">
        <f>J526+K526-0.01</f>
        <v>94.616436319999977</v>
      </c>
    </row>
    <row r="527" spans="2:12" ht="81.599999999999994" x14ac:dyDescent="0.3">
      <c r="B527" s="18">
        <v>26</v>
      </c>
      <c r="C527" s="72" t="s">
        <v>93</v>
      </c>
      <c r="D527" s="111" t="s">
        <v>96</v>
      </c>
      <c r="E527" s="77" t="s">
        <v>97</v>
      </c>
      <c r="F527" s="56">
        <v>1073</v>
      </c>
      <c r="G527" s="57">
        <v>6.3803999999999998</v>
      </c>
      <c r="H527" s="57">
        <f t="shared" si="88"/>
        <v>4.7852999999999994</v>
      </c>
      <c r="I527" s="60">
        <v>47</v>
      </c>
      <c r="J527" s="63">
        <f t="shared" si="89"/>
        <v>224.90909999999997</v>
      </c>
      <c r="K527" s="63">
        <f t="shared" si="86"/>
        <v>53.056056689999991</v>
      </c>
      <c r="L527" s="63">
        <f t="shared" si="87"/>
        <v>277.96515668999996</v>
      </c>
    </row>
    <row r="528" spans="2:12" ht="81.599999999999994" x14ac:dyDescent="0.3">
      <c r="B528" s="18">
        <v>27</v>
      </c>
      <c r="C528" s="72" t="s">
        <v>93</v>
      </c>
      <c r="D528" s="111" t="s">
        <v>8</v>
      </c>
      <c r="E528" s="77" t="s">
        <v>97</v>
      </c>
      <c r="F528" s="56">
        <v>924</v>
      </c>
      <c r="G528" s="57">
        <v>5.4943999999999997</v>
      </c>
      <c r="H528" s="57">
        <f t="shared" si="88"/>
        <v>4.1208</v>
      </c>
      <c r="I528" s="60">
        <v>16</v>
      </c>
      <c r="J528" s="63">
        <f t="shared" si="89"/>
        <v>65.9328</v>
      </c>
      <c r="K528" s="63">
        <f t="shared" si="86"/>
        <v>15.55354752</v>
      </c>
      <c r="L528" s="63">
        <f>J528+K528-0.01</f>
        <v>81.47634751999999</v>
      </c>
    </row>
    <row r="529" spans="2:12" ht="81.599999999999994" x14ac:dyDescent="0.3">
      <c r="B529" s="18">
        <v>28</v>
      </c>
      <c r="C529" s="72" t="s">
        <v>93</v>
      </c>
      <c r="D529" s="111" t="s">
        <v>8</v>
      </c>
      <c r="E529" s="77" t="s">
        <v>97</v>
      </c>
      <c r="F529" s="56">
        <v>924</v>
      </c>
      <c r="G529" s="57">
        <v>5.4943999999999997</v>
      </c>
      <c r="H529" s="57">
        <f t="shared" si="88"/>
        <v>4.1208</v>
      </c>
      <c r="I529" s="60">
        <v>25.5</v>
      </c>
      <c r="J529" s="63">
        <f>I529*H529</f>
        <v>105.0804</v>
      </c>
      <c r="K529" s="63">
        <f t="shared" si="86"/>
        <v>24.788466359999997</v>
      </c>
      <c r="L529" s="63">
        <f t="shared" si="87"/>
        <v>129.86886636</v>
      </c>
    </row>
    <row r="530" spans="2:12" ht="81.599999999999994" x14ac:dyDescent="0.3">
      <c r="B530" s="18">
        <v>29</v>
      </c>
      <c r="C530" s="72" t="s">
        <v>93</v>
      </c>
      <c r="D530" s="111" t="s">
        <v>8</v>
      </c>
      <c r="E530" s="77" t="s">
        <v>97</v>
      </c>
      <c r="F530" s="56">
        <v>924</v>
      </c>
      <c r="G530" s="57">
        <v>5.4943999999999997</v>
      </c>
      <c r="H530" s="57">
        <f t="shared" si="88"/>
        <v>4.1208</v>
      </c>
      <c r="I530" s="60">
        <v>14</v>
      </c>
      <c r="J530" s="63">
        <f t="shared" si="89"/>
        <v>57.691200000000002</v>
      </c>
      <c r="K530" s="63">
        <f t="shared" si="86"/>
        <v>13.609354080000001</v>
      </c>
      <c r="L530" s="63">
        <f>J530+K530</f>
        <v>71.300554079999998</v>
      </c>
    </row>
    <row r="531" spans="2:12" ht="81.599999999999994" x14ac:dyDescent="0.3">
      <c r="B531" s="18">
        <v>30</v>
      </c>
      <c r="C531" s="158" t="s">
        <v>93</v>
      </c>
      <c r="D531" s="111" t="s">
        <v>8</v>
      </c>
      <c r="E531" s="77" t="s">
        <v>97</v>
      </c>
      <c r="F531" s="56">
        <v>924</v>
      </c>
      <c r="G531" s="57">
        <v>5.4943999999999997</v>
      </c>
      <c r="H531" s="57">
        <f t="shared" si="88"/>
        <v>4.1208</v>
      </c>
      <c r="I531" s="60">
        <v>36</v>
      </c>
      <c r="J531" s="63">
        <f t="shared" si="89"/>
        <v>148.34880000000001</v>
      </c>
      <c r="K531" s="63">
        <f>J531*23.59%-0.01</f>
        <v>34.985481920000005</v>
      </c>
      <c r="L531" s="63">
        <f>J531+K531+0.01</f>
        <v>183.34428192000001</v>
      </c>
    </row>
    <row r="532" spans="2:12" ht="81.599999999999994" x14ac:dyDescent="0.3">
      <c r="B532" s="18">
        <v>31</v>
      </c>
      <c r="C532" s="72" t="s">
        <v>93</v>
      </c>
      <c r="D532" s="111" t="s">
        <v>8</v>
      </c>
      <c r="E532" s="77" t="s">
        <v>97</v>
      </c>
      <c r="F532" s="73">
        <v>924</v>
      </c>
      <c r="G532" s="57">
        <v>5.4943999999999997</v>
      </c>
      <c r="H532" s="57">
        <f t="shared" si="88"/>
        <v>4.1208</v>
      </c>
      <c r="I532" s="60">
        <v>14</v>
      </c>
      <c r="J532" s="63">
        <f t="shared" si="89"/>
        <v>57.691200000000002</v>
      </c>
      <c r="K532" s="63">
        <f t="shared" si="86"/>
        <v>13.609354080000001</v>
      </c>
      <c r="L532" s="63">
        <f t="shared" si="87"/>
        <v>71.300554079999998</v>
      </c>
    </row>
    <row r="533" spans="2:12" ht="81.599999999999994" x14ac:dyDescent="0.3">
      <c r="B533" s="18">
        <v>32</v>
      </c>
      <c r="C533" s="72" t="s">
        <v>93</v>
      </c>
      <c r="D533" s="111" t="s">
        <v>96</v>
      </c>
      <c r="E533" s="77" t="s">
        <v>97</v>
      </c>
      <c r="F533" s="56">
        <v>1073</v>
      </c>
      <c r="G533" s="57">
        <v>6.3803999999999998</v>
      </c>
      <c r="H533" s="57">
        <f t="shared" si="88"/>
        <v>4.7852999999999994</v>
      </c>
      <c r="I533" s="60">
        <v>32.5</v>
      </c>
      <c r="J533" s="63">
        <f t="shared" si="89"/>
        <v>155.52224999999999</v>
      </c>
      <c r="K533" s="63">
        <f t="shared" si="86"/>
        <v>36.687698774999994</v>
      </c>
      <c r="L533" s="63">
        <f t="shared" si="87"/>
        <v>192.20994877499999</v>
      </c>
    </row>
    <row r="534" spans="2:12" ht="81.599999999999994" x14ac:dyDescent="0.3">
      <c r="B534" s="18">
        <v>33</v>
      </c>
      <c r="C534" s="72" t="s">
        <v>93</v>
      </c>
      <c r="D534" s="111" t="s">
        <v>96</v>
      </c>
      <c r="E534" s="77" t="s">
        <v>97</v>
      </c>
      <c r="F534" s="56">
        <v>1073</v>
      </c>
      <c r="G534" s="57">
        <v>6.3803999999999998</v>
      </c>
      <c r="H534" s="57">
        <f t="shared" si="88"/>
        <v>4.7852999999999994</v>
      </c>
      <c r="I534" s="60">
        <v>45.5</v>
      </c>
      <c r="J534" s="63">
        <f t="shared" si="89"/>
        <v>217.73114999999999</v>
      </c>
      <c r="K534" s="63">
        <f t="shared" si="86"/>
        <v>51.362778284999997</v>
      </c>
      <c r="L534" s="63">
        <f t="shared" si="87"/>
        <v>269.093928285</v>
      </c>
    </row>
    <row r="535" spans="2:12" ht="81.599999999999994" x14ac:dyDescent="0.3">
      <c r="B535" s="18">
        <v>34</v>
      </c>
      <c r="C535" s="72" t="s">
        <v>93</v>
      </c>
      <c r="D535" s="111" t="s">
        <v>96</v>
      </c>
      <c r="E535" s="77" t="s">
        <v>97</v>
      </c>
      <c r="F535" s="56">
        <v>1073</v>
      </c>
      <c r="G535" s="57">
        <v>6.3803999999999998</v>
      </c>
      <c r="H535" s="57">
        <f t="shared" si="88"/>
        <v>4.7852999999999994</v>
      </c>
      <c r="I535" s="60">
        <v>45.5</v>
      </c>
      <c r="J535" s="63">
        <f t="shared" si="89"/>
        <v>217.73114999999999</v>
      </c>
      <c r="K535" s="63">
        <f t="shared" si="86"/>
        <v>51.362778284999997</v>
      </c>
      <c r="L535" s="63">
        <f t="shared" si="87"/>
        <v>269.093928285</v>
      </c>
    </row>
    <row r="536" spans="2:12" ht="81.599999999999994" x14ac:dyDescent="0.3">
      <c r="B536" s="18">
        <v>35</v>
      </c>
      <c r="C536" s="72" t="s">
        <v>93</v>
      </c>
      <c r="D536" s="111" t="s">
        <v>96</v>
      </c>
      <c r="E536" s="77" t="s">
        <v>97</v>
      </c>
      <c r="F536" s="56">
        <v>1073</v>
      </c>
      <c r="G536" s="57">
        <v>6.3803999999999998</v>
      </c>
      <c r="H536" s="57">
        <f t="shared" si="88"/>
        <v>4.7852999999999994</v>
      </c>
      <c r="I536" s="60">
        <v>76</v>
      </c>
      <c r="J536" s="63">
        <f t="shared" si="89"/>
        <v>363.68279999999993</v>
      </c>
      <c r="K536" s="63">
        <f t="shared" si="86"/>
        <v>85.792772519999986</v>
      </c>
      <c r="L536" s="63">
        <f>J536+K536-0.01</f>
        <v>449.46557251999991</v>
      </c>
    </row>
    <row r="537" spans="2:12" ht="81.599999999999994" x14ac:dyDescent="0.3">
      <c r="B537" s="18">
        <v>36</v>
      </c>
      <c r="C537" s="72" t="s">
        <v>93</v>
      </c>
      <c r="D537" s="111" t="s">
        <v>96</v>
      </c>
      <c r="E537" s="77" t="s">
        <v>97</v>
      </c>
      <c r="F537" s="56">
        <v>1073</v>
      </c>
      <c r="G537" s="57">
        <v>6.3803999999999998</v>
      </c>
      <c r="H537" s="57">
        <f t="shared" si="88"/>
        <v>4.7852999999999994</v>
      </c>
      <c r="I537" s="60">
        <v>24.5</v>
      </c>
      <c r="J537" s="63">
        <f t="shared" si="89"/>
        <v>117.23984999999999</v>
      </c>
      <c r="K537" s="63">
        <f t="shared" si="86"/>
        <v>27.656880614999999</v>
      </c>
      <c r="L537" s="63">
        <f t="shared" si="87"/>
        <v>144.896730615</v>
      </c>
    </row>
    <row r="538" spans="2:12" ht="81.599999999999994" x14ac:dyDescent="0.3">
      <c r="B538" s="18">
        <v>37</v>
      </c>
      <c r="C538" s="72" t="s">
        <v>93</v>
      </c>
      <c r="D538" s="111" t="s">
        <v>96</v>
      </c>
      <c r="E538" s="77" t="s">
        <v>97</v>
      </c>
      <c r="F538" s="56">
        <v>1073</v>
      </c>
      <c r="G538" s="57">
        <v>6.3803999999999998</v>
      </c>
      <c r="H538" s="57">
        <f t="shared" si="88"/>
        <v>4.7852999999999994</v>
      </c>
      <c r="I538" s="60">
        <v>25.5</v>
      </c>
      <c r="J538" s="63">
        <f t="shared" si="89"/>
        <v>122.02514999999998</v>
      </c>
      <c r="K538" s="63">
        <f>J538*23.59%-0.01</f>
        <v>28.775732884999993</v>
      </c>
      <c r="L538" s="63">
        <f>J538+K538+0.01</f>
        <v>150.81088288499996</v>
      </c>
    </row>
    <row r="539" spans="2:12" ht="81.599999999999994" x14ac:dyDescent="0.3">
      <c r="B539" s="18">
        <v>38</v>
      </c>
      <c r="C539" s="72" t="s">
        <v>93</v>
      </c>
      <c r="D539" s="111" t="s">
        <v>96</v>
      </c>
      <c r="E539" s="77" t="s">
        <v>97</v>
      </c>
      <c r="F539" s="56">
        <v>1073</v>
      </c>
      <c r="G539" s="57">
        <v>6.3803999999999998</v>
      </c>
      <c r="H539" s="57">
        <f t="shared" si="88"/>
        <v>4.7852999999999994</v>
      </c>
      <c r="I539" s="60">
        <v>4</v>
      </c>
      <c r="J539" s="63">
        <f>I539*H539</f>
        <v>19.141199999999998</v>
      </c>
      <c r="K539" s="63">
        <f t="shared" si="86"/>
        <v>4.5154090799999995</v>
      </c>
      <c r="L539" s="63">
        <f t="shared" si="87"/>
        <v>23.656609079999996</v>
      </c>
    </row>
    <row r="540" spans="2:12" ht="81.599999999999994" x14ac:dyDescent="0.3">
      <c r="B540" s="18">
        <v>39</v>
      </c>
      <c r="C540" s="72" t="s">
        <v>93</v>
      </c>
      <c r="D540" s="111" t="s">
        <v>8</v>
      </c>
      <c r="E540" s="77" t="s">
        <v>97</v>
      </c>
      <c r="F540" s="56">
        <v>924</v>
      </c>
      <c r="G540" s="57">
        <v>5.4943999999999997</v>
      </c>
      <c r="H540" s="57">
        <f t="shared" si="88"/>
        <v>4.1208</v>
      </c>
      <c r="I540" s="60">
        <v>31</v>
      </c>
      <c r="J540" s="63">
        <f t="shared" si="89"/>
        <v>127.7448</v>
      </c>
      <c r="K540" s="63">
        <f t="shared" si="86"/>
        <v>30.134998319999998</v>
      </c>
      <c r="L540" s="63">
        <f>J540+K540-0.01</f>
        <v>157.86979832</v>
      </c>
    </row>
    <row r="541" spans="2:12" ht="81.599999999999994" x14ac:dyDescent="0.3">
      <c r="B541" s="18">
        <v>40</v>
      </c>
      <c r="C541" s="72" t="s">
        <v>93</v>
      </c>
      <c r="D541" s="111" t="s">
        <v>8</v>
      </c>
      <c r="E541" s="77" t="s">
        <v>97</v>
      </c>
      <c r="F541" s="56">
        <v>924</v>
      </c>
      <c r="G541" s="57">
        <v>5.4943999999999997</v>
      </c>
      <c r="H541" s="57">
        <f t="shared" si="88"/>
        <v>4.1208</v>
      </c>
      <c r="I541" s="60">
        <v>51</v>
      </c>
      <c r="J541" s="63">
        <f t="shared" si="89"/>
        <v>210.16079999999999</v>
      </c>
      <c r="K541" s="63">
        <f t="shared" si="86"/>
        <v>49.576932719999995</v>
      </c>
      <c r="L541" s="63">
        <f t="shared" si="87"/>
        <v>259.73773272</v>
      </c>
    </row>
    <row r="542" spans="2:12" ht="81.599999999999994" x14ac:dyDescent="0.3">
      <c r="B542" s="18">
        <v>41</v>
      </c>
      <c r="C542" s="72" t="s">
        <v>93</v>
      </c>
      <c r="D542" s="111" t="s">
        <v>8</v>
      </c>
      <c r="E542" s="77" t="s">
        <v>97</v>
      </c>
      <c r="F542" s="56">
        <v>924</v>
      </c>
      <c r="G542" s="57">
        <v>5.4943999999999997</v>
      </c>
      <c r="H542" s="57">
        <f t="shared" si="88"/>
        <v>4.1208</v>
      </c>
      <c r="I542" s="60">
        <v>15</v>
      </c>
      <c r="J542" s="63">
        <f>I542*H542</f>
        <v>61.811999999999998</v>
      </c>
      <c r="K542" s="63">
        <f t="shared" si="86"/>
        <v>14.581450799999999</v>
      </c>
      <c r="L542" s="63">
        <f t="shared" si="87"/>
        <v>76.393450799999997</v>
      </c>
    </row>
    <row r="543" spans="2:12" ht="81.599999999999994" x14ac:dyDescent="0.3">
      <c r="B543" s="18">
        <v>42</v>
      </c>
      <c r="C543" s="158" t="s">
        <v>93</v>
      </c>
      <c r="D543" s="158" t="s">
        <v>8</v>
      </c>
      <c r="E543" s="167" t="s">
        <v>97</v>
      </c>
      <c r="F543" s="73">
        <v>740</v>
      </c>
      <c r="G543" s="61">
        <v>4.4002999999999997</v>
      </c>
      <c r="H543" s="61">
        <f>G543*0.75</f>
        <v>3.3002249999999997</v>
      </c>
      <c r="I543" s="73">
        <v>17.5</v>
      </c>
      <c r="J543" s="61">
        <f>I543*H543</f>
        <v>57.753937499999992</v>
      </c>
      <c r="K543" s="61">
        <f t="shared" si="86"/>
        <v>13.624153856249999</v>
      </c>
      <c r="L543" s="61">
        <f>J543+K543-0.01</f>
        <v>71.368091356249991</v>
      </c>
    </row>
    <row r="544" spans="2:12" ht="81.599999999999994" x14ac:dyDescent="0.3">
      <c r="B544" s="18">
        <v>43</v>
      </c>
      <c r="C544" s="72" t="s">
        <v>93</v>
      </c>
      <c r="D544" s="111" t="s">
        <v>96</v>
      </c>
      <c r="E544" s="77" t="s">
        <v>97</v>
      </c>
      <c r="F544" s="56">
        <v>1073</v>
      </c>
      <c r="G544" s="57">
        <v>6.3803999999999998</v>
      </c>
      <c r="H544" s="57">
        <f t="shared" si="88"/>
        <v>4.7852999999999994</v>
      </c>
      <c r="I544" s="60">
        <v>27.5</v>
      </c>
      <c r="J544" s="63">
        <f t="shared" si="89"/>
        <v>131.59574999999998</v>
      </c>
      <c r="K544" s="63">
        <f t="shared" si="86"/>
        <v>31.043437424999997</v>
      </c>
      <c r="L544" s="63">
        <f t="shared" si="87"/>
        <v>162.63918742499999</v>
      </c>
    </row>
    <row r="545" spans="2:12" ht="81.599999999999994" x14ac:dyDescent="0.3">
      <c r="B545" s="18">
        <v>44</v>
      </c>
      <c r="C545" s="72" t="s">
        <v>93</v>
      </c>
      <c r="D545" s="111" t="s">
        <v>96</v>
      </c>
      <c r="E545" s="77" t="s">
        <v>97</v>
      </c>
      <c r="F545" s="56">
        <v>1073</v>
      </c>
      <c r="G545" s="57">
        <v>6.3803999999999998</v>
      </c>
      <c r="H545" s="57">
        <f t="shared" si="88"/>
        <v>4.7852999999999994</v>
      </c>
      <c r="I545" s="60">
        <v>34.5</v>
      </c>
      <c r="J545" s="63">
        <f>I545*H545</f>
        <v>165.09284999999997</v>
      </c>
      <c r="K545" s="63">
        <f t="shared" si="86"/>
        <v>38.945403314999993</v>
      </c>
      <c r="L545" s="63">
        <f>J545+K545</f>
        <v>204.03825331499996</v>
      </c>
    </row>
    <row r="546" spans="2:12" ht="81.599999999999994" x14ac:dyDescent="0.3">
      <c r="B546" s="18">
        <v>45</v>
      </c>
      <c r="C546" s="72" t="s">
        <v>93</v>
      </c>
      <c r="D546" s="111" t="s">
        <v>96</v>
      </c>
      <c r="E546" s="77" t="s">
        <v>97</v>
      </c>
      <c r="F546" s="56">
        <v>1073</v>
      </c>
      <c r="G546" s="57">
        <v>6.3803999999999998</v>
      </c>
      <c r="H546" s="57">
        <f t="shared" si="88"/>
        <v>4.7852999999999994</v>
      </c>
      <c r="I546" s="60">
        <v>23</v>
      </c>
      <c r="J546" s="63">
        <f>I546*H546</f>
        <v>110.06189999999998</v>
      </c>
      <c r="K546" s="63">
        <f t="shared" si="86"/>
        <v>25.963602209999994</v>
      </c>
      <c r="L546" s="63">
        <f>J546+K546-0.01</f>
        <v>136.01550220999999</v>
      </c>
    </row>
    <row r="547" spans="2:12" ht="81.599999999999994" x14ac:dyDescent="0.3">
      <c r="B547" s="18">
        <v>46</v>
      </c>
      <c r="C547" s="72" t="s">
        <v>93</v>
      </c>
      <c r="D547" s="111" t="s">
        <v>96</v>
      </c>
      <c r="E547" s="77" t="s">
        <v>97</v>
      </c>
      <c r="F547" s="56">
        <v>1153</v>
      </c>
      <c r="G547" s="57">
        <v>6.8562000000000003</v>
      </c>
      <c r="H547" s="57">
        <f t="shared" si="88"/>
        <v>5.14215</v>
      </c>
      <c r="I547" s="60">
        <v>42</v>
      </c>
      <c r="J547" s="63">
        <f t="shared" si="89"/>
        <v>215.97030000000001</v>
      </c>
      <c r="K547" s="63">
        <f t="shared" si="86"/>
        <v>50.947393770000005</v>
      </c>
      <c r="L547" s="63">
        <f t="shared" si="87"/>
        <v>266.91769377000003</v>
      </c>
    </row>
    <row r="548" spans="2:12" ht="81.599999999999994" x14ac:dyDescent="0.3">
      <c r="B548" s="18">
        <v>47</v>
      </c>
      <c r="C548" s="72" t="s">
        <v>93</v>
      </c>
      <c r="D548" s="111" t="s">
        <v>96</v>
      </c>
      <c r="E548" s="77" t="s">
        <v>97</v>
      </c>
      <c r="F548" s="56">
        <v>1073</v>
      </c>
      <c r="G548" s="57">
        <v>6.3803999999999998</v>
      </c>
      <c r="H548" s="57">
        <f t="shared" si="88"/>
        <v>4.7852999999999994</v>
      </c>
      <c r="I548" s="60">
        <v>33.5</v>
      </c>
      <c r="J548" s="63">
        <f t="shared" si="89"/>
        <v>160.30754999999999</v>
      </c>
      <c r="K548" s="63">
        <f t="shared" si="86"/>
        <v>37.816551044999997</v>
      </c>
      <c r="L548" s="63">
        <f>J548+K548+0.01</f>
        <v>198.13410104499997</v>
      </c>
    </row>
    <row r="549" spans="2:12" ht="81.599999999999994" x14ac:dyDescent="0.3">
      <c r="B549" s="18">
        <v>48</v>
      </c>
      <c r="C549" s="72" t="s">
        <v>93</v>
      </c>
      <c r="D549" s="111" t="s">
        <v>96</v>
      </c>
      <c r="E549" s="77" t="s">
        <v>97</v>
      </c>
      <c r="F549" s="56">
        <v>1073</v>
      </c>
      <c r="G549" s="57">
        <v>6.3803999999999998</v>
      </c>
      <c r="H549" s="57">
        <f t="shared" si="88"/>
        <v>4.7852999999999994</v>
      </c>
      <c r="I549" s="60">
        <v>38.5</v>
      </c>
      <c r="J549" s="63">
        <f>I549*H549</f>
        <v>184.23404999999997</v>
      </c>
      <c r="K549" s="63">
        <f t="shared" si="86"/>
        <v>43.460812394999991</v>
      </c>
      <c r="L549" s="63">
        <f t="shared" si="87"/>
        <v>227.69486239499997</v>
      </c>
    </row>
    <row r="550" spans="2:12" ht="81.599999999999994" x14ac:dyDescent="0.3">
      <c r="B550" s="18">
        <v>49</v>
      </c>
      <c r="C550" s="72" t="s">
        <v>93</v>
      </c>
      <c r="D550" s="111" t="s">
        <v>96</v>
      </c>
      <c r="E550" s="77" t="s">
        <v>97</v>
      </c>
      <c r="F550" s="56">
        <v>1073</v>
      </c>
      <c r="G550" s="57">
        <v>6.3803999999999998</v>
      </c>
      <c r="H550" s="57">
        <f t="shared" si="88"/>
        <v>4.7852999999999994</v>
      </c>
      <c r="I550" s="60">
        <v>22</v>
      </c>
      <c r="J550" s="63">
        <f>I550*H550</f>
        <v>105.27659999999999</v>
      </c>
      <c r="K550" s="63">
        <f>J550*23.59%+0.01</f>
        <v>24.84474994</v>
      </c>
      <c r="L550" s="63">
        <f>J550+K550</f>
        <v>130.12134993999999</v>
      </c>
    </row>
    <row r="551" spans="2:12" ht="81.599999999999994" x14ac:dyDescent="0.3">
      <c r="B551" s="18">
        <v>50</v>
      </c>
      <c r="C551" s="72" t="s">
        <v>93</v>
      </c>
      <c r="D551" s="111" t="s">
        <v>8</v>
      </c>
      <c r="E551" s="77" t="s">
        <v>97</v>
      </c>
      <c r="F551" s="56">
        <v>924</v>
      </c>
      <c r="G551" s="57">
        <v>5.4943999999999997</v>
      </c>
      <c r="H551" s="57">
        <f t="shared" si="88"/>
        <v>4.1208</v>
      </c>
      <c r="I551" s="60">
        <v>32</v>
      </c>
      <c r="J551" s="63">
        <f t="shared" si="89"/>
        <v>131.8656</v>
      </c>
      <c r="K551" s="63">
        <f t="shared" si="86"/>
        <v>31.107095040000001</v>
      </c>
      <c r="L551" s="63">
        <f>J551+K551+0.01</f>
        <v>162.98269503999998</v>
      </c>
    </row>
    <row r="552" spans="2:12" ht="81.599999999999994" x14ac:dyDescent="0.3">
      <c r="B552" s="18">
        <v>51</v>
      </c>
      <c r="C552" s="72" t="s">
        <v>93</v>
      </c>
      <c r="D552" s="111" t="s">
        <v>8</v>
      </c>
      <c r="E552" s="77" t="s">
        <v>97</v>
      </c>
      <c r="F552" s="56">
        <v>924</v>
      </c>
      <c r="G552" s="57">
        <v>5.4943999999999997</v>
      </c>
      <c r="H552" s="57">
        <f>G552*0.75</f>
        <v>4.1208</v>
      </c>
      <c r="I552" s="60">
        <v>28</v>
      </c>
      <c r="J552" s="63">
        <f>I552*H552</f>
        <v>115.3824</v>
      </c>
      <c r="K552" s="63">
        <f t="shared" si="86"/>
        <v>27.218708160000002</v>
      </c>
      <c r="L552" s="63">
        <f t="shared" si="87"/>
        <v>142.60110816</v>
      </c>
    </row>
    <row r="553" spans="2:12" ht="21.6" x14ac:dyDescent="0.3">
      <c r="B553" s="18">
        <v>52</v>
      </c>
      <c r="C553" s="72" t="s">
        <v>93</v>
      </c>
      <c r="D553" s="111" t="s">
        <v>98</v>
      </c>
      <c r="E553" s="190" t="s">
        <v>99</v>
      </c>
      <c r="F553" s="56">
        <v>509</v>
      </c>
      <c r="G553" s="57">
        <v>3.0266999999999999</v>
      </c>
      <c r="H553" s="57">
        <f>G553*0.75</f>
        <v>2.270025</v>
      </c>
      <c r="I553" s="60">
        <v>3</v>
      </c>
      <c r="J553" s="63">
        <f>I553*H553</f>
        <v>6.8100749999999994</v>
      </c>
      <c r="K553" s="63">
        <f t="shared" si="86"/>
        <v>1.6064966924999999</v>
      </c>
      <c r="L553" s="63">
        <f>J553+K553</f>
        <v>8.4165716924999998</v>
      </c>
    </row>
    <row r="554" spans="2:12" ht="21.6" x14ac:dyDescent="0.3">
      <c r="B554" s="18">
        <v>53</v>
      </c>
      <c r="C554" s="72" t="s">
        <v>93</v>
      </c>
      <c r="D554" s="111" t="s">
        <v>98</v>
      </c>
      <c r="E554" s="190" t="s">
        <v>99</v>
      </c>
      <c r="F554" s="56">
        <v>509</v>
      </c>
      <c r="G554" s="57">
        <v>3.0266999999999999</v>
      </c>
      <c r="H554" s="57">
        <f t="shared" si="88"/>
        <v>2.270025</v>
      </c>
      <c r="I554" s="60">
        <v>22</v>
      </c>
      <c r="J554" s="63">
        <f t="shared" si="89"/>
        <v>49.940550000000002</v>
      </c>
      <c r="K554" s="63">
        <f t="shared" si="86"/>
        <v>11.780975745000001</v>
      </c>
      <c r="L554" s="63">
        <f t="shared" si="87"/>
        <v>61.721525745000001</v>
      </c>
    </row>
    <row r="555" spans="2:12" ht="21.6" x14ac:dyDescent="0.3">
      <c r="B555" s="18">
        <v>54</v>
      </c>
      <c r="C555" s="72" t="s">
        <v>93</v>
      </c>
      <c r="D555" s="111" t="s">
        <v>98</v>
      </c>
      <c r="E555" s="190" t="s">
        <v>99</v>
      </c>
      <c r="F555" s="56">
        <v>509</v>
      </c>
      <c r="G555" s="57">
        <v>3.0266999999999999</v>
      </c>
      <c r="H555" s="57">
        <f t="shared" si="88"/>
        <v>2.270025</v>
      </c>
      <c r="I555" s="60">
        <v>24</v>
      </c>
      <c r="J555" s="63">
        <f t="shared" si="89"/>
        <v>54.480599999999995</v>
      </c>
      <c r="K555" s="63">
        <f>J555*21.94%</f>
        <v>11.953043639999999</v>
      </c>
      <c r="L555" s="63">
        <f t="shared" si="87"/>
        <v>66.43364364</v>
      </c>
    </row>
    <row r="556" spans="2:12" ht="21.6" x14ac:dyDescent="0.3">
      <c r="B556" s="18">
        <v>55</v>
      </c>
      <c r="C556" s="72" t="s">
        <v>93</v>
      </c>
      <c r="D556" s="111" t="s">
        <v>98</v>
      </c>
      <c r="E556" s="190" t="s">
        <v>99</v>
      </c>
      <c r="F556" s="56">
        <v>509</v>
      </c>
      <c r="G556" s="57">
        <v>3.0266999999999999</v>
      </c>
      <c r="H556" s="57">
        <f t="shared" si="88"/>
        <v>2.270025</v>
      </c>
      <c r="I556" s="60">
        <v>26</v>
      </c>
      <c r="J556" s="63">
        <f t="shared" si="89"/>
        <v>59.020649999999996</v>
      </c>
      <c r="K556" s="63">
        <f>J556*23.59%</f>
        <v>13.922971335</v>
      </c>
      <c r="L556" s="63">
        <f t="shared" si="87"/>
        <v>72.943621334999989</v>
      </c>
    </row>
    <row r="557" spans="2:12" ht="21.6" x14ac:dyDescent="0.3">
      <c r="B557" s="18">
        <v>56</v>
      </c>
      <c r="C557" s="72" t="s">
        <v>93</v>
      </c>
      <c r="D557" s="111" t="s">
        <v>98</v>
      </c>
      <c r="E557" s="190" t="s">
        <v>99</v>
      </c>
      <c r="F557" s="56">
        <v>509</v>
      </c>
      <c r="G557" s="57">
        <v>3.0266999999999999</v>
      </c>
      <c r="H557" s="57">
        <f t="shared" si="88"/>
        <v>2.270025</v>
      </c>
      <c r="I557" s="60">
        <v>21</v>
      </c>
      <c r="J557" s="63">
        <f t="shared" si="89"/>
        <v>47.670524999999998</v>
      </c>
      <c r="K557" s="63">
        <f>J557*23.59%</f>
        <v>11.245476847499999</v>
      </c>
      <c r="L557" s="63">
        <f t="shared" si="87"/>
        <v>58.916001847499999</v>
      </c>
    </row>
    <row r="558" spans="2:12" x14ac:dyDescent="0.3">
      <c r="B558" s="13"/>
      <c r="C558" s="41" t="s">
        <v>10</v>
      </c>
      <c r="D558" s="109"/>
      <c r="E558" s="166"/>
      <c r="F558" s="17"/>
      <c r="G558" s="5"/>
      <c r="H558" s="5"/>
      <c r="I558" s="159">
        <f>SUM(I502:I557)</f>
        <v>1768</v>
      </c>
      <c r="J558" s="160">
        <f>SUM(J502:J557)-0.01</f>
        <v>8227.1830624999984</v>
      </c>
      <c r="K558" s="160">
        <f>SUM(K502:K557)-0.01</f>
        <v>1936.6659135437503</v>
      </c>
      <c r="L558" s="91">
        <f>ROUND(SUM(L502:L557),2)</f>
        <v>10163.85</v>
      </c>
    </row>
    <row r="561" spans="9:12" x14ac:dyDescent="0.3">
      <c r="I561" s="2"/>
      <c r="L561" s="37"/>
    </row>
    <row r="562" spans="9:12" x14ac:dyDescent="0.3">
      <c r="L562" s="37"/>
    </row>
  </sheetData>
  <mergeCells count="8">
    <mergeCell ref="C431:L431"/>
    <mergeCell ref="B500:L500"/>
    <mergeCell ref="A6:L6"/>
    <mergeCell ref="B9:H9"/>
    <mergeCell ref="B94:D94"/>
    <mergeCell ref="E95:E103"/>
    <mergeCell ref="E371:E374"/>
    <mergeCell ref="E407:E429"/>
  </mergeCells>
  <pageMargins left="0.70866141732283472" right="0.70866141732283472" top="0.74803149606299213" bottom="0.74803149606299213" header="0.31496062992125984" footer="0.31496062992125984"/>
  <pageSetup paperSize="9" scale="52" fitToHeight="0"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cp:lastModifiedBy>Inga Ošiņa</cp:lastModifiedBy>
  <cp:lastPrinted>2022-03-31T12:25:21Z</cp:lastPrinted>
  <dcterms:created xsi:type="dcterms:W3CDTF">2021-11-17T06:58:27Z</dcterms:created>
  <dcterms:modified xsi:type="dcterms:W3CDTF">2022-04-01T05:23:08Z</dcterms:modified>
</cp:coreProperties>
</file>