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vnozare.pri\vm\Redirect_profiles\VM_Sandra_Kasparenko\My Documents\MK_rikojumi (gatavotie)\2021\par_pasu_kapital_paliel_C19_PSKUS_gultam_med_iekartam_papildaprikojumam 4 26.10.2021 MK info zin\"/>
    </mc:Choice>
  </mc:AlternateContent>
  <xr:revisionPtr revIDLastSave="0" documentId="13_ncr:1_{F9600B84-1FD1-47F7-A231-745DD71594F0}" xr6:coauthVersionLast="47" xr6:coauthVersionMax="47" xr10:uidLastSave="{00000000-0000-0000-0000-000000000000}"/>
  <bookViews>
    <workbookView xWindow="8265" yWindow="540" windowWidth="19185" windowHeight="10200" tabRatio="971" xr2:uid="{DE396963-2F59-41D7-84D8-14CFFF9B6A8B}"/>
  </bookViews>
  <sheets>
    <sheet name="Kopsavilkums" sheetId="1" r:id="rId1"/>
    <sheet name="Būvdarbi_mebeles_Jugla" sheetId="2" r:id="rId2"/>
    <sheet name="IKT" sheetId="3" r:id="rId3"/>
    <sheet name="Med_tehn_Jugla" sheetId="6" r:id="rId4"/>
    <sheet name="Med_tehn_9k" sheetId="7" r:id="rId5"/>
    <sheet name="Med_teh_esosh_kap_celsh" sheetId="8" r:id="rId6"/>
    <sheet name="Aptieka_Jugla" sheetId="4" r:id="rId7"/>
  </sheets>
  <definedNames>
    <definedName name="_xlnm._FilterDatabase" localSheetId="5" hidden="1">Med_teh_esosh_kap_celsh!$A$4:$E$21</definedName>
    <definedName name="_xlnm._FilterDatabase" localSheetId="4" hidden="1">Med_tehn_9k!$A$4:$E$32</definedName>
    <definedName name="_xlnm._FilterDatabase" localSheetId="3" hidden="1">Med_tehn_Jugla!$A$4:$E$32</definedName>
    <definedName name="_xlnm.Print_Area" localSheetId="6">Aptieka_Jugla!$B$1:$H$27</definedName>
    <definedName name="_xlnm.Print_Area" localSheetId="0">Kopsavilkums!$A$1:$H$16</definedName>
    <definedName name="_xlnm.Print_Titles" localSheetId="5">Med_teh_esosh_kap_celsh!$4:$5</definedName>
    <definedName name="_xlnm.Print_Titles" localSheetId="4">Med_tehn_9k!$2:$3</definedName>
    <definedName name="_xlnm.Print_Titles" localSheetId="3">Med_tehn_Jugla!$4:$5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1" l="1"/>
  <c r="G7" i="1"/>
  <c r="G6" i="1"/>
  <c r="C12" i="2"/>
  <c r="D5" i="1" l="1"/>
  <c r="C7" i="2"/>
  <c r="E5" i="1"/>
  <c r="E31" i="6"/>
  <c r="E30" i="6"/>
  <c r="E29" i="6"/>
  <c r="E28" i="6"/>
  <c r="E27" i="6"/>
  <c r="E26" i="6"/>
  <c r="E25" i="6"/>
  <c r="E24" i="6"/>
  <c r="E23" i="6"/>
  <c r="E22" i="6"/>
  <c r="E21" i="6"/>
  <c r="E20" i="6"/>
  <c r="E19" i="6"/>
  <c r="E18" i="6"/>
  <c r="E17" i="6"/>
  <c r="E16" i="6"/>
  <c r="E15" i="6"/>
  <c r="E14" i="6"/>
  <c r="E13" i="6"/>
  <c r="E12" i="6"/>
  <c r="E11" i="6"/>
  <c r="E10" i="6"/>
  <c r="E9" i="6"/>
  <c r="E8" i="6"/>
  <c r="E7" i="6"/>
  <c r="E6" i="6"/>
  <c r="E31" i="7"/>
  <c r="E30" i="7"/>
  <c r="E29" i="7"/>
  <c r="E28" i="7"/>
  <c r="E27" i="7"/>
  <c r="E26" i="7"/>
  <c r="E25" i="7"/>
  <c r="E24" i="7"/>
  <c r="E23" i="7"/>
  <c r="E22" i="7"/>
  <c r="E21" i="7"/>
  <c r="E20" i="7"/>
  <c r="E19" i="7"/>
  <c r="E18" i="7"/>
  <c r="E17" i="7"/>
  <c r="E16" i="7"/>
  <c r="E15" i="7"/>
  <c r="E14" i="7"/>
  <c r="E13" i="7"/>
  <c r="E12" i="7"/>
  <c r="E11" i="7"/>
  <c r="E10" i="7"/>
  <c r="E9" i="7"/>
  <c r="E8" i="7"/>
  <c r="E7" i="7"/>
  <c r="E6" i="7"/>
  <c r="E21" i="8"/>
  <c r="D21" i="8"/>
  <c r="E20" i="8"/>
  <c r="E19" i="8"/>
  <c r="E18" i="8"/>
  <c r="E17" i="8"/>
  <c r="E16" i="8"/>
  <c r="E15" i="8"/>
  <c r="E14" i="8"/>
  <c r="E13" i="8"/>
  <c r="E12" i="8"/>
  <c r="E11" i="8"/>
  <c r="E10" i="8"/>
  <c r="E9" i="8"/>
  <c r="E8" i="8"/>
  <c r="E7" i="8"/>
  <c r="E6" i="8"/>
  <c r="E32" i="7" l="1"/>
  <c r="E22" i="8"/>
  <c r="E32" i="6"/>
  <c r="D8" i="1"/>
  <c r="E8" i="1"/>
  <c r="C8" i="1"/>
  <c r="F6" i="1"/>
  <c r="F5" i="1"/>
  <c r="F8" i="1" l="1"/>
  <c r="E5" i="4" l="1"/>
  <c r="E6" i="4"/>
  <c r="E7" i="4"/>
  <c r="C26" i="4" s="1"/>
  <c r="E8" i="4"/>
  <c r="E9" i="4"/>
  <c r="E10" i="4"/>
  <c r="E11" i="4"/>
  <c r="E12" i="4"/>
  <c r="E13" i="4"/>
  <c r="C24" i="4" s="1"/>
  <c r="E14" i="4"/>
  <c r="E15" i="4"/>
  <c r="E16" i="4"/>
  <c r="E17" i="4"/>
  <c r="E18" i="4"/>
  <c r="E19" i="4"/>
  <c r="E20" i="4"/>
  <c r="E21" i="4"/>
  <c r="E6" i="3"/>
  <c r="H6" i="3"/>
  <c r="H5" i="3" s="1"/>
  <c r="E7" i="3"/>
  <c r="E8" i="3"/>
  <c r="E9" i="3"/>
  <c r="E10" i="3"/>
  <c r="E11" i="3"/>
  <c r="E12" i="3"/>
  <c r="H13" i="3"/>
  <c r="E14" i="3"/>
  <c r="E15" i="3"/>
  <c r="E16" i="3"/>
  <c r="H17" i="3"/>
  <c r="E18" i="3"/>
  <c r="E19" i="3"/>
  <c r="E20" i="3"/>
  <c r="E21" i="3"/>
  <c r="F23" i="3"/>
  <c r="H23" i="3"/>
  <c r="H22" i="3" s="1"/>
  <c r="E24" i="3"/>
  <c r="E22" i="3" s="1"/>
  <c r="H26" i="3"/>
  <c r="E27" i="3"/>
  <c r="E26" i="3" s="1"/>
  <c r="H28" i="3"/>
  <c r="E29" i="3"/>
  <c r="E30" i="3"/>
  <c r="E31" i="3"/>
  <c r="E32" i="3"/>
  <c r="E33" i="3"/>
  <c r="H34" i="3"/>
  <c r="E35" i="3"/>
  <c r="E36" i="3"/>
  <c r="E38" i="3"/>
  <c r="E37" i="3" s="1"/>
  <c r="F39" i="3"/>
  <c r="H39" i="3" s="1"/>
  <c r="H37" i="3" s="1"/>
  <c r="E28" i="3" l="1"/>
  <c r="E25" i="3" s="1"/>
  <c r="C23" i="4"/>
  <c r="C27" i="4" s="1"/>
  <c r="G8" i="1"/>
  <c r="E34" i="3"/>
  <c r="E5" i="3"/>
  <c r="H25" i="3"/>
  <c r="E17" i="3"/>
  <c r="E13" i="3"/>
  <c r="H4" i="3"/>
  <c r="E4" i="3" l="1"/>
</calcChain>
</file>

<file path=xl/sharedStrings.xml><?xml version="1.0" encoding="utf-8"?>
<sst xmlns="http://schemas.openxmlformats.org/spreadsheetml/2006/main" count="227" uniqueCount="166">
  <si>
    <t>Nosaukums</t>
  </si>
  <si>
    <t>Medicīniskais aprīkojums, tai skaitā medicīnas mēbeles un aprūpes inventārs</t>
  </si>
  <si>
    <t>Biroja tipa mēbeles un saimnieciskais aprīkojums</t>
  </si>
  <si>
    <t>Informācijas un komunikāciju tehnoloģijas</t>
  </si>
  <si>
    <t>KOPĀ:</t>
  </si>
  <si>
    <t>Video novērošana</t>
  </si>
  <si>
    <t>Aktīvās tīkla iekārtas</t>
  </si>
  <si>
    <t>IT aprīkojums - datori, printeri</t>
  </si>
  <si>
    <t>Segas, spilveni, gultas veļa, cits mīkstais inventārs</t>
  </si>
  <si>
    <t>Saimniecības, biroja mēbeles</t>
  </si>
  <si>
    <t>Gultas, medicīnas iekārtas un mēbeles</t>
  </si>
  <si>
    <t>Skābekļa tvertnes piegāde, uzstādīšana</t>
  </si>
  <si>
    <t>Būvdarbi</t>
  </si>
  <si>
    <t>Summa (iesk.PVN)</t>
  </si>
  <si>
    <t>Izdevumu pozīcija:</t>
  </si>
  <si>
    <t>Nr. p. k.</t>
  </si>
  <si>
    <t>Tālruņi</t>
  </si>
  <si>
    <t>Rāciju komplekts katram māsu postenim</t>
  </si>
  <si>
    <t>Sakaru tehnika</t>
  </si>
  <si>
    <t>Ārstu kabinets</t>
  </si>
  <si>
    <t>Māsu postenis</t>
  </si>
  <si>
    <t>Datortehnika</t>
  </si>
  <si>
    <t>11.stāvs</t>
  </si>
  <si>
    <t>9.stāvs (12 vietas) - jau ierīkots</t>
  </si>
  <si>
    <t>6.stāvs</t>
  </si>
  <si>
    <t>4.stāvs (24 vietas)</t>
  </si>
  <si>
    <t>3.stāvs</t>
  </si>
  <si>
    <t>Video sistēmas nodrošināšana</t>
  </si>
  <si>
    <t>Komutatori</t>
  </si>
  <si>
    <t>Datu pārraides nodrošināšana</t>
  </si>
  <si>
    <t>Gaiļezera 9.kopruss</t>
  </si>
  <si>
    <t>QR skaneris aptiekai</t>
  </si>
  <si>
    <t>Dators aptiekai</t>
  </si>
  <si>
    <t>Korpuss F</t>
  </si>
  <si>
    <t>Korpuss E</t>
  </si>
  <si>
    <t>Korpuss A</t>
  </si>
  <si>
    <t>UPS</t>
  </si>
  <si>
    <t>MS AD Serveris</t>
  </si>
  <si>
    <t>WiFi Access Point</t>
  </si>
  <si>
    <t>Ugunsmūris</t>
  </si>
  <si>
    <t>Centrālais maršrutētājs</t>
  </si>
  <si>
    <t>Dublēts pieslēgums pie RAKUS tīkla (ierīkošana)</t>
  </si>
  <si>
    <t>Jugla</t>
  </si>
  <si>
    <t>Summa EUR ar PVN</t>
  </si>
  <si>
    <t>Mēnešu skaits</t>
  </si>
  <si>
    <t>Mēneša maksa EUR bez PVN</t>
  </si>
  <si>
    <t>Skaits</t>
  </si>
  <si>
    <t>Vienības cena EUR bez PVN</t>
  </si>
  <si>
    <t>Tekošie</t>
  </si>
  <si>
    <t>Iegāde</t>
  </si>
  <si>
    <t>Pozīcija</t>
  </si>
  <si>
    <t>Nr.p.k.</t>
  </si>
  <si>
    <t>Būvniecības darbu izmaksas</t>
  </si>
  <si>
    <t>KOPĀ (ar PVN):</t>
  </si>
  <si>
    <t>200 gultām</t>
  </si>
  <si>
    <t>Daudzums</t>
  </si>
  <si>
    <t>Cena</t>
  </si>
  <si>
    <t>Summa</t>
  </si>
  <si>
    <t>Plaukti un skapji medikamentu un med preču glabāšanai</t>
  </si>
  <si>
    <t>Plastamas kastes medikamentu pārvesanai</t>
  </si>
  <si>
    <t>Dators un programmatūra</t>
  </si>
  <si>
    <t>it daļa</t>
  </si>
  <si>
    <t>qr sekenris? Ja nu preci ved pa tiešo?</t>
  </si>
  <si>
    <t>Printeris</t>
  </si>
  <si>
    <t>Galds</t>
  </si>
  <si>
    <t>Datorskrēsls</t>
  </si>
  <si>
    <t>Mob. Telefons</t>
  </si>
  <si>
    <t>Ledusskapis +2-8 un arī saldētavas nodalījums -20</t>
  </si>
  <si>
    <t>Seifs parastais un arī ledusskapim (diazepeks), vai sledzama atseviska telpa ar signalizāciju un ledusskapi. Narkotikām</t>
  </si>
  <si>
    <t>rohla paletēm / kombinzoniem/halātiem/ vieta kur var glabāt vismaz 20 paletes (cimdi,bahilas,kombinz,halati,Nacl)</t>
  </si>
  <si>
    <t>medikamentu rati ar platformu</t>
  </si>
  <si>
    <t>kondicionieris temp uzturesanai telpā</t>
  </si>
  <si>
    <t>medikamentu pārvadājamie ratiņi ar 2 vai 3 plauktiem</t>
  </si>
  <si>
    <t>Putoplasta kaste vai aukstuma soma termolabilu medik pārvadāšanai. Ietilpība 30litri??</t>
  </si>
  <si>
    <t>leduskapis 15-20</t>
  </si>
  <si>
    <t>Kopā</t>
  </si>
  <si>
    <t>IT (iekļauts IT sadaļā)</t>
  </si>
  <si>
    <t>Mēbeles un saimnieciskais aprīkojums (iekļauts Mēbeļu sadaļā):</t>
  </si>
  <si>
    <t>Medicīniskais aprīkojums (iekļauts med.aprīkojuma sadaļā):</t>
  </si>
  <si>
    <t>Mēbeles un saimnieciskais aprīkojums Aptiekas izveidei (iekļauts Mēbeļu sadaļā):</t>
  </si>
  <si>
    <t>Radioloģijas iekārtu pārvietošana un uzstādīšana (iekļauts sadaļā "Medicīniskais aprīkojums, tai skaitā medicīnas mēbeles un aprūpes inventārs")</t>
  </si>
  <si>
    <t xml:space="preserve">t sk 18 int </t>
  </si>
  <si>
    <t>Grupa</t>
  </si>
  <si>
    <t>Medicīnas ierīce</t>
  </si>
  <si>
    <t>SIA "Rīgas Austrumu klīniskā universitātes slimnīca"</t>
  </si>
  <si>
    <t>skaits</t>
  </si>
  <si>
    <t>cena ar PVN</t>
  </si>
  <si>
    <t>summa</t>
  </si>
  <si>
    <t>Gulta ar madraci</t>
  </si>
  <si>
    <t>Gulta ar madraci int</t>
  </si>
  <si>
    <t>Pacientu skapīši</t>
  </si>
  <si>
    <t>Perfūzijas sūkņi</t>
  </si>
  <si>
    <t>Infūzijas sūkņi</t>
  </si>
  <si>
    <t>Perfūzijas sūkņu stacija</t>
  </si>
  <si>
    <t>Ķirurģiskais atsūcējs (mazais)</t>
  </si>
  <si>
    <t>Fluometrs</t>
  </si>
  <si>
    <t>Fluometrs jaudīgs</t>
  </si>
  <si>
    <t>Ežekcijas sūknis</t>
  </si>
  <si>
    <t xml:space="preserve">Infūzu statīvs </t>
  </si>
  <si>
    <t>Aizslietnis</t>
  </si>
  <si>
    <t>USG</t>
  </si>
  <si>
    <t>Ledusskapis</t>
  </si>
  <si>
    <t>Mazgāšanas dezinfekcijas iekārta</t>
  </si>
  <si>
    <t>Mākslīgās plaušu ventilācijas iekārtas ar mitrinātāju (neinvazīvā)</t>
  </si>
  <si>
    <t xml:space="preserve">Mākslīgās plaušu ventilācijas iekārtas ar mitrinātāju </t>
  </si>
  <si>
    <t>Augstas plūsmas skābekļa terapijas sistēma</t>
  </si>
  <si>
    <t>Gaisa attīrīšanas iekārtas (mazā)</t>
  </si>
  <si>
    <t>Gaisa attīrīšanas iekārtas (lielā)</t>
  </si>
  <si>
    <t>Transporta pacienta novērošanas monitors</t>
  </si>
  <si>
    <t>Pacienta novērošanas monitors (vidēja līmeņa)</t>
  </si>
  <si>
    <t>Novērošanas stacija</t>
  </si>
  <si>
    <t>Transporta guļrati</t>
  </si>
  <si>
    <t>Pacientu aprūpes mazais inventārs</t>
  </si>
  <si>
    <t xml:space="preserve">*Lai steidzami pārprofilētu nodaļas un operatīvi iegādātos medicīnas iekārtas, tiks piemērota iepirkuma metode - sarunu procedūra, atbilstoši Publisko iepirkumu likuma 8. panta septītās daļas 3. punktā noteiktajam, proti, pasūtītājam neparedzamu ārkārtas apstākļu rezultātā objektīvi radusies situācija, kurā steidzamības dēļ nav iespējams piemērot atklātu konkursu, slēgtu konkursu, vai konkursa procedūru ar sarunām. Minētie apstākļi, kas pamato ārkārtas situāciju nav atkarīgi no Slimnīcas darbības, jo valstī ir izsludināta ārkārtas situācija, strauji pieaug  Slimnīcā pacientu skaits  ar COVID – 19 saslimšanu.
Uz sarunām tiks uzaicināti pretendenti, kuri ir iesnieguši piedāvājumus iepriekš veiktajos  identiskos iepirkumos, kā arī pretendenti, kuri atbilstoši  esošajai tirgus situācijai spēj steidzami piegādāt nepieciešamās medicīnas preces. Viens pretendents tiks uzaicināts tikai tādā gadījumā, ja ir nepieciešama tehniskā saderība jau ar Slimnīcā esošajām iekārtām vai  ārkārtas steidzamības apstākļos prasības spēj izpildīt tikai viens piegādātājs .
</t>
  </si>
  <si>
    <t>12.2021.</t>
  </si>
  <si>
    <t>200 jaunu gultasvietu (tai skaitā 18 pirmā līmeņa intensīvās terapijas) izveide Juglas ielā 20</t>
  </si>
  <si>
    <t>Asins gāzu analizātora komplekts</t>
  </si>
  <si>
    <t>Mākslīgās plaušu ventilācijas iekārtas ar mitrinātāju , mobilas.</t>
  </si>
  <si>
    <t>9 korpuss</t>
  </si>
  <si>
    <t>Esošās infrastruktūras kapacitātes stiprināšana</t>
  </si>
  <si>
    <t>RTG</t>
  </si>
  <si>
    <t>Stacionārā RTG iekārta LIC</t>
  </si>
  <si>
    <t>Elektrokardiogrāfi</t>
  </si>
  <si>
    <t>Pacientu pozicionēšanas komplekts</t>
  </si>
  <si>
    <t>Gēla pretizgulējuma/pacientu sildīšanas paliktņu komplekts</t>
  </si>
  <si>
    <t>Skābekļaterapija</t>
  </si>
  <si>
    <t>Mitrinātāja komplekts</t>
  </si>
  <si>
    <t>Portatīvā ultrasonogrāfijas ierīce</t>
  </si>
  <si>
    <t>Perfūzijas sūknis</t>
  </si>
  <si>
    <t>Diagnostika</t>
  </si>
  <si>
    <t>Elektriskās impedances tomogrāfs</t>
  </si>
  <si>
    <t>Pacientu centrāle savietojama ar slimnīcā esošiem monitoriem</t>
  </si>
  <si>
    <t>Pacientu centrāle (LIC 6gab. un TPSC 1 gab.)</t>
  </si>
  <si>
    <t>Monitoru statīvi</t>
  </si>
  <si>
    <t>Pacientu ventilators</t>
  </si>
  <si>
    <t>Pacientu ventilators NIV individuālai lietošanai</t>
  </si>
  <si>
    <t>Procedūru ratiņi</t>
  </si>
  <si>
    <t>Pulsa oksimetrru komplekti</t>
  </si>
  <si>
    <t>Laboratorijas aprīkojums</t>
  </si>
  <si>
    <t>Laboratorijas iekārtu komplekts</t>
  </si>
  <si>
    <t>01.2022.</t>
  </si>
  <si>
    <t>Stacionāra “Jugla” telpu pielāgošana  (200 gultas)</t>
  </si>
  <si>
    <t>Plānotie izpildes termiņi</t>
  </si>
  <si>
    <t>Esošās kapacitātes stiprināšana</t>
  </si>
  <si>
    <t>Gāzu apgādes sistēmas rekonstrukcija un pilnveide</t>
  </si>
  <si>
    <t>Provizoriskie piegādes termiņi (izņemot RTG iekārtai 24 nedēļas ) no 8 nedēļām no pasūtījuma brīža.</t>
  </si>
  <si>
    <t>Provizoriskie piegādes termiņi no 8 nedēļām no pasūtījuma brīža.</t>
  </si>
  <si>
    <t>Provizoriskie piegādes termiņi no  8 nedēļām no pasūtījuma brīža.</t>
  </si>
  <si>
    <t>180 gultasvietas</t>
  </si>
  <si>
    <r>
      <rPr>
        <b/>
        <i/>
        <sz val="14"/>
        <rFont val="Times New Roman"/>
        <family val="1"/>
        <charset val="186"/>
      </rPr>
      <t>180 jaunu</t>
    </r>
    <r>
      <rPr>
        <b/>
        <i/>
        <sz val="14"/>
        <color theme="1"/>
        <rFont val="Times New Roman"/>
        <family val="1"/>
        <charset val="186"/>
      </rPr>
      <t xml:space="preserve"> gultasvietu (tai skaitā 18 pirmā līmeņa intensīvās terapijas) izveide stacionāra Gaiļezers 9. korpusā</t>
    </r>
  </si>
  <si>
    <r>
      <t xml:space="preserve">01.2022. (Jugla)
a)	</t>
    </r>
    <r>
      <rPr>
        <sz val="10"/>
        <color theme="4"/>
        <rFont val="Times New Roman"/>
        <family val="1"/>
        <charset val="186"/>
      </rPr>
      <t>A korpuss (70 gultas) – 40 dienas no līguma noslēgšanas – 03.12.2021.
b)	 F korpuss (60 gulta) + radioloģija (ieskaitot iekārtu uzstādīšanu) 54 dienas no līguma noslēgšanas – 17.12.2021.
c)	 E korpuss (70 gultas) – 70 dienas no līguma noslēgšanas 03.01.2022.</t>
    </r>
  </si>
  <si>
    <r>
      <t xml:space="preserve">12.2021.-01.2022. </t>
    </r>
    <r>
      <rPr>
        <sz val="10"/>
        <color theme="4"/>
        <rFont val="Times New Roman"/>
        <family val="1"/>
        <charset val="186"/>
      </rPr>
      <t>(provizoriskie piegādes termiņi no 8 nedēļām no pasūtījuma brīža pēc līgumu noslēgšanas)</t>
    </r>
  </si>
  <si>
    <t>Stacionāra “Gaiļezers” 9.korpusa telpu pielāgošana (180 gultas)</t>
  </si>
  <si>
    <t>12.2021.(ne vēlāk kā līdz 03.12.2021.)</t>
  </si>
  <si>
    <t>12.2021. / 01.2022. (atkarībā no preču piegādes)</t>
  </si>
  <si>
    <t xml:space="preserve"> 2021. gadā SIA "Rīgas Austrumu klīniskā universitātes slimnīca" 380 jaunu gultu izveidei, medicīnisko iekārtu un papildaprīkojuma iegādei nepieciešamais finansējums 7 113 884 euro apmērā tiek ieguldīts pamatkapitālā un papildus iekārtu iegāde 1 424 634 euro apmērā tiek nodrošināta no:
1. Ministru kabineta 2021. gada 5. janvāra rīkojuma Nr. 1 "Par apropriācijas palielināšanu Veselības ministrijai" (prot. Nr. 1 9. §) 406 418 euro;
	2. Ministru kabineta 2021. gada 11. februāra rīkojuma Nr. 80 "Par apropriācijas palielināšanu Veselības ministrijai" (prot. Nr. 14 6. §) 784 531 euro;
3. Ministru kabineta 2021. gada 12. marta rīkojuma Nr. 162 "Par apropriācijas palielināšanu Veselības ministrijai" (prot. Nr. 25 73. §) 233 685 euro.</t>
  </si>
  <si>
    <t>Papildus nepieciešamais finansējums</t>
  </si>
  <si>
    <t>Papildus nepieciešamais finansējums 197 302 euro apmērā un 1 424 634 euro tiks novirzīti no iepriekšējiem papildus piešķīrumiem</t>
  </si>
  <si>
    <t>Pielikums Nr.2.1.</t>
  </si>
  <si>
    <t>Pielikums Nr.2.2.</t>
  </si>
  <si>
    <t>Pielikums Nr.2.3.</t>
  </si>
  <si>
    <t>Pielikums Nr.2.4.</t>
  </si>
  <si>
    <t>Pielikums Nr.2.5.</t>
  </si>
  <si>
    <t>Pielikums Nr.2.6.</t>
  </si>
  <si>
    <t>Pielikums Nr.2.7.</t>
  </si>
  <si>
    <t>Papildus nepieciešamais finansējums SIA "Rīgas Austrumu klīniskā universitātes slimnīca" atbilstoši informatīvajam ziņojumam “Par paveikto veselības aprūpes sistēmas kapacitātes stiprināšanai Covid-19 pacientu ārstēšanas nodrošināšanai un priekšlikumiem neizlietotā finansējuma apguvei” (2021.gada 20.oktobra protokols Nr.71 4.§),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</si>
</sst>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quot;€&quot;* #,##0.00_);_(&quot;€&quot;* \(#,##0.00\);_(&quot;€&quot;* &quot;-&quot;??_);_(@_)"/>
  </numFmts>
  <fonts count="23" x14ac:knownFonts="1">
    <font>
      <sz val="11"/>
      <color theme="1"/>
      <name val="Calibri"/>
      <family val="2"/>
      <charset val="186"/>
      <scheme val="minor"/>
    </font>
    <font>
      <b/>
      <sz val="11"/>
      <color theme="1"/>
      <name val="Calibri"/>
      <family val="2"/>
      <charset val="186"/>
      <scheme val="minor"/>
    </font>
    <font>
      <sz val="11"/>
      <color theme="1"/>
      <name val="Times New Roman"/>
      <family val="1"/>
      <charset val="186"/>
    </font>
    <font>
      <b/>
      <sz val="11"/>
      <color theme="1"/>
      <name val="Times New Roman"/>
      <family val="1"/>
      <charset val="186"/>
    </font>
    <font>
      <sz val="11"/>
      <color theme="1"/>
      <name val="Calibri"/>
      <family val="2"/>
      <scheme val="minor"/>
    </font>
    <font>
      <b/>
      <u/>
      <sz val="11"/>
      <color theme="1"/>
      <name val="Calibri"/>
      <family val="2"/>
      <charset val="186"/>
      <scheme val="minor"/>
    </font>
    <font>
      <sz val="10"/>
      <color theme="1"/>
      <name val="Times New Roman"/>
      <family val="1"/>
      <charset val="186"/>
    </font>
    <font>
      <b/>
      <sz val="10"/>
      <color theme="1"/>
      <name val="Times New Roman"/>
      <family val="1"/>
      <charset val="186"/>
    </font>
    <font>
      <sz val="10"/>
      <name val="Times New Roman"/>
      <family val="1"/>
      <charset val="186"/>
    </font>
    <font>
      <b/>
      <i/>
      <sz val="14"/>
      <color theme="1"/>
      <name val="Times New Roman"/>
      <family val="1"/>
      <charset val="186"/>
    </font>
    <font>
      <b/>
      <i/>
      <sz val="12"/>
      <color theme="1"/>
      <name val="Times New Roman"/>
      <family val="1"/>
      <charset val="186"/>
    </font>
    <font>
      <b/>
      <sz val="11"/>
      <color theme="4"/>
      <name val="Times New Roman"/>
      <family val="1"/>
      <charset val="186"/>
    </font>
    <font>
      <sz val="10"/>
      <color theme="4"/>
      <name val="Times New Roman"/>
      <family val="1"/>
      <charset val="186"/>
    </font>
    <font>
      <sz val="11"/>
      <color theme="4"/>
      <name val="Times New Roman"/>
      <family val="1"/>
      <charset val="186"/>
    </font>
    <font>
      <sz val="11"/>
      <color theme="4"/>
      <name val="Calibri"/>
      <family val="2"/>
      <charset val="186"/>
      <scheme val="minor"/>
    </font>
    <font>
      <b/>
      <i/>
      <sz val="14"/>
      <name val="Times New Roman"/>
      <family val="1"/>
      <charset val="186"/>
    </font>
    <font>
      <sz val="11"/>
      <name val="Times New Roman"/>
      <family val="1"/>
      <charset val="186"/>
    </font>
    <font>
      <b/>
      <sz val="11"/>
      <name val="Calibri"/>
      <family val="2"/>
      <charset val="186"/>
      <scheme val="minor"/>
    </font>
    <font>
      <sz val="11"/>
      <name val="Calibri"/>
      <family val="2"/>
      <charset val="186"/>
      <scheme val="minor"/>
    </font>
    <font>
      <sz val="11"/>
      <color theme="1"/>
      <name val="Calibri"/>
      <family val="2"/>
      <charset val="186"/>
      <scheme val="minor"/>
    </font>
    <font>
      <sz val="8"/>
      <name val="Calibri"/>
      <family val="2"/>
      <charset val="186"/>
      <scheme val="minor"/>
    </font>
    <font>
      <b/>
      <sz val="11"/>
      <color rgb="FF7030A0"/>
      <name val="Times New Roman"/>
      <family val="1"/>
      <charset val="186"/>
    </font>
    <font>
      <sz val="11"/>
      <color rgb="FF7030A0"/>
      <name val="Calibri"/>
      <family val="2"/>
      <charset val="186"/>
      <scheme val="minor"/>
    </font>
  </fonts>
  <fills count="1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59999389629810485"/>
        <bgColor theme="4" tint="0.79998168889431442"/>
      </patternFill>
    </fill>
    <fill>
      <patternFill patternType="solid">
        <fgColor theme="9" tint="0.59999389629810485"/>
        <bgColor indexed="64"/>
      </patternFill>
    </fill>
    <fill>
      <patternFill patternType="solid">
        <fgColor rgb="FF92D050"/>
        <bgColor theme="4" tint="0.79998168889431442"/>
      </patternFill>
    </fill>
    <fill>
      <patternFill patternType="solid">
        <fgColor theme="0"/>
        <bgColor theme="4" tint="0.79998168889431442"/>
      </patternFill>
    </fill>
    <fill>
      <patternFill patternType="solid">
        <fgColor theme="0"/>
        <bgColor indexed="64"/>
      </patternFill>
    </fill>
    <fill>
      <patternFill patternType="solid">
        <fgColor rgb="FFFFFF00"/>
        <bgColor indexed="64"/>
      </patternFill>
    </fill>
    <fill>
      <patternFill patternType="solid">
        <fgColor rgb="FFFFFF00"/>
        <bgColor theme="4" tint="0.79998168889431442"/>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s>
  <cellStyleXfs count="4">
    <xf numFmtId="0" fontId="0" fillId="0" borderId="0"/>
    <xf numFmtId="0" fontId="4" fillId="0" borderId="0"/>
    <xf numFmtId="164" fontId="19" fillId="0" borderId="0" applyFont="0" applyFill="0" applyBorder="0" applyAlignment="0" applyProtection="0"/>
    <xf numFmtId="165" fontId="4" fillId="0" borderId="0" applyFont="0" applyFill="0" applyBorder="0" applyAlignment="0" applyProtection="0"/>
  </cellStyleXfs>
  <cellXfs count="111">
    <xf numFmtId="0" fontId="0" fillId="0" borderId="0" xfId="0"/>
    <xf numFmtId="0" fontId="0" fillId="0" borderId="0" xfId="0" applyAlignment="1">
      <alignment wrapText="1"/>
    </xf>
    <xf numFmtId="4" fontId="3" fillId="0" borderId="1" xfId="0" applyNumberFormat="1" applyFont="1" applyBorder="1" applyAlignment="1">
      <alignment horizontal="center" vertical="top" wrapText="1"/>
    </xf>
    <xf numFmtId="4" fontId="0" fillId="0" borderId="0" xfId="0" applyNumberFormat="1" applyAlignment="1">
      <alignment vertical="top" wrapText="1"/>
    </xf>
    <xf numFmtId="4" fontId="1" fillId="0" borderId="0" xfId="0" applyNumberFormat="1" applyFont="1" applyAlignment="1">
      <alignment vertical="top" wrapText="1"/>
    </xf>
    <xf numFmtId="0" fontId="4" fillId="0" borderId="0" xfId="1"/>
    <xf numFmtId="0" fontId="4" fillId="0" borderId="0" xfId="1" applyAlignment="1">
      <alignment wrapText="1"/>
    </xf>
    <xf numFmtId="0" fontId="4" fillId="0" borderId="1" xfId="1" applyFill="1" applyBorder="1" applyAlignment="1">
      <alignment horizontal="left" indent="2"/>
    </xf>
    <xf numFmtId="0" fontId="4" fillId="0" borderId="1" xfId="1" applyFill="1" applyBorder="1" applyAlignment="1">
      <alignment wrapText="1"/>
    </xf>
    <xf numFmtId="0" fontId="4" fillId="3" borderId="1" xfId="1" applyFill="1" applyBorder="1" applyAlignment="1">
      <alignment horizontal="left"/>
    </xf>
    <xf numFmtId="0" fontId="4" fillId="3" borderId="1" xfId="1" applyFill="1" applyBorder="1" applyAlignment="1">
      <alignment wrapText="1"/>
    </xf>
    <xf numFmtId="0" fontId="4" fillId="0" borderId="1" xfId="1" applyBorder="1" applyAlignment="1">
      <alignment wrapText="1"/>
    </xf>
    <xf numFmtId="0" fontId="4" fillId="0" borderId="1" xfId="1" applyBorder="1" applyAlignment="1">
      <alignment horizontal="left" indent="2"/>
    </xf>
    <xf numFmtId="0" fontId="4" fillId="3" borderId="1" xfId="1" applyFill="1" applyBorder="1" applyAlignment="1"/>
    <xf numFmtId="0" fontId="4" fillId="0" borderId="0" xfId="1" applyAlignment="1"/>
    <xf numFmtId="0" fontId="1" fillId="4" borderId="1" xfId="1" applyFont="1" applyFill="1" applyBorder="1" applyAlignment="1"/>
    <xf numFmtId="0" fontId="5" fillId="4" borderId="1" xfId="1" applyFont="1" applyFill="1" applyBorder="1" applyAlignment="1"/>
    <xf numFmtId="0" fontId="4" fillId="4" borderId="1" xfId="1" applyFill="1" applyBorder="1" applyAlignment="1"/>
    <xf numFmtId="4" fontId="3" fillId="6" borderId="1" xfId="0" applyNumberFormat="1" applyFont="1" applyFill="1" applyBorder="1" applyAlignment="1">
      <alignment horizontal="center" vertical="top" wrapText="1"/>
    </xf>
    <xf numFmtId="4" fontId="3" fillId="7" borderId="1" xfId="0" applyNumberFormat="1" applyFont="1" applyFill="1" applyBorder="1" applyAlignment="1">
      <alignment horizontal="center" vertical="top" wrapText="1"/>
    </xf>
    <xf numFmtId="4" fontId="1" fillId="0" borderId="0" xfId="0" applyNumberFormat="1" applyFont="1" applyAlignment="1">
      <alignment horizontal="center" vertical="top" wrapText="1"/>
    </xf>
    <xf numFmtId="4" fontId="1" fillId="5" borderId="1" xfId="1" applyNumberFormat="1" applyFont="1" applyFill="1" applyBorder="1" applyAlignment="1">
      <alignment wrapText="1"/>
    </xf>
    <xf numFmtId="4" fontId="4" fillId="4" borderId="1" xfId="1" applyNumberFormat="1" applyFill="1" applyBorder="1" applyAlignment="1"/>
    <xf numFmtId="4" fontId="4" fillId="3" borderId="1" xfId="1" applyNumberFormat="1" applyFill="1" applyBorder="1" applyAlignment="1"/>
    <xf numFmtId="4" fontId="1" fillId="3" borderId="1" xfId="1" applyNumberFormat="1" applyFont="1" applyFill="1" applyBorder="1" applyAlignment="1"/>
    <xf numFmtId="4" fontId="4" fillId="0" borderId="1" xfId="1" applyNumberFormat="1" applyFill="1" applyBorder="1"/>
    <xf numFmtId="4" fontId="4" fillId="0" borderId="1" xfId="1" applyNumberFormat="1" applyBorder="1"/>
    <xf numFmtId="4" fontId="4" fillId="3" borderId="1" xfId="1" applyNumberFormat="1" applyFill="1" applyBorder="1"/>
    <xf numFmtId="4" fontId="1" fillId="3" borderId="1" xfId="1" applyNumberFormat="1" applyFont="1" applyFill="1" applyBorder="1"/>
    <xf numFmtId="4" fontId="1" fillId="4" borderId="1" xfId="1" applyNumberFormat="1" applyFont="1" applyFill="1" applyBorder="1" applyAlignment="1"/>
    <xf numFmtId="4" fontId="4" fillId="0" borderId="0" xfId="1" applyNumberFormat="1"/>
    <xf numFmtId="3" fontId="2" fillId="0" borderId="1" xfId="0" applyNumberFormat="1" applyFont="1" applyBorder="1" applyAlignment="1">
      <alignment vertical="top" wrapText="1"/>
    </xf>
    <xf numFmtId="3" fontId="3" fillId="6" borderId="1" xfId="0" applyNumberFormat="1" applyFont="1" applyFill="1" applyBorder="1" applyAlignment="1">
      <alignment vertical="top" wrapText="1"/>
    </xf>
    <xf numFmtId="0" fontId="1" fillId="0" borderId="1" xfId="0" applyFont="1" applyBorder="1" applyAlignment="1">
      <alignment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4" fontId="1" fillId="2" borderId="1" xfId="0" applyNumberFormat="1" applyFont="1" applyFill="1" applyBorder="1" applyAlignment="1">
      <alignment horizontal="center" vertical="center" wrapText="1"/>
    </xf>
    <xf numFmtId="0" fontId="0" fillId="0" borderId="1" xfId="0" applyBorder="1" applyAlignment="1">
      <alignment horizontal="center" wrapText="1"/>
    </xf>
    <xf numFmtId="0" fontId="0" fillId="0" borderId="1" xfId="0" applyBorder="1" applyAlignment="1">
      <alignment wrapText="1"/>
    </xf>
    <xf numFmtId="4" fontId="0" fillId="0" borderId="1" xfId="0" applyNumberFormat="1" applyBorder="1" applyAlignment="1">
      <alignment horizontal="center" wrapText="1"/>
    </xf>
    <xf numFmtId="0" fontId="1" fillId="0" borderId="0" xfId="0" applyFont="1" applyBorder="1" applyAlignment="1">
      <alignment horizontal="right" wrapText="1"/>
    </xf>
    <xf numFmtId="4" fontId="0" fillId="0" borderId="0" xfId="0" applyNumberFormat="1" applyAlignment="1">
      <alignment wrapText="1"/>
    </xf>
    <xf numFmtId="0" fontId="6" fillId="0" borderId="0" xfId="0" applyFont="1" applyAlignment="1">
      <alignment wrapText="1"/>
    </xf>
    <xf numFmtId="3" fontId="6" fillId="0" borderId="0" xfId="0" applyNumberFormat="1" applyFont="1" applyAlignment="1">
      <alignment wrapText="1"/>
    </xf>
    <xf numFmtId="0" fontId="6" fillId="9" borderId="10" xfId="0" applyFont="1" applyFill="1" applyBorder="1" applyAlignment="1">
      <alignment horizontal="center" vertical="center" wrapText="1"/>
    </xf>
    <xf numFmtId="0" fontId="6" fillId="9" borderId="1" xfId="0" applyFont="1" applyFill="1" applyBorder="1" applyAlignment="1">
      <alignment horizontal="center" vertical="center" wrapText="1"/>
    </xf>
    <xf numFmtId="3" fontId="6" fillId="9" borderId="11" xfId="0" applyNumberFormat="1" applyFont="1" applyFill="1" applyBorder="1" applyAlignment="1">
      <alignment horizontal="center" vertical="center" wrapText="1"/>
    </xf>
    <xf numFmtId="0" fontId="6" fillId="0" borderId="12" xfId="0" applyFont="1" applyFill="1" applyBorder="1" applyAlignment="1">
      <alignment horizontal="left" vertical="center" wrapText="1"/>
    </xf>
    <xf numFmtId="0" fontId="8" fillId="0" borderId="1" xfId="0" applyFont="1" applyFill="1" applyBorder="1" applyAlignment="1">
      <alignment vertical="center" wrapText="1"/>
    </xf>
    <xf numFmtId="3" fontId="6" fillId="0" borderId="1" xfId="0" applyNumberFormat="1" applyFont="1" applyFill="1" applyBorder="1" applyAlignment="1">
      <alignment vertical="center" wrapText="1"/>
    </xf>
    <xf numFmtId="3" fontId="6" fillId="0" borderId="11" xfId="0" applyNumberFormat="1" applyFont="1" applyFill="1" applyBorder="1" applyAlignment="1">
      <alignment vertical="center" wrapText="1"/>
    </xf>
    <xf numFmtId="0" fontId="6" fillId="0" borderId="0" xfId="0" applyFont="1" applyFill="1" applyAlignment="1">
      <alignment wrapText="1"/>
    </xf>
    <xf numFmtId="0" fontId="6" fillId="0" borderId="12" xfId="0" applyFont="1" applyFill="1" applyBorder="1" applyAlignment="1">
      <alignment vertical="center" wrapText="1"/>
    </xf>
    <xf numFmtId="0" fontId="6" fillId="0" borderId="1" xfId="0" applyFont="1" applyFill="1" applyBorder="1" applyAlignment="1">
      <alignment vertical="center" wrapText="1"/>
    </xf>
    <xf numFmtId="0" fontId="6" fillId="10" borderId="13" xfId="0" applyFont="1" applyFill="1" applyBorder="1" applyAlignment="1">
      <alignment horizontal="left" vertical="center" wrapText="1"/>
    </xf>
    <xf numFmtId="0" fontId="7" fillId="10" borderId="14" xfId="0" applyFont="1" applyFill="1" applyBorder="1" applyAlignment="1">
      <alignment vertical="center" wrapText="1"/>
    </xf>
    <xf numFmtId="3" fontId="7" fillId="10" borderId="15" xfId="0" applyNumberFormat="1" applyFont="1" applyFill="1" applyBorder="1" applyAlignment="1">
      <alignment vertical="center" wrapText="1"/>
    </xf>
    <xf numFmtId="0" fontId="6" fillId="0" borderId="0" xfId="0" applyFont="1" applyFill="1" applyBorder="1" applyAlignment="1">
      <alignment horizontal="left" vertical="center" wrapText="1"/>
    </xf>
    <xf numFmtId="0" fontId="7" fillId="0" borderId="0" xfId="0" applyFont="1" applyFill="1" applyBorder="1" applyAlignment="1">
      <alignment vertical="center" wrapText="1"/>
    </xf>
    <xf numFmtId="3" fontId="7" fillId="0" borderId="0" xfId="0" applyNumberFormat="1" applyFont="1" applyFill="1" applyBorder="1" applyAlignment="1">
      <alignment vertical="center" wrapText="1"/>
    </xf>
    <xf numFmtId="4" fontId="7" fillId="0" borderId="0" xfId="0" applyNumberFormat="1" applyFont="1" applyFill="1" applyBorder="1" applyAlignment="1">
      <alignment vertical="center" wrapText="1"/>
    </xf>
    <xf numFmtId="3" fontId="3" fillId="0" borderId="1" xfId="0" applyNumberFormat="1" applyFont="1" applyBorder="1" applyAlignment="1">
      <alignment vertical="top" wrapText="1"/>
    </xf>
    <xf numFmtId="4" fontId="11" fillId="7" borderId="1" xfId="0" applyNumberFormat="1" applyFont="1" applyFill="1" applyBorder="1" applyAlignment="1">
      <alignment horizontal="center" vertical="top" wrapText="1"/>
    </xf>
    <xf numFmtId="4" fontId="13" fillId="0" borderId="1" xfId="0" applyNumberFormat="1" applyFont="1" applyBorder="1" applyAlignment="1">
      <alignment horizontal="center" vertical="top" wrapText="1"/>
    </xf>
    <xf numFmtId="4" fontId="14" fillId="0" borderId="0" xfId="0" applyNumberFormat="1" applyFont="1" applyAlignment="1">
      <alignment horizontal="center" vertical="top" wrapText="1"/>
    </xf>
    <xf numFmtId="4" fontId="6" fillId="0" borderId="0" xfId="0" applyNumberFormat="1" applyFont="1" applyAlignment="1">
      <alignment wrapText="1"/>
    </xf>
    <xf numFmtId="4" fontId="16" fillId="0" borderId="1" xfId="0" applyNumberFormat="1" applyFont="1" applyBorder="1" applyAlignment="1">
      <alignment vertical="top" wrapText="1"/>
    </xf>
    <xf numFmtId="4" fontId="6" fillId="11" borderId="16" xfId="0" applyNumberFormat="1" applyFont="1" applyFill="1" applyBorder="1" applyAlignment="1">
      <alignment vertical="top" wrapText="1"/>
    </xf>
    <xf numFmtId="0" fontId="17" fillId="0" borderId="2" xfId="0" applyFont="1" applyBorder="1"/>
    <xf numFmtId="0" fontId="17" fillId="0" borderId="1" xfId="0" applyFont="1" applyBorder="1" applyAlignment="1">
      <alignment horizontal="center"/>
    </xf>
    <xf numFmtId="0" fontId="18" fillId="0" borderId="0" xfId="0" applyFont="1"/>
    <xf numFmtId="0" fontId="18" fillId="0" borderId="2" xfId="0" applyFont="1" applyBorder="1"/>
    <xf numFmtId="0" fontId="18" fillId="0" borderId="1" xfId="0" applyFont="1" applyBorder="1" applyAlignment="1">
      <alignment horizontal="center"/>
    </xf>
    <xf numFmtId="0" fontId="18" fillId="0" borderId="1" xfId="0" applyFont="1" applyFill="1" applyBorder="1"/>
    <xf numFmtId="0" fontId="17" fillId="0" borderId="1" xfId="0" applyFont="1" applyBorder="1"/>
    <xf numFmtId="0" fontId="18" fillId="0" borderId="0" xfId="0" applyFont="1" applyAlignment="1">
      <alignment horizontal="center"/>
    </xf>
    <xf numFmtId="0" fontId="17" fillId="0" borderId="0" xfId="0" applyFont="1" applyAlignment="1">
      <alignment horizontal="center"/>
    </xf>
    <xf numFmtId="0" fontId="8" fillId="12" borderId="12" xfId="0" applyFont="1" applyFill="1" applyBorder="1" applyAlignment="1">
      <alignment horizontal="left" vertical="center" wrapText="1"/>
    </xf>
    <xf numFmtId="0" fontId="8" fillId="12" borderId="1" xfId="0" applyFont="1" applyFill="1" applyBorder="1" applyAlignment="1">
      <alignment vertical="center" wrapText="1"/>
    </xf>
    <xf numFmtId="3" fontId="8" fillId="12" borderId="1" xfId="0" applyNumberFormat="1" applyFont="1" applyFill="1" applyBorder="1" applyAlignment="1">
      <alignment vertical="center" wrapText="1"/>
    </xf>
    <xf numFmtId="3" fontId="8" fillId="12" borderId="11" xfId="0" applyNumberFormat="1" applyFont="1" applyFill="1" applyBorder="1" applyAlignment="1">
      <alignment vertical="center" wrapText="1"/>
    </xf>
    <xf numFmtId="3" fontId="6" fillId="12" borderId="1" xfId="0" applyNumberFormat="1" applyFont="1" applyFill="1" applyBorder="1" applyAlignment="1">
      <alignment vertical="center" wrapText="1"/>
    </xf>
    <xf numFmtId="4" fontId="18" fillId="0" borderId="0" xfId="0" applyNumberFormat="1" applyFont="1" applyAlignment="1">
      <alignment vertical="top" wrapText="1"/>
    </xf>
    <xf numFmtId="4" fontId="1" fillId="13" borderId="1" xfId="0" applyNumberFormat="1" applyFont="1" applyFill="1" applyBorder="1" applyAlignment="1">
      <alignment horizontal="center" wrapText="1"/>
    </xf>
    <xf numFmtId="4" fontId="1" fillId="0" borderId="1" xfId="0" applyNumberFormat="1" applyFont="1" applyFill="1" applyBorder="1" applyAlignment="1">
      <alignment horizontal="center" wrapText="1"/>
    </xf>
    <xf numFmtId="4" fontId="0" fillId="0" borderId="1" xfId="0" applyNumberFormat="1" applyFill="1" applyBorder="1" applyAlignment="1">
      <alignment horizontal="center" wrapText="1"/>
    </xf>
    <xf numFmtId="4" fontId="4" fillId="13" borderId="1" xfId="1" applyNumberFormat="1" applyFill="1" applyBorder="1" applyAlignment="1"/>
    <xf numFmtId="4" fontId="1" fillId="13" borderId="1" xfId="1" applyNumberFormat="1" applyFont="1" applyFill="1" applyBorder="1" applyAlignment="1"/>
    <xf numFmtId="4" fontId="18" fillId="0" borderId="0" xfId="0" applyNumberFormat="1" applyFont="1" applyAlignment="1">
      <alignment horizontal="right" vertical="top" wrapText="1"/>
    </xf>
    <xf numFmtId="3" fontId="21" fillId="0" borderId="1" xfId="0" applyNumberFormat="1" applyFont="1" applyBorder="1" applyAlignment="1">
      <alignment vertical="top" wrapText="1"/>
    </xf>
    <xf numFmtId="4" fontId="22" fillId="0" borderId="0" xfId="0" applyNumberFormat="1" applyFont="1" applyAlignment="1">
      <alignment vertical="top" wrapText="1"/>
    </xf>
    <xf numFmtId="0" fontId="17" fillId="13" borderId="1" xfId="0" applyFont="1" applyFill="1" applyBorder="1" applyAlignment="1">
      <alignment horizontal="center"/>
    </xf>
    <xf numFmtId="4" fontId="7" fillId="14" borderId="16" xfId="0" applyNumberFormat="1" applyFont="1" applyFill="1" applyBorder="1" applyAlignment="1">
      <alignment vertical="center" wrapText="1"/>
    </xf>
    <xf numFmtId="4" fontId="22" fillId="0" borderId="0" xfId="0" applyNumberFormat="1" applyFont="1" applyAlignment="1">
      <alignment horizontal="right" vertical="top" wrapText="1"/>
    </xf>
    <xf numFmtId="4" fontId="18" fillId="0" borderId="0" xfId="0" applyNumberFormat="1" applyFont="1" applyAlignment="1">
      <alignment horizontal="center" vertical="top" wrapText="1"/>
    </xf>
    <xf numFmtId="4" fontId="18" fillId="0" borderId="17" xfId="0" applyNumberFormat="1" applyFont="1" applyBorder="1" applyAlignment="1">
      <alignment horizontal="right" vertical="top" wrapText="1"/>
    </xf>
    <xf numFmtId="0" fontId="1" fillId="5" borderId="1" xfId="1" applyFont="1" applyFill="1" applyBorder="1" applyAlignment="1">
      <alignment horizontal="center" wrapText="1"/>
    </xf>
    <xf numFmtId="4" fontId="1" fillId="5" borderId="1" xfId="1" applyNumberFormat="1" applyFont="1" applyFill="1" applyBorder="1" applyAlignment="1">
      <alignment horizontal="center"/>
    </xf>
    <xf numFmtId="3" fontId="6" fillId="0" borderId="0" xfId="0" applyNumberFormat="1" applyFont="1" applyAlignment="1">
      <alignment horizontal="right" wrapText="1"/>
    </xf>
    <xf numFmtId="0" fontId="0" fillId="0" borderId="0" xfId="0" applyAlignment="1">
      <alignment horizontal="left" vertical="top" wrapText="1"/>
    </xf>
    <xf numFmtId="0" fontId="9" fillId="0" borderId="0" xfId="0" applyFont="1" applyAlignment="1">
      <alignment horizontal="left" wrapText="1"/>
    </xf>
    <xf numFmtId="0" fontId="6" fillId="8" borderId="3"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10" fillId="0" borderId="0" xfId="0" applyFont="1" applyFill="1" applyBorder="1" applyAlignment="1">
      <alignment horizontal="left" vertical="center"/>
    </xf>
    <xf numFmtId="0" fontId="18" fillId="0" borderId="0" xfId="0" applyFont="1" applyAlignment="1">
      <alignment horizontal="left" wrapText="1"/>
    </xf>
    <xf numFmtId="0" fontId="18" fillId="0" borderId="0" xfId="0" applyFont="1" applyAlignment="1">
      <alignment horizontal="center"/>
    </xf>
  </cellXfs>
  <cellStyles count="4">
    <cellStyle name="Comma 2" xfId="2" xr:uid="{5C5F2BBF-C6A4-4AE2-94EF-A14E30251B9B}"/>
    <cellStyle name="Currency 2" xfId="3" xr:uid="{C8ECB79D-855D-4011-A059-A2C1CAF65B10}"/>
    <cellStyle name="Normal" xfId="0" builtinId="0"/>
    <cellStyle name="Normal 2" xfId="1" xr:uid="{E229435E-18AE-4034-A97C-145F07BF1D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68EAD6-655D-4263-BAA5-29FBA60363C0}">
  <dimension ref="A1:H16"/>
  <sheetViews>
    <sheetView tabSelected="1" zoomScaleNormal="100" zoomScaleSheetLayoutView="100" workbookViewId="0">
      <selection activeCell="H3" sqref="H3"/>
    </sheetView>
  </sheetViews>
  <sheetFormatPr defaultColWidth="9.140625" defaultRowHeight="15" x14ac:dyDescent="0.25"/>
  <cols>
    <col min="1" max="1" width="10.5703125" style="64" customWidth="1"/>
    <col min="2" max="2" width="18.140625" style="20" customWidth="1"/>
    <col min="3" max="3" width="35.28515625" style="3" customWidth="1"/>
    <col min="4" max="4" width="16.42578125" style="3" customWidth="1"/>
    <col min="5" max="5" width="17.85546875" style="3" customWidth="1"/>
    <col min="6" max="6" width="21.140625" style="3" customWidth="1"/>
    <col min="7" max="7" width="16.7109375" style="4" customWidth="1"/>
    <col min="8" max="8" width="27" style="90" customWidth="1"/>
    <col min="9" max="9" width="11.28515625" style="3" customWidth="1"/>
    <col min="10" max="16384" width="9.140625" style="3"/>
  </cols>
  <sheetData>
    <row r="1" spans="1:8" x14ac:dyDescent="0.25">
      <c r="G1" s="88" t="s">
        <v>158</v>
      </c>
    </row>
    <row r="2" spans="1:8" ht="52.5" customHeight="1" x14ac:dyDescent="0.25">
      <c r="A2" s="94" t="s">
        <v>165</v>
      </c>
      <c r="B2" s="94"/>
      <c r="C2" s="94"/>
      <c r="D2" s="94"/>
      <c r="E2" s="94"/>
      <c r="F2" s="94"/>
      <c r="G2" s="94"/>
    </row>
    <row r="3" spans="1:8" ht="105" x14ac:dyDescent="0.25">
      <c r="A3" s="62" t="s">
        <v>142</v>
      </c>
      <c r="B3" s="62"/>
      <c r="C3" s="62" t="s">
        <v>150</v>
      </c>
      <c r="D3" s="62" t="s">
        <v>151</v>
      </c>
      <c r="E3" s="62" t="s">
        <v>153</v>
      </c>
      <c r="F3" s="62" t="s">
        <v>154</v>
      </c>
      <c r="G3" s="19"/>
    </row>
    <row r="4" spans="1:8" ht="99.75" x14ac:dyDescent="0.25">
      <c r="A4" s="62"/>
      <c r="B4" s="18" t="s">
        <v>0</v>
      </c>
      <c r="C4" s="18" t="s">
        <v>52</v>
      </c>
      <c r="D4" s="18" t="s">
        <v>1</v>
      </c>
      <c r="E4" s="18" t="s">
        <v>2</v>
      </c>
      <c r="F4" s="18" t="s">
        <v>3</v>
      </c>
      <c r="G4" s="18" t="s">
        <v>53</v>
      </c>
    </row>
    <row r="5" spans="1:8" ht="142.15" customHeight="1" x14ac:dyDescent="0.25">
      <c r="A5" s="62" t="s">
        <v>140</v>
      </c>
      <c r="B5" s="18" t="s">
        <v>141</v>
      </c>
      <c r="C5" s="31">
        <v>2446320.5699999998</v>
      </c>
      <c r="D5" s="31">
        <f>35000+1120+1964500</f>
        <v>2000620</v>
      </c>
      <c r="E5" s="31">
        <f>250000+85000+10000+7588</f>
        <v>352588</v>
      </c>
      <c r="F5" s="31">
        <f>228956.2+30021.55</f>
        <v>258977.75</v>
      </c>
      <c r="G5" s="32">
        <f>ROUND(C5+D5+E5+F5,0)+1</f>
        <v>5058507</v>
      </c>
      <c r="H5" s="90" t="s">
        <v>156</v>
      </c>
    </row>
    <row r="6" spans="1:8" ht="99" customHeight="1" x14ac:dyDescent="0.25">
      <c r="A6" s="62" t="s">
        <v>114</v>
      </c>
      <c r="B6" s="18" t="s">
        <v>152</v>
      </c>
      <c r="C6" s="31">
        <v>0</v>
      </c>
      <c r="D6" s="31">
        <v>1512700</v>
      </c>
      <c r="E6" s="31">
        <v>0</v>
      </c>
      <c r="F6" s="31">
        <f>104241.5+4994.88</f>
        <v>109236.38</v>
      </c>
      <c r="G6" s="32">
        <f>ROUND(C6+D6+E6+F6,0)</f>
        <v>1621936</v>
      </c>
      <c r="H6" s="90" t="s">
        <v>157</v>
      </c>
    </row>
    <row r="7" spans="1:8" ht="59.25" customHeight="1" thickBot="1" x14ac:dyDescent="0.3">
      <c r="A7" s="62" t="s">
        <v>140</v>
      </c>
      <c r="B7" s="18" t="s">
        <v>143</v>
      </c>
      <c r="C7" s="66">
        <v>0</v>
      </c>
      <c r="D7" s="67">
        <v>1858075</v>
      </c>
      <c r="E7" s="66">
        <v>0</v>
      </c>
      <c r="F7" s="66">
        <v>0</v>
      </c>
      <c r="G7" s="32">
        <f>ROUND(C7+D7+E7+F7,0)</f>
        <v>1858075</v>
      </c>
      <c r="H7" s="90" t="s">
        <v>156</v>
      </c>
    </row>
    <row r="8" spans="1:8" x14ac:dyDescent="0.25">
      <c r="A8" s="63"/>
      <c r="B8" s="2" t="s">
        <v>4</v>
      </c>
      <c r="C8" s="61">
        <f>SUM(C5:C7)</f>
        <v>2446320.5699999998</v>
      </c>
      <c r="D8" s="61">
        <f t="shared" ref="D8:F8" si="0">SUM(D5:D7)</f>
        <v>5371395</v>
      </c>
      <c r="E8" s="61">
        <f t="shared" si="0"/>
        <v>352588</v>
      </c>
      <c r="F8" s="61">
        <f t="shared" si="0"/>
        <v>368214.13</v>
      </c>
      <c r="G8" s="89">
        <f>SUM(G5:G7)</f>
        <v>8538518</v>
      </c>
    </row>
    <row r="10" spans="1:8" ht="15" customHeight="1" x14ac:dyDescent="0.25">
      <c r="A10" s="93" t="s">
        <v>155</v>
      </c>
      <c r="B10" s="93"/>
      <c r="C10" s="93"/>
      <c r="D10" s="93"/>
      <c r="E10" s="93"/>
      <c r="F10" s="93"/>
      <c r="G10" s="93"/>
    </row>
    <row r="11" spans="1:8" x14ac:dyDescent="0.25">
      <c r="A11" s="93"/>
      <c r="B11" s="93"/>
      <c r="C11" s="93"/>
      <c r="D11" s="93"/>
      <c r="E11" s="93"/>
      <c r="F11" s="93"/>
      <c r="G11" s="93"/>
    </row>
    <row r="12" spans="1:8" x14ac:dyDescent="0.25">
      <c r="A12" s="93"/>
      <c r="B12" s="93"/>
      <c r="C12" s="93"/>
      <c r="D12" s="93"/>
      <c r="E12" s="93"/>
      <c r="F12" s="93"/>
      <c r="G12" s="93"/>
    </row>
    <row r="13" spans="1:8" x14ac:dyDescent="0.25">
      <c r="A13" s="93"/>
      <c r="B13" s="93"/>
      <c r="C13" s="93"/>
      <c r="D13" s="93"/>
      <c r="E13" s="93"/>
      <c r="F13" s="93"/>
      <c r="G13" s="93"/>
    </row>
    <row r="14" spans="1:8" x14ac:dyDescent="0.25">
      <c r="A14" s="93"/>
      <c r="B14" s="93"/>
      <c r="C14" s="93"/>
      <c r="D14" s="93"/>
      <c r="E14" s="93"/>
      <c r="F14" s="93"/>
      <c r="G14" s="93"/>
    </row>
    <row r="15" spans="1:8" ht="11.25" customHeight="1" x14ac:dyDescent="0.25">
      <c r="A15" s="93"/>
      <c r="B15" s="93"/>
      <c r="C15" s="93"/>
      <c r="D15" s="93"/>
      <c r="E15" s="93"/>
      <c r="F15" s="93"/>
      <c r="G15" s="93"/>
    </row>
    <row r="16" spans="1:8" ht="50.25" hidden="1" customHeight="1" x14ac:dyDescent="0.25">
      <c r="A16" s="93"/>
      <c r="B16" s="93"/>
      <c r="C16" s="93"/>
      <c r="D16" s="93"/>
      <c r="E16" s="93"/>
      <c r="F16" s="93"/>
      <c r="G16" s="93"/>
    </row>
  </sheetData>
  <mergeCells count="2">
    <mergeCell ref="A10:G16"/>
    <mergeCell ref="A2:G2"/>
  </mergeCells>
  <phoneticPr fontId="20" type="noConversion"/>
  <pageMargins left="0.70866141732283472" right="0.70866141732283472" top="0.74803149606299213" bottom="0.74803149606299213" header="0.31496062992125984" footer="0.31496062992125984"/>
  <pageSetup paperSize="9" scale="65"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A5598-FC54-4D24-8D75-AA1976FF0A5C}">
  <dimension ref="A1:E16"/>
  <sheetViews>
    <sheetView workbookViewId="0">
      <selection activeCell="C23" sqref="C23:C25"/>
    </sheetView>
  </sheetViews>
  <sheetFormatPr defaultColWidth="9.140625" defaultRowHeight="15" x14ac:dyDescent="0.25"/>
  <cols>
    <col min="1" max="1" width="9.140625" style="1"/>
    <col min="2" max="2" width="45.85546875" style="1" customWidth="1"/>
    <col min="3" max="3" width="20.140625" style="41" customWidth="1"/>
    <col min="4" max="4" width="9.140625" style="1"/>
    <col min="5" max="5" width="46.42578125" style="1" customWidth="1"/>
    <col min="6" max="16384" width="9.140625" style="1"/>
  </cols>
  <sheetData>
    <row r="1" spans="1:5" x14ac:dyDescent="0.25">
      <c r="C1" s="88" t="s">
        <v>159</v>
      </c>
      <c r="E1" s="82"/>
    </row>
    <row r="2" spans="1:5" x14ac:dyDescent="0.25">
      <c r="A2" s="34" t="s">
        <v>15</v>
      </c>
      <c r="B2" s="35" t="s">
        <v>14</v>
      </c>
      <c r="C2" s="36" t="s">
        <v>13</v>
      </c>
    </row>
    <row r="3" spans="1:5" x14ac:dyDescent="0.25">
      <c r="A3" s="37">
        <v>1</v>
      </c>
      <c r="B3" s="38" t="s">
        <v>12</v>
      </c>
      <c r="C3" s="85">
        <v>2446320.5699999998</v>
      </c>
    </row>
    <row r="4" spans="1:5" ht="45" x14ac:dyDescent="0.25">
      <c r="A4" s="37">
        <v>2</v>
      </c>
      <c r="B4" s="38" t="s">
        <v>80</v>
      </c>
      <c r="C4" s="85">
        <v>35000</v>
      </c>
    </row>
    <row r="5" spans="1:5" x14ac:dyDescent="0.25">
      <c r="A5" s="37">
        <v>3</v>
      </c>
      <c r="B5" s="38" t="s">
        <v>11</v>
      </c>
      <c r="C5" s="39"/>
    </row>
    <row r="6" spans="1:5" x14ac:dyDescent="0.25">
      <c r="A6" s="37">
        <v>4</v>
      </c>
      <c r="B6" s="38" t="s">
        <v>10</v>
      </c>
      <c r="C6" s="39"/>
    </row>
    <row r="7" spans="1:5" x14ac:dyDescent="0.25">
      <c r="A7" s="37">
        <v>5</v>
      </c>
      <c r="B7" s="38" t="s">
        <v>9</v>
      </c>
      <c r="C7" s="39">
        <f>250000+10000</f>
        <v>260000</v>
      </c>
    </row>
    <row r="8" spans="1:5" x14ac:dyDescent="0.25">
      <c r="A8" s="37">
        <v>6</v>
      </c>
      <c r="B8" s="38" t="s">
        <v>8</v>
      </c>
      <c r="C8" s="39">
        <v>85000</v>
      </c>
    </row>
    <row r="9" spans="1:5" x14ac:dyDescent="0.25">
      <c r="A9" s="37">
        <v>7</v>
      </c>
      <c r="B9" s="38" t="s">
        <v>7</v>
      </c>
      <c r="C9" s="39"/>
    </row>
    <row r="10" spans="1:5" x14ac:dyDescent="0.25">
      <c r="A10" s="37">
        <v>8</v>
      </c>
      <c r="B10" s="38" t="s">
        <v>6</v>
      </c>
      <c r="C10" s="39"/>
    </row>
    <row r="11" spans="1:5" x14ac:dyDescent="0.25">
      <c r="A11" s="37">
        <v>9</v>
      </c>
      <c r="B11" s="38" t="s">
        <v>5</v>
      </c>
      <c r="C11" s="39"/>
    </row>
    <row r="12" spans="1:5" x14ac:dyDescent="0.25">
      <c r="B12" s="40" t="s">
        <v>4</v>
      </c>
      <c r="C12" s="83">
        <f>SUM(C3:C11)</f>
        <v>2826320.57</v>
      </c>
    </row>
    <row r="16" spans="1:5" ht="45" customHeight="1" x14ac:dyDescent="0.25">
      <c r="B16" s="33" t="s">
        <v>79</v>
      </c>
      <c r="C16" s="84">
        <v>7588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673BB-EC78-4E5C-8D73-B1633559AC45}">
  <dimension ref="A1:K39"/>
  <sheetViews>
    <sheetView topLeftCell="A4" workbookViewId="0">
      <selection activeCell="G1" sqref="G1:H1"/>
    </sheetView>
  </sheetViews>
  <sheetFormatPr defaultColWidth="9.140625" defaultRowHeight="15" x14ac:dyDescent="0.25"/>
  <cols>
    <col min="1" max="1" width="9.140625" style="6"/>
    <col min="2" max="2" width="42.42578125" style="5" customWidth="1"/>
    <col min="3" max="3" width="12.85546875" style="30" customWidth="1"/>
    <col min="4" max="4" width="15.7109375" style="30" customWidth="1"/>
    <col min="5" max="8" width="14.140625" style="30" customWidth="1"/>
    <col min="9" max="9" width="9.140625" style="5"/>
    <col min="10" max="10" width="16.42578125" style="5" customWidth="1"/>
    <col min="11" max="16384" width="9.140625" style="5"/>
  </cols>
  <sheetData>
    <row r="1" spans="1:11" x14ac:dyDescent="0.25">
      <c r="G1" s="95" t="s">
        <v>160</v>
      </c>
      <c r="H1" s="95"/>
      <c r="I1" s="82"/>
      <c r="J1" s="82"/>
    </row>
    <row r="2" spans="1:11" x14ac:dyDescent="0.25">
      <c r="A2" s="96" t="s">
        <v>51</v>
      </c>
      <c r="B2" s="96" t="s">
        <v>50</v>
      </c>
      <c r="C2" s="97" t="s">
        <v>49</v>
      </c>
      <c r="D2" s="97"/>
      <c r="E2" s="97"/>
      <c r="F2" s="97" t="s">
        <v>48</v>
      </c>
      <c r="G2" s="97"/>
      <c r="H2" s="97"/>
    </row>
    <row r="3" spans="1:11" s="6" customFormat="1" ht="45" x14ac:dyDescent="0.25">
      <c r="A3" s="96"/>
      <c r="B3" s="96"/>
      <c r="C3" s="21" t="s">
        <v>47</v>
      </c>
      <c r="D3" s="21" t="s">
        <v>46</v>
      </c>
      <c r="E3" s="21" t="s">
        <v>43</v>
      </c>
      <c r="F3" s="21" t="s">
        <v>45</v>
      </c>
      <c r="G3" s="21" t="s">
        <v>44</v>
      </c>
      <c r="H3" s="21" t="s">
        <v>43</v>
      </c>
    </row>
    <row r="4" spans="1:11" x14ac:dyDescent="0.25">
      <c r="A4" s="16" t="s">
        <v>42</v>
      </c>
      <c r="B4" s="17"/>
      <c r="C4" s="22"/>
      <c r="D4" s="22"/>
      <c r="E4" s="86">
        <f>SUM(E5,E13,E17,E22)</f>
        <v>228956.2</v>
      </c>
      <c r="F4" s="22"/>
      <c r="G4" s="22"/>
      <c r="H4" s="86">
        <f>SUM(H5,H13,H17,H22)</f>
        <v>30021.552000000003</v>
      </c>
      <c r="I4" s="14"/>
      <c r="J4" s="14"/>
      <c r="K4" s="14"/>
    </row>
    <row r="5" spans="1:11" x14ac:dyDescent="0.25">
      <c r="A5" s="13"/>
      <c r="B5" s="13" t="s">
        <v>29</v>
      </c>
      <c r="C5" s="23"/>
      <c r="D5" s="23"/>
      <c r="E5" s="24">
        <f>SUM(E6:E12)</f>
        <v>114913.7</v>
      </c>
      <c r="F5" s="24"/>
      <c r="G5" s="24"/>
      <c r="H5" s="24">
        <f>SUM(H6:H12)</f>
        <v>21780</v>
      </c>
      <c r="I5" s="14"/>
      <c r="J5" s="14"/>
      <c r="K5" s="14"/>
    </row>
    <row r="6" spans="1:11" x14ac:dyDescent="0.25">
      <c r="A6" s="8"/>
      <c r="B6" s="7" t="s">
        <v>41</v>
      </c>
      <c r="C6" s="25"/>
      <c r="D6" s="25">
        <v>1</v>
      </c>
      <c r="E6" s="25">
        <f>(C6*D6)</f>
        <v>0</v>
      </c>
      <c r="F6" s="25">
        <v>1500</v>
      </c>
      <c r="G6" s="25">
        <v>12</v>
      </c>
      <c r="H6" s="25">
        <f>G6*F6*1.21</f>
        <v>21780</v>
      </c>
    </row>
    <row r="7" spans="1:11" x14ac:dyDescent="0.25">
      <c r="A7" s="11"/>
      <c r="B7" s="12" t="s">
        <v>40</v>
      </c>
      <c r="C7" s="26">
        <v>2500</v>
      </c>
      <c r="D7" s="26">
        <v>1</v>
      </c>
      <c r="E7" s="25">
        <f t="shared" ref="E7:E12" si="0">(C7*D7)*1.21</f>
        <v>3025</v>
      </c>
      <c r="F7" s="25"/>
      <c r="G7" s="25"/>
      <c r="H7" s="25"/>
    </row>
    <row r="8" spans="1:11" x14ac:dyDescent="0.25">
      <c r="A8" s="11"/>
      <c r="B8" s="12" t="s">
        <v>39</v>
      </c>
      <c r="C8" s="26">
        <v>8470</v>
      </c>
      <c r="D8" s="26">
        <v>1</v>
      </c>
      <c r="E8" s="25">
        <f t="shared" si="0"/>
        <v>10248.699999999999</v>
      </c>
      <c r="F8" s="25"/>
      <c r="G8" s="25"/>
      <c r="H8" s="25"/>
    </row>
    <row r="9" spans="1:11" x14ac:dyDescent="0.25">
      <c r="A9" s="11"/>
      <c r="B9" s="12" t="s">
        <v>28</v>
      </c>
      <c r="C9" s="26">
        <v>3500</v>
      </c>
      <c r="D9" s="26">
        <v>13</v>
      </c>
      <c r="E9" s="25">
        <f t="shared" si="0"/>
        <v>55055</v>
      </c>
      <c r="F9" s="25"/>
      <c r="G9" s="25"/>
      <c r="H9" s="25"/>
    </row>
    <row r="10" spans="1:11" x14ac:dyDescent="0.25">
      <c r="A10" s="11"/>
      <c r="B10" s="12" t="s">
        <v>38</v>
      </c>
      <c r="C10" s="26">
        <v>1000</v>
      </c>
      <c r="D10" s="26">
        <v>28</v>
      </c>
      <c r="E10" s="25">
        <f t="shared" si="0"/>
        <v>33880</v>
      </c>
      <c r="F10" s="25"/>
      <c r="G10" s="25"/>
      <c r="H10" s="25"/>
    </row>
    <row r="11" spans="1:11" x14ac:dyDescent="0.25">
      <c r="A11" s="11"/>
      <c r="B11" s="12" t="s">
        <v>37</v>
      </c>
      <c r="C11" s="26">
        <v>4500</v>
      </c>
      <c r="D11" s="26">
        <v>1</v>
      </c>
      <c r="E11" s="25">
        <f t="shared" si="0"/>
        <v>5445</v>
      </c>
      <c r="F11" s="25"/>
      <c r="G11" s="25"/>
      <c r="H11" s="25"/>
    </row>
    <row r="12" spans="1:11" x14ac:dyDescent="0.25">
      <c r="A12" s="11"/>
      <c r="B12" s="12" t="s">
        <v>36</v>
      </c>
      <c r="C12" s="26">
        <v>1500</v>
      </c>
      <c r="D12" s="26">
        <v>4</v>
      </c>
      <c r="E12" s="25">
        <f t="shared" si="0"/>
        <v>7260</v>
      </c>
      <c r="F12" s="25"/>
      <c r="G12" s="25"/>
      <c r="H12" s="25"/>
    </row>
    <row r="13" spans="1:11" x14ac:dyDescent="0.25">
      <c r="A13" s="13"/>
      <c r="B13" s="13" t="s">
        <v>27</v>
      </c>
      <c r="C13" s="23"/>
      <c r="D13" s="23"/>
      <c r="E13" s="24">
        <f>SUM(E14:E16)</f>
        <v>43560</v>
      </c>
      <c r="F13" s="24"/>
      <c r="G13" s="24"/>
      <c r="H13" s="24">
        <f>SUM(H14:H16)</f>
        <v>0</v>
      </c>
    </row>
    <row r="14" spans="1:11" x14ac:dyDescent="0.25">
      <c r="A14" s="11"/>
      <c r="B14" s="7" t="s">
        <v>35</v>
      </c>
      <c r="C14" s="25">
        <v>12000</v>
      </c>
      <c r="D14" s="26">
        <v>1</v>
      </c>
      <c r="E14" s="25">
        <f>C14*D14*1.21</f>
        <v>14520</v>
      </c>
      <c r="F14" s="25"/>
      <c r="G14" s="25"/>
      <c r="H14" s="25"/>
    </row>
    <row r="15" spans="1:11" x14ac:dyDescent="0.25">
      <c r="A15" s="11"/>
      <c r="B15" s="7" t="s">
        <v>34</v>
      </c>
      <c r="C15" s="25">
        <v>12000</v>
      </c>
      <c r="D15" s="26">
        <v>1</v>
      </c>
      <c r="E15" s="25">
        <f>C15*D15*1.21</f>
        <v>14520</v>
      </c>
      <c r="F15" s="25"/>
      <c r="G15" s="25"/>
      <c r="H15" s="25"/>
    </row>
    <row r="16" spans="1:11" x14ac:dyDescent="0.25">
      <c r="A16" s="11"/>
      <c r="B16" s="7" t="s">
        <v>33</v>
      </c>
      <c r="C16" s="25">
        <v>12000</v>
      </c>
      <c r="D16" s="26">
        <v>1</v>
      </c>
      <c r="E16" s="25">
        <f>C16*D16*1.21</f>
        <v>14520</v>
      </c>
      <c r="F16" s="25"/>
      <c r="G16" s="25"/>
      <c r="H16" s="25"/>
    </row>
    <row r="17" spans="1:11" x14ac:dyDescent="0.25">
      <c r="A17" s="10"/>
      <c r="B17" s="9" t="s">
        <v>21</v>
      </c>
      <c r="C17" s="27"/>
      <c r="D17" s="27"/>
      <c r="E17" s="28">
        <f>SUM(E18:E21)</f>
        <v>69901.7</v>
      </c>
      <c r="F17" s="28"/>
      <c r="G17" s="28"/>
      <c r="H17" s="28">
        <f>SUM(H18:H21)</f>
        <v>0</v>
      </c>
    </row>
    <row r="18" spans="1:11" x14ac:dyDescent="0.25">
      <c r="A18" s="11"/>
      <c r="B18" s="7" t="s">
        <v>20</v>
      </c>
      <c r="C18" s="25">
        <v>1250</v>
      </c>
      <c r="D18" s="25">
        <v>6</v>
      </c>
      <c r="E18" s="25">
        <f>C18*D18*1.21</f>
        <v>9075</v>
      </c>
      <c r="F18" s="25"/>
      <c r="G18" s="25"/>
      <c r="H18" s="25"/>
    </row>
    <row r="19" spans="1:11" x14ac:dyDescent="0.25">
      <c r="A19" s="11"/>
      <c r="B19" s="7" t="s">
        <v>19</v>
      </c>
      <c r="C19" s="25">
        <v>1250</v>
      </c>
      <c r="D19" s="25">
        <v>39</v>
      </c>
      <c r="E19" s="25">
        <f>C19*D19*1.21</f>
        <v>58987.5</v>
      </c>
      <c r="F19" s="25"/>
      <c r="G19" s="25"/>
      <c r="H19" s="25"/>
    </row>
    <row r="20" spans="1:11" x14ac:dyDescent="0.25">
      <c r="A20" s="11"/>
      <c r="B20" s="7" t="s">
        <v>32</v>
      </c>
      <c r="C20" s="25">
        <v>1250</v>
      </c>
      <c r="D20" s="25">
        <v>1</v>
      </c>
      <c r="E20" s="25">
        <f>C20*D20*1.21</f>
        <v>1512.5</v>
      </c>
      <c r="F20" s="25"/>
      <c r="G20" s="25"/>
      <c r="H20" s="25"/>
    </row>
    <row r="21" spans="1:11" x14ac:dyDescent="0.25">
      <c r="A21" s="11"/>
      <c r="B21" s="7" t="s">
        <v>31</v>
      </c>
      <c r="C21" s="25">
        <v>270</v>
      </c>
      <c r="D21" s="25">
        <v>1</v>
      </c>
      <c r="E21" s="25">
        <f>C21*D21*1.21</f>
        <v>326.7</v>
      </c>
      <c r="F21" s="25"/>
      <c r="G21" s="25"/>
      <c r="H21" s="25"/>
    </row>
    <row r="22" spans="1:11" x14ac:dyDescent="0.25">
      <c r="A22" s="10"/>
      <c r="B22" s="9" t="s">
        <v>18</v>
      </c>
      <c r="C22" s="27"/>
      <c r="D22" s="27"/>
      <c r="E22" s="28">
        <f>SUM(E23:E24)</f>
        <v>580.79999999999995</v>
      </c>
      <c r="F22" s="28"/>
      <c r="G22" s="28"/>
      <c r="H22" s="28">
        <f>SUM(H23:H24)</f>
        <v>8241.5520000000015</v>
      </c>
    </row>
    <row r="23" spans="1:11" x14ac:dyDescent="0.25">
      <c r="A23" s="8"/>
      <c r="B23" s="7" t="s">
        <v>16</v>
      </c>
      <c r="C23" s="25"/>
      <c r="D23" s="25"/>
      <c r="E23" s="26"/>
      <c r="F23" s="26">
        <f>4.3*(41+91)</f>
        <v>567.6</v>
      </c>
      <c r="G23" s="26">
        <v>12</v>
      </c>
      <c r="H23" s="26">
        <f>G23*F23*1.21</f>
        <v>8241.5520000000015</v>
      </c>
    </row>
    <row r="24" spans="1:11" x14ac:dyDescent="0.25">
      <c r="A24" s="11"/>
      <c r="B24" s="12" t="s">
        <v>17</v>
      </c>
      <c r="C24" s="26">
        <v>80</v>
      </c>
      <c r="D24" s="26">
        <v>6</v>
      </c>
      <c r="E24" s="26">
        <f>C24*D24*1.21</f>
        <v>580.79999999999995</v>
      </c>
      <c r="F24" s="26"/>
      <c r="G24" s="26"/>
      <c r="H24" s="26"/>
    </row>
    <row r="25" spans="1:11" x14ac:dyDescent="0.25">
      <c r="A25" s="16" t="s">
        <v>30</v>
      </c>
      <c r="B25" s="15"/>
      <c r="C25" s="29"/>
      <c r="D25" s="29"/>
      <c r="E25" s="87">
        <f>SUM(E26,E28,E34,E37)</f>
        <v>104241.5</v>
      </c>
      <c r="F25" s="29"/>
      <c r="G25" s="29"/>
      <c r="H25" s="87">
        <f>SUM(H26,H28,H34,H37)</f>
        <v>4994.88</v>
      </c>
      <c r="I25" s="14"/>
      <c r="J25" s="14"/>
      <c r="K25" s="14"/>
    </row>
    <row r="26" spans="1:11" x14ac:dyDescent="0.25">
      <c r="A26" s="13"/>
      <c r="B26" s="13" t="s">
        <v>29</v>
      </c>
      <c r="C26" s="23"/>
      <c r="D26" s="23"/>
      <c r="E26" s="24">
        <f>SUM(E27:E27)</f>
        <v>42350</v>
      </c>
      <c r="F26" s="24"/>
      <c r="G26" s="24"/>
      <c r="H26" s="24">
        <f>SUM(H27:H27)</f>
        <v>0</v>
      </c>
      <c r="I26" s="14"/>
      <c r="J26" s="14"/>
      <c r="K26" s="14"/>
    </row>
    <row r="27" spans="1:11" x14ac:dyDescent="0.25">
      <c r="A27" s="11"/>
      <c r="B27" s="7" t="s">
        <v>28</v>
      </c>
      <c r="C27" s="25">
        <v>3500</v>
      </c>
      <c r="D27" s="25">
        <v>10</v>
      </c>
      <c r="E27" s="25">
        <f>C27*D27*1.21</f>
        <v>42350</v>
      </c>
      <c r="F27" s="25"/>
      <c r="G27" s="26"/>
      <c r="H27" s="26"/>
    </row>
    <row r="28" spans="1:11" x14ac:dyDescent="0.25">
      <c r="A28" s="13"/>
      <c r="B28" s="13" t="s">
        <v>27</v>
      </c>
      <c r="C28" s="23"/>
      <c r="D28" s="23"/>
      <c r="E28" s="24">
        <f>SUM(E29:E33)</f>
        <v>38720</v>
      </c>
      <c r="F28" s="24"/>
      <c r="G28" s="24"/>
      <c r="H28" s="24">
        <f>SUM(H29:H33)</f>
        <v>0</v>
      </c>
    </row>
    <row r="29" spans="1:11" x14ac:dyDescent="0.25">
      <c r="A29" s="11"/>
      <c r="B29" s="12" t="s">
        <v>26</v>
      </c>
      <c r="C29" s="26">
        <v>8000</v>
      </c>
      <c r="D29" s="26">
        <v>1</v>
      </c>
      <c r="E29" s="26">
        <f>C29*D29*1.21</f>
        <v>9680</v>
      </c>
      <c r="F29" s="26"/>
      <c r="G29" s="26"/>
      <c r="H29" s="26"/>
    </row>
    <row r="30" spans="1:11" x14ac:dyDescent="0.25">
      <c r="A30" s="11"/>
      <c r="B30" s="12" t="s">
        <v>25</v>
      </c>
      <c r="C30" s="26">
        <v>8000</v>
      </c>
      <c r="D30" s="26">
        <v>1</v>
      </c>
      <c r="E30" s="26">
        <f>C30*D30*1.21</f>
        <v>9680</v>
      </c>
      <c r="F30" s="26"/>
      <c r="G30" s="26"/>
      <c r="H30" s="26"/>
    </row>
    <row r="31" spans="1:11" x14ac:dyDescent="0.25">
      <c r="A31" s="11"/>
      <c r="B31" s="12" t="s">
        <v>24</v>
      </c>
      <c r="C31" s="26">
        <v>8000</v>
      </c>
      <c r="D31" s="26">
        <v>1</v>
      </c>
      <c r="E31" s="26">
        <f>C31*D31*1.21</f>
        <v>9680</v>
      </c>
      <c r="F31" s="26"/>
      <c r="G31" s="26"/>
      <c r="H31" s="26"/>
    </row>
    <row r="32" spans="1:11" x14ac:dyDescent="0.25">
      <c r="A32" s="11"/>
      <c r="B32" s="12" t="s">
        <v>23</v>
      </c>
      <c r="C32" s="26"/>
      <c r="D32" s="26">
        <v>0</v>
      </c>
      <c r="E32" s="26">
        <f>C32*D32*1.21</f>
        <v>0</v>
      </c>
      <c r="F32" s="26"/>
      <c r="G32" s="26"/>
      <c r="H32" s="26"/>
    </row>
    <row r="33" spans="1:8" x14ac:dyDescent="0.25">
      <c r="A33" s="11"/>
      <c r="B33" s="12" t="s">
        <v>22</v>
      </c>
      <c r="C33" s="26">
        <v>8000</v>
      </c>
      <c r="D33" s="26">
        <v>1</v>
      </c>
      <c r="E33" s="26">
        <f>C33*D33*1.21</f>
        <v>9680</v>
      </c>
      <c r="F33" s="26"/>
      <c r="G33" s="26"/>
      <c r="H33" s="26"/>
    </row>
    <row r="34" spans="1:8" x14ac:dyDescent="0.25">
      <c r="A34" s="10"/>
      <c r="B34" s="9" t="s">
        <v>21</v>
      </c>
      <c r="C34" s="27"/>
      <c r="D34" s="27"/>
      <c r="E34" s="28">
        <f>SUM(E35:E36)</f>
        <v>22687.5</v>
      </c>
      <c r="F34" s="28"/>
      <c r="G34" s="28"/>
      <c r="H34" s="28">
        <f>SUM(H35:H36)</f>
        <v>0</v>
      </c>
    </row>
    <row r="35" spans="1:8" x14ac:dyDescent="0.25">
      <c r="A35" s="11"/>
      <c r="B35" s="7" t="s">
        <v>20</v>
      </c>
      <c r="C35" s="25">
        <v>1250</v>
      </c>
      <c r="D35" s="25">
        <v>5</v>
      </c>
      <c r="E35" s="25">
        <f>C35*D35*1.21</f>
        <v>7562.5</v>
      </c>
      <c r="F35" s="26"/>
      <c r="G35" s="26"/>
      <c r="H35" s="26"/>
    </row>
    <row r="36" spans="1:8" x14ac:dyDescent="0.25">
      <c r="A36" s="11"/>
      <c r="B36" s="7" t="s">
        <v>19</v>
      </c>
      <c r="C36" s="25">
        <v>1250</v>
      </c>
      <c r="D36" s="25">
        <v>10</v>
      </c>
      <c r="E36" s="25">
        <f>C36*D36*1.21</f>
        <v>15125</v>
      </c>
      <c r="F36" s="26"/>
      <c r="G36" s="26"/>
      <c r="H36" s="26"/>
    </row>
    <row r="37" spans="1:8" x14ac:dyDescent="0.25">
      <c r="A37" s="10"/>
      <c r="B37" s="9" t="s">
        <v>18</v>
      </c>
      <c r="C37" s="27"/>
      <c r="D37" s="27"/>
      <c r="E37" s="27">
        <f>SUM(E38:E38)</f>
        <v>484</v>
      </c>
      <c r="F37" s="27"/>
      <c r="G37" s="27"/>
      <c r="H37" s="27">
        <f>SUM(H38:H39)</f>
        <v>4994.88</v>
      </c>
    </row>
    <row r="38" spans="1:8" x14ac:dyDescent="0.25">
      <c r="A38" s="8"/>
      <c r="B38" s="7" t="s">
        <v>17</v>
      </c>
      <c r="C38" s="25">
        <v>80</v>
      </c>
      <c r="D38" s="25">
        <v>5</v>
      </c>
      <c r="E38" s="25">
        <f>C38*D38*1.21</f>
        <v>484</v>
      </c>
      <c r="F38" s="25"/>
      <c r="G38" s="25"/>
      <c r="H38" s="25"/>
    </row>
    <row r="39" spans="1:8" x14ac:dyDescent="0.25">
      <c r="A39" s="8"/>
      <c r="B39" s="7" t="s">
        <v>16</v>
      </c>
      <c r="C39" s="25"/>
      <c r="D39" s="25"/>
      <c r="E39" s="26"/>
      <c r="F39" s="25">
        <f>4.3*(80)</f>
        <v>344</v>
      </c>
      <c r="G39" s="25">
        <v>12</v>
      </c>
      <c r="H39" s="26">
        <f>G39*F39*1.21</f>
        <v>4994.88</v>
      </c>
    </row>
  </sheetData>
  <mergeCells count="5">
    <mergeCell ref="G1:H1"/>
    <mergeCell ref="A2:A3"/>
    <mergeCell ref="B2:B3"/>
    <mergeCell ref="C2:E2"/>
    <mergeCell ref="F2:H2"/>
  </mergeCells>
  <pageMargins left="0.23622047244094491" right="0.23622047244094491" top="0.74803149606299213" bottom="0.74803149606299213"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4A70F-7289-4A13-A0F9-CE0DBC9D0FC8}">
  <dimension ref="A1:I36"/>
  <sheetViews>
    <sheetView topLeftCell="A13" zoomScaleNormal="100" workbookViewId="0">
      <selection activeCell="E32" sqref="E32"/>
    </sheetView>
  </sheetViews>
  <sheetFormatPr defaultColWidth="9.140625" defaultRowHeight="12.75" x14ac:dyDescent="0.2"/>
  <cols>
    <col min="1" max="1" width="36.5703125" style="42" customWidth="1"/>
    <col min="2" max="2" width="38.140625" style="42" customWidth="1"/>
    <col min="3" max="3" width="15.28515625" style="43" customWidth="1"/>
    <col min="4" max="4" width="11.7109375" style="43" customWidth="1"/>
    <col min="5" max="5" width="21.140625" style="43" customWidth="1"/>
    <col min="6" max="7" width="9.140625" style="42"/>
    <col min="8" max="8" width="10" style="42" bestFit="1" customWidth="1"/>
    <col min="9" max="9" width="17.28515625" style="42" customWidth="1"/>
    <col min="10" max="16384" width="9.140625" style="42"/>
  </cols>
  <sheetData>
    <row r="1" spans="1:6" ht="15" x14ac:dyDescent="0.2">
      <c r="C1" s="98" t="s">
        <v>161</v>
      </c>
      <c r="D1" s="98"/>
      <c r="E1" s="98"/>
      <c r="F1" s="82"/>
    </row>
    <row r="2" spans="1:6" ht="19.5" x14ac:dyDescent="0.35">
      <c r="A2" s="100" t="s">
        <v>115</v>
      </c>
      <c r="B2" s="100"/>
      <c r="C2" s="100"/>
      <c r="D2" s="100"/>
      <c r="E2" s="100"/>
    </row>
    <row r="3" spans="1:6" ht="13.5" thickBot="1" x14ac:dyDescent="0.25"/>
    <row r="4" spans="1:6" ht="28.5" customHeight="1" x14ac:dyDescent="0.2">
      <c r="A4" s="101" t="s">
        <v>82</v>
      </c>
      <c r="B4" s="103" t="s">
        <v>83</v>
      </c>
      <c r="C4" s="105" t="s">
        <v>84</v>
      </c>
      <c r="D4" s="106"/>
      <c r="E4" s="107"/>
    </row>
    <row r="5" spans="1:6" x14ac:dyDescent="0.2">
      <c r="A5" s="102"/>
      <c r="B5" s="104"/>
      <c r="C5" s="44" t="s">
        <v>85</v>
      </c>
      <c r="D5" s="45" t="s">
        <v>86</v>
      </c>
      <c r="E5" s="46" t="s">
        <v>87</v>
      </c>
    </row>
    <row r="6" spans="1:6" ht="20.100000000000001" customHeight="1" x14ac:dyDescent="0.2">
      <c r="A6" s="47" t="s">
        <v>88</v>
      </c>
      <c r="B6" s="48"/>
      <c r="C6" s="81">
        <v>82</v>
      </c>
      <c r="D6" s="49">
        <v>2000</v>
      </c>
      <c r="E6" s="50">
        <f t="shared" ref="E6:E31" si="0">C6*D6</f>
        <v>164000</v>
      </c>
    </row>
    <row r="7" spans="1:6" ht="20.100000000000001" customHeight="1" x14ac:dyDescent="0.2">
      <c r="A7" s="47" t="s">
        <v>89</v>
      </c>
      <c r="B7" s="48"/>
      <c r="C7" s="49">
        <v>18</v>
      </c>
      <c r="D7" s="49">
        <v>4000</v>
      </c>
      <c r="E7" s="50">
        <f t="shared" si="0"/>
        <v>72000</v>
      </c>
    </row>
    <row r="8" spans="1:6" ht="20.100000000000001" customHeight="1" x14ac:dyDescent="0.2">
      <c r="A8" s="47" t="s">
        <v>90</v>
      </c>
      <c r="B8" s="48"/>
      <c r="C8" s="49">
        <v>200</v>
      </c>
      <c r="D8" s="49">
        <v>400</v>
      </c>
      <c r="E8" s="50">
        <f t="shared" si="0"/>
        <v>80000</v>
      </c>
    </row>
    <row r="9" spans="1:6" ht="20.100000000000001" customHeight="1" x14ac:dyDescent="0.2">
      <c r="A9" s="47" t="s">
        <v>91</v>
      </c>
      <c r="B9" s="48"/>
      <c r="C9" s="49">
        <v>70</v>
      </c>
      <c r="D9" s="49">
        <v>1000</v>
      </c>
      <c r="E9" s="50">
        <f t="shared" si="0"/>
        <v>70000</v>
      </c>
    </row>
    <row r="10" spans="1:6" ht="20.100000000000001" customHeight="1" x14ac:dyDescent="0.2">
      <c r="A10" s="47" t="s">
        <v>92</v>
      </c>
      <c r="B10" s="48"/>
      <c r="C10" s="49">
        <v>20</v>
      </c>
      <c r="D10" s="49">
        <v>1300</v>
      </c>
      <c r="E10" s="50">
        <f t="shared" si="0"/>
        <v>26000</v>
      </c>
    </row>
    <row r="11" spans="1:6" s="51" customFormat="1" ht="20.100000000000001" customHeight="1" x14ac:dyDescent="0.2">
      <c r="A11" s="47" t="s">
        <v>93</v>
      </c>
      <c r="B11" s="48"/>
      <c r="C11" s="49">
        <v>18</v>
      </c>
      <c r="D11" s="49">
        <v>6000</v>
      </c>
      <c r="E11" s="50">
        <f t="shared" si="0"/>
        <v>108000</v>
      </c>
    </row>
    <row r="12" spans="1:6" s="51" customFormat="1" ht="20.100000000000001" customHeight="1" x14ac:dyDescent="0.2">
      <c r="A12" s="47" t="s">
        <v>94</v>
      </c>
      <c r="B12" s="48"/>
      <c r="C12" s="49">
        <v>60</v>
      </c>
      <c r="D12" s="49">
        <v>300</v>
      </c>
      <c r="E12" s="50">
        <f t="shared" si="0"/>
        <v>18000</v>
      </c>
    </row>
    <row r="13" spans="1:6" s="51" customFormat="1" ht="20.100000000000001" customHeight="1" x14ac:dyDescent="0.2">
      <c r="A13" s="47" t="s">
        <v>95</v>
      </c>
      <c r="B13" s="48"/>
      <c r="C13" s="49">
        <v>150</v>
      </c>
      <c r="D13" s="49">
        <v>100</v>
      </c>
      <c r="E13" s="50">
        <f t="shared" si="0"/>
        <v>15000</v>
      </c>
    </row>
    <row r="14" spans="1:6" s="51" customFormat="1" ht="20.100000000000001" customHeight="1" x14ac:dyDescent="0.2">
      <c r="A14" s="47" t="s">
        <v>96</v>
      </c>
      <c r="B14" s="48"/>
      <c r="C14" s="49">
        <v>50</v>
      </c>
      <c r="D14" s="49">
        <v>100</v>
      </c>
      <c r="E14" s="50">
        <f t="shared" si="0"/>
        <v>5000</v>
      </c>
    </row>
    <row r="15" spans="1:6" s="51" customFormat="1" ht="20.100000000000001" customHeight="1" x14ac:dyDescent="0.2">
      <c r="A15" s="52" t="s">
        <v>97</v>
      </c>
      <c r="B15" s="48"/>
      <c r="C15" s="49">
        <v>200</v>
      </c>
      <c r="D15" s="49">
        <v>180</v>
      </c>
      <c r="E15" s="50">
        <f t="shared" si="0"/>
        <v>36000</v>
      </c>
    </row>
    <row r="16" spans="1:6" s="51" customFormat="1" ht="20.100000000000001" customHeight="1" x14ac:dyDescent="0.2">
      <c r="A16" s="52" t="s">
        <v>98</v>
      </c>
      <c r="B16" s="48"/>
      <c r="C16" s="49">
        <v>250</v>
      </c>
      <c r="D16" s="49">
        <v>200</v>
      </c>
      <c r="E16" s="50">
        <f t="shared" si="0"/>
        <v>50000</v>
      </c>
    </row>
    <row r="17" spans="1:9" s="51" customFormat="1" ht="20.100000000000001" customHeight="1" x14ac:dyDescent="0.2">
      <c r="A17" s="52" t="s">
        <v>99</v>
      </c>
      <c r="B17" s="48"/>
      <c r="C17" s="49">
        <v>100</v>
      </c>
      <c r="D17" s="49">
        <v>200</v>
      </c>
      <c r="E17" s="50">
        <f t="shared" si="0"/>
        <v>20000</v>
      </c>
    </row>
    <row r="18" spans="1:9" s="51" customFormat="1" ht="20.100000000000001" customHeight="1" x14ac:dyDescent="0.2">
      <c r="A18" s="52" t="s">
        <v>100</v>
      </c>
      <c r="B18" s="48"/>
      <c r="C18" s="49">
        <v>2</v>
      </c>
      <c r="D18" s="49">
        <v>45000</v>
      </c>
      <c r="E18" s="50">
        <f t="shared" si="0"/>
        <v>90000</v>
      </c>
    </row>
    <row r="19" spans="1:9" s="51" customFormat="1" ht="20.100000000000001" customHeight="1" x14ac:dyDescent="0.2">
      <c r="A19" s="52" t="s">
        <v>116</v>
      </c>
      <c r="B19" s="48"/>
      <c r="C19" s="49">
        <v>1</v>
      </c>
      <c r="D19" s="49">
        <v>20000</v>
      </c>
      <c r="E19" s="50">
        <f t="shared" si="0"/>
        <v>20000</v>
      </c>
    </row>
    <row r="20" spans="1:9" s="51" customFormat="1" ht="20.100000000000001" customHeight="1" x14ac:dyDescent="0.2">
      <c r="A20" s="52" t="s">
        <v>101</v>
      </c>
      <c r="B20" s="48"/>
      <c r="C20" s="81">
        <v>5</v>
      </c>
      <c r="D20" s="49">
        <v>2500</v>
      </c>
      <c r="E20" s="50">
        <f t="shared" si="0"/>
        <v>12500</v>
      </c>
    </row>
    <row r="21" spans="1:9" s="51" customFormat="1" ht="20.100000000000001" customHeight="1" x14ac:dyDescent="0.2">
      <c r="A21" s="47" t="s">
        <v>102</v>
      </c>
      <c r="B21" s="53"/>
      <c r="C21" s="49">
        <v>6</v>
      </c>
      <c r="D21" s="49">
        <v>11000</v>
      </c>
      <c r="E21" s="50">
        <f t="shared" si="0"/>
        <v>66000</v>
      </c>
    </row>
    <row r="22" spans="1:9" s="51" customFormat="1" ht="39" customHeight="1" x14ac:dyDescent="0.2">
      <c r="A22" s="47" t="s">
        <v>103</v>
      </c>
      <c r="B22" s="53"/>
      <c r="C22" s="49">
        <v>10</v>
      </c>
      <c r="D22" s="49">
        <v>15000</v>
      </c>
      <c r="E22" s="50">
        <f t="shared" si="0"/>
        <v>150000</v>
      </c>
    </row>
    <row r="23" spans="1:9" s="51" customFormat="1" ht="39" customHeight="1" x14ac:dyDescent="0.2">
      <c r="A23" s="47" t="s">
        <v>117</v>
      </c>
      <c r="B23" s="53"/>
      <c r="C23" s="49">
        <v>3</v>
      </c>
      <c r="D23" s="49">
        <v>30000</v>
      </c>
      <c r="E23" s="50">
        <f t="shared" si="0"/>
        <v>90000</v>
      </c>
    </row>
    <row r="24" spans="1:9" s="51" customFormat="1" ht="20.100000000000001" customHeight="1" x14ac:dyDescent="0.2">
      <c r="A24" s="47" t="s">
        <v>105</v>
      </c>
      <c r="B24" s="53"/>
      <c r="C24" s="49">
        <v>20</v>
      </c>
      <c r="D24" s="49">
        <v>2500</v>
      </c>
      <c r="E24" s="50">
        <f t="shared" si="0"/>
        <v>50000</v>
      </c>
    </row>
    <row r="25" spans="1:9" s="51" customFormat="1" ht="20.100000000000001" customHeight="1" x14ac:dyDescent="0.2">
      <c r="A25" s="47" t="s">
        <v>106</v>
      </c>
      <c r="B25" s="53"/>
      <c r="C25" s="49">
        <v>65</v>
      </c>
      <c r="D25" s="49">
        <v>2000</v>
      </c>
      <c r="E25" s="50">
        <f t="shared" si="0"/>
        <v>130000</v>
      </c>
    </row>
    <row r="26" spans="1:9" s="51" customFormat="1" ht="20.100000000000001" customHeight="1" x14ac:dyDescent="0.2">
      <c r="A26" s="47" t="s">
        <v>107</v>
      </c>
      <c r="B26" s="53"/>
      <c r="C26" s="49">
        <v>5</v>
      </c>
      <c r="D26" s="49">
        <v>8000</v>
      </c>
      <c r="E26" s="50">
        <f t="shared" si="0"/>
        <v>40000</v>
      </c>
    </row>
    <row r="27" spans="1:9" s="51" customFormat="1" ht="20.100000000000001" customHeight="1" x14ac:dyDescent="0.2">
      <c r="A27" s="47" t="s">
        <v>108</v>
      </c>
      <c r="B27" s="53"/>
      <c r="C27" s="49">
        <v>12</v>
      </c>
      <c r="D27" s="49">
        <v>5000</v>
      </c>
      <c r="E27" s="50">
        <f t="shared" si="0"/>
        <v>60000</v>
      </c>
    </row>
    <row r="28" spans="1:9" s="51" customFormat="1" ht="20.100000000000001" customHeight="1" x14ac:dyDescent="0.2">
      <c r="A28" s="47" t="s">
        <v>109</v>
      </c>
      <c r="B28" s="53"/>
      <c r="C28" s="49">
        <v>80</v>
      </c>
      <c r="D28" s="49">
        <v>5000</v>
      </c>
      <c r="E28" s="50">
        <f t="shared" si="0"/>
        <v>400000</v>
      </c>
    </row>
    <row r="29" spans="1:9" s="51" customFormat="1" ht="20.100000000000001" customHeight="1" x14ac:dyDescent="0.2">
      <c r="A29" s="47" t="s">
        <v>110</v>
      </c>
      <c r="B29" s="53"/>
      <c r="C29" s="49">
        <v>4</v>
      </c>
      <c r="D29" s="49">
        <v>12000</v>
      </c>
      <c r="E29" s="50">
        <f t="shared" si="0"/>
        <v>48000</v>
      </c>
    </row>
    <row r="30" spans="1:9" s="51" customFormat="1" ht="20.100000000000001" customHeight="1" x14ac:dyDescent="0.2">
      <c r="A30" s="47" t="s">
        <v>111</v>
      </c>
      <c r="B30" s="53"/>
      <c r="C30" s="49">
        <v>12</v>
      </c>
      <c r="D30" s="49">
        <v>2000</v>
      </c>
      <c r="E30" s="50">
        <f t="shared" si="0"/>
        <v>24000</v>
      </c>
    </row>
    <row r="31" spans="1:9" ht="20.100000000000001" customHeight="1" x14ac:dyDescent="0.2">
      <c r="A31" s="42" t="s">
        <v>112</v>
      </c>
      <c r="B31" s="53"/>
      <c r="C31" s="49">
        <v>1</v>
      </c>
      <c r="D31" s="49">
        <v>120000</v>
      </c>
      <c r="E31" s="50">
        <f t="shared" si="0"/>
        <v>120000</v>
      </c>
    </row>
    <row r="32" spans="1:9" ht="20.100000000000001" customHeight="1" thickBot="1" x14ac:dyDescent="0.25">
      <c r="A32" s="54" t="s">
        <v>75</v>
      </c>
      <c r="B32" s="55"/>
      <c r="C32" s="56"/>
      <c r="D32" s="56"/>
      <c r="E32" s="92">
        <f>SUM(E6:E31)</f>
        <v>1964500</v>
      </c>
      <c r="H32" s="65"/>
      <c r="I32" s="65"/>
    </row>
    <row r="33" spans="1:5" s="51" customFormat="1" ht="20.100000000000001" customHeight="1" x14ac:dyDescent="0.2">
      <c r="A33" s="57"/>
      <c r="B33" s="58"/>
      <c r="C33" s="59"/>
      <c r="D33" s="59"/>
      <c r="E33" s="60"/>
    </row>
    <row r="34" spans="1:5" s="51" customFormat="1" ht="20.100000000000001" customHeight="1" x14ac:dyDescent="0.2">
      <c r="A34" s="108" t="s">
        <v>147</v>
      </c>
      <c r="B34" s="108"/>
      <c r="C34" s="108"/>
      <c r="D34" s="108"/>
      <c r="E34" s="108"/>
    </row>
    <row r="35" spans="1:5" s="51" customFormat="1" ht="18.75" customHeight="1" x14ac:dyDescent="0.2">
      <c r="A35" s="57"/>
      <c r="B35" s="58"/>
      <c r="C35" s="59"/>
      <c r="D35" s="59"/>
      <c r="E35" s="60"/>
    </row>
    <row r="36" spans="1:5" s="51" customFormat="1" ht="137.25" customHeight="1" x14ac:dyDescent="0.2">
      <c r="A36" s="99" t="s">
        <v>113</v>
      </c>
      <c r="B36" s="99"/>
      <c r="C36" s="99"/>
      <c r="D36" s="99"/>
      <c r="E36" s="99"/>
    </row>
  </sheetData>
  <mergeCells count="7">
    <mergeCell ref="C1:E1"/>
    <mergeCell ref="A36:E36"/>
    <mergeCell ref="A2:E2"/>
    <mergeCell ref="A4:A5"/>
    <mergeCell ref="B4:B5"/>
    <mergeCell ref="C4:E4"/>
    <mergeCell ref="A34:E34"/>
  </mergeCells>
  <printOptions horizontalCentered="1"/>
  <pageMargins left="0.19685039370078741" right="0" top="0" bottom="0.19685039370078741" header="0.31496062992125984" footer="0.31496062992125984"/>
  <pageSetup paperSize="9"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712A1-7340-4E2D-9A60-5D41F97E3964}">
  <dimension ref="A1:F36"/>
  <sheetViews>
    <sheetView topLeftCell="A10" zoomScaleNormal="100" workbookViewId="0">
      <selection activeCell="E32" sqref="E32"/>
    </sheetView>
  </sheetViews>
  <sheetFormatPr defaultColWidth="9.140625" defaultRowHeight="12.75" x14ac:dyDescent="0.2"/>
  <cols>
    <col min="1" max="1" width="45.140625" style="42" customWidth="1"/>
    <col min="2" max="2" width="38.140625" style="42" customWidth="1"/>
    <col min="3" max="3" width="15.28515625" style="43" customWidth="1"/>
    <col min="4" max="4" width="11.7109375" style="43" customWidth="1"/>
    <col min="5" max="5" width="21.140625" style="43" customWidth="1"/>
    <col min="6" max="9" width="9.140625" style="42"/>
    <col min="10" max="10" width="17.28515625" style="42" customWidth="1"/>
    <col min="11" max="16384" width="9.140625" style="42"/>
  </cols>
  <sheetData>
    <row r="1" spans="1:5" ht="15" x14ac:dyDescent="0.2">
      <c r="E1" s="88" t="s">
        <v>162</v>
      </c>
    </row>
    <row r="2" spans="1:5" ht="28.5" customHeight="1" x14ac:dyDescent="0.35">
      <c r="A2" s="100" t="s">
        <v>149</v>
      </c>
      <c r="B2" s="100"/>
      <c r="C2" s="100"/>
      <c r="D2" s="100"/>
      <c r="E2" s="100"/>
    </row>
    <row r="3" spans="1:5" ht="13.5" thickBot="1" x14ac:dyDescent="0.25">
      <c r="A3" s="42" t="s">
        <v>118</v>
      </c>
      <c r="B3" s="42" t="s">
        <v>148</v>
      </c>
      <c r="C3" s="43" t="s">
        <v>81</v>
      </c>
    </row>
    <row r="4" spans="1:5" ht="20.100000000000001" customHeight="1" x14ac:dyDescent="0.2">
      <c r="A4" s="101" t="s">
        <v>82</v>
      </c>
      <c r="B4" s="103" t="s">
        <v>83</v>
      </c>
      <c r="C4" s="105" t="s">
        <v>84</v>
      </c>
      <c r="D4" s="106"/>
      <c r="E4" s="107"/>
    </row>
    <row r="5" spans="1:5" ht="20.100000000000001" customHeight="1" x14ac:dyDescent="0.2">
      <c r="A5" s="102"/>
      <c r="B5" s="104"/>
      <c r="C5" s="44" t="s">
        <v>85</v>
      </c>
      <c r="D5" s="45" t="s">
        <v>86</v>
      </c>
      <c r="E5" s="46" t="s">
        <v>87</v>
      </c>
    </row>
    <row r="6" spans="1:5" ht="20.100000000000001" customHeight="1" x14ac:dyDescent="0.2">
      <c r="A6" s="47" t="s">
        <v>88</v>
      </c>
      <c r="B6" s="48"/>
      <c r="C6" s="49">
        <v>0</v>
      </c>
      <c r="D6" s="49">
        <v>2000</v>
      </c>
      <c r="E6" s="50">
        <f t="shared" ref="E6:E31" si="0">C6*D6</f>
        <v>0</v>
      </c>
    </row>
    <row r="7" spans="1:5" ht="20.100000000000001" customHeight="1" x14ac:dyDescent="0.2">
      <c r="A7" s="47" t="s">
        <v>89</v>
      </c>
      <c r="B7" s="48"/>
      <c r="C7" s="49">
        <v>18</v>
      </c>
      <c r="D7" s="49">
        <v>4000</v>
      </c>
      <c r="E7" s="50">
        <f t="shared" si="0"/>
        <v>72000</v>
      </c>
    </row>
    <row r="8" spans="1:5" ht="20.100000000000001" customHeight="1" x14ac:dyDescent="0.2">
      <c r="A8" s="47" t="s">
        <v>90</v>
      </c>
      <c r="B8" s="48"/>
      <c r="C8" s="81">
        <v>94</v>
      </c>
      <c r="D8" s="49">
        <v>400</v>
      </c>
      <c r="E8" s="50">
        <f t="shared" si="0"/>
        <v>37600</v>
      </c>
    </row>
    <row r="9" spans="1:5" s="51" customFormat="1" ht="20.100000000000001" customHeight="1" x14ac:dyDescent="0.2">
      <c r="A9" s="47" t="s">
        <v>91</v>
      </c>
      <c r="B9" s="48"/>
      <c r="C9" s="49">
        <v>30</v>
      </c>
      <c r="D9" s="49">
        <v>1000</v>
      </c>
      <c r="E9" s="50">
        <f t="shared" si="0"/>
        <v>30000</v>
      </c>
    </row>
    <row r="10" spans="1:5" s="51" customFormat="1" ht="20.100000000000001" customHeight="1" x14ac:dyDescent="0.2">
      <c r="A10" s="47" t="s">
        <v>92</v>
      </c>
      <c r="B10" s="48"/>
      <c r="C10" s="49">
        <v>10</v>
      </c>
      <c r="D10" s="49">
        <v>1300</v>
      </c>
      <c r="E10" s="50">
        <f t="shared" si="0"/>
        <v>13000</v>
      </c>
    </row>
    <row r="11" spans="1:5" s="51" customFormat="1" ht="20.100000000000001" customHeight="1" x14ac:dyDescent="0.2">
      <c r="A11" s="47" t="s">
        <v>93</v>
      </c>
      <c r="B11" s="48"/>
      <c r="C11" s="49">
        <v>18</v>
      </c>
      <c r="D11" s="49">
        <v>6000</v>
      </c>
      <c r="E11" s="50">
        <f t="shared" si="0"/>
        <v>108000</v>
      </c>
    </row>
    <row r="12" spans="1:5" s="51" customFormat="1" ht="20.100000000000001" customHeight="1" x14ac:dyDescent="0.2">
      <c r="A12" s="47" t="s">
        <v>94</v>
      </c>
      <c r="B12" s="48"/>
      <c r="C12" s="49">
        <v>60</v>
      </c>
      <c r="D12" s="49">
        <v>300</v>
      </c>
      <c r="E12" s="50">
        <f t="shared" si="0"/>
        <v>18000</v>
      </c>
    </row>
    <row r="13" spans="1:5" s="51" customFormat="1" ht="20.100000000000001" customHeight="1" x14ac:dyDescent="0.2">
      <c r="A13" s="47" t="s">
        <v>95</v>
      </c>
      <c r="B13" s="48"/>
      <c r="C13" s="49">
        <v>120</v>
      </c>
      <c r="D13" s="49">
        <v>100</v>
      </c>
      <c r="E13" s="50">
        <f t="shared" si="0"/>
        <v>12000</v>
      </c>
    </row>
    <row r="14" spans="1:5" s="51" customFormat="1" ht="20.100000000000001" customHeight="1" x14ac:dyDescent="0.2">
      <c r="A14" s="47" t="s">
        <v>96</v>
      </c>
      <c r="B14" s="48"/>
      <c r="C14" s="49">
        <v>50</v>
      </c>
      <c r="D14" s="49">
        <v>100</v>
      </c>
      <c r="E14" s="50">
        <f t="shared" si="0"/>
        <v>5000</v>
      </c>
    </row>
    <row r="15" spans="1:5" s="51" customFormat="1" ht="20.100000000000001" customHeight="1" x14ac:dyDescent="0.2">
      <c r="A15" s="52" t="s">
        <v>97</v>
      </c>
      <c r="B15" s="48"/>
      <c r="C15" s="49">
        <v>170</v>
      </c>
      <c r="D15" s="49">
        <v>180</v>
      </c>
      <c r="E15" s="50">
        <f t="shared" si="0"/>
        <v>30600</v>
      </c>
    </row>
    <row r="16" spans="1:5" s="51" customFormat="1" ht="20.100000000000001" customHeight="1" x14ac:dyDescent="0.2">
      <c r="A16" s="52" t="s">
        <v>98</v>
      </c>
      <c r="B16" s="48"/>
      <c r="C16" s="49">
        <v>170</v>
      </c>
      <c r="D16" s="49">
        <v>200</v>
      </c>
      <c r="E16" s="50">
        <f t="shared" si="0"/>
        <v>34000</v>
      </c>
    </row>
    <row r="17" spans="1:6" s="51" customFormat="1" ht="20.100000000000001" customHeight="1" x14ac:dyDescent="0.2">
      <c r="A17" s="52" t="s">
        <v>99</v>
      </c>
      <c r="B17" s="48"/>
      <c r="C17" s="49">
        <v>170</v>
      </c>
      <c r="D17" s="49">
        <v>200</v>
      </c>
      <c r="E17" s="50">
        <f t="shared" si="0"/>
        <v>34000</v>
      </c>
    </row>
    <row r="18" spans="1:6" s="51" customFormat="1" ht="20.100000000000001" customHeight="1" x14ac:dyDescent="0.2">
      <c r="A18" s="52" t="s">
        <v>100</v>
      </c>
      <c r="B18" s="48"/>
      <c r="C18" s="49">
        <v>3</v>
      </c>
      <c r="D18" s="49">
        <v>45000</v>
      </c>
      <c r="E18" s="50">
        <f t="shared" si="0"/>
        <v>135000</v>
      </c>
    </row>
    <row r="19" spans="1:6" s="51" customFormat="1" ht="20.100000000000001" customHeight="1" x14ac:dyDescent="0.2">
      <c r="A19" s="52" t="s">
        <v>116</v>
      </c>
      <c r="B19" s="48"/>
      <c r="C19" s="49">
        <v>2</v>
      </c>
      <c r="D19" s="49">
        <v>20000</v>
      </c>
      <c r="E19" s="50">
        <f t="shared" si="0"/>
        <v>40000</v>
      </c>
    </row>
    <row r="20" spans="1:6" s="51" customFormat="1" ht="20.100000000000001" customHeight="1" x14ac:dyDescent="0.2">
      <c r="A20" s="52" t="s">
        <v>101</v>
      </c>
      <c r="B20" s="48"/>
      <c r="C20" s="49">
        <v>3</v>
      </c>
      <c r="D20" s="49">
        <v>2500</v>
      </c>
      <c r="E20" s="50">
        <f t="shared" si="0"/>
        <v>7500</v>
      </c>
    </row>
    <row r="21" spans="1:6" s="51" customFormat="1" ht="20.100000000000001" customHeight="1" x14ac:dyDescent="0.2">
      <c r="A21" s="47" t="s">
        <v>102</v>
      </c>
      <c r="B21" s="53"/>
      <c r="C21" s="49">
        <v>3</v>
      </c>
      <c r="D21" s="49">
        <v>11000</v>
      </c>
      <c r="E21" s="50">
        <f t="shared" si="0"/>
        <v>33000</v>
      </c>
    </row>
    <row r="22" spans="1:6" s="51" customFormat="1" ht="20.100000000000001" customHeight="1" x14ac:dyDescent="0.2">
      <c r="A22" s="47" t="s">
        <v>103</v>
      </c>
      <c r="B22" s="53"/>
      <c r="C22" s="49">
        <v>15</v>
      </c>
      <c r="D22" s="49">
        <v>15000</v>
      </c>
      <c r="E22" s="50">
        <f t="shared" si="0"/>
        <v>225000</v>
      </c>
    </row>
    <row r="23" spans="1:6" s="51" customFormat="1" ht="20.100000000000001" customHeight="1" x14ac:dyDescent="0.2">
      <c r="A23" s="47" t="s">
        <v>104</v>
      </c>
      <c r="B23" s="53"/>
      <c r="C23" s="49">
        <v>3</v>
      </c>
      <c r="D23" s="49">
        <v>30000</v>
      </c>
      <c r="E23" s="50">
        <f t="shared" si="0"/>
        <v>90000</v>
      </c>
    </row>
    <row r="24" spans="1:6" s="51" customFormat="1" ht="20.100000000000001" customHeight="1" x14ac:dyDescent="0.2">
      <c r="A24" s="47" t="s">
        <v>105</v>
      </c>
      <c r="B24" s="53"/>
      <c r="C24" s="49">
        <v>30</v>
      </c>
      <c r="D24" s="49">
        <v>2500</v>
      </c>
      <c r="E24" s="50">
        <f t="shared" si="0"/>
        <v>75000</v>
      </c>
    </row>
    <row r="25" spans="1:6" s="51" customFormat="1" ht="20.100000000000001" customHeight="1" x14ac:dyDescent="0.2">
      <c r="A25" s="47" t="s">
        <v>106</v>
      </c>
      <c r="B25" s="53"/>
      <c r="C25" s="49">
        <v>30</v>
      </c>
      <c r="D25" s="49">
        <v>2000</v>
      </c>
      <c r="E25" s="50">
        <f t="shared" si="0"/>
        <v>60000</v>
      </c>
    </row>
    <row r="26" spans="1:6" s="51" customFormat="1" ht="20.100000000000001" customHeight="1" x14ac:dyDescent="0.2">
      <c r="A26" s="47" t="s">
        <v>107</v>
      </c>
      <c r="B26" s="53"/>
      <c r="C26" s="49">
        <v>3</v>
      </c>
      <c r="D26" s="49">
        <v>8000</v>
      </c>
      <c r="E26" s="50">
        <f t="shared" si="0"/>
        <v>24000</v>
      </c>
    </row>
    <row r="27" spans="1:6" s="51" customFormat="1" ht="20.100000000000001" customHeight="1" x14ac:dyDescent="0.2">
      <c r="A27" s="47" t="s">
        <v>108</v>
      </c>
      <c r="B27" s="53"/>
      <c r="C27" s="49">
        <v>9</v>
      </c>
      <c r="D27" s="49">
        <v>5000</v>
      </c>
      <c r="E27" s="50">
        <f t="shared" si="0"/>
        <v>45000</v>
      </c>
    </row>
    <row r="28" spans="1:6" s="51" customFormat="1" ht="20.100000000000001" customHeight="1" x14ac:dyDescent="0.2">
      <c r="A28" s="47" t="s">
        <v>109</v>
      </c>
      <c r="B28" s="53"/>
      <c r="C28" s="49">
        <v>48</v>
      </c>
      <c r="D28" s="49">
        <v>5000</v>
      </c>
      <c r="E28" s="50">
        <f t="shared" si="0"/>
        <v>240000</v>
      </c>
    </row>
    <row r="29" spans="1:6" ht="20.100000000000001" customHeight="1" x14ac:dyDescent="0.2">
      <c r="A29" s="47" t="s">
        <v>110</v>
      </c>
      <c r="B29" s="53"/>
      <c r="C29" s="49">
        <v>6</v>
      </c>
      <c r="D29" s="49">
        <v>12000</v>
      </c>
      <c r="E29" s="50">
        <f t="shared" si="0"/>
        <v>72000</v>
      </c>
      <c r="F29" s="51"/>
    </row>
    <row r="30" spans="1:6" ht="20.100000000000001" customHeight="1" x14ac:dyDescent="0.2">
      <c r="A30" s="47" t="s">
        <v>111</v>
      </c>
      <c r="B30" s="53"/>
      <c r="C30" s="49">
        <v>6</v>
      </c>
      <c r="D30" s="49">
        <v>2000</v>
      </c>
      <c r="E30" s="50">
        <f t="shared" si="0"/>
        <v>12000</v>
      </c>
    </row>
    <row r="31" spans="1:6" s="51" customFormat="1" ht="20.100000000000001" customHeight="1" x14ac:dyDescent="0.2">
      <c r="A31" s="42" t="s">
        <v>112</v>
      </c>
      <c r="B31" s="53"/>
      <c r="C31" s="49">
        <v>1</v>
      </c>
      <c r="D31" s="49">
        <v>60000</v>
      </c>
      <c r="E31" s="50">
        <f t="shared" si="0"/>
        <v>60000</v>
      </c>
    </row>
    <row r="32" spans="1:6" s="51" customFormat="1" ht="20.100000000000001" customHeight="1" thickBot="1" x14ac:dyDescent="0.25">
      <c r="A32" s="54" t="s">
        <v>75</v>
      </c>
      <c r="B32" s="55"/>
      <c r="C32" s="56"/>
      <c r="D32" s="56"/>
      <c r="E32" s="92">
        <f>SUM(E6:E31)</f>
        <v>1512700</v>
      </c>
    </row>
    <row r="33" spans="1:5" s="51" customFormat="1" ht="20.100000000000001" customHeight="1" x14ac:dyDescent="0.2">
      <c r="A33" s="57"/>
      <c r="B33" s="58"/>
      <c r="C33" s="59"/>
      <c r="D33" s="59"/>
      <c r="E33" s="60"/>
    </row>
    <row r="34" spans="1:5" s="51" customFormat="1" ht="18.75" customHeight="1" x14ac:dyDescent="0.2">
      <c r="A34" s="108" t="s">
        <v>146</v>
      </c>
      <c r="B34" s="108"/>
      <c r="C34" s="108"/>
      <c r="D34" s="108"/>
      <c r="E34" s="108"/>
    </row>
    <row r="35" spans="1:5" x14ac:dyDescent="0.2">
      <c r="A35" s="57"/>
      <c r="B35" s="58"/>
      <c r="C35" s="59"/>
      <c r="D35" s="59"/>
      <c r="E35" s="60"/>
    </row>
    <row r="36" spans="1:5" ht="74.25" customHeight="1" x14ac:dyDescent="0.2">
      <c r="A36" s="99" t="s">
        <v>113</v>
      </c>
      <c r="B36" s="99"/>
      <c r="C36" s="99"/>
      <c r="D36" s="99"/>
      <c r="E36" s="99"/>
    </row>
  </sheetData>
  <mergeCells count="6">
    <mergeCell ref="A36:E36"/>
    <mergeCell ref="A2:E2"/>
    <mergeCell ref="A4:A5"/>
    <mergeCell ref="B4:B5"/>
    <mergeCell ref="C4:E4"/>
    <mergeCell ref="A34:E34"/>
  </mergeCells>
  <printOptions horizontalCentered="1"/>
  <pageMargins left="0.19685039370078741" right="0" top="0" bottom="0.19685039370078741" header="0.31496062992125984" footer="0.31496062992125984"/>
  <pageSetup paperSize="9" scale="6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7D8A9-531C-45AF-B800-4C76F9B18283}">
  <dimension ref="A1:H24"/>
  <sheetViews>
    <sheetView topLeftCell="A4" zoomScaleNormal="100" workbookViewId="0">
      <selection activeCell="E22" sqref="E22"/>
    </sheetView>
  </sheetViews>
  <sheetFormatPr defaultColWidth="9.140625" defaultRowHeight="12.75" x14ac:dyDescent="0.2"/>
  <cols>
    <col min="1" max="1" width="22.85546875" style="42" customWidth="1"/>
    <col min="2" max="2" width="38.140625" style="42" customWidth="1"/>
    <col min="3" max="3" width="15.28515625" style="43" customWidth="1"/>
    <col min="4" max="4" width="11.7109375" style="43" customWidth="1"/>
    <col min="5" max="5" width="11.85546875" style="43" customWidth="1"/>
    <col min="6" max="16384" width="9.140625" style="42"/>
  </cols>
  <sheetData>
    <row r="1" spans="1:8" ht="15" customHeight="1" x14ac:dyDescent="0.2">
      <c r="D1" s="98" t="s">
        <v>163</v>
      </c>
      <c r="E1" s="98"/>
    </row>
    <row r="2" spans="1:8" ht="25.5" customHeight="1" x14ac:dyDescent="0.35">
      <c r="A2" s="100" t="s">
        <v>119</v>
      </c>
      <c r="B2" s="100"/>
      <c r="C2" s="100"/>
      <c r="D2" s="100"/>
      <c r="E2" s="100"/>
      <c r="F2" s="94"/>
      <c r="G2" s="94"/>
      <c r="H2" s="94"/>
    </row>
    <row r="3" spans="1:8" ht="13.5" thickBot="1" x14ac:dyDescent="0.25"/>
    <row r="4" spans="1:8" ht="28.5" customHeight="1" x14ac:dyDescent="0.2">
      <c r="A4" s="101" t="s">
        <v>82</v>
      </c>
      <c r="B4" s="103" t="s">
        <v>83</v>
      </c>
      <c r="C4" s="105" t="s">
        <v>84</v>
      </c>
      <c r="D4" s="106"/>
      <c r="E4" s="107"/>
    </row>
    <row r="5" spans="1:8" x14ac:dyDescent="0.2">
      <c r="A5" s="102"/>
      <c r="B5" s="104"/>
      <c r="C5" s="44" t="s">
        <v>85</v>
      </c>
      <c r="D5" s="45" t="s">
        <v>86</v>
      </c>
      <c r="E5" s="46" t="s">
        <v>87</v>
      </c>
    </row>
    <row r="6" spans="1:8" ht="24.95" customHeight="1" x14ac:dyDescent="0.2">
      <c r="A6" s="47" t="s">
        <v>120</v>
      </c>
      <c r="B6" s="48" t="s">
        <v>121</v>
      </c>
      <c r="C6" s="49">
        <v>1</v>
      </c>
      <c r="D6" s="49">
        <v>340000</v>
      </c>
      <c r="E6" s="50">
        <f t="shared" ref="E6:E21" si="0">C6*D6</f>
        <v>340000</v>
      </c>
    </row>
    <row r="7" spans="1:8" ht="24.95" customHeight="1" x14ac:dyDescent="0.2">
      <c r="A7" s="47" t="s">
        <v>122</v>
      </c>
      <c r="B7" s="48" t="s">
        <v>122</v>
      </c>
      <c r="C7" s="49">
        <v>12</v>
      </c>
      <c r="D7" s="49">
        <v>6050</v>
      </c>
      <c r="E7" s="50">
        <f t="shared" si="0"/>
        <v>72600</v>
      </c>
    </row>
    <row r="8" spans="1:8" ht="24.95" customHeight="1" x14ac:dyDescent="0.2">
      <c r="A8" s="47" t="s">
        <v>123</v>
      </c>
      <c r="B8" s="48" t="s">
        <v>124</v>
      </c>
      <c r="C8" s="49">
        <v>16</v>
      </c>
      <c r="D8" s="49">
        <v>1600</v>
      </c>
      <c r="E8" s="50">
        <f t="shared" si="0"/>
        <v>25600</v>
      </c>
    </row>
    <row r="9" spans="1:8" ht="24.95" customHeight="1" x14ac:dyDescent="0.2">
      <c r="A9" s="47" t="s">
        <v>125</v>
      </c>
      <c r="B9" s="48" t="s">
        <v>126</v>
      </c>
      <c r="C9" s="49">
        <v>13</v>
      </c>
      <c r="D9" s="49">
        <v>3025</v>
      </c>
      <c r="E9" s="50">
        <f t="shared" si="0"/>
        <v>39325</v>
      </c>
    </row>
    <row r="10" spans="1:8" ht="24.95" customHeight="1" x14ac:dyDescent="0.2">
      <c r="A10" s="47" t="s">
        <v>127</v>
      </c>
      <c r="B10" s="48"/>
      <c r="C10" s="49">
        <v>1</v>
      </c>
      <c r="D10" s="49">
        <v>42350</v>
      </c>
      <c r="E10" s="50">
        <f t="shared" si="0"/>
        <v>42350</v>
      </c>
    </row>
    <row r="11" spans="1:8" ht="24.95" customHeight="1" x14ac:dyDescent="0.2">
      <c r="A11" s="52" t="s">
        <v>116</v>
      </c>
      <c r="B11" s="48"/>
      <c r="C11" s="49">
        <v>1</v>
      </c>
      <c r="D11" s="49">
        <v>20000</v>
      </c>
      <c r="E11" s="50">
        <f t="shared" si="0"/>
        <v>20000</v>
      </c>
    </row>
    <row r="12" spans="1:8" ht="24.95" customHeight="1" x14ac:dyDescent="0.2">
      <c r="A12" s="52" t="s">
        <v>128</v>
      </c>
      <c r="B12" s="48" t="s">
        <v>128</v>
      </c>
      <c r="C12" s="49">
        <v>60</v>
      </c>
      <c r="D12" s="49">
        <v>1000</v>
      </c>
      <c r="E12" s="50">
        <f t="shared" si="0"/>
        <v>60000</v>
      </c>
    </row>
    <row r="13" spans="1:8" ht="24.95" customHeight="1" x14ac:dyDescent="0.2">
      <c r="A13" s="52" t="s">
        <v>129</v>
      </c>
      <c r="B13" s="48" t="s">
        <v>130</v>
      </c>
      <c r="C13" s="49">
        <v>1</v>
      </c>
      <c r="D13" s="49">
        <v>45000</v>
      </c>
      <c r="E13" s="50">
        <f t="shared" si="0"/>
        <v>45000</v>
      </c>
    </row>
    <row r="14" spans="1:8" ht="24.95" customHeight="1" x14ac:dyDescent="0.2">
      <c r="A14" s="52" t="s">
        <v>131</v>
      </c>
      <c r="B14" s="48" t="s">
        <v>132</v>
      </c>
      <c r="C14" s="49">
        <v>7</v>
      </c>
      <c r="D14" s="49">
        <v>12100</v>
      </c>
      <c r="E14" s="50">
        <f t="shared" si="0"/>
        <v>84700</v>
      </c>
    </row>
    <row r="15" spans="1:8" ht="24.95" customHeight="1" x14ac:dyDescent="0.2">
      <c r="A15" s="52"/>
      <c r="B15" s="48" t="s">
        <v>133</v>
      </c>
      <c r="C15" s="49">
        <v>36</v>
      </c>
      <c r="D15" s="49">
        <v>450</v>
      </c>
      <c r="E15" s="50">
        <f t="shared" si="0"/>
        <v>16200</v>
      </c>
    </row>
    <row r="16" spans="1:8" ht="24.95" customHeight="1" x14ac:dyDescent="0.2">
      <c r="A16" s="47" t="s">
        <v>134</v>
      </c>
      <c r="B16" s="53" t="s">
        <v>134</v>
      </c>
      <c r="C16" s="49">
        <v>3</v>
      </c>
      <c r="D16" s="49">
        <v>26000</v>
      </c>
      <c r="E16" s="50">
        <f t="shared" si="0"/>
        <v>78000</v>
      </c>
    </row>
    <row r="17" spans="1:5" ht="24.95" customHeight="1" x14ac:dyDescent="0.2">
      <c r="A17" s="47"/>
      <c r="B17" s="53" t="s">
        <v>135</v>
      </c>
      <c r="C17" s="49">
        <v>5</v>
      </c>
      <c r="D17" s="49">
        <v>5300</v>
      </c>
      <c r="E17" s="50">
        <f t="shared" si="0"/>
        <v>26500</v>
      </c>
    </row>
    <row r="18" spans="1:5" s="51" customFormat="1" ht="24.95" customHeight="1" x14ac:dyDescent="0.2">
      <c r="A18" s="47"/>
      <c r="B18" s="53" t="s">
        <v>136</v>
      </c>
      <c r="C18" s="49">
        <v>8</v>
      </c>
      <c r="D18" s="49">
        <v>2800</v>
      </c>
      <c r="E18" s="50">
        <f t="shared" si="0"/>
        <v>22400</v>
      </c>
    </row>
    <row r="19" spans="1:5" s="51" customFormat="1" ht="24.95" customHeight="1" x14ac:dyDescent="0.2">
      <c r="A19" s="47"/>
      <c r="B19" s="53" t="s">
        <v>137</v>
      </c>
      <c r="C19" s="49">
        <v>16</v>
      </c>
      <c r="D19" s="49">
        <v>3400</v>
      </c>
      <c r="E19" s="50">
        <f t="shared" si="0"/>
        <v>54400</v>
      </c>
    </row>
    <row r="20" spans="1:5" s="51" customFormat="1" ht="24.95" customHeight="1" x14ac:dyDescent="0.2">
      <c r="A20" s="77" t="s">
        <v>144</v>
      </c>
      <c r="B20" s="78"/>
      <c r="C20" s="79">
        <v>1</v>
      </c>
      <c r="D20" s="79">
        <v>300000</v>
      </c>
      <c r="E20" s="80">
        <f t="shared" si="0"/>
        <v>300000</v>
      </c>
    </row>
    <row r="21" spans="1:5" ht="18.75" customHeight="1" x14ac:dyDescent="0.2">
      <c r="A21" s="77" t="s">
        <v>138</v>
      </c>
      <c r="B21" s="78" t="s">
        <v>139</v>
      </c>
      <c r="C21" s="79">
        <v>1</v>
      </c>
      <c r="D21" s="79">
        <f>431000+200000</f>
        <v>631000</v>
      </c>
      <c r="E21" s="80">
        <f t="shared" si="0"/>
        <v>631000</v>
      </c>
    </row>
    <row r="22" spans="1:5" ht="18.75" customHeight="1" thickBot="1" x14ac:dyDescent="0.25">
      <c r="A22" s="54" t="s">
        <v>75</v>
      </c>
      <c r="B22" s="55"/>
      <c r="C22" s="56"/>
      <c r="D22" s="56"/>
      <c r="E22" s="92">
        <f>SUM(E6:E21)</f>
        <v>1858075</v>
      </c>
    </row>
    <row r="23" spans="1:5" s="51" customFormat="1" ht="18.75" customHeight="1" x14ac:dyDescent="0.2">
      <c r="A23" s="57"/>
      <c r="B23" s="58"/>
      <c r="C23" s="59"/>
      <c r="D23" s="59"/>
      <c r="E23" s="60"/>
    </row>
    <row r="24" spans="1:5" s="51" customFormat="1" ht="15.75" x14ac:dyDescent="0.2">
      <c r="A24" s="108" t="s">
        <v>145</v>
      </c>
      <c r="B24" s="108"/>
      <c r="C24" s="108"/>
      <c r="D24" s="108"/>
      <c r="E24" s="108"/>
    </row>
  </sheetData>
  <mergeCells count="7">
    <mergeCell ref="D1:E1"/>
    <mergeCell ref="F2:H2"/>
    <mergeCell ref="A24:E24"/>
    <mergeCell ref="A2:E2"/>
    <mergeCell ref="A4:A5"/>
    <mergeCell ref="B4:B5"/>
    <mergeCell ref="C4:E4"/>
  </mergeCells>
  <printOptions horizontalCentered="1"/>
  <pageMargins left="0.19685039370078741" right="0" top="0" bottom="0.19685039370078741" header="0.31496062992125984" footer="0.31496062992125984"/>
  <pageSetup paperSize="9" scale="6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344B4-5BE4-4415-90A1-A8953966653A}">
  <dimension ref="B1:H27"/>
  <sheetViews>
    <sheetView workbookViewId="0">
      <pane ySplit="3" topLeftCell="A4" activePane="bottomLeft" state="frozen"/>
      <selection pane="bottomLeft" activeCell="B12" sqref="B12"/>
    </sheetView>
  </sheetViews>
  <sheetFormatPr defaultColWidth="8.85546875" defaultRowHeight="15" x14ac:dyDescent="0.25"/>
  <cols>
    <col min="1" max="1" width="8.85546875" style="70"/>
    <col min="2" max="2" width="106" style="70" bestFit="1" customWidth="1"/>
    <col min="3" max="3" width="10.140625" style="75" bestFit="1" customWidth="1"/>
    <col min="4" max="5" width="9.140625" style="75" customWidth="1"/>
    <col min="6" max="16384" width="8.85546875" style="70"/>
  </cols>
  <sheetData>
    <row r="1" spans="2:8" x14ac:dyDescent="0.25">
      <c r="D1" s="110" t="s">
        <v>164</v>
      </c>
      <c r="E1" s="110"/>
      <c r="F1" s="109"/>
      <c r="G1" s="109"/>
      <c r="H1" s="109"/>
    </row>
    <row r="3" spans="2:8" x14ac:dyDescent="0.25">
      <c r="B3" s="68" t="s">
        <v>54</v>
      </c>
      <c r="C3" s="69" t="s">
        <v>55</v>
      </c>
      <c r="D3" s="69" t="s">
        <v>56</v>
      </c>
      <c r="E3" s="69" t="s">
        <v>57</v>
      </c>
    </row>
    <row r="4" spans="2:8" x14ac:dyDescent="0.25">
      <c r="B4" s="71"/>
      <c r="C4" s="72"/>
      <c r="D4" s="72"/>
      <c r="E4" s="72"/>
    </row>
    <row r="5" spans="2:8" x14ac:dyDescent="0.25">
      <c r="B5" s="71" t="s">
        <v>58</v>
      </c>
      <c r="C5" s="72">
        <v>6</v>
      </c>
      <c r="D5" s="72">
        <v>350</v>
      </c>
      <c r="E5" s="72">
        <f t="shared" ref="E5:E20" si="0">C5*D5</f>
        <v>2100</v>
      </c>
    </row>
    <row r="6" spans="2:8" x14ac:dyDescent="0.25">
      <c r="B6" s="71" t="s">
        <v>59</v>
      </c>
      <c r="C6" s="72">
        <v>20</v>
      </c>
      <c r="D6" s="72">
        <v>20</v>
      </c>
      <c r="E6" s="72">
        <f t="shared" si="0"/>
        <v>400</v>
      </c>
    </row>
    <row r="7" spans="2:8" x14ac:dyDescent="0.25">
      <c r="B7" s="71" t="s">
        <v>60</v>
      </c>
      <c r="C7" s="72">
        <v>1</v>
      </c>
      <c r="D7" s="72">
        <v>1000</v>
      </c>
      <c r="E7" s="72">
        <f t="shared" si="0"/>
        <v>1000</v>
      </c>
      <c r="F7" s="70" t="s">
        <v>61</v>
      </c>
    </row>
    <row r="8" spans="2:8" x14ac:dyDescent="0.25">
      <c r="B8" s="71" t="s">
        <v>62</v>
      </c>
      <c r="C8" s="72">
        <v>1</v>
      </c>
      <c r="D8" s="72">
        <v>290</v>
      </c>
      <c r="E8" s="72">
        <f t="shared" si="0"/>
        <v>290</v>
      </c>
      <c r="F8" s="70" t="s">
        <v>61</v>
      </c>
    </row>
    <row r="9" spans="2:8" x14ac:dyDescent="0.25">
      <c r="B9" s="71" t="s">
        <v>63</v>
      </c>
      <c r="C9" s="72">
        <v>1</v>
      </c>
      <c r="D9" s="72">
        <v>370</v>
      </c>
      <c r="E9" s="72">
        <f t="shared" si="0"/>
        <v>370</v>
      </c>
      <c r="F9" s="70" t="s">
        <v>61</v>
      </c>
    </row>
    <row r="10" spans="2:8" x14ac:dyDescent="0.25">
      <c r="B10" s="71" t="s">
        <v>64</v>
      </c>
      <c r="C10" s="72">
        <v>1</v>
      </c>
      <c r="D10" s="72">
        <v>280</v>
      </c>
      <c r="E10" s="72">
        <f t="shared" si="0"/>
        <v>280</v>
      </c>
    </row>
    <row r="11" spans="2:8" x14ac:dyDescent="0.25">
      <c r="B11" s="71" t="s">
        <v>65</v>
      </c>
      <c r="C11" s="72">
        <v>2</v>
      </c>
      <c r="D11" s="72">
        <v>154</v>
      </c>
      <c r="E11" s="72">
        <f t="shared" si="0"/>
        <v>308</v>
      </c>
    </row>
    <row r="12" spans="2:8" x14ac:dyDescent="0.25">
      <c r="B12" s="71" t="s">
        <v>66</v>
      </c>
      <c r="C12" s="72">
        <v>1</v>
      </c>
      <c r="D12" s="72">
        <v>120</v>
      </c>
      <c r="E12" s="72">
        <f t="shared" si="0"/>
        <v>120</v>
      </c>
      <c r="F12" s="70" t="s">
        <v>61</v>
      </c>
    </row>
    <row r="13" spans="2:8" x14ac:dyDescent="0.25">
      <c r="B13" s="71" t="s">
        <v>67</v>
      </c>
      <c r="C13" s="72">
        <v>1</v>
      </c>
      <c r="D13" s="72">
        <v>420</v>
      </c>
      <c r="E13" s="72">
        <f t="shared" si="0"/>
        <v>420</v>
      </c>
    </row>
    <row r="14" spans="2:8" x14ac:dyDescent="0.25">
      <c r="B14" s="71" t="s">
        <v>68</v>
      </c>
      <c r="C14" s="72">
        <v>1</v>
      </c>
      <c r="D14" s="72">
        <v>500</v>
      </c>
      <c r="E14" s="72">
        <f t="shared" si="0"/>
        <v>500</v>
      </c>
    </row>
    <row r="15" spans="2:8" x14ac:dyDescent="0.25">
      <c r="B15" s="71" t="s">
        <v>69</v>
      </c>
      <c r="C15" s="72">
        <v>1</v>
      </c>
      <c r="D15" s="72">
        <v>500</v>
      </c>
      <c r="E15" s="72">
        <f t="shared" si="0"/>
        <v>500</v>
      </c>
    </row>
    <row r="16" spans="2:8" x14ac:dyDescent="0.25">
      <c r="B16" s="71" t="s">
        <v>70</v>
      </c>
      <c r="C16" s="72">
        <v>4</v>
      </c>
      <c r="D16" s="72">
        <v>190</v>
      </c>
      <c r="E16" s="72">
        <f t="shared" si="0"/>
        <v>760</v>
      </c>
    </row>
    <row r="17" spans="2:6" x14ac:dyDescent="0.25">
      <c r="B17" s="71" t="s">
        <v>71</v>
      </c>
      <c r="C17" s="72">
        <v>1</v>
      </c>
      <c r="D17" s="72">
        <v>1500</v>
      </c>
      <c r="E17" s="72">
        <f t="shared" si="0"/>
        <v>1500</v>
      </c>
    </row>
    <row r="18" spans="2:6" x14ac:dyDescent="0.25">
      <c r="B18" s="71" t="s">
        <v>72</v>
      </c>
      <c r="C18" s="72">
        <v>6</v>
      </c>
      <c r="D18" s="72">
        <v>190</v>
      </c>
      <c r="E18" s="72">
        <f t="shared" si="0"/>
        <v>1140</v>
      </c>
    </row>
    <row r="19" spans="2:6" x14ac:dyDescent="0.25">
      <c r="B19" s="71" t="s">
        <v>73</v>
      </c>
      <c r="C19" s="72">
        <v>1</v>
      </c>
      <c r="D19" s="72">
        <v>100</v>
      </c>
      <c r="E19" s="72">
        <f t="shared" si="0"/>
        <v>100</v>
      </c>
    </row>
    <row r="20" spans="2:6" x14ac:dyDescent="0.25">
      <c r="B20" s="73" t="s">
        <v>74</v>
      </c>
      <c r="C20" s="72">
        <v>1</v>
      </c>
      <c r="D20" s="72">
        <v>700</v>
      </c>
      <c r="E20" s="72">
        <f t="shared" si="0"/>
        <v>700</v>
      </c>
    </row>
    <row r="21" spans="2:6" x14ac:dyDescent="0.25">
      <c r="C21" s="72"/>
      <c r="D21" s="72"/>
      <c r="E21" s="69">
        <f>SUM(E5:E20)</f>
        <v>10488</v>
      </c>
      <c r="F21" s="69" t="s">
        <v>75</v>
      </c>
    </row>
    <row r="23" spans="2:6" x14ac:dyDescent="0.25">
      <c r="B23" s="74" t="s">
        <v>77</v>
      </c>
      <c r="C23" s="91">
        <f>E5+E6+E10+E11+E14+E15+E17+E16+E18+E19</f>
        <v>7588</v>
      </c>
    </row>
    <row r="24" spans="2:6" x14ac:dyDescent="0.25">
      <c r="B24" s="74" t="s">
        <v>78</v>
      </c>
      <c r="C24" s="91">
        <f>E13+E20</f>
        <v>1120</v>
      </c>
    </row>
    <row r="26" spans="2:6" x14ac:dyDescent="0.25">
      <c r="B26" s="74" t="s">
        <v>76</v>
      </c>
      <c r="C26" s="69">
        <f>E7+E8+E9+E12</f>
        <v>1780</v>
      </c>
    </row>
    <row r="27" spans="2:6" x14ac:dyDescent="0.25">
      <c r="C27" s="76">
        <f>SUM(C23:C26)</f>
        <v>10488</v>
      </c>
    </row>
  </sheetData>
  <mergeCells count="2">
    <mergeCell ref="F1:H1"/>
    <mergeCell ref="D1:E1"/>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Kopsavilkums</vt:lpstr>
      <vt:lpstr>Būvdarbi_mebeles_Jugla</vt:lpstr>
      <vt:lpstr>IKT</vt:lpstr>
      <vt:lpstr>Med_tehn_Jugla</vt:lpstr>
      <vt:lpstr>Med_tehn_9k</vt:lpstr>
      <vt:lpstr>Med_teh_esosh_kap_celsh</vt:lpstr>
      <vt:lpstr>Aptieka_Jugla</vt:lpstr>
      <vt:lpstr>Aptieka_Jugla!Print_Area</vt:lpstr>
      <vt:lpstr>Kopsavilkums!Print_Area</vt:lpstr>
      <vt:lpstr>Med_teh_esosh_kap_celsh!Print_Titles</vt:lpstr>
      <vt:lpstr>Med_tehn_9k!Print_Titles</vt:lpstr>
      <vt:lpstr>Med_tehn_Jugla!Print_Titles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Jūlija Kukuļinska</dc:creator>
  <cp:lastModifiedBy>Sandra Kasparenko</cp:lastModifiedBy>
  <cp:lastPrinted>2021-10-31T17:40:28Z</cp:lastPrinted>
  <dcterms:created xsi:type="dcterms:W3CDTF">2021-10-15T04:49:37Z</dcterms:created>
  <dcterms:modified xsi:type="dcterms:W3CDTF">2021-11-02T03:57:09Z</dcterms:modified>
</cp:coreProperties>
</file>