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inga.osina\AppData\Local\Microsoft\Windows\INetCache\Content.Outlook\D52E9PJY\"/>
    </mc:Choice>
  </mc:AlternateContent>
  <xr:revisionPtr revIDLastSave="0" documentId="13_ncr:1_{6984719D-B2F7-4917-8556-6F43FAD99297}" xr6:coauthVersionLast="47" xr6:coauthVersionMax="47" xr10:uidLastSave="{00000000-0000-0000-0000-000000000000}"/>
  <bookViews>
    <workbookView xWindow="1170" yWindow="1170" windowWidth="22590" windowHeight="13980" xr2:uid="{00000000-000D-0000-FFFF-FFFF00000000}"/>
  </bookViews>
  <sheets>
    <sheet name="Kopsavilkums" sheetId="1" r:id="rId1"/>
    <sheet name="1.tab.atlīdziba" sheetId="5" r:id="rId2"/>
    <sheet name="2.tab_preces un pakalpojumi" sheetId="4"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10" i="1" l="1"/>
  <c r="F8" i="1"/>
  <c r="C15" i="4"/>
  <c r="C14" i="4"/>
  <c r="C13" i="4"/>
  <c r="C12" i="4"/>
  <c r="C11" i="4"/>
  <c r="C10" i="4"/>
  <c r="C9" i="4"/>
  <c r="C8" i="4"/>
  <c r="C7" i="4"/>
  <c r="K12" i="5" l="1"/>
  <c r="H7" i="5"/>
  <c r="H8" i="5"/>
  <c r="H9" i="5"/>
  <c r="H6" i="5"/>
  <c r="I6" i="5"/>
  <c r="K6" i="5" s="1"/>
  <c r="J12" i="5"/>
  <c r="G6" i="5"/>
  <c r="J6" i="5" s="1"/>
  <c r="G7" i="5"/>
  <c r="G8" i="5"/>
  <c r="G9" i="5"/>
  <c r="J9" i="5" s="1"/>
  <c r="G10" i="5"/>
  <c r="J10" i="5" s="1"/>
  <c r="G11" i="5"/>
  <c r="G12" i="5"/>
  <c r="I10" i="5" l="1"/>
  <c r="K10" i="5" s="1"/>
  <c r="L10" i="5" s="1"/>
  <c r="I9" i="5"/>
  <c r="K9" i="5" s="1"/>
  <c r="L9" i="5" s="1"/>
  <c r="M9" i="5" s="1"/>
  <c r="O9" i="5" s="1"/>
  <c r="I8" i="5"/>
  <c r="I13" i="5" s="1"/>
  <c r="I7" i="5"/>
  <c r="H13" i="5"/>
  <c r="J8" i="5"/>
  <c r="J11" i="5"/>
  <c r="K11" i="5" s="1"/>
  <c r="J7" i="5"/>
  <c r="J13" i="5" s="1"/>
  <c r="F13" i="5"/>
  <c r="G13" i="5"/>
  <c r="N10" i="5"/>
  <c r="N11" i="5"/>
  <c r="N12" i="5"/>
  <c r="L6" i="5"/>
  <c r="K7" i="5" l="1"/>
  <c r="K8" i="5"/>
  <c r="L12" i="5"/>
  <c r="M12" i="5" s="1"/>
  <c r="O12" i="5" s="1"/>
  <c r="N13" i="5"/>
  <c r="L8" i="5"/>
  <c r="M8" i="5" s="1"/>
  <c r="O8" i="5" s="1"/>
  <c r="M10" i="5"/>
  <c r="O10" i="5" s="1"/>
  <c r="M6" i="5"/>
  <c r="L11" i="5"/>
  <c r="M11" i="5" s="1"/>
  <c r="O11" i="5" s="1"/>
  <c r="O13" i="5" l="1"/>
  <c r="K13" i="5"/>
  <c r="L7" i="5"/>
  <c r="M7" i="5" s="1"/>
  <c r="O7" i="5" s="1"/>
  <c r="O6" i="5"/>
  <c r="O14" i="5" s="1"/>
  <c r="E9" i="1" s="1"/>
  <c r="C9" i="1" s="1"/>
  <c r="M13" i="5"/>
  <c r="L13" i="5"/>
  <c r="D8" i="1" l="1"/>
  <c r="E8" i="1" l="1"/>
  <c r="C8" i="1" s="1"/>
</calcChain>
</file>

<file path=xl/sharedStrings.xml><?xml version="1.0" encoding="utf-8"?>
<sst xmlns="http://schemas.openxmlformats.org/spreadsheetml/2006/main" count="89" uniqueCount="83">
  <si>
    <t>26-TA-898</t>
  </si>
  <si>
    <t xml:space="preserve"> </t>
  </si>
  <si>
    <t>Galvenais inspektors</t>
  </si>
  <si>
    <t>Vecākais inspektors</t>
  </si>
  <si>
    <t>Inspektors</t>
  </si>
  <si>
    <t>Tehnisko sistēmu operators</t>
  </si>
  <si>
    <t>Saimniecības pārzinis</t>
  </si>
  <si>
    <t>Māsa</t>
  </si>
  <si>
    <t>Kods</t>
  </si>
  <si>
    <t>Rādītājs/koda nosaukums</t>
  </si>
  <si>
    <t>1000 - 2000</t>
  </si>
  <si>
    <t xml:space="preserve">Kārtējie izdevumi </t>
  </si>
  <si>
    <t>Preces un pakalpojumi</t>
  </si>
  <si>
    <t>Pakalpojumi</t>
  </si>
  <si>
    <t>Dažādi pakalpojumi</t>
  </si>
  <si>
    <t>Izdevumi par profesionālās darbības pakalpojumiem</t>
  </si>
  <si>
    <t>Pārējie neklasificētie pakalpojumi</t>
  </si>
  <si>
    <t>Krājumi, materiāli, energoresursi, preces, biroja preces un inventārs, kurus neuzskaita kodā 5000</t>
  </si>
  <si>
    <t>Valsts un pašvaldību aprūpē, apgādē un dienestā (amatā) esošo personu uzturēšana</t>
  </si>
  <si>
    <t>Ēdināšanas izdevumi</t>
  </si>
  <si>
    <t>Pārējie valsts un pašvaldību aprūpē, apgādē un dienestā (amatā) esošo personu uzturēšanas izdevumi, kuri nav minēti citos koda 2360 apakškodos</t>
  </si>
  <si>
    <t>Aprēķins</t>
  </si>
  <si>
    <t>2.tabula</t>
  </si>
  <si>
    <t>1.tabula</t>
  </si>
  <si>
    <t>Kopsavilkums nepieciešamajam finansējumam Valsts robežsardzes Ārzemnieku izmitināšanas centra "Rauda" darbības nodrošināšanai</t>
  </si>
  <si>
    <t>2.pielikums
likumprojekta "Patvēruma likums"
 sākotnējās ietekmes novērtējuma ziņojumam (anotācijai)</t>
  </si>
  <si>
    <r>
      <t xml:space="preserve">259,67 </t>
    </r>
    <r>
      <rPr>
        <i/>
        <sz val="10"/>
        <rFont val="Times New Roman"/>
        <family val="1"/>
        <charset val="186"/>
      </rPr>
      <t>euro</t>
    </r>
    <r>
      <rPr>
        <sz val="10"/>
        <rFont val="Times New Roman"/>
        <family val="1"/>
        <charset val="186"/>
      </rPr>
      <t xml:space="preserve"> (vidējie izdevumi 1 personai 2024. un 2025. gadā) x 600 personas = 155 802 euro – 4 232 </t>
    </r>
    <r>
      <rPr>
        <i/>
        <sz val="10"/>
        <rFont val="Times New Roman"/>
        <family val="1"/>
        <charset val="186"/>
      </rPr>
      <t>euro</t>
    </r>
    <r>
      <rPr>
        <sz val="10"/>
        <rFont val="Times New Roman"/>
        <family val="1"/>
        <charset val="186"/>
      </rPr>
      <t xml:space="preserve">  (“bāzēs izdevumi”) = 151 570 </t>
    </r>
    <r>
      <rPr>
        <i/>
        <sz val="10"/>
        <rFont val="Times New Roman"/>
        <family val="1"/>
        <charset val="186"/>
      </rPr>
      <t>euro</t>
    </r>
    <r>
      <rPr>
        <sz val="10"/>
        <rFont val="Times New Roman"/>
        <family val="1"/>
        <charset val="186"/>
      </rPr>
      <t xml:space="preserve">.  </t>
    </r>
  </si>
  <si>
    <r>
      <t xml:space="preserve">11,39 </t>
    </r>
    <r>
      <rPr>
        <i/>
        <sz val="10"/>
        <rFont val="Times New Roman"/>
        <family val="1"/>
        <charset val="186"/>
      </rPr>
      <t>euro</t>
    </r>
    <r>
      <rPr>
        <sz val="10"/>
        <rFont val="Times New Roman"/>
        <family val="1"/>
        <charset val="186"/>
      </rPr>
      <t xml:space="preserve"> (vidējie izdevumi 1 personai 2024. un 2025. gadā) x 600 personas = 6 834 </t>
    </r>
    <r>
      <rPr>
        <i/>
        <sz val="10"/>
        <rFont val="Times New Roman"/>
        <family val="1"/>
        <charset val="186"/>
      </rPr>
      <t>euro</t>
    </r>
    <r>
      <rPr>
        <sz val="10"/>
        <rFont val="Times New Roman"/>
        <family val="1"/>
        <charset val="186"/>
      </rPr>
      <t xml:space="preserve">. </t>
    </r>
  </si>
  <si>
    <r>
      <t xml:space="preserve">9,82 </t>
    </r>
    <r>
      <rPr>
        <i/>
        <sz val="10"/>
        <rFont val="Times New Roman"/>
        <family val="1"/>
        <charset val="186"/>
      </rPr>
      <t>euro</t>
    </r>
    <r>
      <rPr>
        <sz val="10"/>
        <rFont val="Times New Roman"/>
        <family val="1"/>
        <charset val="186"/>
      </rPr>
      <t xml:space="preserve"> (vidējie izdevumi 1 personai 2024. un 2025. gadā) x 600 personas = 5 892 </t>
    </r>
    <r>
      <rPr>
        <i/>
        <sz val="10"/>
        <rFont val="Times New Roman"/>
        <family val="1"/>
        <charset val="186"/>
      </rPr>
      <t>euro</t>
    </r>
    <r>
      <rPr>
        <sz val="10"/>
        <rFont val="Times New Roman"/>
        <family val="1"/>
        <charset val="186"/>
      </rPr>
      <t xml:space="preserve">. </t>
    </r>
  </si>
  <si>
    <t>Kopā plānotais finansējums</t>
  </si>
  <si>
    <t>Amats</t>
  </si>
  <si>
    <t>Amata saime, līmenis</t>
  </si>
  <si>
    <t>Mēnešalgu grupa</t>
  </si>
  <si>
    <t>Amata vietu skaits</t>
  </si>
  <si>
    <t xml:space="preserve">Mēnešalga 2027.gadam </t>
  </si>
  <si>
    <t>Sociālās garantijas 5% no gada mēnešalgu kopsummas</t>
  </si>
  <si>
    <t>DD VSAOI  23,59%</t>
  </si>
  <si>
    <t>Kopā</t>
  </si>
  <si>
    <t>Pavisam kopā</t>
  </si>
  <si>
    <t>1.</t>
  </si>
  <si>
    <t>3.=1.x 2.x12</t>
  </si>
  <si>
    <t>5.=3.x5%</t>
  </si>
  <si>
    <t>6.=3.+4+5.</t>
  </si>
  <si>
    <t>7.=6.x23,59%</t>
  </si>
  <si>
    <t>8.=6.+7.</t>
  </si>
  <si>
    <t>9 = 2 x750 euro</t>
  </si>
  <si>
    <t>10=8+9</t>
  </si>
  <si>
    <t>KOPĀ 2027.gadam</t>
  </si>
  <si>
    <t>20 IXC</t>
  </si>
  <si>
    <t>20 VB</t>
  </si>
  <si>
    <t>20 IVB</t>
  </si>
  <si>
    <t>20 IIIB</t>
  </si>
  <si>
    <t xml:space="preserve">4 III </t>
  </si>
  <si>
    <t>3 I</t>
  </si>
  <si>
    <t>6.2 IVA</t>
  </si>
  <si>
    <t>4.=3.x9,2%</t>
  </si>
  <si>
    <t>4.=2.x12x300 euro</t>
  </si>
  <si>
    <r>
      <t xml:space="preserve"> Mēnešalgu grupas  viduspunkta mēnešalga </t>
    </r>
    <r>
      <rPr>
        <b/>
        <vertAlign val="superscript"/>
        <sz val="10"/>
        <color rgb="FF000000"/>
        <rFont val="Times New Roman"/>
        <family val="1"/>
        <charset val="186"/>
      </rPr>
      <t>1</t>
    </r>
  </si>
  <si>
    <r>
      <t xml:space="preserve">Vispārējās piemaksas 9,2% no gada mēnešalgu kopsummas </t>
    </r>
    <r>
      <rPr>
        <b/>
        <vertAlign val="superscript"/>
        <sz val="10"/>
        <color rgb="FF000000"/>
        <rFont val="Times New Roman"/>
        <family val="1"/>
        <charset val="186"/>
      </rPr>
      <t>3</t>
    </r>
  </si>
  <si>
    <r>
      <t xml:space="preserve">Veselības apdrošināšanas polise 7 x 750 euro </t>
    </r>
    <r>
      <rPr>
        <b/>
        <vertAlign val="superscript"/>
        <sz val="10"/>
        <color theme="1"/>
        <rFont val="Times New Roman"/>
        <family val="1"/>
        <charset val="186"/>
      </rPr>
      <t>4</t>
    </r>
  </si>
  <si>
    <t>ES fondu  finansējums</t>
  </si>
  <si>
    <r>
      <t xml:space="preserve">Atlīdzība, </t>
    </r>
    <r>
      <rPr>
        <sz val="11"/>
        <rFont val="Times New Roman"/>
        <family val="1"/>
        <charset val="186"/>
      </rPr>
      <t>aprēķins 1.tabulā</t>
    </r>
  </si>
  <si>
    <r>
      <t xml:space="preserve">Preces un pakalpojumi, </t>
    </r>
    <r>
      <rPr>
        <sz val="11"/>
        <rFont val="Times New Roman"/>
        <family val="1"/>
        <charset val="186"/>
      </rPr>
      <t>aprēķins 2.tabulā</t>
    </r>
  </si>
  <si>
    <t>Dotācija no vispārējiem ieņēmumiem, tai skaitā</t>
  </si>
  <si>
    <t xml:space="preserve">Piešķirts finansējums bāzes izdevumos </t>
  </si>
  <si>
    <t>Papildus nepieciešamais finansējums</t>
  </si>
  <si>
    <t>patvēruma migrācijas, integracijas fonds</t>
  </si>
  <si>
    <t>Detalizēts aprēķins Valsts robežsardzes Ārzemnieku izmitināšanas centra "Rauda" uzturēšanas izdevumiem</t>
  </si>
  <si>
    <r>
      <rPr>
        <vertAlign val="superscript"/>
        <sz val="10"/>
        <color theme="1"/>
        <rFont val="Times New Roman"/>
        <family val="1"/>
        <charset val="186"/>
      </rPr>
      <t>1</t>
    </r>
    <r>
      <rPr>
        <sz val="10"/>
        <color theme="1"/>
        <rFont val="Times New Roman"/>
        <family val="1"/>
        <charset val="186"/>
      </rPr>
      <t xml:space="preserve"> vidusspunkts saskaņā ar:</t>
    </r>
  </si>
  <si>
    <t xml:space="preserve">Nr. p.k. </t>
  </si>
  <si>
    <r>
      <t xml:space="preserve">Piemaksa par noteiktu funkciju  un uzdevumu izpildi </t>
    </r>
    <r>
      <rPr>
        <b/>
        <vertAlign val="superscript"/>
        <sz val="10"/>
        <color rgb="FF000000"/>
        <rFont val="Times New Roman"/>
        <family val="1"/>
        <charset val="186"/>
      </rPr>
      <t>2</t>
    </r>
  </si>
  <si>
    <r>
      <rPr>
        <vertAlign val="superscript"/>
        <sz val="10"/>
        <color theme="1"/>
        <rFont val="Times New Roman"/>
        <family val="1"/>
        <charset val="186"/>
      </rPr>
      <t xml:space="preserve">3 </t>
    </r>
    <r>
      <rPr>
        <sz val="10"/>
        <color theme="1"/>
        <rFont val="Times New Roman"/>
        <family val="1"/>
        <charset val="186"/>
      </rPr>
      <t>amatpersonas un tehnisko sistēmu operatori regulāri tiek iesaistīti  nakts darbā; piemaksa par nakts darbu vidēji 9,2% no mēnešalgas</t>
    </r>
  </si>
  <si>
    <t>Nr. 1.-4. - amatpersonas ar speciālajām dienesta pakāpēm (turpmāk - amatpersonas) - Ministru kabineta 2016. gada 13. decembra noteikumi Nr. 806 “Noteikumi par Iekšlietu ministrijas sistēmas iestāžu un Ieslodzījuma vietu pārvaldes amatpersonu ar speciālajām dienesta pakāpēm mēnešalgu un speciālo piemaksu noteikšanas kārtību un to apmēru” (turpmāk - MK806)</t>
  </si>
  <si>
    <t>Nr.7 - ārstniecības persona - noteikts atbilstoši šobrīd spēkā esošajai mēnešalgai jau esošam amatam, Ministru kabineta  2018. gada 18. decembra noteikumi Nr. 851 “Noteikumi par zemāko mēnešalgu un speciālo piemaksu veselības aprūpes jomā nodarbinātajiem”</t>
  </si>
  <si>
    <t>I kat.dien.priekšnieka vietnieks (ĀIC priekšnieks)</t>
  </si>
  <si>
    <r>
      <t xml:space="preserve">Vidējie izdevumi dienā - 31,85 </t>
    </r>
    <r>
      <rPr>
        <i/>
        <sz val="10"/>
        <rFont val="Times New Roman"/>
        <family val="1"/>
        <charset val="186"/>
      </rPr>
      <t>euro</t>
    </r>
    <r>
      <rPr>
        <sz val="10"/>
        <rFont val="Times New Roman"/>
        <family val="1"/>
        <charset val="186"/>
      </rPr>
      <t xml:space="preserve"> (atbilstoši noslēgtajiem līgumiem).
Ēdināšanas pakalpojumu izdevumu aprēķins: 31,85 </t>
    </r>
    <r>
      <rPr>
        <i/>
        <sz val="10"/>
        <rFont val="Times New Roman"/>
        <family val="1"/>
        <charset val="186"/>
      </rPr>
      <t>euro</t>
    </r>
    <r>
      <rPr>
        <sz val="10"/>
        <rFont val="Times New Roman"/>
        <family val="1"/>
        <charset val="186"/>
      </rPr>
      <t xml:space="preserve"> (vidējie izdevumi 1 personai dienā) x 3 dienas x 600 personas + 31,85 </t>
    </r>
    <r>
      <rPr>
        <i/>
        <sz val="10"/>
        <rFont val="Times New Roman"/>
        <family val="1"/>
        <charset val="186"/>
      </rPr>
      <t>euro</t>
    </r>
    <r>
      <rPr>
        <sz val="10"/>
        <rFont val="Times New Roman"/>
        <family val="1"/>
        <charset val="186"/>
      </rPr>
      <t xml:space="preserve"> (vidējie izdevumi 1 personai dienā) x 126 dienas x 500 personas = 2 063 880 </t>
    </r>
    <r>
      <rPr>
        <i/>
        <sz val="10"/>
        <rFont val="Times New Roman"/>
        <family val="1"/>
        <charset val="186"/>
      </rPr>
      <t>euro</t>
    </r>
    <r>
      <rPr>
        <sz val="10"/>
        <rFont val="Times New Roman"/>
        <family val="1"/>
        <charset val="186"/>
      </rPr>
      <t xml:space="preserve"> – 5 950 </t>
    </r>
    <r>
      <rPr>
        <i/>
        <sz val="10"/>
        <rFont val="Times New Roman"/>
        <family val="1"/>
        <charset val="186"/>
      </rPr>
      <t>euro</t>
    </r>
    <r>
      <rPr>
        <sz val="10"/>
        <rFont val="Times New Roman"/>
        <family val="1"/>
        <charset val="186"/>
      </rPr>
      <t xml:space="preserve"> (“bāzēs izdevumi”) = 2 057 930 </t>
    </r>
    <r>
      <rPr>
        <i/>
        <sz val="10"/>
        <rFont val="Times New Roman"/>
        <family val="1"/>
        <charset val="186"/>
      </rPr>
      <t>euro</t>
    </r>
    <r>
      <rPr>
        <sz val="10"/>
        <rFont val="Times New Roman"/>
        <family val="1"/>
        <charset val="186"/>
      </rPr>
      <t xml:space="preserve">. </t>
    </r>
  </si>
  <si>
    <t>ES fondu  finansējums*</t>
  </si>
  <si>
    <t xml:space="preserve">*Valsts robežsardzes iesniegtā projekta iesnieguma Nr. VRS/MPP/RPVP/2026/2 “Ārzemnieku skrīninga un izmitināšanas pagaidu centra “Rauda” darbības nodrošināšana (1. posms)”  </t>
  </si>
  <si>
    <r>
      <rPr>
        <vertAlign val="superscript"/>
        <sz val="10"/>
        <color theme="1"/>
        <rFont val="Times New Roman"/>
        <family val="1"/>
        <charset val="186"/>
      </rPr>
      <t>2</t>
    </r>
    <r>
      <rPr>
        <sz val="10"/>
        <color theme="1"/>
        <rFont val="Times New Roman"/>
        <family val="1"/>
        <charset val="186"/>
      </rPr>
      <t xml:space="preserve"> amatpersonas, 300 </t>
    </r>
    <r>
      <rPr>
        <i/>
        <sz val="10"/>
        <color theme="1"/>
        <rFont val="Times New Roman"/>
        <family val="1"/>
        <charset val="186"/>
      </rPr>
      <t>euro</t>
    </r>
    <r>
      <rPr>
        <sz val="10"/>
        <color theme="1"/>
        <rFont val="Times New Roman"/>
        <family val="1"/>
        <charset val="186"/>
      </rPr>
      <t xml:space="preserve"> (MK806 3. pielikums)</t>
    </r>
  </si>
  <si>
    <r>
      <rPr>
        <vertAlign val="superscript"/>
        <sz val="10"/>
        <color theme="1"/>
        <rFont val="Times New Roman"/>
        <family val="1"/>
        <charset val="186"/>
      </rPr>
      <t>4</t>
    </r>
    <r>
      <rPr>
        <sz val="10"/>
        <color theme="1"/>
        <rFont val="Times New Roman"/>
        <family val="1"/>
        <charset val="186"/>
      </rPr>
      <t xml:space="preserve"> darbiniekiem</t>
    </r>
  </si>
  <si>
    <t xml:space="preserve">Kopā mēnešalgai, piemaksām, soc. garant. </t>
  </si>
  <si>
    <t>Detalizēts aprēķins Valsts robežsardzes Ārzemnieku izmitināšanas centra "Rauda" personāla atlīdzībai 2027. gadā un turpmāk</t>
  </si>
  <si>
    <t>Nr.  5., 6.  - darbinieki - Ministru kabineta 2022. gada 21. jūnija noteikumi Nr. 361 “Noteikumi par valsts institūciju amatpersonu un darbinieku darba samaksu un tās noteikšanas kārtību, kā arī par profesijām un specifiskajām jomām, kurām piemērojams tirgus koeficients”, https://www.mk.gov.lv/lv/dati-par-darba-samaksu-un-nodarbinatajiem-valsts-parvalde (2027.gada viduspunkts)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</si>
</sst>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Times New Roman"/>
      <family val="1"/>
      <charset val="186"/>
    </font>
    <font>
      <b/>
      <sz val="12"/>
      <color theme="1"/>
      <name val="Times New Roman"/>
      <family val="1"/>
      <charset val="186"/>
    </font>
    <font>
      <b/>
      <sz val="11"/>
      <color theme="1"/>
      <name val="Times New Roman"/>
      <family val="1"/>
      <charset val="186"/>
    </font>
    <font>
      <b/>
      <sz val="10"/>
      <color theme="1"/>
      <name val="Times New Roman"/>
      <family val="1"/>
      <charset val="186"/>
    </font>
    <font>
      <b/>
      <sz val="10"/>
      <name val="Times New Roman"/>
      <family val="1"/>
      <charset val="186"/>
    </font>
    <font>
      <sz val="10"/>
      <name val="Times New Roman"/>
      <family val="1"/>
      <charset val="186"/>
    </font>
    <font>
      <sz val="10"/>
      <color theme="1"/>
      <name val="Times New Roman"/>
      <family val="1"/>
      <charset val="186"/>
    </font>
    <font>
      <b/>
      <sz val="11"/>
      <name val="Times New Roman"/>
      <family val="1"/>
      <charset val="186"/>
    </font>
    <font>
      <b/>
      <sz val="14"/>
      <color theme="1"/>
      <name val="Times New Roman"/>
      <family val="1"/>
      <charset val="186"/>
    </font>
    <font>
      <sz val="11"/>
      <name val="Times New Roman"/>
      <family val="1"/>
      <charset val="186"/>
    </font>
    <font>
      <sz val="12"/>
      <name val="Times New Roman"/>
      <family val="1"/>
      <charset val="186"/>
    </font>
    <font>
      <i/>
      <sz val="10"/>
      <name val="Times New Roman"/>
      <family val="1"/>
      <charset val="186"/>
    </font>
    <font>
      <b/>
      <sz val="10"/>
      <color rgb="FF000000"/>
      <name val="Times New Roman"/>
      <family val="1"/>
      <charset val="186"/>
    </font>
    <font>
      <sz val="10"/>
      <color rgb="FF000000"/>
      <name val="Times New Roman"/>
      <family val="1"/>
      <charset val="186"/>
    </font>
    <font>
      <b/>
      <vertAlign val="superscript"/>
      <sz val="10"/>
      <color rgb="FF000000"/>
      <name val="Times New Roman"/>
      <family val="1"/>
      <charset val="186"/>
    </font>
    <font>
      <b/>
      <vertAlign val="superscript"/>
      <sz val="10"/>
      <color theme="1"/>
      <name val="Times New Roman"/>
      <family val="1"/>
      <charset val="186"/>
    </font>
    <font>
      <vertAlign val="superscript"/>
      <sz val="10"/>
      <color theme="1"/>
      <name val="Times New Roman"/>
      <family val="1"/>
      <charset val="186"/>
    </font>
    <font>
      <i/>
      <sz val="10"/>
      <color theme="1"/>
      <name val="Times New Roman"/>
      <family val="1"/>
      <charset val="186"/>
    </font>
  </fonts>
  <fills count="8">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theme="0"/>
        <bgColor indexed="64"/>
      </patternFill>
    </fill>
    <fill>
      <patternFill patternType="solid">
        <fgColor theme="0"/>
        <bgColor rgb="FFD9D9D9"/>
      </patternFill>
    </fill>
    <fill>
      <patternFill patternType="solid">
        <fgColor theme="0" tint="-0.14999847407452621"/>
        <bgColor indexed="64"/>
      </patternFill>
    </fill>
    <fill>
      <patternFill patternType="solid">
        <fgColor theme="0"/>
        <bgColor rgb="FF000000"/>
      </patternFill>
    </fill>
  </fills>
  <borders count="9">
    <border>
      <left/>
      <right/>
      <top/>
      <bottom/>
      <diagonal/>
    </border>
    <border>
      <left style="thin">
        <color auto="1"/>
      </left>
      <right/>
      <top style="thin">
        <color auto="1"/>
      </top>
      <bottom style="thin">
        <color auto="1"/>
      </bottom>
      <diagonal/>
    </border>
    <border>
      <left style="thin">
        <color indexed="64"/>
      </left>
      <right style="thin">
        <color indexed="64"/>
      </right>
      <top style="thin">
        <color indexed="64"/>
      </top>
      <bottom style="thin">
        <color indexed="64"/>
      </bottom>
      <diagonal/>
    </border>
    <border>
      <left style="hair">
        <color rgb="FF414142"/>
      </left>
      <right style="thin">
        <color indexed="64"/>
      </right>
      <top style="hair">
        <color rgb="FF414142"/>
      </top>
      <bottom style="hair">
        <color rgb="FF414142"/>
      </bottom>
      <diagonal/>
    </border>
    <border>
      <left/>
      <right/>
      <top style="hair">
        <color rgb="FF414142"/>
      </top>
      <bottom style="hair">
        <color rgb="FF414142"/>
      </bottom>
      <diagonal/>
    </border>
    <border>
      <left style="thin">
        <color indexed="64"/>
      </left>
      <right style="thin">
        <color indexed="64"/>
      </right>
      <top style="hair">
        <color rgb="FF414142"/>
      </top>
      <bottom style="hair">
        <color rgb="FF414142"/>
      </bottom>
      <diagonal/>
    </border>
    <border>
      <left style="hair">
        <color rgb="FF414142"/>
      </left>
      <right style="thin">
        <color indexed="64"/>
      </right>
      <top/>
      <bottom style="hair">
        <color rgb="FF414142"/>
      </bottom>
      <diagonal/>
    </border>
    <border>
      <left/>
      <right/>
      <top/>
      <bottom style="hair">
        <color rgb="FF414142"/>
      </bottom>
      <diagonal/>
    </border>
    <border>
      <left style="thin">
        <color indexed="64"/>
      </left>
      <right style="thin">
        <color indexed="64"/>
      </right>
      <top/>
      <bottom style="hair">
        <color rgb="FF414142"/>
      </bottom>
      <diagonal/>
    </border>
  </borders>
  <cellStyleXfs count="1">
    <xf numFmtId="0" fontId="0" fillId="0" borderId="0"/>
  </cellStyleXfs>
  <cellXfs count="82">
    <xf numFmtId="0" fontId="0" fillId="0" borderId="0" xfId="0"/>
    <xf numFmtId="0" fontId="1" fillId="0" borderId="0" xfId="0" applyFont="1" applyAlignment="1">
      <alignment vertical="top"/>
    </xf>
    <xf numFmtId="0" fontId="1" fillId="0" borderId="0" xfId="0" applyFont="1" applyAlignment="1">
      <alignment horizontal="right" vertical="center"/>
    </xf>
    <xf numFmtId="0" fontId="3" fillId="0" borderId="0" xfId="0" applyFont="1" applyFill="1" applyBorder="1" applyAlignment="1">
      <alignment vertical="top" wrapText="1"/>
    </xf>
    <xf numFmtId="0" fontId="5" fillId="0" borderId="4" xfId="0" applyFont="1" applyBorder="1" applyAlignment="1">
      <alignment vertical="top" wrapText="1"/>
    </xf>
    <xf numFmtId="0" fontId="6" fillId="0" borderId="4" xfId="0" applyFont="1" applyBorder="1" applyAlignment="1">
      <alignment vertical="top" wrapText="1"/>
    </xf>
    <xf numFmtId="0" fontId="1" fillId="0" borderId="0" xfId="0" applyFont="1"/>
    <xf numFmtId="3" fontId="5" fillId="0" borderId="5" xfId="0" applyNumberFormat="1" applyFont="1" applyBorder="1" applyAlignment="1">
      <alignment horizontal="left" vertical="top" wrapText="1"/>
    </xf>
    <xf numFmtId="3" fontId="6" fillId="0" borderId="5" xfId="0" applyNumberFormat="1" applyFont="1" applyBorder="1" applyAlignment="1">
      <alignment horizontal="left" vertical="top" wrapText="1"/>
    </xf>
    <xf numFmtId="0" fontId="1" fillId="0" borderId="0" xfId="0" applyFont="1" applyAlignment="1">
      <alignment horizontal="left" vertical="top" wrapText="1"/>
    </xf>
    <xf numFmtId="0" fontId="2" fillId="0" borderId="0" xfId="0" applyFont="1" applyAlignment="1">
      <alignment vertical="top"/>
    </xf>
    <xf numFmtId="3" fontId="1" fillId="0" borderId="0" xfId="0" applyNumberFormat="1" applyFont="1"/>
    <xf numFmtId="0" fontId="5" fillId="0" borderId="3" xfId="0" applyNumberFormat="1" applyFont="1" applyBorder="1" applyAlignment="1">
      <alignment horizontal="left" vertical="top" wrapText="1"/>
    </xf>
    <xf numFmtId="3" fontId="5" fillId="0" borderId="5" xfId="0" applyNumberFormat="1" applyFont="1" applyBorder="1" applyAlignment="1">
      <alignment horizontal="right" vertical="top"/>
    </xf>
    <xf numFmtId="0" fontId="6" fillId="0" borderId="3" xfId="0" applyNumberFormat="1" applyFont="1" applyBorder="1" applyAlignment="1">
      <alignment horizontal="center" vertical="top" wrapText="1"/>
    </xf>
    <xf numFmtId="0" fontId="6" fillId="0" borderId="4" xfId="0" applyFont="1" applyBorder="1" applyAlignment="1">
      <alignment horizontal="left" vertical="top" wrapText="1"/>
    </xf>
    <xf numFmtId="3" fontId="6" fillId="0" borderId="5" xfId="0" applyNumberFormat="1" applyFont="1" applyBorder="1" applyAlignment="1">
      <alignment horizontal="right" vertical="top"/>
    </xf>
    <xf numFmtId="0" fontId="6" fillId="0" borderId="3" xfId="0" applyNumberFormat="1" applyFont="1" applyBorder="1" applyAlignment="1">
      <alignment horizontal="right" vertical="top" wrapText="1"/>
    </xf>
    <xf numFmtId="4" fontId="10" fillId="0" borderId="0" xfId="0" applyNumberFormat="1" applyFont="1" applyFill="1" applyAlignment="1">
      <alignment horizontal="right" vertical="top" wrapText="1"/>
    </xf>
    <xf numFmtId="4" fontId="11" fillId="0" borderId="0" xfId="0" applyNumberFormat="1" applyFont="1" applyFill="1" applyAlignment="1">
      <alignment horizontal="right" vertical="top" wrapText="1"/>
    </xf>
    <xf numFmtId="0" fontId="4" fillId="0" borderId="2"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1" xfId="0" applyFont="1" applyBorder="1" applyAlignment="1">
      <alignment horizontal="center" vertical="center" wrapText="1"/>
    </xf>
    <xf numFmtId="0" fontId="13" fillId="5" borderId="2" xfId="0" applyFont="1" applyFill="1" applyBorder="1" applyAlignment="1">
      <alignment horizontal="center" vertical="center" wrapText="1"/>
    </xf>
    <xf numFmtId="0" fontId="4" fillId="0" borderId="2" xfId="0" applyFont="1" applyBorder="1" applyAlignment="1">
      <alignment vertical="center" wrapText="1"/>
    </xf>
    <xf numFmtId="0" fontId="4" fillId="6" borderId="2" xfId="0" applyFont="1" applyFill="1" applyBorder="1" applyAlignment="1">
      <alignment vertical="center" wrapText="1"/>
    </xf>
    <xf numFmtId="0" fontId="7" fillId="0" borderId="2" xfId="0" applyFont="1" applyBorder="1" applyAlignment="1">
      <alignment vertical="center"/>
    </xf>
    <xf numFmtId="0" fontId="7" fillId="0" borderId="2" xfId="0" applyFont="1" applyBorder="1" applyAlignment="1">
      <alignment horizontal="center" vertical="center" wrapText="1"/>
    </xf>
    <xf numFmtId="0" fontId="13" fillId="0" borderId="2" xfId="0" applyFont="1" applyBorder="1" applyAlignment="1">
      <alignment vertical="center" wrapText="1"/>
    </xf>
    <xf numFmtId="0" fontId="14" fillId="0" borderId="2" xfId="0" applyFont="1" applyBorder="1" applyAlignment="1">
      <alignment horizontal="center" vertical="center" wrapText="1"/>
    </xf>
    <xf numFmtId="0" fontId="14" fillId="0" borderId="1" xfId="0" applyFont="1" applyBorder="1" applyAlignment="1">
      <alignment horizontal="center" vertical="center" wrapText="1"/>
    </xf>
    <xf numFmtId="0" fontId="14" fillId="5" borderId="2"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3" fillId="6" borderId="2" xfId="0" applyFont="1" applyFill="1" applyBorder="1" applyAlignment="1">
      <alignment horizontal="center" vertical="center" wrapText="1"/>
    </xf>
    <xf numFmtId="0" fontId="7" fillId="0" borderId="2" xfId="0" applyFont="1" applyBorder="1" applyAlignment="1">
      <alignment vertical="center" wrapText="1"/>
    </xf>
    <xf numFmtId="0" fontId="7" fillId="0" borderId="2" xfId="0" applyFont="1" applyBorder="1" applyAlignment="1">
      <alignment horizontal="center" vertical="center"/>
    </xf>
    <xf numFmtId="3" fontId="14" fillId="7" borderId="2" xfId="0" applyNumberFormat="1" applyFont="1" applyFill="1" applyBorder="1" applyAlignment="1">
      <alignment vertical="center"/>
    </xf>
    <xf numFmtId="0" fontId="14" fillId="7" borderId="2" xfId="0" applyFont="1" applyFill="1" applyBorder="1" applyAlignment="1">
      <alignment horizontal="center" vertical="center"/>
    </xf>
    <xf numFmtId="4" fontId="14" fillId="0" borderId="2" xfId="0" applyNumberFormat="1" applyFont="1" applyBorder="1" applyAlignment="1">
      <alignment vertical="center"/>
    </xf>
    <xf numFmtId="4" fontId="14" fillId="0" borderId="1" xfId="0" applyNumberFormat="1" applyFont="1" applyBorder="1" applyAlignment="1">
      <alignment vertical="center"/>
    </xf>
    <xf numFmtId="4" fontId="14" fillId="5" borderId="2" xfId="0" applyNumberFormat="1" applyFont="1" applyFill="1" applyBorder="1" applyAlignment="1">
      <alignment horizontal="right" vertical="center" wrapText="1"/>
    </xf>
    <xf numFmtId="4" fontId="4" fillId="6" borderId="2" xfId="0" applyNumberFormat="1" applyFont="1" applyFill="1" applyBorder="1" applyAlignment="1">
      <alignment vertical="center"/>
    </xf>
    <xf numFmtId="4" fontId="13" fillId="7" borderId="2" xfId="0" applyNumberFormat="1" applyFont="1" applyFill="1" applyBorder="1" applyAlignment="1">
      <alignment horizontal="right" vertical="center"/>
    </xf>
    <xf numFmtId="0" fontId="7" fillId="0" borderId="0" xfId="0" applyFont="1" applyAlignment="1">
      <alignment vertical="center"/>
    </xf>
    <xf numFmtId="0" fontId="9" fillId="0" borderId="0" xfId="0" applyFont="1" applyAlignment="1">
      <alignment vertical="top"/>
    </xf>
    <xf numFmtId="0" fontId="9" fillId="0" borderId="0" xfId="0" applyFont="1" applyAlignment="1">
      <alignment horizontal="center" vertical="top"/>
    </xf>
    <xf numFmtId="0" fontId="5" fillId="3" borderId="6" xfId="0" applyNumberFormat="1" applyFont="1" applyFill="1" applyBorder="1" applyAlignment="1">
      <alignment horizontal="left" vertical="top" wrapText="1"/>
    </xf>
    <xf numFmtId="0" fontId="5" fillId="3" borderId="7" xfId="0" applyFont="1" applyFill="1" applyBorder="1" applyAlignment="1">
      <alignment horizontal="left" vertical="top" wrapText="1"/>
    </xf>
    <xf numFmtId="3" fontId="5" fillId="3" borderId="8" xfId="0" applyNumberFormat="1" applyFont="1" applyFill="1" applyBorder="1" applyAlignment="1">
      <alignment horizontal="right" vertical="top"/>
    </xf>
    <xf numFmtId="3" fontId="5" fillId="3" borderId="8" xfId="0" applyNumberFormat="1" applyFont="1" applyFill="1" applyBorder="1" applyAlignment="1">
      <alignment horizontal="left" vertical="top" wrapText="1"/>
    </xf>
    <xf numFmtId="0" fontId="3" fillId="0" borderId="0" xfId="0" applyFont="1" applyAlignment="1">
      <alignment horizontal="center" wrapText="1"/>
    </xf>
    <xf numFmtId="3" fontId="10" fillId="4" borderId="2" xfId="0" applyNumberFormat="1" applyFont="1" applyFill="1" applyBorder="1" applyAlignment="1">
      <alignment horizontal="right" vertical="top"/>
    </xf>
    <xf numFmtId="3" fontId="3" fillId="2" borderId="2" xfId="0" applyNumberFormat="1" applyFont="1" applyFill="1" applyBorder="1" applyAlignment="1">
      <alignment horizontal="center" vertical="center" wrapText="1"/>
    </xf>
    <xf numFmtId="3" fontId="5" fillId="3" borderId="7" xfId="0" applyNumberFormat="1" applyFont="1" applyFill="1" applyBorder="1" applyAlignment="1">
      <alignment horizontal="right" vertical="top" wrapText="1"/>
    </xf>
    <xf numFmtId="0" fontId="5" fillId="0" borderId="4" xfId="0" applyFont="1" applyBorder="1" applyAlignment="1">
      <alignment horizontal="right" vertical="top" wrapText="1"/>
    </xf>
    <xf numFmtId="0" fontId="6" fillId="0" borderId="4" xfId="0" applyFont="1" applyBorder="1" applyAlignment="1">
      <alignment horizontal="right" vertical="top" wrapText="1"/>
    </xf>
    <xf numFmtId="0" fontId="1" fillId="0" borderId="0" xfId="0" applyFont="1" applyAlignment="1">
      <alignment horizontal="right" vertical="top"/>
    </xf>
    <xf numFmtId="0" fontId="3" fillId="0" borderId="0" xfId="0" applyFont="1" applyAlignment="1">
      <alignment horizontal="center" vertical="top" wrapText="1"/>
    </xf>
    <xf numFmtId="3" fontId="3" fillId="2" borderId="2" xfId="0" applyNumberFormat="1" applyFont="1" applyFill="1" applyBorder="1" applyAlignment="1">
      <alignment horizontal="center" vertical="top" wrapText="1"/>
    </xf>
    <xf numFmtId="0" fontId="8" fillId="0" borderId="2" xfId="0" applyNumberFormat="1" applyFont="1" applyFill="1" applyBorder="1" applyAlignment="1">
      <alignment horizontal="left" vertical="top" wrapText="1"/>
    </xf>
    <xf numFmtId="0" fontId="8" fillId="0" borderId="2" xfId="0" applyFont="1" applyFill="1" applyBorder="1" applyAlignment="1">
      <alignment horizontal="left" vertical="top" wrapText="1"/>
    </xf>
    <xf numFmtId="3" fontId="1" fillId="0" borderId="2" xfId="0" applyNumberFormat="1" applyFont="1" applyBorder="1" applyAlignment="1">
      <alignment vertical="top"/>
    </xf>
    <xf numFmtId="0" fontId="1" fillId="0" borderId="2" xfId="0" applyFont="1" applyBorder="1" applyAlignment="1">
      <alignment vertical="top"/>
    </xf>
    <xf numFmtId="3" fontId="1" fillId="0" borderId="0" xfId="0" applyNumberFormat="1" applyFont="1" applyAlignment="1">
      <alignment vertical="top"/>
    </xf>
    <xf numFmtId="0" fontId="4" fillId="0" borderId="2" xfId="0" applyFont="1" applyBorder="1" applyAlignment="1">
      <alignment horizontal="center" vertical="center"/>
    </xf>
    <xf numFmtId="0" fontId="7" fillId="0" borderId="0" xfId="0" applyFont="1"/>
    <xf numFmtId="0" fontId="3" fillId="0" borderId="0" xfId="0" applyFont="1" applyAlignment="1">
      <alignment wrapText="1"/>
    </xf>
    <xf numFmtId="0" fontId="1" fillId="0" borderId="0" xfId="0" applyFont="1" applyAlignment="1">
      <alignment vertical="center" wrapText="1"/>
    </xf>
    <xf numFmtId="0" fontId="4" fillId="4" borderId="2" xfId="0" applyFont="1" applyFill="1" applyBorder="1" applyAlignment="1">
      <alignment vertical="center" wrapText="1"/>
    </xf>
    <xf numFmtId="4" fontId="1" fillId="0" borderId="0" xfId="0" applyNumberFormat="1" applyFont="1"/>
    <xf numFmtId="0" fontId="3" fillId="0" borderId="0" xfId="0" applyFont="1" applyAlignment="1">
      <alignment horizontal="center" wrapText="1"/>
    </xf>
    <xf numFmtId="0" fontId="1" fillId="0" borderId="0" xfId="0" applyFont="1" applyAlignment="1">
      <alignment horizontal="right" vertical="center" wrapText="1"/>
    </xf>
    <xf numFmtId="0" fontId="1" fillId="0" borderId="0" xfId="0" applyFont="1" applyAlignment="1">
      <alignment horizontal="left" vertical="top" wrapText="1"/>
    </xf>
    <xf numFmtId="3" fontId="3" fillId="2" borderId="2" xfId="0" applyNumberFormat="1" applyFont="1" applyFill="1" applyBorder="1" applyAlignment="1">
      <alignment horizontal="center" vertical="top" wrapText="1"/>
    </xf>
    <xf numFmtId="0" fontId="8" fillId="2" borderId="2" xfId="0" applyFont="1" applyFill="1" applyBorder="1" applyAlignment="1">
      <alignment horizontal="center" vertical="top" wrapText="1"/>
    </xf>
    <xf numFmtId="0" fontId="7" fillId="0" borderId="0" xfId="0" applyFont="1" applyAlignment="1">
      <alignment horizontal="left" wrapText="1"/>
    </xf>
    <xf numFmtId="0" fontId="4" fillId="0" borderId="2" xfId="0" applyFont="1" applyBorder="1" applyAlignment="1">
      <alignment horizontal="center" vertical="center"/>
    </xf>
    <xf numFmtId="0" fontId="9" fillId="0" borderId="0" xfId="0" applyFont="1" applyAlignment="1">
      <alignment horizontal="center" vertical="top"/>
    </xf>
    <xf numFmtId="3" fontId="3" fillId="2" borderId="2" xfId="0" applyNumberFormat="1" applyFont="1" applyFill="1" applyBorder="1" applyAlignment="1">
      <alignment horizontal="center" vertical="center" wrapText="1"/>
    </xf>
    <xf numFmtId="0" fontId="8" fillId="2" borderId="2" xfId="0" applyFont="1" applyFill="1" applyBorder="1" applyAlignment="1">
      <alignment horizontal="center" vertical="center" wrapText="1"/>
    </xf>
    <xf numFmtId="0" fontId="5" fillId="2" borderId="2" xfId="0" applyFont="1" applyFill="1" applyBorder="1" applyAlignment="1">
      <alignment horizontal="center" vertical="top" wrapText="1"/>
    </xf>
    <xf numFmtId="3" fontId="1" fillId="4" borderId="2" xfId="0" applyNumberFormat="1" applyFont="1" applyFill="1"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pageSetUpPr fitToPage="1"/>
  </sheetPr>
  <dimension ref="A1:G15"/>
  <sheetViews>
    <sheetView tabSelected="1" workbookViewId="0">
      <selection activeCell="E9" sqref="E9"/>
    </sheetView>
  </sheetViews>
  <sheetFormatPr defaultColWidth="9.140625" defaultRowHeight="15" x14ac:dyDescent="0.25"/>
  <cols>
    <col min="1" max="1" width="8.5703125" style="1" customWidth="1"/>
    <col min="2" max="2" width="23.85546875" style="1" customWidth="1"/>
    <col min="3" max="3" width="12.140625" style="1" customWidth="1"/>
    <col min="4" max="4" width="17.85546875" style="1" customWidth="1"/>
    <col min="5" max="5" width="21.42578125" style="1" customWidth="1"/>
    <col min="6" max="6" width="13.42578125" style="1" customWidth="1"/>
    <col min="7" max="7" width="11.85546875" style="6" customWidth="1"/>
    <col min="8" max="16384" width="9.140625" style="6"/>
  </cols>
  <sheetData>
    <row r="1" spans="1:7" ht="54" customHeight="1" x14ac:dyDescent="0.25">
      <c r="D1" s="71" t="s">
        <v>25</v>
      </c>
      <c r="E1" s="71"/>
      <c r="F1" s="71"/>
      <c r="G1" s="67"/>
    </row>
    <row r="2" spans="1:7" x14ac:dyDescent="0.25">
      <c r="F2" s="2" t="s">
        <v>0</v>
      </c>
    </row>
    <row r="3" spans="1:7" x14ac:dyDescent="0.25">
      <c r="F3" s="56"/>
    </row>
    <row r="4" spans="1:7" ht="31.5" customHeight="1" x14ac:dyDescent="0.25">
      <c r="A4" s="70" t="s">
        <v>24</v>
      </c>
      <c r="B4" s="70"/>
      <c r="C4" s="70"/>
      <c r="D4" s="70"/>
      <c r="E4" s="70"/>
      <c r="F4" s="70"/>
      <c r="G4" s="66"/>
    </row>
    <row r="5" spans="1:7" x14ac:dyDescent="0.25">
      <c r="A5" s="57"/>
      <c r="B5" s="57"/>
      <c r="C5" s="57"/>
      <c r="D5" s="57"/>
      <c r="E5" s="57"/>
      <c r="F5" s="57"/>
      <c r="G5" s="50"/>
    </row>
    <row r="6" spans="1:7" ht="35.25" customHeight="1" x14ac:dyDescent="0.25">
      <c r="A6" s="74" t="s">
        <v>8</v>
      </c>
      <c r="B6" s="74" t="s">
        <v>9</v>
      </c>
      <c r="C6" s="73" t="s">
        <v>29</v>
      </c>
      <c r="D6" s="73" t="s">
        <v>63</v>
      </c>
      <c r="E6" s="73"/>
      <c r="F6" s="73" t="s">
        <v>76</v>
      </c>
    </row>
    <row r="7" spans="1:7" ht="42.75" x14ac:dyDescent="0.25">
      <c r="A7" s="74"/>
      <c r="B7" s="74"/>
      <c r="C7" s="73"/>
      <c r="D7" s="58" t="s">
        <v>64</v>
      </c>
      <c r="E7" s="58" t="s">
        <v>65</v>
      </c>
      <c r="F7" s="73"/>
    </row>
    <row r="8" spans="1:7" ht="28.5" x14ac:dyDescent="0.25">
      <c r="A8" s="59" t="s">
        <v>10</v>
      </c>
      <c r="B8" s="60" t="s">
        <v>11</v>
      </c>
      <c r="C8" s="61">
        <f>E8+D8+F8</f>
        <v>3287063</v>
      </c>
      <c r="D8" s="61">
        <f>D9+D10</f>
        <v>10182</v>
      </c>
      <c r="E8" s="61">
        <f>E9+E10</f>
        <v>1054655</v>
      </c>
      <c r="F8" s="61">
        <f>F9+F10</f>
        <v>2222226</v>
      </c>
    </row>
    <row r="9" spans="1:7" ht="30" x14ac:dyDescent="0.25">
      <c r="A9" s="59">
        <v>1000</v>
      </c>
      <c r="B9" s="60" t="s">
        <v>61</v>
      </c>
      <c r="C9" s="61">
        <f t="shared" ref="C9:C10" si="0">E9+D9+F9</f>
        <v>1054655</v>
      </c>
      <c r="D9" s="62">
        <v>0</v>
      </c>
      <c r="E9" s="81">
        <f>'1.tab.atlīdziba'!$O$14</f>
        <v>1054655</v>
      </c>
      <c r="F9" s="61">
        <v>0</v>
      </c>
    </row>
    <row r="10" spans="1:7" ht="29.25" x14ac:dyDescent="0.25">
      <c r="A10" s="59">
        <v>2000</v>
      </c>
      <c r="B10" s="60" t="s">
        <v>62</v>
      </c>
      <c r="C10" s="61">
        <f t="shared" si="0"/>
        <v>2232408</v>
      </c>
      <c r="D10" s="51">
        <v>10182</v>
      </c>
      <c r="E10" s="61">
        <v>0</v>
      </c>
      <c r="F10" s="61">
        <v>2222226</v>
      </c>
    </row>
    <row r="13" spans="1:7" x14ac:dyDescent="0.25">
      <c r="B13" s="56"/>
      <c r="C13" s="63"/>
    </row>
    <row r="14" spans="1:7" ht="34.5" customHeight="1" x14ac:dyDescent="0.25">
      <c r="A14" s="72" t="s">
        <v>77</v>
      </c>
      <c r="B14" s="72"/>
      <c r="C14" s="72"/>
      <c r="D14" s="72"/>
      <c r="E14" s="72"/>
      <c r="F14" s="72"/>
    </row>
    <row r="15" spans="1:7" x14ac:dyDescent="0.25">
      <c r="A15" s="1" t="s">
        <v>66</v>
      </c>
      <c r="C15" s="63"/>
    </row>
  </sheetData>
  <mergeCells count="8">
    <mergeCell ref="A4:F4"/>
    <mergeCell ref="D1:F1"/>
    <mergeCell ref="A14:F14"/>
    <mergeCell ref="F6:F7"/>
    <mergeCell ref="D6:E6"/>
    <mergeCell ref="C6:C7"/>
    <mergeCell ref="B6:B7"/>
    <mergeCell ref="A6:A7"/>
  </mergeCells>
  <pageMargins left="0.7" right="0.7" top="0.75" bottom="0.75" header="0.3" footer="0.3"/>
  <pageSetup paperSize="9" scale="89" fitToHeight="0"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F8A4E6-03C9-4B64-87A1-AA58AFF23EF4}">
  <sheetPr>
    <tabColor theme="9"/>
    <pageSetUpPr fitToPage="1"/>
  </sheetPr>
  <dimension ref="A1:W21"/>
  <sheetViews>
    <sheetView workbookViewId="0">
      <selection activeCell="Q16" sqref="Q16"/>
    </sheetView>
  </sheetViews>
  <sheetFormatPr defaultColWidth="9.140625" defaultRowHeight="15" x14ac:dyDescent="0.25"/>
  <cols>
    <col min="1" max="1" width="4.140625" style="6" customWidth="1"/>
    <col min="2" max="2" width="18.85546875" style="6" customWidth="1"/>
    <col min="3" max="4" width="9.140625" style="6"/>
    <col min="5" max="5" width="11.28515625" style="6" customWidth="1"/>
    <col min="6" max="6" width="9.140625" style="6"/>
    <col min="7" max="8" width="12.140625" style="6" customWidth="1"/>
    <col min="9" max="9" width="13" style="6" customWidth="1"/>
    <col min="10" max="10" width="13.5703125" style="6" customWidth="1"/>
    <col min="11" max="11" width="14" style="6" customWidth="1"/>
    <col min="12" max="12" width="10.28515625" style="6" customWidth="1"/>
    <col min="13" max="13" width="11" style="6" customWidth="1"/>
    <col min="14" max="14" width="12.5703125" style="6" customWidth="1"/>
    <col min="15" max="15" width="12.85546875" style="6" customWidth="1"/>
    <col min="16" max="16384" width="9.140625" style="6"/>
  </cols>
  <sheetData>
    <row r="1" spans="1:23" ht="15.75" x14ac:dyDescent="0.25">
      <c r="A1" s="1"/>
      <c r="B1" s="1"/>
      <c r="C1" s="1"/>
      <c r="D1" s="1"/>
      <c r="E1" s="1"/>
      <c r="F1" s="1"/>
      <c r="G1" s="1"/>
      <c r="H1" s="1"/>
      <c r="I1" s="1"/>
      <c r="J1" s="1"/>
      <c r="K1" s="1"/>
      <c r="L1" s="1"/>
      <c r="M1" s="1"/>
      <c r="N1" s="1"/>
      <c r="O1" s="19" t="s">
        <v>23</v>
      </c>
      <c r="P1" s="1"/>
      <c r="Q1" s="1"/>
      <c r="R1" s="1"/>
      <c r="T1" s="1"/>
      <c r="V1" s="1"/>
    </row>
    <row r="2" spans="1:23" ht="18.75" x14ac:dyDescent="0.25">
      <c r="A2" s="1"/>
      <c r="B2" s="77" t="s">
        <v>81</v>
      </c>
      <c r="C2" s="77"/>
      <c r="D2" s="77"/>
      <c r="E2" s="77"/>
      <c r="F2" s="77"/>
      <c r="G2" s="77"/>
      <c r="H2" s="77"/>
      <c r="I2" s="77"/>
      <c r="J2" s="77"/>
      <c r="K2" s="77"/>
      <c r="L2" s="77"/>
      <c r="M2" s="77"/>
      <c r="N2" s="77"/>
      <c r="O2" s="77"/>
      <c r="P2" s="44"/>
      <c r="Q2" s="44"/>
      <c r="R2" s="44"/>
      <c r="S2" s="44"/>
      <c r="T2" s="44"/>
      <c r="U2" s="44"/>
      <c r="V2" s="44"/>
      <c r="W2" s="10"/>
    </row>
    <row r="3" spans="1:23" x14ac:dyDescent="0.25">
      <c r="A3" s="1" t="s">
        <v>1</v>
      </c>
      <c r="B3" s="1"/>
      <c r="C3" s="1"/>
      <c r="D3" s="1"/>
      <c r="E3" s="1"/>
      <c r="F3" s="1"/>
      <c r="G3" s="1"/>
      <c r="H3" s="1"/>
      <c r="I3" s="1"/>
      <c r="J3" s="1"/>
      <c r="K3" s="1"/>
      <c r="L3" s="1"/>
      <c r="M3" s="1"/>
      <c r="N3" s="1"/>
      <c r="O3" s="1"/>
      <c r="P3" s="1"/>
      <c r="Q3" s="1"/>
      <c r="R3" s="3"/>
      <c r="S3" s="3"/>
      <c r="T3" s="1"/>
      <c r="U3" s="3"/>
      <c r="V3" s="3"/>
      <c r="W3" s="1"/>
    </row>
    <row r="4" spans="1:23" ht="66.75" x14ac:dyDescent="0.25">
      <c r="A4" s="24" t="s">
        <v>69</v>
      </c>
      <c r="B4" s="64" t="s">
        <v>30</v>
      </c>
      <c r="C4" s="20" t="s">
        <v>31</v>
      </c>
      <c r="D4" s="21" t="s">
        <v>32</v>
      </c>
      <c r="E4" s="21" t="s">
        <v>57</v>
      </c>
      <c r="F4" s="21" t="s">
        <v>33</v>
      </c>
      <c r="G4" s="21" t="s">
        <v>34</v>
      </c>
      <c r="H4" s="21" t="s">
        <v>70</v>
      </c>
      <c r="I4" s="21" t="s">
        <v>58</v>
      </c>
      <c r="J4" s="22" t="s">
        <v>35</v>
      </c>
      <c r="K4" s="21" t="s">
        <v>80</v>
      </c>
      <c r="L4" s="21" t="s">
        <v>36</v>
      </c>
      <c r="M4" s="23" t="s">
        <v>37</v>
      </c>
      <c r="N4" s="68" t="s">
        <v>59</v>
      </c>
      <c r="O4" s="25" t="s">
        <v>38</v>
      </c>
    </row>
    <row r="5" spans="1:23" ht="25.5" x14ac:dyDescent="0.25">
      <c r="A5" s="26"/>
      <c r="B5" s="24"/>
      <c r="C5" s="27"/>
      <c r="D5" s="28"/>
      <c r="E5" s="29" t="s">
        <v>39</v>
      </c>
      <c r="F5" s="29">
        <v>2</v>
      </c>
      <c r="G5" s="29" t="s">
        <v>40</v>
      </c>
      <c r="H5" s="29" t="s">
        <v>56</v>
      </c>
      <c r="I5" s="29" t="s">
        <v>55</v>
      </c>
      <c r="J5" s="30" t="s">
        <v>41</v>
      </c>
      <c r="K5" s="29" t="s">
        <v>42</v>
      </c>
      <c r="L5" s="29" t="s">
        <v>43</v>
      </c>
      <c r="M5" s="31" t="s">
        <v>44</v>
      </c>
      <c r="N5" s="32" t="s">
        <v>45</v>
      </c>
      <c r="O5" s="33" t="s">
        <v>46</v>
      </c>
    </row>
    <row r="6" spans="1:23" ht="38.25" x14ac:dyDescent="0.25">
      <c r="A6" s="26">
        <v>1</v>
      </c>
      <c r="B6" s="34" t="s">
        <v>74</v>
      </c>
      <c r="C6" s="26" t="s">
        <v>48</v>
      </c>
      <c r="D6" s="35">
        <v>11</v>
      </c>
      <c r="E6" s="36">
        <v>2469</v>
      </c>
      <c r="F6" s="37">
        <v>1</v>
      </c>
      <c r="G6" s="38">
        <f t="shared" ref="G6:G12" si="0">(E6*F6)*12</f>
        <v>29628</v>
      </c>
      <c r="H6" s="38">
        <f>F6*12*300</f>
        <v>3600</v>
      </c>
      <c r="I6" s="38">
        <f>G6*0.092</f>
        <v>2725.7759999999998</v>
      </c>
      <c r="J6" s="39">
        <f t="shared" ref="J6:J12" si="1">G6*0.05</f>
        <v>1481.4</v>
      </c>
      <c r="K6" s="38">
        <f>ROUND(G6+I6+J6+H6,2)</f>
        <v>37435.18</v>
      </c>
      <c r="L6" s="38">
        <f t="shared" ref="L6:L12" si="2">ROUND(K6*23.59%,2)</f>
        <v>8830.9599999999991</v>
      </c>
      <c r="M6" s="40">
        <f t="shared" ref="M6:M12" si="3">K6+L6</f>
        <v>46266.14</v>
      </c>
      <c r="N6" s="26">
        <v>0</v>
      </c>
      <c r="O6" s="41">
        <f t="shared" ref="O6:O12" si="4">M6+N6</f>
        <v>46266.14</v>
      </c>
    </row>
    <row r="7" spans="1:23" x14ac:dyDescent="0.25">
      <c r="A7" s="26">
        <v>2</v>
      </c>
      <c r="B7" s="34" t="s">
        <v>2</v>
      </c>
      <c r="C7" s="26" t="s">
        <v>49</v>
      </c>
      <c r="D7" s="35">
        <v>7</v>
      </c>
      <c r="E7" s="36">
        <v>1769</v>
      </c>
      <c r="F7" s="37">
        <v>2</v>
      </c>
      <c r="G7" s="38">
        <f t="shared" si="0"/>
        <v>42456</v>
      </c>
      <c r="H7" s="38">
        <f t="shared" ref="H7:H9" si="5">F7*12*300</f>
        <v>7200</v>
      </c>
      <c r="I7" s="38">
        <f>G7*0.092</f>
        <v>3905.9519999999998</v>
      </c>
      <c r="J7" s="39">
        <f t="shared" si="1"/>
        <v>2122.8000000000002</v>
      </c>
      <c r="K7" s="38">
        <f t="shared" ref="K7:K12" si="6">ROUND(G7+I7+J7+H7,2)</f>
        <v>55684.75</v>
      </c>
      <c r="L7" s="38">
        <f t="shared" si="2"/>
        <v>13136.03</v>
      </c>
      <c r="M7" s="40">
        <f t="shared" si="3"/>
        <v>68820.78</v>
      </c>
      <c r="N7" s="26">
        <v>0</v>
      </c>
      <c r="O7" s="41">
        <f t="shared" si="4"/>
        <v>68820.78</v>
      </c>
    </row>
    <row r="8" spans="1:23" x14ac:dyDescent="0.25">
      <c r="A8" s="26">
        <v>3</v>
      </c>
      <c r="B8" s="34" t="s">
        <v>3</v>
      </c>
      <c r="C8" s="26" t="s">
        <v>50</v>
      </c>
      <c r="D8" s="35">
        <v>6</v>
      </c>
      <c r="E8" s="36">
        <v>1691</v>
      </c>
      <c r="F8" s="37">
        <v>5</v>
      </c>
      <c r="G8" s="38">
        <f t="shared" si="0"/>
        <v>101460</v>
      </c>
      <c r="H8" s="38">
        <f t="shared" si="5"/>
        <v>18000</v>
      </c>
      <c r="I8" s="38">
        <f>G8*0.092</f>
        <v>9334.32</v>
      </c>
      <c r="J8" s="39">
        <f t="shared" si="1"/>
        <v>5073</v>
      </c>
      <c r="K8" s="38">
        <f t="shared" si="6"/>
        <v>133867.32</v>
      </c>
      <c r="L8" s="38">
        <f t="shared" si="2"/>
        <v>31579.3</v>
      </c>
      <c r="M8" s="40">
        <f t="shared" si="3"/>
        <v>165446.62</v>
      </c>
      <c r="N8" s="26">
        <v>0</v>
      </c>
      <c r="O8" s="41">
        <f t="shared" si="4"/>
        <v>165446.62</v>
      </c>
    </row>
    <row r="9" spans="1:23" x14ac:dyDescent="0.25">
      <c r="A9" s="26">
        <v>4</v>
      </c>
      <c r="B9" s="34" t="s">
        <v>4</v>
      </c>
      <c r="C9" s="26" t="s">
        <v>51</v>
      </c>
      <c r="D9" s="35">
        <v>4</v>
      </c>
      <c r="E9" s="36">
        <v>1440</v>
      </c>
      <c r="F9" s="37">
        <v>20</v>
      </c>
      <c r="G9" s="38">
        <f t="shared" si="0"/>
        <v>345600</v>
      </c>
      <c r="H9" s="38">
        <f t="shared" si="5"/>
        <v>72000</v>
      </c>
      <c r="I9" s="38">
        <f>G9*0.092</f>
        <v>31795.200000000001</v>
      </c>
      <c r="J9" s="39">
        <f t="shared" si="1"/>
        <v>17280</v>
      </c>
      <c r="K9" s="38">
        <f t="shared" si="6"/>
        <v>466675.20000000001</v>
      </c>
      <c r="L9" s="38">
        <f t="shared" si="2"/>
        <v>110088.68</v>
      </c>
      <c r="M9" s="40">
        <f t="shared" si="3"/>
        <v>576763.88</v>
      </c>
      <c r="N9" s="26">
        <v>0</v>
      </c>
      <c r="O9" s="41">
        <f t="shared" si="4"/>
        <v>576763.88</v>
      </c>
    </row>
    <row r="10" spans="1:23" ht="25.5" x14ac:dyDescent="0.25">
      <c r="A10" s="26">
        <v>5</v>
      </c>
      <c r="B10" s="34" t="s">
        <v>5</v>
      </c>
      <c r="C10" s="26" t="s">
        <v>52</v>
      </c>
      <c r="D10" s="35">
        <v>6</v>
      </c>
      <c r="E10" s="36">
        <v>1242</v>
      </c>
      <c r="F10" s="37">
        <v>5</v>
      </c>
      <c r="G10" s="38">
        <f t="shared" si="0"/>
        <v>74520</v>
      </c>
      <c r="H10" s="38">
        <v>0</v>
      </c>
      <c r="I10" s="38">
        <f>G10*0.092</f>
        <v>6855.84</v>
      </c>
      <c r="J10" s="39">
        <f t="shared" si="1"/>
        <v>3726</v>
      </c>
      <c r="K10" s="38">
        <f t="shared" si="6"/>
        <v>85101.84</v>
      </c>
      <c r="L10" s="38">
        <f t="shared" si="2"/>
        <v>20075.52</v>
      </c>
      <c r="M10" s="40">
        <f t="shared" si="3"/>
        <v>105177.36</v>
      </c>
      <c r="N10" s="26">
        <f t="shared" ref="N10:N12" si="7">F10*750</f>
        <v>3750</v>
      </c>
      <c r="O10" s="41">
        <f t="shared" si="4"/>
        <v>108927.36</v>
      </c>
    </row>
    <row r="11" spans="1:23" x14ac:dyDescent="0.25">
      <c r="A11" s="26">
        <v>6</v>
      </c>
      <c r="B11" s="34" t="s">
        <v>6</v>
      </c>
      <c r="C11" s="26" t="s">
        <v>53</v>
      </c>
      <c r="D11" s="35">
        <v>5</v>
      </c>
      <c r="E11" s="36">
        <v>1164</v>
      </c>
      <c r="F11" s="37">
        <v>2</v>
      </c>
      <c r="G11" s="38">
        <f t="shared" si="0"/>
        <v>27936</v>
      </c>
      <c r="H11" s="38">
        <v>0</v>
      </c>
      <c r="I11" s="38">
        <v>0</v>
      </c>
      <c r="J11" s="39">
        <f t="shared" si="1"/>
        <v>1396.8000000000002</v>
      </c>
      <c r="K11" s="38">
        <f t="shared" si="6"/>
        <v>29332.799999999999</v>
      </c>
      <c r="L11" s="38">
        <f t="shared" si="2"/>
        <v>6919.61</v>
      </c>
      <c r="M11" s="40">
        <f t="shared" si="3"/>
        <v>36252.409999999996</v>
      </c>
      <c r="N11" s="26">
        <f t="shared" si="7"/>
        <v>1500</v>
      </c>
      <c r="O11" s="41">
        <f t="shared" si="4"/>
        <v>37752.409999999996</v>
      </c>
    </row>
    <row r="12" spans="1:23" x14ac:dyDescent="0.25">
      <c r="A12" s="26">
        <v>7</v>
      </c>
      <c r="B12" s="34" t="s">
        <v>7</v>
      </c>
      <c r="C12" s="26" t="s">
        <v>54</v>
      </c>
      <c r="D12" s="35">
        <v>6</v>
      </c>
      <c r="E12" s="36">
        <v>1579</v>
      </c>
      <c r="F12" s="37">
        <v>2</v>
      </c>
      <c r="G12" s="38">
        <f t="shared" si="0"/>
        <v>37896</v>
      </c>
      <c r="H12" s="38">
        <v>0</v>
      </c>
      <c r="I12" s="38">
        <v>0</v>
      </c>
      <c r="J12" s="39">
        <f t="shared" si="1"/>
        <v>1894.8000000000002</v>
      </c>
      <c r="K12" s="38">
        <f t="shared" si="6"/>
        <v>39790.800000000003</v>
      </c>
      <c r="L12" s="38">
        <f t="shared" si="2"/>
        <v>9386.65</v>
      </c>
      <c r="M12" s="40">
        <f t="shared" si="3"/>
        <v>49177.450000000004</v>
      </c>
      <c r="N12" s="26">
        <f t="shared" si="7"/>
        <v>1500</v>
      </c>
      <c r="O12" s="41">
        <f t="shared" si="4"/>
        <v>50677.450000000004</v>
      </c>
    </row>
    <row r="13" spans="1:23" x14ac:dyDescent="0.25">
      <c r="A13" s="26"/>
      <c r="B13" s="34"/>
      <c r="C13" s="26"/>
      <c r="D13" s="35"/>
      <c r="E13" s="36"/>
      <c r="F13" s="42">
        <f t="shared" ref="F13:N13" si="8">SUM(F6:F12)</f>
        <v>37</v>
      </c>
      <c r="G13" s="42">
        <f t="shared" si="8"/>
        <v>659496</v>
      </c>
      <c r="H13" s="42">
        <f t="shared" si="8"/>
        <v>100800</v>
      </c>
      <c r="I13" s="42">
        <f t="shared" si="8"/>
        <v>54617.088000000003</v>
      </c>
      <c r="J13" s="42">
        <f t="shared" si="8"/>
        <v>32974.800000000003</v>
      </c>
      <c r="K13" s="42">
        <f t="shared" si="8"/>
        <v>847887.89</v>
      </c>
      <c r="L13" s="42">
        <f t="shared" si="8"/>
        <v>200016.74999999994</v>
      </c>
      <c r="M13" s="42">
        <f t="shared" si="8"/>
        <v>1047904.6399999999</v>
      </c>
      <c r="N13" s="42">
        <f t="shared" si="8"/>
        <v>6750</v>
      </c>
      <c r="O13" s="42">
        <f>ROUNDUP(SUM(O6:O12),0)</f>
        <v>1054655</v>
      </c>
    </row>
    <row r="14" spans="1:23" x14ac:dyDescent="0.25">
      <c r="A14" s="43"/>
      <c r="B14" s="43"/>
      <c r="C14" s="43"/>
      <c r="D14" s="43"/>
      <c r="E14" s="43"/>
      <c r="F14" s="43"/>
      <c r="G14" s="43"/>
      <c r="H14" s="43"/>
      <c r="I14" s="43"/>
      <c r="J14" s="43"/>
      <c r="K14" s="76" t="s">
        <v>47</v>
      </c>
      <c r="L14" s="76"/>
      <c r="M14" s="76"/>
      <c r="N14" s="76"/>
      <c r="O14" s="41">
        <f>ROUNDUP(O13,)</f>
        <v>1054655</v>
      </c>
    </row>
    <row r="15" spans="1:23" ht="16.5" x14ac:dyDescent="0.25">
      <c r="A15" s="65" t="s">
        <v>68</v>
      </c>
      <c r="P15" s="69"/>
    </row>
    <row r="16" spans="1:23" ht="25.5" customHeight="1" x14ac:dyDescent="0.25">
      <c r="A16" s="75" t="s">
        <v>72</v>
      </c>
      <c r="B16" s="75"/>
      <c r="C16" s="75"/>
      <c r="D16" s="75"/>
      <c r="E16" s="75"/>
      <c r="F16" s="75"/>
      <c r="G16" s="75"/>
      <c r="H16" s="75"/>
      <c r="I16" s="75"/>
      <c r="J16" s="75"/>
      <c r="K16" s="75"/>
      <c r="L16" s="75"/>
      <c r="M16" s="75"/>
      <c r="N16" s="75"/>
      <c r="O16" s="75"/>
    </row>
    <row r="17" spans="1:15" ht="30.75" customHeight="1" x14ac:dyDescent="0.25">
      <c r="A17" s="75" t="s">
        <v>82</v>
      </c>
      <c r="B17" s="75"/>
      <c r="C17" s="75"/>
      <c r="D17" s="75"/>
      <c r="E17" s="75"/>
      <c r="F17" s="75"/>
      <c r="G17" s="75"/>
      <c r="H17" s="75"/>
      <c r="I17" s="75"/>
      <c r="J17" s="75"/>
      <c r="K17" s="75"/>
      <c r="L17" s="75"/>
      <c r="M17" s="75"/>
      <c r="N17" s="75"/>
      <c r="O17" s="75"/>
    </row>
    <row r="18" spans="1:15" ht="24.75" customHeight="1" x14ac:dyDescent="0.25">
      <c r="A18" s="75" t="s">
        <v>73</v>
      </c>
      <c r="B18" s="75"/>
      <c r="C18" s="75"/>
      <c r="D18" s="75"/>
      <c r="E18" s="75"/>
      <c r="F18" s="75"/>
      <c r="G18" s="75"/>
      <c r="H18" s="75"/>
      <c r="I18" s="75"/>
      <c r="J18" s="75"/>
      <c r="K18" s="75"/>
      <c r="L18" s="75"/>
      <c r="M18" s="75"/>
      <c r="N18" s="75"/>
      <c r="O18" s="75"/>
    </row>
    <row r="19" spans="1:15" x14ac:dyDescent="0.25">
      <c r="A19" s="75" t="s">
        <v>78</v>
      </c>
      <c r="B19" s="75"/>
      <c r="C19" s="75"/>
      <c r="D19" s="75"/>
      <c r="E19" s="75"/>
      <c r="F19" s="75"/>
      <c r="G19" s="75"/>
      <c r="H19" s="75"/>
      <c r="I19" s="75"/>
      <c r="J19" s="75"/>
      <c r="K19" s="75"/>
      <c r="L19" s="75"/>
      <c r="M19" s="75"/>
      <c r="N19" s="75"/>
      <c r="O19" s="75"/>
    </row>
    <row r="20" spans="1:15" x14ac:dyDescent="0.25">
      <c r="A20" s="75" t="s">
        <v>71</v>
      </c>
      <c r="B20" s="75"/>
      <c r="C20" s="75"/>
      <c r="D20" s="75"/>
      <c r="E20" s="75"/>
      <c r="F20" s="75"/>
      <c r="G20" s="75"/>
      <c r="H20" s="75"/>
      <c r="I20" s="75"/>
      <c r="J20" s="75"/>
      <c r="K20" s="75"/>
      <c r="L20" s="75"/>
      <c r="M20" s="75"/>
      <c r="N20" s="75"/>
      <c r="O20" s="75"/>
    </row>
    <row r="21" spans="1:15" x14ac:dyDescent="0.25">
      <c r="A21" s="75" t="s">
        <v>79</v>
      </c>
      <c r="B21" s="75"/>
      <c r="C21" s="75"/>
      <c r="D21" s="75"/>
      <c r="E21" s="75"/>
      <c r="F21" s="75"/>
      <c r="G21" s="75"/>
      <c r="H21" s="75"/>
      <c r="I21" s="75"/>
      <c r="J21" s="75"/>
      <c r="K21" s="75"/>
      <c r="L21" s="75"/>
      <c r="M21" s="75"/>
      <c r="N21" s="75"/>
      <c r="O21" s="75"/>
    </row>
  </sheetData>
  <mergeCells count="8">
    <mergeCell ref="A20:O20"/>
    <mergeCell ref="A21:O21"/>
    <mergeCell ref="K14:N14"/>
    <mergeCell ref="B2:O2"/>
    <mergeCell ref="A16:O16"/>
    <mergeCell ref="A17:O17"/>
    <mergeCell ref="A18:O18"/>
    <mergeCell ref="A19:O19"/>
  </mergeCells>
  <pageMargins left="0.7" right="0.7" top="0.75" bottom="0.75" header="0.3" footer="0.3"/>
  <pageSetup paperSize="9" scale="7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D31EB-232D-4DF5-A05F-92402E6F071E}">
  <sheetPr>
    <tabColor theme="9"/>
    <pageSetUpPr fitToPage="1"/>
  </sheetPr>
  <dimension ref="A2:U15"/>
  <sheetViews>
    <sheetView topLeftCell="A4" zoomScale="91" zoomScaleNormal="91" workbookViewId="0">
      <selection activeCell="C7" sqref="C7"/>
    </sheetView>
  </sheetViews>
  <sheetFormatPr defaultColWidth="9.140625" defaultRowHeight="15" x14ac:dyDescent="0.25"/>
  <cols>
    <col min="1" max="1" width="11.42578125" style="1" customWidth="1"/>
    <col min="2" max="2" width="26.85546875" style="1" customWidth="1"/>
    <col min="3" max="3" width="13.42578125" style="1" customWidth="1"/>
    <col min="4" max="4" width="13.85546875" style="1" customWidth="1"/>
    <col min="5" max="5" width="14.42578125" style="1" customWidth="1"/>
    <col min="6" max="6" width="13.42578125" style="1" customWidth="1"/>
    <col min="7" max="7" width="64.85546875" style="9" customWidth="1"/>
    <col min="8" max="8" width="7.5703125" style="6" customWidth="1"/>
    <col min="9" max="11" width="9.140625" style="6"/>
    <col min="12" max="12" width="10" style="6" bestFit="1" customWidth="1"/>
    <col min="13" max="16384" width="9.140625" style="6"/>
  </cols>
  <sheetData>
    <row r="2" spans="1:21" x14ac:dyDescent="0.25">
      <c r="G2" s="18" t="s">
        <v>22</v>
      </c>
    </row>
    <row r="3" spans="1:21" ht="18.75" customHeight="1" x14ac:dyDescent="0.25">
      <c r="A3" s="77" t="s">
        <v>67</v>
      </c>
      <c r="B3" s="77"/>
      <c r="C3" s="77"/>
      <c r="D3" s="77"/>
      <c r="E3" s="77"/>
      <c r="F3" s="77"/>
      <c r="G3" s="77"/>
      <c r="H3" s="10"/>
      <c r="I3" s="10"/>
      <c r="J3" s="10"/>
      <c r="K3" s="10"/>
      <c r="L3" s="10"/>
      <c r="M3" s="10"/>
      <c r="N3" s="10"/>
      <c r="O3" s="10"/>
      <c r="P3" s="10"/>
      <c r="Q3" s="10"/>
      <c r="R3" s="10"/>
      <c r="S3" s="10"/>
      <c r="T3" s="10"/>
      <c r="U3" s="10"/>
    </row>
    <row r="4" spans="1:21" ht="18.75" customHeight="1" x14ac:dyDescent="0.25">
      <c r="A4" s="45"/>
      <c r="B4" s="45"/>
      <c r="C4" s="45"/>
      <c r="D4" s="45"/>
      <c r="E4" s="45"/>
      <c r="F4" s="45"/>
      <c r="G4" s="45"/>
      <c r="H4" s="10"/>
      <c r="I4" s="10"/>
      <c r="J4" s="10"/>
      <c r="K4" s="10"/>
      <c r="L4" s="10"/>
      <c r="M4" s="10"/>
      <c r="N4" s="10"/>
      <c r="O4" s="10"/>
      <c r="P4" s="10"/>
      <c r="Q4" s="10"/>
      <c r="R4" s="10"/>
      <c r="S4" s="10"/>
      <c r="T4" s="10"/>
      <c r="U4" s="10"/>
    </row>
    <row r="5" spans="1:21" ht="33" customHeight="1" x14ac:dyDescent="0.25">
      <c r="A5" s="79" t="s">
        <v>8</v>
      </c>
      <c r="B5" s="79" t="s">
        <v>9</v>
      </c>
      <c r="C5" s="78" t="s">
        <v>29</v>
      </c>
      <c r="D5" s="78" t="s">
        <v>63</v>
      </c>
      <c r="E5" s="78"/>
      <c r="F5" s="78" t="s">
        <v>60</v>
      </c>
      <c r="G5" s="80" t="s">
        <v>21</v>
      </c>
      <c r="H5" s="10"/>
      <c r="I5" s="10"/>
      <c r="J5" s="10"/>
      <c r="K5" s="10"/>
      <c r="L5" s="10"/>
      <c r="M5" s="10"/>
      <c r="N5" s="10"/>
      <c r="O5" s="10"/>
      <c r="P5" s="10"/>
      <c r="Q5" s="10"/>
      <c r="R5" s="10"/>
      <c r="S5" s="10"/>
      <c r="T5" s="10"/>
      <c r="U5" s="10"/>
    </row>
    <row r="6" spans="1:21" ht="57" x14ac:dyDescent="0.25">
      <c r="A6" s="79"/>
      <c r="B6" s="79"/>
      <c r="C6" s="78"/>
      <c r="D6" s="52" t="s">
        <v>64</v>
      </c>
      <c r="E6" s="52" t="s">
        <v>65</v>
      </c>
      <c r="F6" s="78"/>
      <c r="G6" s="80"/>
    </row>
    <row r="7" spans="1:21" x14ac:dyDescent="0.25">
      <c r="A7" s="46">
        <v>2000</v>
      </c>
      <c r="B7" s="47" t="s">
        <v>12</v>
      </c>
      <c r="C7" s="53">
        <f>D7+E7+F7</f>
        <v>2232408</v>
      </c>
      <c r="D7" s="48">
        <v>10182</v>
      </c>
      <c r="E7" s="48">
        <v>0</v>
      </c>
      <c r="F7" s="48">
        <v>2222226</v>
      </c>
      <c r="G7" s="49"/>
    </row>
    <row r="8" spans="1:21" x14ac:dyDescent="0.25">
      <c r="A8" s="12">
        <v>2200</v>
      </c>
      <c r="B8" s="4" t="s">
        <v>13</v>
      </c>
      <c r="C8" s="54">
        <f t="shared" ref="C8:C15" si="0">D8+E8+F8</f>
        <v>162636</v>
      </c>
      <c r="D8" s="13">
        <v>4232</v>
      </c>
      <c r="E8" s="13">
        <v>0</v>
      </c>
      <c r="F8" s="13">
        <v>158404</v>
      </c>
      <c r="G8" s="7"/>
    </row>
    <row r="9" spans="1:21" x14ac:dyDescent="0.25">
      <c r="A9" s="14">
        <v>2230</v>
      </c>
      <c r="B9" s="15" t="s">
        <v>14</v>
      </c>
      <c r="C9" s="55">
        <f t="shared" si="0"/>
        <v>162636</v>
      </c>
      <c r="D9" s="16">
        <v>4232</v>
      </c>
      <c r="E9" s="16">
        <v>0</v>
      </c>
      <c r="F9" s="16">
        <v>158404</v>
      </c>
      <c r="G9" s="8"/>
    </row>
    <row r="10" spans="1:21" ht="25.5" x14ac:dyDescent="0.25">
      <c r="A10" s="17">
        <v>2232</v>
      </c>
      <c r="B10" s="5" t="s">
        <v>15</v>
      </c>
      <c r="C10" s="55">
        <f t="shared" si="0"/>
        <v>155802</v>
      </c>
      <c r="D10" s="16">
        <v>4232</v>
      </c>
      <c r="E10" s="16">
        <v>0</v>
      </c>
      <c r="F10" s="16">
        <v>151570</v>
      </c>
      <c r="G10" s="8" t="s">
        <v>26</v>
      </c>
    </row>
    <row r="11" spans="1:21" ht="25.5" x14ac:dyDescent="0.25">
      <c r="A11" s="17">
        <v>2239</v>
      </c>
      <c r="B11" s="15" t="s">
        <v>16</v>
      </c>
      <c r="C11" s="55">
        <f t="shared" si="0"/>
        <v>6834</v>
      </c>
      <c r="D11" s="16"/>
      <c r="E11" s="16">
        <v>0</v>
      </c>
      <c r="F11" s="16">
        <v>6834</v>
      </c>
      <c r="G11" s="8" t="s">
        <v>27</v>
      </c>
    </row>
    <row r="12" spans="1:21" ht="51" x14ac:dyDescent="0.25">
      <c r="A12" s="12">
        <v>2300</v>
      </c>
      <c r="B12" s="4" t="s">
        <v>17</v>
      </c>
      <c r="C12" s="54">
        <f t="shared" si="0"/>
        <v>2069772</v>
      </c>
      <c r="D12" s="13">
        <v>5950</v>
      </c>
      <c r="E12" s="13">
        <v>0</v>
      </c>
      <c r="F12" s="13">
        <v>2063822</v>
      </c>
      <c r="G12" s="7"/>
    </row>
    <row r="13" spans="1:21" ht="38.25" x14ac:dyDescent="0.25">
      <c r="A13" s="14">
        <v>2360</v>
      </c>
      <c r="B13" s="15" t="s">
        <v>18</v>
      </c>
      <c r="C13" s="55">
        <f t="shared" si="0"/>
        <v>2069772</v>
      </c>
      <c r="D13" s="16">
        <v>5950</v>
      </c>
      <c r="E13" s="16">
        <v>0</v>
      </c>
      <c r="F13" s="16">
        <v>2063822</v>
      </c>
      <c r="G13" s="8"/>
    </row>
    <row r="14" spans="1:21" ht="73.5" customHeight="1" x14ac:dyDescent="0.25">
      <c r="A14" s="17">
        <v>2363</v>
      </c>
      <c r="B14" s="5" t="s">
        <v>19</v>
      </c>
      <c r="C14" s="55">
        <f t="shared" si="0"/>
        <v>2063880</v>
      </c>
      <c r="D14" s="16">
        <v>5950</v>
      </c>
      <c r="E14" s="16">
        <v>0</v>
      </c>
      <c r="F14" s="16">
        <v>2057930</v>
      </c>
      <c r="G14" s="8" t="s">
        <v>75</v>
      </c>
      <c r="L14" s="11"/>
    </row>
    <row r="15" spans="1:21" ht="76.5" x14ac:dyDescent="0.25">
      <c r="A15" s="17">
        <v>2369</v>
      </c>
      <c r="B15" s="15" t="s">
        <v>20</v>
      </c>
      <c r="C15" s="55">
        <f t="shared" si="0"/>
        <v>5892</v>
      </c>
      <c r="D15" s="16"/>
      <c r="E15" s="16">
        <v>0</v>
      </c>
      <c r="F15" s="16">
        <v>5892</v>
      </c>
      <c r="G15" s="8" t="s">
        <v>28</v>
      </c>
    </row>
  </sheetData>
  <mergeCells count="7">
    <mergeCell ref="A3:G3"/>
    <mergeCell ref="C5:C6"/>
    <mergeCell ref="B5:B6"/>
    <mergeCell ref="A5:A6"/>
    <mergeCell ref="F5:F6"/>
    <mergeCell ref="D5:E5"/>
    <mergeCell ref="G5:G6"/>
  </mergeCells>
  <pageMargins left="0.7" right="0.7" top="0.75" bottom="0.75" header="0.3" footer="0.3"/>
  <pageSetup paperSize="9" scale="5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Kopsavilkums</vt:lpstr>
      <vt:lpstr>1.tab.atlīdziba</vt:lpstr>
      <vt:lpstr>2.tab_preces un pakalpojumi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Raivis Ābele</dc:creator>
  <cp:lastModifiedBy>Inga Ošiņa</cp:lastModifiedBy>
  <cp:lastPrinted>2026-07-29T13:01:32Z</cp:lastPrinted>
  <dcterms:created xsi:type="dcterms:W3CDTF">2015-06-05T18:17:20Z</dcterms:created>
  <dcterms:modified xsi:type="dcterms:W3CDTF">2026-07-30T09:06:28Z</dcterms:modified>
</cp:coreProperties>
</file>