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T:\FAD\FVD\Apropriacija\2024_gads\MK APRO atlikumi augusts\FM iebildumi - precizējumi\Precizētie_pielikumi_pēc_FM_iebildumiem\"/>
    </mc:Choice>
  </mc:AlternateContent>
  <xr:revisionPtr revIDLastSave="0" documentId="13_ncr:1_{4A6E5DB1-41B2-43E9-B8C7-488327C91A08}" xr6:coauthVersionLast="47" xr6:coauthVersionMax="47" xr10:uidLastSave="{00000000-0000-0000-0000-000000000000}"/>
  <bookViews>
    <workbookView xWindow="-108" yWindow="-108" windowWidth="23256" windowHeight="12576" xr2:uid="{64481EAF-EB69-49E8-BBDE-15CCC7DEEB0B}"/>
  </bookViews>
  <sheets>
    <sheet name="Aprēķins_atbalsts_jauniešiem" sheetId="1" r:id="rId1"/>
    <sheet name="1.tab." sheetId="2" r:id="rId2"/>
    <sheet name="2.tab." sheetId="6" r:id="rId3"/>
    <sheet name="3.tab." sheetId="3" r:id="rId4"/>
    <sheet name="4.tab." sheetId="5" r:id="rId5"/>
    <sheet name="5.tab." sheetId="4" r:id="rId6"/>
    <sheet name="sheet1" sheetId="7" r:id="rId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4" i="1" l="1"/>
  <c r="H17" i="1"/>
  <c r="D17" i="1"/>
  <c r="E17" i="1"/>
  <c r="F17" i="1"/>
  <c r="G48" i="1"/>
  <c r="C14" i="1"/>
  <c r="F31" i="1"/>
  <c r="F32" i="1"/>
  <c r="F33" i="1"/>
  <c r="F34" i="1"/>
  <c r="F30" i="1"/>
  <c r="G17" i="1"/>
  <c r="G14" i="1"/>
  <c r="F14" i="1"/>
  <c r="E14" i="1"/>
  <c r="D14" i="1"/>
  <c r="F35" i="1" l="1"/>
  <c r="H43" i="1"/>
  <c r="B8" i="4"/>
  <c r="F48" i="1"/>
  <c r="B5" i="6"/>
  <c r="B8" i="6"/>
  <c r="B7" i="6"/>
  <c r="B5" i="5"/>
  <c r="B7" i="5"/>
  <c r="B7" i="4"/>
  <c r="B9" i="4" s="1"/>
  <c r="B7" i="3"/>
  <c r="B5" i="3"/>
  <c r="I43" i="1"/>
  <c r="J43" i="1" s="1"/>
  <c r="B8" i="2"/>
  <c r="B7" i="2"/>
  <c r="B5" i="2"/>
  <c r="H30" i="1" l="1"/>
  <c r="B9" i="6"/>
  <c r="H44" i="1" s="1"/>
  <c r="H47" i="1"/>
  <c r="B9" i="5"/>
  <c r="H46" i="1" s="1"/>
  <c r="B9" i="3"/>
  <c r="B9" i="2"/>
  <c r="B10" i="2" s="1"/>
  <c r="B11" i="2" s="1"/>
  <c r="I30" i="1" l="1"/>
  <c r="J30" i="1" s="1"/>
  <c r="I46" i="1"/>
  <c r="J46" i="1" s="1"/>
  <c r="H33" i="1"/>
  <c r="I33" i="1" s="1"/>
  <c r="J33" i="1" s="1"/>
  <c r="I47" i="1"/>
  <c r="J47" i="1" s="1"/>
  <c r="H34" i="1"/>
  <c r="I34" i="1" s="1"/>
  <c r="J34" i="1" s="1"/>
  <c r="I44" i="1"/>
  <c r="J44" i="1" s="1"/>
  <c r="H31" i="1"/>
  <c r="I31" i="1" s="1"/>
  <c r="J31" i="1" s="1"/>
  <c r="B10" i="6"/>
  <c r="B11" i="6" s="1"/>
  <c r="B10" i="3"/>
  <c r="H45" i="1"/>
  <c r="H32" i="1" s="1"/>
  <c r="I32" i="1" s="1"/>
  <c r="J32" i="1" s="1"/>
  <c r="B10" i="5"/>
  <c r="B11" i="5" s="1"/>
  <c r="B10" i="4"/>
  <c r="B11" i="4" s="1"/>
  <c r="B11" i="3"/>
  <c r="B21" i="1"/>
  <c r="B22" i="1" s="1"/>
  <c r="F25" i="1" s="1"/>
  <c r="I10" i="1"/>
  <c r="J10" i="1" l="1"/>
  <c r="B17" i="1" s="1"/>
  <c r="C17" i="1"/>
  <c r="B14" i="1"/>
  <c r="I14" i="1" s="1"/>
  <c r="I45" i="1"/>
  <c r="J45" i="1" s="1"/>
  <c r="I17" i="1" l="1"/>
  <c r="E11" i="7"/>
  <c r="E5" i="7" s="1"/>
  <c r="E6" i="7" s="1"/>
  <c r="E7" i="7" s="1"/>
  <c r="E8" i="7" s="1"/>
  <c r="E9" i="7" s="1"/>
  <c r="E10" i="7" s="1"/>
  <c r="K32" i="1"/>
  <c r="K34" i="1"/>
  <c r="K43" i="1"/>
  <c r="K47" i="1"/>
  <c r="K44" i="1"/>
  <c r="K45" i="1"/>
  <c r="K46" i="1"/>
  <c r="K33" i="1" l="1"/>
  <c r="K31" i="1"/>
  <c r="K30" i="1"/>
  <c r="K48" i="1"/>
  <c r="K35" i="1" l="1"/>
  <c r="K38" i="1" s="1"/>
  <c r="G35" i="1"/>
</calcChain>
</file>

<file path=xl/sharedStrings.xml><?xml version="1.0" encoding="utf-8"?>
<sst xmlns="http://schemas.openxmlformats.org/spreadsheetml/2006/main" count="228" uniqueCount="109">
  <si>
    <t>Pilngadību sasniegušo ārpusģimenes aprūpē esošo jauniešu skaits gadā</t>
  </si>
  <si>
    <t>Valsts finansējums</t>
  </si>
  <si>
    <t>Valsts finansējums pašvaldībām uz 1 personu (jaunieti)  2024.gadā un turpmāk ik gadu plānots 3 565.19 euro jeb vidēji 297.10 euro mēnesī.</t>
  </si>
  <si>
    <t>Administratīvās izmaksas 10%</t>
  </si>
  <si>
    <t>10% administrēšanas izmaksas*</t>
  </si>
  <si>
    <t>Valsts finansējums KOPĀ uz 1 jaunieti.</t>
  </si>
  <si>
    <t>*Valsts nodrošina atbalstu papildu administratīvo izmaksu  izdevumu segšanai, kas tiek aprēķināta 10% no valsts atbalsta apjoma, bet nepārsniedz 356.52  euro gadā uz 1 jaunieti.</t>
  </si>
  <si>
    <t>Fakts</t>
  </si>
  <si>
    <t>Plāns*</t>
  </si>
  <si>
    <t>Plāns**</t>
  </si>
  <si>
    <t>personas</t>
  </si>
  <si>
    <t xml:space="preserve">KOPĀ plānotais personu skaits </t>
  </si>
  <si>
    <t>2018. gads</t>
  </si>
  <si>
    <t>2019. gads</t>
  </si>
  <si>
    <t>2020. gads</t>
  </si>
  <si>
    <t>2021. gads</t>
  </si>
  <si>
    <t>2022. gads</t>
  </si>
  <si>
    <t>2023. gads</t>
  </si>
  <si>
    <t>2024. gads</t>
  </si>
  <si>
    <t>2025. gads un tirpmāk ik gadu</t>
  </si>
  <si>
    <t>Statistika (2018.-2023. gads) un plāns (2024.-2025. un turpmāk ik gadu) par pilngadību sasniegušo ārpusģimenes aprūpē esošo jauniešu skaitu
 (tai skaitā bērni audžuģimenē, aizbildnībā un bērnu aprūpes iestādēs)</t>
  </si>
  <si>
    <t>22.03.00 "Valsts atbalsts ārpusģimenes aprūpei"</t>
  </si>
  <si>
    <t>Atbalsta veids</t>
  </si>
  <si>
    <t>euro</t>
  </si>
  <si>
    <t>komentāri/ paskaidrojums aprēķinam</t>
  </si>
  <si>
    <t>Fiksētie atbalsta pasākumi un aktivitātes gadā:</t>
  </si>
  <si>
    <t>Mentors</t>
  </si>
  <si>
    <t>11.00 euro/h, 3h nedēļā = 33 euro nedēļā x 52 nedēļas=1 716 euro gadā + 2 stundas gadā, ja nepieciešams = 2 098 euro gadā
Papildu biheiviorālo pārmaiņu motivātori 30.00 euro mēnesī x 12=360 euro gadā. Biheiviorālo pārmaiņu motivātori tiek izmantoti jauniešu motivācijas veicināšanai un tiek izvēlēti atbilstoši viņu interesēm un vajadzībām - ēdināšana, kultūras pasākumi, sporta nodarbības u.c. pasākumu apmaksai.</t>
  </si>
  <si>
    <t>Mentoru mācības</t>
  </si>
  <si>
    <t>24h nodarbības, vada 2 lektori, katram samaksa 50.00 euro/h=2 400.00 euro viena grupa,
grupā apmācība 20 dalībniekiem, 36 grupas gadā (vidēji pa 6 katrā reģionā). 36 x 2 400 = 86 400 euro gadā : 1 286 personas = 67.19 euro</t>
  </si>
  <si>
    <t>Atbalsts jaunietim, kurš turpina uzturēšanos ārpusģimenes aprūpē pēc pilngadības sasniegšanas</t>
  </si>
  <si>
    <t xml:space="preserve">100.00 euro mēnesī x12=1 200, atbalsts jaunietim, kurš  turpina uzturēšanos ārpusģimenes aprūpē pēc pilngadības sasniegšanas </t>
  </si>
  <si>
    <t>Atbalsta grupas prasmju un iemaņu apguvei patstāvīgas dzīves uzsākšanai</t>
  </si>
  <si>
    <t>Valsts finansējums KOPĀ uz 1 pers.</t>
  </si>
  <si>
    <t>Maksimālais valsts atbalsta apmērs uz 1 personu (jaunieti) gadā.</t>
  </si>
  <si>
    <r>
      <rPr>
        <b/>
        <i/>
        <u/>
        <sz val="12"/>
        <rFont val="Times New Roman"/>
        <family val="1"/>
        <charset val="186"/>
      </rPr>
      <t xml:space="preserve">Maksimālais valsts atbalsta apmērs uz 1 personu </t>
    </r>
    <r>
      <rPr>
        <i/>
        <u/>
        <sz val="9"/>
        <rFont val="Times New Roman"/>
        <family val="1"/>
        <charset val="186"/>
      </rPr>
      <t xml:space="preserve">(jaunieti) gadā </t>
    </r>
    <r>
      <rPr>
        <i/>
        <sz val="9"/>
        <rFont val="Times New Roman"/>
        <family val="1"/>
        <charset val="186"/>
      </rPr>
      <t>(Likums "Par valsts budžetu 2024. gadam un budžeta ietvaru 2024., 2025.un 2026. gadam")</t>
    </r>
  </si>
  <si>
    <t>Atbalsta apjoms</t>
  </si>
  <si>
    <t>Administratīvās izmaksas</t>
  </si>
  <si>
    <t>Izdevumi kopā vidēji uz 1 personu</t>
  </si>
  <si>
    <t>personu skaits</t>
  </si>
  <si>
    <t>Izdevumi KOPĀ</t>
  </si>
  <si>
    <t>KOPĀ</t>
  </si>
  <si>
    <t>X</t>
  </si>
  <si>
    <t>nav</t>
  </si>
  <si>
    <t>% no kopsakaita</t>
  </si>
  <si>
    <t>Nodrošināts pilns pakalpojumu grozs</t>
  </si>
  <si>
    <t>Menotrs (nav atbalsta grupas)</t>
  </si>
  <si>
    <t>saņem maksimālu mentora atbalstu</t>
  </si>
  <si>
    <t>Atbalsta grupas (nav mentors)</t>
  </si>
  <si>
    <t>apmeklē atbalsta grupas</t>
  </si>
  <si>
    <r>
      <t xml:space="preserve">Aprēķins </t>
    </r>
    <r>
      <rPr>
        <b/>
        <u/>
        <sz val="14"/>
        <rFont val="Times New Roman"/>
        <family val="1"/>
        <charset val="186"/>
      </rPr>
      <t xml:space="preserve">naudas plūsmai </t>
    </r>
    <r>
      <rPr>
        <b/>
        <sz val="14"/>
        <rFont val="Times New Roman"/>
        <family val="1"/>
        <charset val="186"/>
      </rPr>
      <t>2025. gadā un turpmāk ik gadu</t>
    </r>
  </si>
  <si>
    <r>
      <rPr>
        <sz val="12"/>
        <rFont val="Times New Roman"/>
        <family val="1"/>
        <charset val="186"/>
      </rPr>
      <t xml:space="preserve"> </t>
    </r>
    <r>
      <rPr>
        <b/>
        <sz val="12"/>
        <rFont val="Times New Roman"/>
        <family val="1"/>
        <charset val="186"/>
      </rPr>
      <t xml:space="preserve">saņem maksimālo grozā plānoto atbalstu </t>
    </r>
  </si>
  <si>
    <r>
      <rPr>
        <sz val="12"/>
        <rFont val="Times New Roman"/>
        <family val="1"/>
        <charset val="186"/>
      </rPr>
      <t xml:space="preserve"> </t>
    </r>
    <r>
      <rPr>
        <b/>
        <sz val="12"/>
        <rFont val="Times New Roman"/>
        <family val="1"/>
        <charset val="186"/>
      </rPr>
      <t xml:space="preserve">saņem visu grozā plānoto atbalstu
</t>
    </r>
    <r>
      <rPr>
        <i/>
        <sz val="12"/>
        <rFont val="Times New Roman"/>
        <family val="1"/>
        <charset val="186"/>
      </rPr>
      <t xml:space="preserve"> (bet ne maksimālo mentora atbalstu)</t>
    </r>
  </si>
  <si>
    <r>
      <rPr>
        <sz val="12"/>
        <rFont val="Times New Roman"/>
        <family val="1"/>
        <charset val="186"/>
      </rPr>
      <t xml:space="preserve"> </t>
    </r>
    <r>
      <rPr>
        <b/>
        <sz val="12"/>
        <rFont val="Times New Roman"/>
        <family val="1"/>
        <charset val="186"/>
      </rPr>
      <t xml:space="preserve">saņem mentora atbalstu, 
</t>
    </r>
    <r>
      <rPr>
        <i/>
        <sz val="12"/>
        <rFont val="Times New Roman"/>
        <family val="1"/>
        <charset val="186"/>
      </rPr>
      <t>bet ne maksimalajā grozā plānotajā apjomā</t>
    </r>
  </si>
  <si>
    <t>Maksa par atbalsta grupu apmeklējumu pašvaldībā vai pie cita pakalpojumu sniedzēja - 250.00 euro par vienu grupas (vismaz 15 jaunieši) nodarbību dzīves prasmju apguvei, socializēšanās prasmju apguvei, ieskaitot materiālus (ēst gatavošanas, mājsaimniecības vai citas dzīves prasmju apguvi), izmaksas vienam bērnam gadā 200.00 euro (vienas atbalsta grupas izmaksas 250 euro (vidēji uz vienu jaunieti 16.67 euro (250euro/15jaunieši=16.67 euro)* 12 nodarbības gadā 1 jaunietim = 200 euro).</t>
  </si>
  <si>
    <t>11.00 euro/h, 2h nedēļā = 22 euro nedēļā x 52 nedēļas=1 144 euro gadā + 2 stundas gadā, ja nepieciešams = 1 526 euro gadā
Papildu biheiviorālo pārmaiņu motivātori 30.00 euro mēnesī x 12=360 euro gadā. Biheiviorālo pārmaiņu motivātori tiek izmantoti jauniešu motivācijas veicināšanai un tiek izvēlēti atbilstoši viņu interesēm un vajadzībām - ēdināšana, kultūras pasākumi, sporta nodarbības u.c. pasākumu apmaksai.</t>
  </si>
  <si>
    <t>11.00 euro/h, 2h nedēļā = 22 euro nedēļā x 52 nedēļas=1 144 euro gadā + 2 stundas gadā, ja nepieciešams = 1526 euro gadā
Papildu biheiviorālo pārmaiņu motivātori 30.00 euro mēnesī x 12=360 euro gadā. Biheiviorālo pārmaiņu motivātori tiek izmantoti jauniešu motivācijas veicināšanai un tiek izvēlēti atbilstoši viņu interesēm un vajadzībām - ēdināšana, kultūras pasākumi, sporta nodarbības u.c. pasākumu apmaksai.</t>
  </si>
  <si>
    <t>1.tab.</t>
  </si>
  <si>
    <t>2.tab.</t>
  </si>
  <si>
    <t>3.tab.</t>
  </si>
  <si>
    <t>4.tab.</t>
  </si>
  <si>
    <t>5.tab.</t>
  </si>
  <si>
    <t>5. tabula</t>
  </si>
  <si>
    <t>4. tabula</t>
  </si>
  <si>
    <t>1. tabula</t>
  </si>
  <si>
    <t>2. tabula</t>
  </si>
  <si>
    <t>3. tabula</t>
  </si>
  <si>
    <t>Sagatavotājs: S.Strēle</t>
  </si>
  <si>
    <t>Pielikums</t>
  </si>
  <si>
    <t>Prognozējamais atlikums 2024. gadā</t>
  </si>
  <si>
    <t>Valsts finansējums pašvaldībām uz 1 personu (jaunieti)  2024.gadā un turpmāk ik gadu plānots 1 467.19 euro jeb vidēji 122.27 euro mēnesī.</t>
  </si>
  <si>
    <t>Tiesību akta projekta "Par apropriācijas pārdali neatliekamu
 un nozīmīgu pasākumu īstenošanai labklājības nozarē" anotācijai</t>
  </si>
  <si>
    <t>3.pielikums</t>
  </si>
  <si>
    <r>
      <t xml:space="preserve">Aprēķins </t>
    </r>
    <r>
      <rPr>
        <b/>
        <u/>
        <sz val="14"/>
        <rFont val="Times New Roman"/>
        <family val="1"/>
        <charset val="186"/>
      </rPr>
      <t xml:space="preserve">naudas plūsmai </t>
    </r>
    <r>
      <rPr>
        <b/>
        <sz val="14"/>
        <rFont val="Times New Roman"/>
        <family val="1"/>
        <charset val="186"/>
      </rPr>
      <t>2024. gadā</t>
    </r>
  </si>
  <si>
    <t>**Ņemot vērā, ka pašvaldības 2024. gadā iesniegs pārskatu apmaksai tikai par nodrošinātu pakalpojumu/ atbalsta apjomu par vienu ceturksni, tad plānotais atbalsta apjoms prognozēts 25% apmērā no gadā plānotā apjoma.</t>
  </si>
  <si>
    <t>Atbalsta apjoms**</t>
  </si>
  <si>
    <t>personas*</t>
  </si>
  <si>
    <t>jūlijs</t>
  </si>
  <si>
    <t>augusts</t>
  </si>
  <si>
    <t>septembris</t>
  </si>
  <si>
    <t>oktobris</t>
  </si>
  <si>
    <t>novembris</t>
  </si>
  <si>
    <t>decembris</t>
  </si>
  <si>
    <t>janvāris</t>
  </si>
  <si>
    <t>*vidēji 2021.-2023. gads; **vidēji 2022.-2024. gads.</t>
  </si>
  <si>
    <t>Valsts finansējums pašvaldībām uz 1 personu (jaunieti)  2024.gadā un turpmāk ik gadu plānots 2 993.19 euro jeb vidēji 249.43 euro mēnesī.</t>
  </si>
  <si>
    <t>Valsts finansējums pašvaldībām uz 1 personu (jaunieti)  2024.gadā un turpmāk ik gadu plānots 3 365.19 euro jeb vidēji 280.43 euro mēnesī.</t>
  </si>
  <si>
    <t>Valsts finansējums pašvaldībām uz 1 personu (jaunieti)  2024.gadā un turpmāk ik gadu plānots 2 793.19 euro jeb vidēji 232.77 euro mēnesī.</t>
  </si>
  <si>
    <r>
      <t xml:space="preserve"> Jauniešu, kuriem plānots sniegt atbalstu PP “Ārpusģimenes aprūpes atbalsta pakalpojumu pilnveide, tai skaitā bērniem īpašās situācijās” apakšpasākuma "Nodrošināts </t>
    </r>
    <r>
      <rPr>
        <b/>
        <sz val="12"/>
        <rFont val="Times New Roman"/>
        <family val="1"/>
        <charset val="186"/>
      </rPr>
      <t xml:space="preserve">bāreņu un bez vecāku gādības palikušo bērnu atbalsts </t>
    </r>
    <r>
      <rPr>
        <sz val="12"/>
        <rFont val="Times New Roman"/>
        <family val="1"/>
        <charset val="186"/>
      </rPr>
      <t>patstāvīgas dzīves uzsākšanai pēc pilngadības sasniegšanas" ietvaros aprēķins</t>
    </r>
  </si>
  <si>
    <r>
      <rPr>
        <b/>
        <sz val="10"/>
        <rFont val="Times New Roman"/>
        <family val="1"/>
        <charset val="186"/>
      </rPr>
      <t xml:space="preserve">2024.gada </t>
    </r>
    <r>
      <rPr>
        <sz val="10"/>
        <rFont val="Times New Roman"/>
        <family val="1"/>
        <charset val="186"/>
      </rPr>
      <t>prognoze jauniešu skaitam, kuriem nodrošināts atbalsts</t>
    </r>
  </si>
  <si>
    <r>
      <t xml:space="preserve">18 gadu vecums </t>
    </r>
    <r>
      <rPr>
        <i/>
        <sz val="8"/>
        <rFont val="Times New Roman"/>
        <family val="1"/>
        <charset val="186"/>
      </rPr>
      <t>(40% no 2024. gadā pilngadību sasniegušo jauniešu skaita)</t>
    </r>
  </si>
  <si>
    <r>
      <t xml:space="preserve">19 gadu vecums </t>
    </r>
    <r>
      <rPr>
        <i/>
        <sz val="8"/>
        <rFont val="Times New Roman"/>
        <family val="1"/>
        <charset val="186"/>
      </rPr>
      <t>(35% no 2023. gadā pilngadību sasniegušo jauniešu skaita)</t>
    </r>
  </si>
  <si>
    <r>
      <t xml:space="preserve">20 gadu vecums </t>
    </r>
    <r>
      <rPr>
        <i/>
        <sz val="8"/>
        <rFont val="Times New Roman"/>
        <family val="1"/>
        <charset val="186"/>
      </rPr>
      <t>(30% no 2022. gadā pilngadību sasniegušo jauniešu skaita)</t>
    </r>
  </si>
  <si>
    <r>
      <t xml:space="preserve">21 gadu vecums </t>
    </r>
    <r>
      <rPr>
        <i/>
        <sz val="8"/>
        <rFont val="Times New Roman"/>
        <family val="1"/>
        <charset val="186"/>
      </rPr>
      <t>(25% no 2021. gadā pilngadību sasniegušo jauniešu skaita)</t>
    </r>
  </si>
  <si>
    <r>
      <t xml:space="preserve">22 gadu vecums </t>
    </r>
    <r>
      <rPr>
        <i/>
        <sz val="8"/>
        <rFont val="Times New Roman"/>
        <family val="1"/>
        <charset val="186"/>
      </rPr>
      <t>(20% no 2020. gadā pilngadību sasniegušo jauniešu skaita)</t>
    </r>
  </si>
  <si>
    <r>
      <t xml:space="preserve">23 gadu vecums </t>
    </r>
    <r>
      <rPr>
        <i/>
        <sz val="8"/>
        <rFont val="Times New Roman"/>
        <family val="1"/>
        <charset val="186"/>
      </rPr>
      <t>(15% no 2019. gadā pilngadību sasniegušo jauniešu skaita)</t>
    </r>
  </si>
  <si>
    <r>
      <t>24 gadu vecums</t>
    </r>
    <r>
      <rPr>
        <i/>
        <sz val="8"/>
        <rFont val="Times New Roman"/>
        <family val="1"/>
        <charset val="186"/>
      </rPr>
      <t xml:space="preserve"> (1.1% no 2018. gadā pilngadību sasniegušo jauniešu skaita)</t>
    </r>
  </si>
  <si>
    <r>
      <rPr>
        <b/>
        <sz val="10"/>
        <rFont val="Times New Roman"/>
        <family val="1"/>
        <charset val="186"/>
      </rPr>
      <t xml:space="preserve">2025.gada un turpmāk ik gadu </t>
    </r>
    <r>
      <rPr>
        <sz val="10"/>
        <rFont val="Times New Roman"/>
        <family val="1"/>
        <charset val="186"/>
      </rPr>
      <t>prognoze jauniešu skaitam, kuriem nodrošināts atbalsts</t>
    </r>
  </si>
  <si>
    <r>
      <t xml:space="preserve">18 gadu vecums </t>
    </r>
    <r>
      <rPr>
        <i/>
        <sz val="8"/>
        <rFont val="Times New Roman"/>
        <family val="1"/>
        <charset val="186"/>
      </rPr>
      <t>(40% no 2025. gadā pilngadību sasniegušo jauniešu skaita)</t>
    </r>
  </si>
  <si>
    <r>
      <t xml:space="preserve">19 gadu vecums </t>
    </r>
    <r>
      <rPr>
        <i/>
        <sz val="8"/>
        <rFont val="Times New Roman"/>
        <family val="1"/>
        <charset val="186"/>
      </rPr>
      <t>(35% no 2024. gadā pilngadību sasniegušo jauniešu skaita)</t>
    </r>
  </si>
  <si>
    <r>
      <t xml:space="preserve">20 gadu vecums </t>
    </r>
    <r>
      <rPr>
        <i/>
        <sz val="8"/>
        <rFont val="Times New Roman"/>
        <family val="1"/>
        <charset val="186"/>
      </rPr>
      <t>(30% no 2023. gadā pilngadību sasniegušo jauniešu skaita)</t>
    </r>
  </si>
  <si>
    <r>
      <t xml:space="preserve">21 gadu vecums </t>
    </r>
    <r>
      <rPr>
        <i/>
        <sz val="8"/>
        <rFont val="Times New Roman"/>
        <family val="1"/>
        <charset val="186"/>
      </rPr>
      <t>(25% no 2022. gadā pilngadību sasniegušo jauniešu skaita)</t>
    </r>
  </si>
  <si>
    <r>
      <t xml:space="preserve">22 gadu vecums </t>
    </r>
    <r>
      <rPr>
        <i/>
        <sz val="8"/>
        <rFont val="Times New Roman"/>
        <family val="1"/>
        <charset val="186"/>
      </rPr>
      <t>(20% no 2021. gadā pilngadību sasniegušo jauniešu skaita)</t>
    </r>
  </si>
  <si>
    <r>
      <t xml:space="preserve">23 gadu vecums </t>
    </r>
    <r>
      <rPr>
        <i/>
        <sz val="8"/>
        <rFont val="Times New Roman"/>
        <family val="1"/>
        <charset val="186"/>
      </rPr>
      <t>(15% no 2020. gadā pilngadību sasniegušo jauniešu skaita)</t>
    </r>
  </si>
  <si>
    <r>
      <t>24 gadu vecums</t>
    </r>
    <r>
      <rPr>
        <i/>
        <sz val="8"/>
        <rFont val="Times New Roman"/>
        <family val="1"/>
        <charset val="186"/>
      </rPr>
      <t xml:space="preserve"> (1.1% no 2019. gadā pilngadību sasniegušo jauniešu skaita)</t>
    </r>
  </si>
  <si>
    <r>
      <rPr>
        <b/>
        <sz val="12"/>
        <rFont val="Times New Roman"/>
        <family val="1"/>
        <charset val="186"/>
      </rPr>
      <t xml:space="preserve">Aprēķins PP </t>
    </r>
    <r>
      <rPr>
        <sz val="12"/>
        <rFont val="Times New Roman"/>
        <family val="1"/>
        <charset val="186"/>
      </rPr>
      <t>“Ārpusģimenes aprūpes atbalsta pakalpojumu pilnveide, tai skaitā bērniem īpašās situācijās”apakšpasākumam "Nodrošināts bāreņu un bez vecāku gādības palikušo bērnu atbalsts patstāvīgas dzīves uzsākšanai pēc pilngadības sasniegšanas"</t>
    </r>
  </si>
  <si>
    <r>
      <t xml:space="preserve">Plānotais personu skaits gadā 
</t>
    </r>
    <r>
      <rPr>
        <i/>
        <sz val="9"/>
        <rFont val="Times New Roman"/>
        <family val="1"/>
        <charset val="186"/>
      </rPr>
      <t>(unikālais skaits)</t>
    </r>
  </si>
  <si>
    <r>
      <t xml:space="preserve">Kopā finansējums 2024.gadā un turpmāk ik gadu
</t>
    </r>
    <r>
      <rPr>
        <sz val="9"/>
        <rFont val="Times New Roman"/>
        <family val="1"/>
        <charset val="186"/>
      </rPr>
      <t>apakšprogrammā 22.03.00 "Valsts atbalsts ārpusģimenes aprūpei"</t>
    </r>
  </si>
  <si>
    <t>*Atbilstošu norēķinu kārtībai, pašvaldībām izdevumi par sniegto atbalstu tiek kompensēti  ceturksnī (par iepriekšējo ceturksni nākamā ceturkšna sākumā). LM prognozē, ka 2024.gadā valsts kompensēs pašvaldībām izdevumus par 2024. gada III ceturksnī nodrošinātajiem atbalsta pasākumiem 127 jauniešiem (aptuveni 15% no 2024. gadā plānotās mērķa grupas ). Vienlaikus tiek prognozēts, ka 2025. gadā un turpmāk ik gadu - 847 personas.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</si>
</sst>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0_-;\-* #,##0.000_-;_-* &quot;-&quot;??_-;_-@_-"/>
    <numFmt numFmtId="165" formatCode="_-* #,##0_-;\-* #,##0_-;_-* &quot;-&quot;??_-;_-@_-"/>
  </numFmts>
  <fonts count="33" x14ac:knownFonts="1">
    <font>
      <sz val="11"/>
      <color theme="1"/>
      <name val="Calibri"/>
      <family val="2"/>
      <charset val="186"/>
      <scheme val="minor"/>
    </font>
    <font>
      <sz val="10"/>
      <color theme="1"/>
      <name val="Times New Roman"/>
      <family val="1"/>
      <charset val="186"/>
    </font>
    <font>
      <sz val="10"/>
      <name val="Times New Roman"/>
      <family val="1"/>
      <charset val="186"/>
    </font>
    <font>
      <i/>
      <sz val="9"/>
      <color theme="1"/>
      <name val="Times New Roman"/>
      <family val="1"/>
      <charset val="186"/>
    </font>
    <font>
      <sz val="9"/>
      <name val="Times New Roman"/>
      <family val="1"/>
      <charset val="186"/>
    </font>
    <font>
      <b/>
      <sz val="9"/>
      <color theme="1"/>
      <name val="Times New Roman"/>
      <family val="1"/>
      <charset val="186"/>
    </font>
    <font>
      <i/>
      <sz val="9"/>
      <name val="Times New Roman"/>
      <family val="1"/>
      <charset val="186"/>
    </font>
    <font>
      <sz val="9"/>
      <color theme="1"/>
      <name val="Times New Roman"/>
      <family val="1"/>
      <charset val="186"/>
    </font>
    <font>
      <b/>
      <sz val="9"/>
      <name val="Times New Roman"/>
      <family val="1"/>
      <charset val="186"/>
    </font>
    <font>
      <b/>
      <sz val="10"/>
      <name val="Times New Roman"/>
      <family val="1"/>
      <charset val="186"/>
    </font>
    <font>
      <i/>
      <sz val="8"/>
      <name val="Times New Roman"/>
      <family val="1"/>
      <charset val="186"/>
    </font>
    <font>
      <sz val="11"/>
      <color theme="1"/>
      <name val="Calibri"/>
      <family val="2"/>
      <scheme val="minor"/>
    </font>
    <font>
      <b/>
      <sz val="10"/>
      <color theme="1"/>
      <name val="Times New Roman"/>
      <family val="1"/>
      <charset val="186"/>
    </font>
    <font>
      <sz val="8"/>
      <name val="Calibri"/>
      <family val="2"/>
      <charset val="186"/>
      <scheme val="minor"/>
    </font>
    <font>
      <sz val="8"/>
      <name val="Times New Roman"/>
      <family val="1"/>
      <charset val="186"/>
    </font>
    <font>
      <sz val="7"/>
      <name val="Times New Roman"/>
      <family val="1"/>
      <charset val="186"/>
    </font>
    <font>
      <b/>
      <i/>
      <sz val="9"/>
      <color theme="1"/>
      <name val="Times New Roman"/>
      <family val="1"/>
      <charset val="186"/>
    </font>
    <font>
      <i/>
      <sz val="9"/>
      <color rgb="FFFF0000"/>
      <name val="Times New Roman"/>
      <family val="1"/>
      <charset val="186"/>
    </font>
    <font>
      <sz val="9"/>
      <color rgb="FFFF0000"/>
      <name val="Times New Roman"/>
      <family val="1"/>
      <charset val="186"/>
    </font>
    <font>
      <b/>
      <sz val="12"/>
      <name val="Times New Roman"/>
      <family val="1"/>
      <charset val="186"/>
    </font>
    <font>
      <b/>
      <i/>
      <u/>
      <sz val="12"/>
      <name val="Times New Roman"/>
      <family val="1"/>
      <charset val="186"/>
    </font>
    <font>
      <i/>
      <u/>
      <sz val="9"/>
      <name val="Times New Roman"/>
      <family val="1"/>
      <charset val="186"/>
    </font>
    <font>
      <b/>
      <sz val="14"/>
      <name val="Times New Roman"/>
      <family val="1"/>
      <charset val="186"/>
    </font>
    <font>
      <b/>
      <u/>
      <sz val="14"/>
      <name val="Times New Roman"/>
      <family val="1"/>
      <charset val="186"/>
    </font>
    <font>
      <sz val="12"/>
      <name val="Times New Roman"/>
      <family val="1"/>
      <charset val="186"/>
    </font>
    <font>
      <i/>
      <sz val="10"/>
      <name val="Times New Roman"/>
      <family val="1"/>
      <charset val="186"/>
    </font>
    <font>
      <i/>
      <sz val="12"/>
      <name val="Times New Roman"/>
      <family val="1"/>
      <charset val="186"/>
    </font>
    <font>
      <sz val="11"/>
      <name val="Times New Roman"/>
      <family val="1"/>
      <charset val="186"/>
    </font>
    <font>
      <i/>
      <sz val="11"/>
      <name val="Times New Roman"/>
      <family val="1"/>
      <charset val="186"/>
    </font>
    <font>
      <sz val="10"/>
      <name val="Arial"/>
      <family val="2"/>
      <charset val="186"/>
    </font>
    <font>
      <b/>
      <sz val="8"/>
      <name val="Times New Roman"/>
      <family val="1"/>
      <charset val="186"/>
    </font>
    <font>
      <b/>
      <sz val="11"/>
      <name val="Times New Roman"/>
      <family val="1"/>
      <charset val="186"/>
    </font>
    <font>
      <b/>
      <i/>
      <sz val="12"/>
      <name val="Times New Roman"/>
      <family val="1"/>
      <charset val="186"/>
    </font>
  </fonts>
  <fills count="8">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2"/>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theme="7" tint="0.79998168889431442"/>
        <bgColor indexed="64"/>
      </patternFill>
    </fill>
  </fills>
  <borders count="32">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dotted">
        <color indexed="64"/>
      </right>
      <top style="dotted">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thin">
        <color indexed="64"/>
      </left>
      <right style="dotted">
        <color indexed="64"/>
      </right>
      <top style="thin">
        <color indexed="64"/>
      </top>
      <bottom style="dotted">
        <color indexed="64"/>
      </bottom>
      <diagonal/>
    </border>
    <border>
      <left style="dotted">
        <color indexed="64"/>
      </left>
      <right/>
      <top style="thin">
        <color indexed="64"/>
      </top>
      <bottom style="thin">
        <color indexed="64"/>
      </bottom>
      <diagonal/>
    </border>
    <border>
      <left/>
      <right style="dotted">
        <color indexed="64"/>
      </right>
      <top style="thin">
        <color indexed="64"/>
      </top>
      <bottom style="thin">
        <color indexed="64"/>
      </bottom>
      <diagonal/>
    </border>
    <border>
      <left style="dotted">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3">
    <xf numFmtId="0" fontId="0" fillId="0" borderId="0"/>
    <xf numFmtId="0" fontId="11" fillId="0" borderId="0"/>
    <xf numFmtId="0" fontId="29" fillId="0" borderId="0"/>
  </cellStyleXfs>
  <cellXfs count="136">
    <xf numFmtId="0" fontId="0" fillId="0" borderId="0" xfId="0"/>
    <xf numFmtId="0" fontId="4" fillId="2" borderId="4" xfId="0" applyFont="1" applyFill="1" applyBorder="1" applyAlignment="1">
      <alignment horizontal="right" vertical="center"/>
    </xf>
    <xf numFmtId="4" fontId="7" fillId="0" borderId="0" xfId="0" applyNumberFormat="1" applyFont="1"/>
    <xf numFmtId="0" fontId="7" fillId="0" borderId="0" xfId="0" applyFont="1"/>
    <xf numFmtId="4" fontId="8" fillId="2" borderId="2" xfId="0" applyNumberFormat="1" applyFont="1" applyFill="1" applyBorder="1" applyAlignment="1">
      <alignment vertical="center"/>
    </xf>
    <xf numFmtId="0" fontId="5" fillId="0" borderId="0" xfId="0" applyFont="1"/>
    <xf numFmtId="0" fontId="14" fillId="0" borderId="2"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2" xfId="0" applyFont="1" applyBorder="1" applyAlignment="1">
      <alignment horizontal="center" vertical="center" wrapText="1"/>
    </xf>
    <xf numFmtId="0" fontId="15" fillId="0" borderId="2" xfId="0" applyFont="1" applyBorder="1" applyAlignment="1">
      <alignment horizontal="center" vertical="center" wrapText="1"/>
    </xf>
    <xf numFmtId="1" fontId="2" fillId="0" borderId="2" xfId="0" applyNumberFormat="1" applyFont="1" applyBorder="1" applyAlignment="1">
      <alignment horizontal="center" vertical="center"/>
    </xf>
    <xf numFmtId="0" fontId="3" fillId="0" borderId="12" xfId="0" applyFont="1" applyBorder="1" applyAlignment="1">
      <alignment horizontal="center"/>
    </xf>
    <xf numFmtId="0" fontId="7" fillId="2" borderId="2" xfId="0" applyFont="1" applyFill="1" applyBorder="1" applyAlignment="1">
      <alignment vertical="center"/>
    </xf>
    <xf numFmtId="4" fontId="7" fillId="2" borderId="2" xfId="0" applyNumberFormat="1" applyFont="1" applyFill="1" applyBorder="1" applyAlignment="1">
      <alignment vertical="center"/>
    </xf>
    <xf numFmtId="0" fontId="17" fillId="0" borderId="0" xfId="0" applyFont="1" applyAlignment="1">
      <alignment horizontal="left" vertical="center"/>
    </xf>
    <xf numFmtId="0" fontId="7" fillId="2" borderId="2" xfId="0" applyFont="1" applyFill="1" applyBorder="1" applyAlignment="1">
      <alignment vertical="center" wrapText="1"/>
    </xf>
    <xf numFmtId="4" fontId="4" fillId="2" borderId="2" xfId="0" applyNumberFormat="1" applyFont="1" applyFill="1" applyBorder="1" applyAlignment="1">
      <alignment vertical="center"/>
    </xf>
    <xf numFmtId="0" fontId="18" fillId="0" borderId="0" xfId="0" applyFont="1"/>
    <xf numFmtId="0" fontId="19" fillId="3" borderId="4" xfId="0" applyFont="1" applyFill="1" applyBorder="1" applyAlignment="1">
      <alignment vertical="center"/>
    </xf>
    <xf numFmtId="4" fontId="19" fillId="3" borderId="2" xfId="0" applyNumberFormat="1" applyFont="1" applyFill="1" applyBorder="1" applyAlignment="1">
      <alignment vertical="center"/>
    </xf>
    <xf numFmtId="4" fontId="9" fillId="3" borderId="2" xfId="0" applyNumberFormat="1" applyFont="1" applyFill="1" applyBorder="1" applyAlignment="1">
      <alignment vertical="center"/>
    </xf>
    <xf numFmtId="0" fontId="10" fillId="0" borderId="0" xfId="0" applyFont="1" applyAlignment="1">
      <alignment horizontal="left" vertical="top" wrapText="1"/>
    </xf>
    <xf numFmtId="4" fontId="8" fillId="3" borderId="2" xfId="0" applyNumberFormat="1" applyFont="1" applyFill="1" applyBorder="1" applyAlignment="1">
      <alignment vertical="center"/>
    </xf>
    <xf numFmtId="0" fontId="4" fillId="3" borderId="22" xfId="0" applyFont="1" applyFill="1" applyBorder="1" applyAlignment="1">
      <alignment horizontal="right" vertical="center" wrapText="1"/>
    </xf>
    <xf numFmtId="0" fontId="2" fillId="3" borderId="22" xfId="0" applyFont="1" applyFill="1" applyBorder="1" applyAlignment="1">
      <alignment vertical="center" wrapText="1"/>
    </xf>
    <xf numFmtId="0" fontId="14" fillId="0" borderId="2" xfId="0" applyFont="1" applyBorder="1" applyAlignment="1">
      <alignment horizontal="center" wrapText="1"/>
    </xf>
    <xf numFmtId="0" fontId="10" fillId="0" borderId="2" xfId="0" applyFont="1" applyBorder="1" applyAlignment="1">
      <alignment horizontal="center" wrapText="1"/>
    </xf>
    <xf numFmtId="0" fontId="22" fillId="0" borderId="0" xfId="0" applyFont="1" applyAlignment="1">
      <alignment wrapText="1"/>
    </xf>
    <xf numFmtId="4" fontId="5" fillId="7" borderId="2" xfId="0" applyNumberFormat="1" applyFont="1" applyFill="1" applyBorder="1" applyAlignment="1">
      <alignment vertical="center"/>
    </xf>
    <xf numFmtId="0" fontId="10" fillId="0" borderId="0" xfId="0" applyFont="1" applyAlignment="1">
      <alignment vertical="top" wrapText="1"/>
    </xf>
    <xf numFmtId="0" fontId="25" fillId="0" borderId="2" xfId="0" applyFont="1" applyBorder="1" applyAlignment="1">
      <alignment horizontal="center" vertical="center"/>
    </xf>
    <xf numFmtId="1" fontId="25" fillId="0" borderId="2" xfId="0" applyNumberFormat="1" applyFont="1" applyBorder="1" applyAlignment="1">
      <alignment horizontal="center" vertical="center"/>
    </xf>
    <xf numFmtId="0" fontId="4" fillId="0" borderId="0" xfId="0" applyFont="1"/>
    <xf numFmtId="0" fontId="4" fillId="2" borderId="2" xfId="0" applyFont="1" applyFill="1" applyBorder="1" applyAlignment="1">
      <alignment vertical="center"/>
    </xf>
    <xf numFmtId="2" fontId="26" fillId="0" borderId="0" xfId="0" applyNumberFormat="1" applyFont="1" applyAlignment="1">
      <alignment horizontal="left" vertical="center"/>
    </xf>
    <xf numFmtId="0" fontId="27" fillId="0" borderId="0" xfId="0" applyFont="1"/>
    <xf numFmtId="0" fontId="28" fillId="0" borderId="0" xfId="0" applyFont="1"/>
    <xf numFmtId="1" fontId="0" fillId="0" borderId="0" xfId="0" applyNumberFormat="1" applyAlignment="1">
      <alignment horizontal="center"/>
    </xf>
    <xf numFmtId="0" fontId="0" fillId="0" borderId="0" xfId="0" applyAlignment="1">
      <alignment horizontal="center"/>
    </xf>
    <xf numFmtId="3" fontId="0" fillId="0" borderId="0" xfId="0" applyNumberFormat="1" applyAlignment="1">
      <alignment horizontal="center"/>
    </xf>
    <xf numFmtId="0" fontId="10" fillId="0" borderId="0" xfId="0" applyFont="1" applyAlignment="1">
      <alignment horizontal="left" wrapText="1"/>
    </xf>
    <xf numFmtId="3" fontId="19" fillId="5" borderId="2" xfId="0" applyNumberFormat="1" applyFont="1" applyFill="1" applyBorder="1" applyAlignment="1">
      <alignment horizontal="center" vertical="center"/>
    </xf>
    <xf numFmtId="3" fontId="9" fillId="5" borderId="2" xfId="0" applyNumberFormat="1" applyFont="1" applyFill="1" applyBorder="1" applyAlignment="1">
      <alignment horizontal="center" wrapText="1"/>
    </xf>
    <xf numFmtId="2" fontId="7" fillId="0" borderId="0" xfId="0" applyNumberFormat="1" applyFont="1"/>
    <xf numFmtId="0" fontId="2" fillId="0" borderId="0" xfId="0" applyFont="1"/>
    <xf numFmtId="0" fontId="25" fillId="0" borderId="0" xfId="0" applyFont="1"/>
    <xf numFmtId="0" fontId="2" fillId="0" borderId="2" xfId="0" applyFont="1" applyBorder="1" applyAlignment="1">
      <alignment horizontal="center" vertical="center" wrapText="1"/>
    </xf>
    <xf numFmtId="0" fontId="2" fillId="0" borderId="2" xfId="0" applyFont="1" applyBorder="1" applyAlignment="1">
      <alignment horizontal="center" vertical="center"/>
    </xf>
    <xf numFmtId="0" fontId="2" fillId="0" borderId="0" xfId="0" applyFont="1" applyAlignment="1">
      <alignment horizontal="center" wrapText="1"/>
    </xf>
    <xf numFmtId="0" fontId="30" fillId="5" borderId="2" xfId="0" applyFont="1" applyFill="1" applyBorder="1" applyAlignment="1">
      <alignment horizontal="center" wrapText="1"/>
    </xf>
    <xf numFmtId="1" fontId="2" fillId="0" borderId="2" xfId="0" applyNumberFormat="1" applyFont="1" applyBorder="1" applyAlignment="1">
      <alignment horizontal="center" wrapText="1"/>
    </xf>
    <xf numFmtId="0" fontId="14" fillId="0" borderId="4" xfId="0" applyFont="1" applyBorder="1" applyAlignment="1">
      <alignment horizontal="center" wrapText="1"/>
    </xf>
    <xf numFmtId="0" fontId="30" fillId="5" borderId="30" xfId="0" applyFont="1" applyFill="1" applyBorder="1" applyAlignment="1">
      <alignment horizontal="center" wrapText="1"/>
    </xf>
    <xf numFmtId="164" fontId="2" fillId="0" borderId="0" xfId="0" applyNumberFormat="1" applyFont="1"/>
    <xf numFmtId="3" fontId="9" fillId="5" borderId="31" xfId="0" applyNumberFormat="1" applyFont="1" applyFill="1" applyBorder="1" applyAlignment="1">
      <alignment horizontal="center" wrapText="1"/>
    </xf>
    <xf numFmtId="165" fontId="2" fillId="0" borderId="0" xfId="0" applyNumberFormat="1" applyFont="1"/>
    <xf numFmtId="1" fontId="2" fillId="0" borderId="0" xfId="0" applyNumberFormat="1" applyFont="1" applyAlignment="1">
      <alignment horizontal="center" wrapText="1"/>
    </xf>
    <xf numFmtId="3" fontId="9" fillId="0" borderId="0" xfId="0" applyNumberFormat="1" applyFont="1" applyAlignment="1">
      <alignment horizontal="center" wrapText="1"/>
    </xf>
    <xf numFmtId="0" fontId="24" fillId="0" borderId="0" xfId="0" applyFont="1" applyAlignment="1">
      <alignment wrapText="1"/>
    </xf>
    <xf numFmtId="4" fontId="4" fillId="0" borderId="0" xfId="0" applyNumberFormat="1" applyFont="1"/>
    <xf numFmtId="0" fontId="8" fillId="0" borderId="0" xfId="0" applyFont="1"/>
    <xf numFmtId="3" fontId="31" fillId="4" borderId="23" xfId="0" applyNumberFormat="1" applyFont="1" applyFill="1" applyBorder="1" applyAlignment="1">
      <alignment horizontal="center" vertical="center"/>
    </xf>
    <xf numFmtId="3" fontId="31" fillId="6" borderId="24" xfId="0" applyNumberFormat="1" applyFont="1" applyFill="1" applyBorder="1" applyAlignment="1">
      <alignment horizontal="right" vertical="center"/>
    </xf>
    <xf numFmtId="0" fontId="4" fillId="0" borderId="2" xfId="0" applyFont="1" applyBorder="1" applyAlignment="1">
      <alignment horizontal="center" wrapText="1"/>
    </xf>
    <xf numFmtId="0" fontId="6" fillId="0" borderId="2" xfId="0" applyFont="1" applyBorder="1" applyAlignment="1">
      <alignment horizontal="center"/>
    </xf>
    <xf numFmtId="0" fontId="6" fillId="0" borderId="0" xfId="0" applyFont="1"/>
    <xf numFmtId="0" fontId="4" fillId="0" borderId="2" xfId="0" applyFont="1" applyBorder="1" applyAlignment="1">
      <alignment horizontal="center"/>
    </xf>
    <xf numFmtId="1" fontId="24" fillId="0" borderId="2" xfId="0" applyNumberFormat="1" applyFont="1" applyBorder="1" applyAlignment="1">
      <alignment horizontal="center" vertical="center"/>
    </xf>
    <xf numFmtId="4" fontId="24" fillId="0" borderId="2" xfId="0" applyNumberFormat="1" applyFont="1" applyBorder="1" applyAlignment="1">
      <alignment vertical="center"/>
    </xf>
    <xf numFmtId="4" fontId="19" fillId="0" borderId="2" xfId="0" applyNumberFormat="1" applyFont="1" applyBorder="1" applyAlignment="1">
      <alignment vertical="center"/>
    </xf>
    <xf numFmtId="3" fontId="19" fillId="3" borderId="2" xfId="0" applyNumberFormat="1" applyFont="1" applyFill="1" applyBorder="1" applyAlignment="1">
      <alignment vertical="center"/>
    </xf>
    <xf numFmtId="3" fontId="32" fillId="5" borderId="2" xfId="0" applyNumberFormat="1" applyFont="1" applyFill="1" applyBorder="1" applyAlignment="1">
      <alignment horizontal="center" vertical="center"/>
    </xf>
    <xf numFmtId="1" fontId="19" fillId="5" borderId="2" xfId="0" applyNumberFormat="1" applyFont="1" applyFill="1" applyBorder="1" applyAlignment="1">
      <alignment horizontal="center" vertical="center"/>
    </xf>
    <xf numFmtId="4" fontId="19" fillId="5" borderId="2" xfId="0" applyNumberFormat="1" applyFont="1" applyFill="1" applyBorder="1" applyAlignment="1">
      <alignment horizontal="center" vertical="center"/>
    </xf>
    <xf numFmtId="3" fontId="23" fillId="5" borderId="2" xfId="0" applyNumberFormat="1" applyFont="1" applyFill="1" applyBorder="1" applyAlignment="1">
      <alignment horizontal="right" vertical="center"/>
    </xf>
    <xf numFmtId="3" fontId="23" fillId="0" borderId="0" xfId="0" applyNumberFormat="1" applyFont="1" applyAlignment="1">
      <alignment horizontal="right" vertical="center"/>
    </xf>
    <xf numFmtId="0" fontId="24" fillId="0" borderId="2" xfId="0" applyFont="1" applyBorder="1" applyAlignment="1">
      <alignment horizontal="center" vertical="center"/>
    </xf>
    <xf numFmtId="0" fontId="15" fillId="0" borderId="2" xfId="0" applyFont="1" applyBorder="1" applyAlignment="1">
      <alignment horizontal="center" vertical="center" wrapText="1"/>
    </xf>
    <xf numFmtId="0" fontId="14" fillId="0" borderId="3" xfId="0" applyFont="1" applyBorder="1" applyAlignment="1">
      <alignment horizontal="left" vertical="top" wrapText="1"/>
    </xf>
    <xf numFmtId="0" fontId="2" fillId="0" borderId="1" xfId="0" applyFont="1" applyBorder="1" applyAlignment="1">
      <alignment horizontal="center"/>
    </xf>
    <xf numFmtId="0" fontId="2" fillId="0" borderId="0" xfId="0" applyFont="1" applyAlignment="1">
      <alignment horizontal="center"/>
    </xf>
    <xf numFmtId="0" fontId="24" fillId="3" borderId="19" xfId="0" applyFont="1" applyFill="1" applyBorder="1" applyAlignment="1">
      <alignment horizontal="center" wrapText="1"/>
    </xf>
    <xf numFmtId="0" fontId="24" fillId="3" borderId="20" xfId="0" applyFont="1" applyFill="1" applyBorder="1" applyAlignment="1">
      <alignment horizontal="center" wrapText="1"/>
    </xf>
    <xf numFmtId="0" fontId="24" fillId="3" borderId="21" xfId="0" applyFont="1" applyFill="1" applyBorder="1" applyAlignment="1">
      <alignment horizontal="center" wrapText="1"/>
    </xf>
    <xf numFmtId="0" fontId="19" fillId="5" borderId="2" xfId="0" applyFont="1" applyFill="1" applyBorder="1" applyAlignment="1">
      <alignment horizontal="right" vertical="center" wrapText="1"/>
    </xf>
    <xf numFmtId="0" fontId="19" fillId="0" borderId="0" xfId="0" applyFont="1" applyAlignment="1">
      <alignment horizontal="right" vertical="center" wrapText="1"/>
    </xf>
    <xf numFmtId="0" fontId="25" fillId="0" borderId="0" xfId="0" applyFont="1" applyAlignment="1">
      <alignment horizontal="left" vertical="center" wrapText="1"/>
    </xf>
    <xf numFmtId="0" fontId="25" fillId="0" borderId="0" xfId="2" applyFont="1" applyAlignment="1">
      <alignment horizontal="right" wrapText="1"/>
    </xf>
    <xf numFmtId="0" fontId="8" fillId="4" borderId="25" xfId="0" applyFont="1" applyFill="1" applyBorder="1" applyAlignment="1">
      <alignment horizontal="right" vertical="center" wrapText="1"/>
    </xf>
    <xf numFmtId="0" fontId="8" fillId="4" borderId="5" xfId="0" applyFont="1" applyFill="1" applyBorder="1" applyAlignment="1">
      <alignment horizontal="right" vertical="center" wrapText="1"/>
    </xf>
    <xf numFmtId="0" fontId="8" fillId="4" borderId="6" xfId="0" applyFont="1" applyFill="1" applyBorder="1" applyAlignment="1">
      <alignment horizontal="right" vertical="center" wrapText="1"/>
    </xf>
    <xf numFmtId="0" fontId="8" fillId="6" borderId="27" xfId="0" applyFont="1" applyFill="1" applyBorder="1" applyAlignment="1">
      <alignment horizontal="right" vertical="center" wrapText="1"/>
    </xf>
    <xf numFmtId="0" fontId="8" fillId="6" borderId="28" xfId="0" applyFont="1" applyFill="1" applyBorder="1" applyAlignment="1">
      <alignment horizontal="right" vertical="center" wrapText="1"/>
    </xf>
    <xf numFmtId="0" fontId="8" fillId="6" borderId="29" xfId="0" applyFont="1" applyFill="1" applyBorder="1" applyAlignment="1">
      <alignment horizontal="right" vertical="center" wrapText="1"/>
    </xf>
    <xf numFmtId="0" fontId="6" fillId="3" borderId="4" xfId="0" applyFont="1" applyFill="1" applyBorder="1" applyAlignment="1">
      <alignment horizontal="left" vertical="center" wrapText="1"/>
    </xf>
    <xf numFmtId="0" fontId="6" fillId="3" borderId="5" xfId="0" applyFont="1" applyFill="1" applyBorder="1" applyAlignment="1">
      <alignment horizontal="left" vertical="center" wrapText="1"/>
    </xf>
    <xf numFmtId="0" fontId="6" fillId="3" borderId="26" xfId="0" applyFont="1" applyFill="1" applyBorder="1" applyAlignment="1">
      <alignment horizontal="left" vertical="center" wrapText="1"/>
    </xf>
    <xf numFmtId="0" fontId="22" fillId="0" borderId="1" xfId="0" applyFont="1" applyBorder="1" applyAlignment="1">
      <alignment horizontal="center" wrapText="1"/>
    </xf>
    <xf numFmtId="0" fontId="10" fillId="0" borderId="2" xfId="0" applyFont="1" applyBorder="1" applyAlignment="1">
      <alignment horizontal="center" vertical="top" wrapText="1"/>
    </xf>
    <xf numFmtId="0" fontId="4" fillId="0" borderId="2" xfId="0" applyFont="1" applyBorder="1" applyAlignment="1">
      <alignment horizontal="center"/>
    </xf>
    <xf numFmtId="0" fontId="14" fillId="0" borderId="2" xfId="0" applyFont="1" applyBorder="1" applyAlignment="1">
      <alignment horizontal="center" vertical="top" wrapText="1"/>
    </xf>
    <xf numFmtId="0" fontId="24" fillId="0" borderId="0" xfId="0" applyFont="1" applyAlignment="1">
      <alignment horizontal="center" vertical="center" wrapText="1"/>
    </xf>
    <xf numFmtId="0" fontId="2" fillId="0" borderId="0" xfId="0" applyFont="1" applyAlignment="1">
      <alignment horizontal="left" wrapText="1"/>
    </xf>
    <xf numFmtId="0" fontId="2" fillId="0" borderId="4" xfId="0" applyFont="1" applyBorder="1" applyAlignment="1">
      <alignment horizontal="left" vertical="center" wrapText="1"/>
    </xf>
    <xf numFmtId="0" fontId="2" fillId="0" borderId="6" xfId="0" applyFont="1" applyBorder="1" applyAlignment="1">
      <alignment horizontal="left" vertical="center" wrapText="1"/>
    </xf>
    <xf numFmtId="0" fontId="14" fillId="0" borderId="7"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10" xfId="0" applyFont="1" applyBorder="1" applyAlignment="1">
      <alignment horizontal="center" vertical="center" wrapText="1"/>
    </xf>
    <xf numFmtId="0" fontId="14" fillId="0" borderId="11" xfId="0" applyFont="1" applyBorder="1" applyAlignment="1">
      <alignment horizontal="center" vertical="center" wrapText="1"/>
    </xf>
    <xf numFmtId="0" fontId="19" fillId="0" borderId="2" xfId="0" applyFont="1" applyBorder="1" applyAlignment="1">
      <alignment horizontal="right" vertical="center" wrapText="1"/>
    </xf>
    <xf numFmtId="0" fontId="10" fillId="3" borderId="25" xfId="0" applyFont="1" applyFill="1" applyBorder="1" applyAlignment="1">
      <alignment horizontal="left" vertical="top" wrapText="1"/>
    </xf>
    <xf numFmtId="0" fontId="10" fillId="3" borderId="5" xfId="0" applyFont="1" applyFill="1" applyBorder="1" applyAlignment="1">
      <alignment horizontal="left" vertical="top" wrapText="1"/>
    </xf>
    <xf numFmtId="0" fontId="10" fillId="3" borderId="26" xfId="0" applyFont="1" applyFill="1" applyBorder="1" applyAlignment="1">
      <alignment horizontal="left" vertical="top" wrapText="1"/>
    </xf>
    <xf numFmtId="0" fontId="25" fillId="0" borderId="3" xfId="0" applyFont="1" applyBorder="1" applyAlignment="1">
      <alignment vertical="top" wrapText="1"/>
    </xf>
    <xf numFmtId="0" fontId="19" fillId="0" borderId="4" xfId="0" applyFont="1" applyBorder="1" applyAlignment="1">
      <alignment horizontal="right" vertical="center" wrapText="1"/>
    </xf>
    <xf numFmtId="0" fontId="19" fillId="0" borderId="5" xfId="0" applyFont="1" applyBorder="1" applyAlignment="1">
      <alignment horizontal="right" vertical="center" wrapText="1"/>
    </xf>
    <xf numFmtId="0" fontId="19" fillId="0" borderId="6" xfId="0" applyFont="1" applyBorder="1" applyAlignment="1">
      <alignment horizontal="right" vertical="center" wrapText="1"/>
    </xf>
    <xf numFmtId="0" fontId="19" fillId="0" borderId="3" xfId="0" applyFont="1" applyBorder="1" applyAlignment="1">
      <alignment horizontal="right" vertical="center" wrapText="1"/>
    </xf>
    <xf numFmtId="0" fontId="19" fillId="0" borderId="8" xfId="0" applyFont="1" applyBorder="1" applyAlignment="1">
      <alignment horizontal="right" vertical="center" wrapText="1"/>
    </xf>
    <xf numFmtId="0" fontId="19" fillId="0" borderId="1" xfId="0" applyFont="1" applyBorder="1" applyAlignment="1">
      <alignment horizontal="right" vertical="center" wrapText="1"/>
    </xf>
    <xf numFmtId="0" fontId="19" fillId="0" borderId="9" xfId="0" applyFont="1" applyBorder="1" applyAlignment="1">
      <alignment horizontal="right" vertical="center" wrapText="1"/>
    </xf>
    <xf numFmtId="0" fontId="6" fillId="3" borderId="6" xfId="0" applyFont="1" applyFill="1" applyBorder="1" applyAlignment="1">
      <alignment horizontal="left" vertical="center" wrapText="1"/>
    </xf>
    <xf numFmtId="0" fontId="10" fillId="2" borderId="4" xfId="0" applyFont="1" applyFill="1" applyBorder="1" applyAlignment="1">
      <alignment horizontal="left" vertical="center" wrapText="1"/>
    </xf>
    <xf numFmtId="0" fontId="10" fillId="2" borderId="5" xfId="0" applyFont="1" applyFill="1" applyBorder="1" applyAlignment="1">
      <alignment horizontal="left" vertical="center" wrapText="1"/>
    </xf>
    <xf numFmtId="0" fontId="10" fillId="2" borderId="6" xfId="0" applyFont="1" applyFill="1" applyBorder="1" applyAlignment="1">
      <alignment horizontal="left" vertical="center" wrapText="1"/>
    </xf>
    <xf numFmtId="0" fontId="1" fillId="0" borderId="0" xfId="0" applyFont="1" applyAlignment="1">
      <alignment horizontal="right" vertical="top" wrapText="1"/>
    </xf>
    <xf numFmtId="0" fontId="16" fillId="4" borderId="0" xfId="0" applyFont="1" applyFill="1" applyAlignment="1">
      <alignment horizontal="left" vertical="center" wrapText="1"/>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12" fillId="3" borderId="16" xfId="0" applyFont="1" applyFill="1" applyBorder="1" applyAlignment="1">
      <alignment horizontal="left"/>
    </xf>
    <xf numFmtId="0" fontId="12" fillId="3" borderId="17" xfId="0" applyFont="1" applyFill="1" applyBorder="1" applyAlignment="1">
      <alignment horizontal="left"/>
    </xf>
    <xf numFmtId="0" fontId="12" fillId="3" borderId="18" xfId="0" applyFont="1" applyFill="1" applyBorder="1" applyAlignment="1">
      <alignment horizontal="left"/>
    </xf>
    <xf numFmtId="0" fontId="6" fillId="2" borderId="4" xfId="0" applyFont="1" applyFill="1" applyBorder="1" applyAlignment="1">
      <alignment horizontal="left" vertical="center" wrapText="1"/>
    </xf>
    <xf numFmtId="0" fontId="6" fillId="2" borderId="5" xfId="0" applyFont="1" applyFill="1" applyBorder="1" applyAlignment="1">
      <alignment horizontal="left" vertical="center" wrapText="1"/>
    </xf>
    <xf numFmtId="0" fontId="6" fillId="2" borderId="6" xfId="0" applyFont="1" applyFill="1" applyBorder="1" applyAlignment="1">
      <alignment horizontal="left" vertical="center" wrapText="1"/>
    </xf>
  </cellXfs>
  <cellStyles count="3">
    <cellStyle name="Normal" xfId="0" builtinId="0"/>
    <cellStyle name="Normal 2" xfId="1" xr:uid="{D80D7D4F-4F61-4929-96BB-CCFADDBA095B}"/>
    <cellStyle name="Normal 3" xfId="2" xr:uid="{68966469-501E-41F0-8DBB-9224317EE6A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199885-82F8-48BE-ADB1-75DC82E6124D}">
  <sheetPr>
    <tabColor theme="5" tint="0.59999389629810485"/>
    <pageSetUpPr fitToPage="1"/>
  </sheetPr>
  <dimension ref="A1:L57"/>
  <sheetViews>
    <sheetView tabSelected="1" zoomScale="80" zoomScaleNormal="80" workbookViewId="0">
      <selection activeCell="C32" sqref="C32:E32"/>
    </sheetView>
  </sheetViews>
  <sheetFormatPr defaultColWidth="9.21875" defaultRowHeight="13.8" x14ac:dyDescent="0.25"/>
  <cols>
    <col min="1" max="12" width="15.21875" style="35" customWidth="1"/>
    <col min="13" max="16384" width="9.21875" style="35"/>
  </cols>
  <sheetData>
    <row r="1" spans="1:12" x14ac:dyDescent="0.25">
      <c r="L1" s="36" t="s">
        <v>72</v>
      </c>
    </row>
    <row r="2" spans="1:12" ht="13.95" customHeight="1" x14ac:dyDescent="0.25">
      <c r="H2" s="87" t="s">
        <v>71</v>
      </c>
      <c r="I2" s="87"/>
      <c r="J2" s="87"/>
      <c r="K2" s="87"/>
      <c r="L2" s="87"/>
    </row>
    <row r="3" spans="1:12" x14ac:dyDescent="0.25">
      <c r="A3" s="35" t="s">
        <v>68</v>
      </c>
      <c r="H3" s="87"/>
      <c r="I3" s="87"/>
      <c r="J3" s="87"/>
      <c r="K3" s="87"/>
      <c r="L3" s="87"/>
    </row>
    <row r="4" spans="1:12" s="44" customFormat="1" ht="45.45" customHeight="1" x14ac:dyDescent="0.25">
      <c r="A4" s="101" t="s">
        <v>88</v>
      </c>
      <c r="B4" s="101"/>
      <c r="C4" s="101"/>
      <c r="D4" s="101"/>
      <c r="E4" s="101"/>
      <c r="F4" s="101"/>
      <c r="G4" s="101"/>
      <c r="H4" s="101"/>
      <c r="I4" s="101"/>
      <c r="J4" s="101"/>
      <c r="K4" s="101"/>
      <c r="L4" s="101"/>
    </row>
    <row r="5" spans="1:12" s="44" customFormat="1" ht="29.55" customHeight="1" x14ac:dyDescent="0.25">
      <c r="A5" s="102" t="s">
        <v>20</v>
      </c>
      <c r="B5" s="102"/>
      <c r="C5" s="102"/>
      <c r="D5" s="102"/>
      <c r="E5" s="102"/>
      <c r="F5" s="102"/>
      <c r="G5" s="102"/>
      <c r="H5" s="102"/>
      <c r="I5" s="102"/>
      <c r="J5" s="102"/>
      <c r="K5" s="102"/>
      <c r="L5" s="102"/>
    </row>
    <row r="6" spans="1:12" s="44" customFormat="1" ht="31.95" customHeight="1" x14ac:dyDescent="0.25">
      <c r="A6" s="105"/>
      <c r="B6" s="106"/>
      <c r="C6" s="6" t="s">
        <v>12</v>
      </c>
      <c r="D6" s="6" t="s">
        <v>13</v>
      </c>
      <c r="E6" s="6" t="s">
        <v>14</v>
      </c>
      <c r="F6" s="6" t="s">
        <v>15</v>
      </c>
      <c r="G6" s="6" t="s">
        <v>16</v>
      </c>
      <c r="H6" s="6" t="s">
        <v>17</v>
      </c>
      <c r="I6" s="6" t="s">
        <v>18</v>
      </c>
      <c r="J6" s="6" t="s">
        <v>19</v>
      </c>
    </row>
    <row r="7" spans="1:12" s="45" customFormat="1" ht="13.5" customHeight="1" x14ac:dyDescent="0.25">
      <c r="A7" s="107"/>
      <c r="B7" s="108"/>
      <c r="C7" s="7" t="s">
        <v>7</v>
      </c>
      <c r="D7" s="7" t="s">
        <v>7</v>
      </c>
      <c r="E7" s="7" t="s">
        <v>7</v>
      </c>
      <c r="F7" s="7" t="s">
        <v>7</v>
      </c>
      <c r="G7" s="7" t="s">
        <v>7</v>
      </c>
      <c r="H7" s="7" t="s">
        <v>7</v>
      </c>
      <c r="I7" s="7" t="s">
        <v>8</v>
      </c>
      <c r="J7" s="7" t="s">
        <v>9</v>
      </c>
    </row>
    <row r="8" spans="1:12" s="45" customFormat="1" ht="13.5" customHeight="1" x14ac:dyDescent="0.25">
      <c r="A8" s="107"/>
      <c r="B8" s="108"/>
      <c r="C8" s="8" t="s">
        <v>10</v>
      </c>
      <c r="D8" s="8" t="s">
        <v>10</v>
      </c>
      <c r="E8" s="8" t="s">
        <v>10</v>
      </c>
      <c r="F8" s="8" t="s">
        <v>10</v>
      </c>
      <c r="G8" s="8" t="s">
        <v>10</v>
      </c>
      <c r="H8" s="8" t="s">
        <v>10</v>
      </c>
      <c r="I8" s="8" t="s">
        <v>10</v>
      </c>
      <c r="J8" s="8" t="s">
        <v>10</v>
      </c>
    </row>
    <row r="9" spans="1:12" s="45" customFormat="1" ht="13.05" customHeight="1" x14ac:dyDescent="0.25">
      <c r="A9" s="77">
        <v>1</v>
      </c>
      <c r="B9" s="77"/>
      <c r="C9" s="9">
        <v>2</v>
      </c>
      <c r="D9" s="9">
        <v>3</v>
      </c>
      <c r="E9" s="9">
        <v>3</v>
      </c>
      <c r="F9" s="9">
        <v>4</v>
      </c>
      <c r="G9" s="9">
        <v>5</v>
      </c>
      <c r="H9" s="9">
        <v>6</v>
      </c>
      <c r="I9" s="9">
        <v>7</v>
      </c>
      <c r="J9" s="9">
        <v>8</v>
      </c>
    </row>
    <row r="10" spans="1:12" s="44" customFormat="1" ht="29.55" customHeight="1" x14ac:dyDescent="0.25">
      <c r="A10" s="103" t="s">
        <v>0</v>
      </c>
      <c r="B10" s="104"/>
      <c r="C10" s="46">
        <v>581</v>
      </c>
      <c r="D10" s="46">
        <v>566</v>
      </c>
      <c r="E10" s="46">
        <v>490</v>
      </c>
      <c r="F10" s="46">
        <v>501</v>
      </c>
      <c r="G10" s="47">
        <v>494</v>
      </c>
      <c r="H10" s="47">
        <v>527</v>
      </c>
      <c r="I10" s="10">
        <f>ROUNDUP(AVERAGE(F10:H10),0)</f>
        <v>508</v>
      </c>
      <c r="J10" s="10">
        <f>ROUNDUP(AVERAGE(G10:I10),0)</f>
        <v>510</v>
      </c>
    </row>
    <row r="11" spans="1:12" s="44" customFormat="1" ht="13.2" x14ac:dyDescent="0.25">
      <c r="A11" s="78" t="s">
        <v>84</v>
      </c>
      <c r="B11" s="78"/>
      <c r="C11" s="78"/>
      <c r="D11" s="78"/>
      <c r="E11" s="78"/>
      <c r="F11" s="78"/>
      <c r="G11" s="78"/>
      <c r="H11" s="78"/>
      <c r="I11" s="78"/>
      <c r="J11" s="78"/>
    </row>
    <row r="12" spans="1:12" s="44" customFormat="1" ht="13.2" x14ac:dyDescent="0.25">
      <c r="B12" s="79" t="s">
        <v>89</v>
      </c>
      <c r="C12" s="79"/>
      <c r="D12" s="79"/>
      <c r="E12" s="79"/>
      <c r="F12" s="79"/>
      <c r="G12" s="79"/>
      <c r="H12" s="79"/>
      <c r="I12" s="79"/>
    </row>
    <row r="13" spans="1:12" s="44" customFormat="1" ht="54.45" customHeight="1" x14ac:dyDescent="0.25">
      <c r="A13" s="48"/>
      <c r="B13" s="25" t="s">
        <v>90</v>
      </c>
      <c r="C13" s="25" t="s">
        <v>91</v>
      </c>
      <c r="D13" s="25" t="s">
        <v>92</v>
      </c>
      <c r="E13" s="25" t="s">
        <v>93</v>
      </c>
      <c r="F13" s="25" t="s">
        <v>94</v>
      </c>
      <c r="G13" s="25" t="s">
        <v>95</v>
      </c>
      <c r="H13" s="25" t="s">
        <v>96</v>
      </c>
      <c r="I13" s="49" t="s">
        <v>11</v>
      </c>
    </row>
    <row r="14" spans="1:12" s="44" customFormat="1" ht="13.2" x14ac:dyDescent="0.25">
      <c r="A14" s="48"/>
      <c r="B14" s="50">
        <f>ROUNDUP(I10*0.4,0)</f>
        <v>204</v>
      </c>
      <c r="C14" s="50">
        <f>ROUNDUP(H10*0.35,0)</f>
        <v>185</v>
      </c>
      <c r="D14" s="50">
        <f>ROUNDUP(G10*0.3,0)</f>
        <v>149</v>
      </c>
      <c r="E14" s="50">
        <f>ROUNDUP(F10*0.25,0)</f>
        <v>126</v>
      </c>
      <c r="F14" s="50">
        <f>ROUNDUP(E10*0.2,0)</f>
        <v>98</v>
      </c>
      <c r="G14" s="50">
        <f>ROUNDUP(D10*0.15,0)</f>
        <v>85</v>
      </c>
      <c r="H14" s="50">
        <f>ROUNDUP(C10*0.011,0)</f>
        <v>7</v>
      </c>
      <c r="I14" s="42">
        <f>SUM(B14:H14)</f>
        <v>854</v>
      </c>
    </row>
    <row r="15" spans="1:12" s="44" customFormat="1" ht="22.5" customHeight="1" thickBot="1" x14ac:dyDescent="0.3">
      <c r="B15" s="79" t="s">
        <v>97</v>
      </c>
      <c r="C15" s="79"/>
      <c r="D15" s="79"/>
      <c r="E15" s="79"/>
      <c r="F15" s="79"/>
      <c r="G15" s="79"/>
      <c r="H15" s="79"/>
      <c r="I15" s="80"/>
    </row>
    <row r="16" spans="1:12" s="44" customFormat="1" ht="54" customHeight="1" x14ac:dyDescent="0.25">
      <c r="A16" s="48"/>
      <c r="B16" s="25" t="s">
        <v>98</v>
      </c>
      <c r="C16" s="25" t="s">
        <v>99</v>
      </c>
      <c r="D16" s="25" t="s">
        <v>100</v>
      </c>
      <c r="E16" s="25" t="s">
        <v>101</v>
      </c>
      <c r="F16" s="25" t="s">
        <v>102</v>
      </c>
      <c r="G16" s="25" t="s">
        <v>103</v>
      </c>
      <c r="H16" s="51" t="s">
        <v>104</v>
      </c>
      <c r="I16" s="52" t="s">
        <v>11</v>
      </c>
      <c r="J16" s="53"/>
    </row>
    <row r="17" spans="1:12" s="44" customFormat="1" ht="17.25" customHeight="1" thickBot="1" x14ac:dyDescent="0.3">
      <c r="A17" s="48"/>
      <c r="B17" s="50">
        <f>ROUNDUP(J10*0.4,0)</f>
        <v>204</v>
      </c>
      <c r="C17" s="50">
        <f>ROUNDUP(I10*0.35,0)</f>
        <v>178</v>
      </c>
      <c r="D17" s="50">
        <f>ROUNDUP(H10*0.3,0)</f>
        <v>159</v>
      </c>
      <c r="E17" s="50">
        <f>ROUNDUP(G10*0.25,0)</f>
        <v>124</v>
      </c>
      <c r="F17" s="50">
        <f>ROUNDUP(F10*0.2,0)</f>
        <v>101</v>
      </c>
      <c r="G17" s="50">
        <f>ROUNDUP(E10*0.15,0)</f>
        <v>74</v>
      </c>
      <c r="H17" s="50">
        <f>ROUNDUP(D10*0.011,0)</f>
        <v>7</v>
      </c>
      <c r="I17" s="54">
        <f>SUM(B17:H17)</f>
        <v>847</v>
      </c>
      <c r="J17" s="55"/>
    </row>
    <row r="18" spans="1:12" s="44" customFormat="1" ht="18.45" customHeight="1" x14ac:dyDescent="0.25">
      <c r="A18" s="48"/>
      <c r="B18" s="56"/>
      <c r="C18" s="56"/>
      <c r="D18" s="56"/>
      <c r="E18" s="56"/>
      <c r="F18" s="56"/>
      <c r="G18" s="56"/>
      <c r="H18" s="56"/>
      <c r="I18" s="57"/>
      <c r="J18" s="53"/>
    </row>
    <row r="19" spans="1:12" ht="57.45" customHeight="1" x14ac:dyDescent="0.3">
      <c r="A19" s="81" t="s">
        <v>105</v>
      </c>
      <c r="B19" s="82"/>
      <c r="C19" s="82"/>
      <c r="D19" s="82"/>
      <c r="E19" s="82"/>
      <c r="F19" s="83"/>
      <c r="G19" s="58"/>
    </row>
    <row r="20" spans="1:12" s="32" customFormat="1" ht="43.05" customHeight="1" x14ac:dyDescent="0.25">
      <c r="A20" s="23" t="s">
        <v>1</v>
      </c>
      <c r="B20" s="22">
        <v>3565.19</v>
      </c>
      <c r="C20" s="94" t="s">
        <v>2</v>
      </c>
      <c r="D20" s="95"/>
      <c r="E20" s="95"/>
      <c r="F20" s="96"/>
      <c r="G20" s="59"/>
    </row>
    <row r="21" spans="1:12" s="32" customFormat="1" ht="27" customHeight="1" x14ac:dyDescent="0.25">
      <c r="A21" s="23" t="s">
        <v>3</v>
      </c>
      <c r="B21" s="22">
        <f>B20*0.1</f>
        <v>356.51900000000001</v>
      </c>
      <c r="C21" s="94" t="s">
        <v>4</v>
      </c>
      <c r="D21" s="95"/>
      <c r="E21" s="95"/>
      <c r="F21" s="96"/>
    </row>
    <row r="22" spans="1:12" s="60" customFormat="1" ht="49.5" customHeight="1" x14ac:dyDescent="0.2">
      <c r="A22" s="24" t="s">
        <v>5</v>
      </c>
      <c r="B22" s="20">
        <f>ROUND(B20+B21,2)</f>
        <v>3921.71</v>
      </c>
      <c r="C22" s="94" t="s">
        <v>35</v>
      </c>
      <c r="D22" s="95"/>
      <c r="E22" s="95"/>
      <c r="F22" s="96"/>
    </row>
    <row r="23" spans="1:12" s="32" customFormat="1" ht="31.95" customHeight="1" x14ac:dyDescent="0.25">
      <c r="A23" s="110" t="s">
        <v>6</v>
      </c>
      <c r="B23" s="111"/>
      <c r="C23" s="111"/>
      <c r="D23" s="111"/>
      <c r="E23" s="111"/>
      <c r="F23" s="112"/>
    </row>
    <row r="24" spans="1:12" s="32" customFormat="1" ht="31.95" customHeight="1" x14ac:dyDescent="0.25">
      <c r="A24" s="88" t="s">
        <v>106</v>
      </c>
      <c r="B24" s="89"/>
      <c r="C24" s="89"/>
      <c r="D24" s="89"/>
      <c r="E24" s="90"/>
      <c r="F24" s="61">
        <v>1286</v>
      </c>
    </row>
    <row r="25" spans="1:12" s="32" customFormat="1" ht="31.95" customHeight="1" x14ac:dyDescent="0.25">
      <c r="A25" s="91" t="s">
        <v>107</v>
      </c>
      <c r="B25" s="92"/>
      <c r="C25" s="92"/>
      <c r="D25" s="92"/>
      <c r="E25" s="93"/>
      <c r="F25" s="62">
        <f>ROUND(B22*F24,0)</f>
        <v>5043319</v>
      </c>
    </row>
    <row r="26" spans="1:12" s="32" customFormat="1" ht="22.8" customHeight="1" x14ac:dyDescent="0.3">
      <c r="A26" s="97" t="s">
        <v>73</v>
      </c>
      <c r="B26" s="97"/>
      <c r="C26" s="97"/>
      <c r="D26" s="97"/>
      <c r="E26" s="97"/>
      <c r="F26" s="97"/>
      <c r="G26" s="97"/>
      <c r="H26" s="97"/>
      <c r="I26" s="97"/>
      <c r="J26" s="97"/>
      <c r="K26" s="27"/>
      <c r="L26" s="27"/>
    </row>
    <row r="27" spans="1:12" s="32" customFormat="1" ht="24" x14ac:dyDescent="0.25">
      <c r="A27" s="98"/>
      <c r="B27" s="98"/>
      <c r="C27" s="98"/>
      <c r="D27" s="98"/>
      <c r="E27" s="98"/>
      <c r="F27" s="99" t="s">
        <v>39</v>
      </c>
      <c r="G27" s="99"/>
      <c r="H27" s="25" t="s">
        <v>75</v>
      </c>
      <c r="I27" s="63" t="s">
        <v>37</v>
      </c>
      <c r="J27" s="63" t="s">
        <v>38</v>
      </c>
      <c r="K27" s="63" t="s">
        <v>40</v>
      </c>
    </row>
    <row r="28" spans="1:12" s="65" customFormat="1" ht="13.05" customHeight="1" x14ac:dyDescent="0.25">
      <c r="A28" s="98"/>
      <c r="B28" s="98"/>
      <c r="C28" s="98"/>
      <c r="D28" s="98"/>
      <c r="E28" s="98"/>
      <c r="F28" s="64" t="s">
        <v>44</v>
      </c>
      <c r="G28" s="64" t="s">
        <v>76</v>
      </c>
      <c r="H28" s="26" t="s">
        <v>23</v>
      </c>
      <c r="I28" s="26" t="s">
        <v>23</v>
      </c>
      <c r="J28" s="26" t="s">
        <v>23</v>
      </c>
      <c r="K28" s="26" t="s">
        <v>23</v>
      </c>
    </row>
    <row r="29" spans="1:12" s="65" customFormat="1" ht="13.05" customHeight="1" x14ac:dyDescent="0.25">
      <c r="A29" s="100">
        <v>1</v>
      </c>
      <c r="B29" s="100"/>
      <c r="C29" s="100"/>
      <c r="D29" s="100"/>
      <c r="E29" s="100"/>
      <c r="F29" s="64">
        <v>2</v>
      </c>
      <c r="G29" s="66">
        <v>3</v>
      </c>
      <c r="H29" s="25">
        <v>4</v>
      </c>
      <c r="I29" s="25">
        <v>5</v>
      </c>
      <c r="J29" s="25">
        <v>6</v>
      </c>
      <c r="K29" s="25">
        <v>7</v>
      </c>
    </row>
    <row r="30" spans="1:12" s="32" customFormat="1" ht="31.05" customHeight="1" x14ac:dyDescent="0.25">
      <c r="A30" s="109" t="s">
        <v>45</v>
      </c>
      <c r="B30" s="109"/>
      <c r="C30" s="109" t="s">
        <v>51</v>
      </c>
      <c r="D30" s="109"/>
      <c r="E30" s="109"/>
      <c r="F30" s="30">
        <f>F43</f>
        <v>5</v>
      </c>
      <c r="G30" s="67">
        <v>6</v>
      </c>
      <c r="H30" s="68">
        <f>H43/4</f>
        <v>891.29750000000001</v>
      </c>
      <c r="I30" s="68">
        <f>H30*0.1</f>
        <v>89.129750000000001</v>
      </c>
      <c r="J30" s="69">
        <f>ROUND(H30+I30,2)</f>
        <v>980.43</v>
      </c>
      <c r="K30" s="70">
        <f>J30*G30</f>
        <v>5882.58</v>
      </c>
      <c r="L30" s="34" t="s">
        <v>57</v>
      </c>
    </row>
    <row r="31" spans="1:12" s="32" customFormat="1" ht="31.05" customHeight="1" x14ac:dyDescent="0.25">
      <c r="A31" s="109"/>
      <c r="B31" s="109"/>
      <c r="C31" s="109" t="s">
        <v>52</v>
      </c>
      <c r="D31" s="109"/>
      <c r="E31" s="109"/>
      <c r="F31" s="30">
        <f t="shared" ref="F31:F34" si="0">F44</f>
        <v>40</v>
      </c>
      <c r="G31" s="67">
        <v>51</v>
      </c>
      <c r="H31" s="68">
        <f t="shared" ref="H31:H34" si="1">H44/4</f>
        <v>748.29750000000001</v>
      </c>
      <c r="I31" s="68">
        <f>H31*0.1</f>
        <v>74.829750000000004</v>
      </c>
      <c r="J31" s="69">
        <f>ROUND(H31+I31,2)</f>
        <v>823.13</v>
      </c>
      <c r="K31" s="70">
        <f>J31*G31</f>
        <v>41979.63</v>
      </c>
      <c r="L31" s="34" t="s">
        <v>58</v>
      </c>
    </row>
    <row r="32" spans="1:12" s="32" customFormat="1" ht="31.05" customHeight="1" x14ac:dyDescent="0.25">
      <c r="A32" s="109" t="s">
        <v>46</v>
      </c>
      <c r="B32" s="109"/>
      <c r="C32" s="109" t="s">
        <v>47</v>
      </c>
      <c r="D32" s="109"/>
      <c r="E32" s="109"/>
      <c r="F32" s="30">
        <f t="shared" si="0"/>
        <v>10</v>
      </c>
      <c r="G32" s="67">
        <v>13</v>
      </c>
      <c r="H32" s="68">
        <f t="shared" si="1"/>
        <v>841.29750000000001</v>
      </c>
      <c r="I32" s="68">
        <f>H32*0.1</f>
        <v>84.129750000000001</v>
      </c>
      <c r="J32" s="69">
        <f>ROUND(H32+I32,2)</f>
        <v>925.43</v>
      </c>
      <c r="K32" s="70">
        <f>J32*G32</f>
        <v>12030.59</v>
      </c>
      <c r="L32" s="34" t="s">
        <v>59</v>
      </c>
    </row>
    <row r="33" spans="1:12" s="32" customFormat="1" ht="31.05" customHeight="1" x14ac:dyDescent="0.25">
      <c r="A33" s="109"/>
      <c r="B33" s="109"/>
      <c r="C33" s="109" t="s">
        <v>53</v>
      </c>
      <c r="D33" s="109"/>
      <c r="E33" s="109"/>
      <c r="F33" s="30">
        <f t="shared" si="0"/>
        <v>25</v>
      </c>
      <c r="G33" s="67">
        <v>32</v>
      </c>
      <c r="H33" s="68">
        <f t="shared" si="1"/>
        <v>698.29750000000001</v>
      </c>
      <c r="I33" s="68">
        <f>H33*0.1</f>
        <v>69.829750000000004</v>
      </c>
      <c r="J33" s="69">
        <f>ROUND(H33+I33,2)</f>
        <v>768.13</v>
      </c>
      <c r="K33" s="70">
        <f>J33*G33</f>
        <v>24580.16</v>
      </c>
      <c r="L33" s="34" t="s">
        <v>60</v>
      </c>
    </row>
    <row r="34" spans="1:12" s="32" customFormat="1" ht="31.05" customHeight="1" x14ac:dyDescent="0.25">
      <c r="A34" s="109" t="s">
        <v>48</v>
      </c>
      <c r="B34" s="109"/>
      <c r="C34" s="109" t="s">
        <v>49</v>
      </c>
      <c r="D34" s="109"/>
      <c r="E34" s="109"/>
      <c r="F34" s="30">
        <f t="shared" si="0"/>
        <v>20</v>
      </c>
      <c r="G34" s="67">
        <v>25</v>
      </c>
      <c r="H34" s="68">
        <f t="shared" si="1"/>
        <v>366.79750000000001</v>
      </c>
      <c r="I34" s="68">
        <f>H34*0.1</f>
        <v>36.679750000000006</v>
      </c>
      <c r="J34" s="69">
        <f>ROUND(H34+I34,2)</f>
        <v>403.48</v>
      </c>
      <c r="K34" s="70">
        <f>J34*G34</f>
        <v>10087</v>
      </c>
      <c r="L34" s="34" t="s">
        <v>61</v>
      </c>
    </row>
    <row r="35" spans="1:12" s="32" customFormat="1" ht="31.95" customHeight="1" x14ac:dyDescent="0.25">
      <c r="A35" s="84" t="s">
        <v>41</v>
      </c>
      <c r="B35" s="84"/>
      <c r="C35" s="84"/>
      <c r="D35" s="84"/>
      <c r="E35" s="84"/>
      <c r="F35" s="71">
        <f>SUM(F30:F34)</f>
        <v>100</v>
      </c>
      <c r="G35" s="72">
        <f>SUM(G30:G34)</f>
        <v>127</v>
      </c>
      <c r="H35" s="73" t="s">
        <v>42</v>
      </c>
      <c r="I35" s="73" t="s">
        <v>42</v>
      </c>
      <c r="J35" s="73" t="s">
        <v>42</v>
      </c>
      <c r="K35" s="74">
        <f>ROUND(SUM(K30:K34),0)</f>
        <v>94560</v>
      </c>
    </row>
    <row r="36" spans="1:12" s="32" customFormat="1" ht="46.05" customHeight="1" x14ac:dyDescent="0.25">
      <c r="A36" s="113" t="s">
        <v>108</v>
      </c>
      <c r="B36" s="113"/>
      <c r="C36" s="113"/>
      <c r="D36" s="113"/>
      <c r="E36" s="113"/>
      <c r="F36" s="113"/>
      <c r="G36" s="113"/>
      <c r="H36" s="113"/>
      <c r="I36" s="113"/>
      <c r="J36" s="113"/>
      <c r="K36" s="113"/>
    </row>
    <row r="37" spans="1:12" s="32" customFormat="1" ht="31.95" customHeight="1" x14ac:dyDescent="0.25">
      <c r="A37" s="86" t="s">
        <v>74</v>
      </c>
      <c r="B37" s="86"/>
      <c r="C37" s="86"/>
      <c r="D37" s="86"/>
      <c r="E37" s="86"/>
      <c r="F37" s="86"/>
      <c r="G37" s="86"/>
      <c r="H37" s="86"/>
      <c r="I37" s="86"/>
      <c r="J37" s="86"/>
      <c r="K37" s="86"/>
    </row>
    <row r="38" spans="1:12" s="32" customFormat="1" ht="17.399999999999999" x14ac:dyDescent="0.25">
      <c r="A38" s="85" t="s">
        <v>69</v>
      </c>
      <c r="B38" s="85"/>
      <c r="C38" s="85"/>
      <c r="D38" s="85"/>
      <c r="E38" s="85"/>
      <c r="F38" s="85"/>
      <c r="G38" s="85"/>
      <c r="H38" s="85"/>
      <c r="I38" s="85"/>
      <c r="J38" s="85"/>
      <c r="K38" s="75">
        <f>F25-K35</f>
        <v>4948759</v>
      </c>
    </row>
    <row r="39" spans="1:12" s="32" customFormat="1" ht="19.8" customHeight="1" x14ac:dyDescent="0.3">
      <c r="A39" s="97" t="s">
        <v>50</v>
      </c>
      <c r="B39" s="97"/>
      <c r="C39" s="97"/>
      <c r="D39" s="97"/>
      <c r="E39" s="97"/>
      <c r="F39" s="97"/>
      <c r="G39" s="97"/>
      <c r="H39" s="97"/>
      <c r="I39" s="97"/>
      <c r="J39" s="97"/>
      <c r="K39" s="27"/>
      <c r="L39" s="27"/>
    </row>
    <row r="40" spans="1:12" s="32" customFormat="1" ht="24" x14ac:dyDescent="0.25">
      <c r="A40" s="98"/>
      <c r="B40" s="98"/>
      <c r="C40" s="98"/>
      <c r="D40" s="98"/>
      <c r="E40" s="98"/>
      <c r="F40" s="99" t="s">
        <v>39</v>
      </c>
      <c r="G40" s="99"/>
      <c r="H40" s="25" t="s">
        <v>36</v>
      </c>
      <c r="I40" s="63" t="s">
        <v>37</v>
      </c>
      <c r="J40" s="63" t="s">
        <v>38</v>
      </c>
      <c r="K40" s="63" t="s">
        <v>40</v>
      </c>
    </row>
    <row r="41" spans="1:12" s="65" customFormat="1" ht="13.05" customHeight="1" x14ac:dyDescent="0.25">
      <c r="A41" s="98"/>
      <c r="B41" s="98"/>
      <c r="C41" s="98"/>
      <c r="D41" s="98"/>
      <c r="E41" s="98"/>
      <c r="F41" s="64" t="s">
        <v>44</v>
      </c>
      <c r="G41" s="64" t="s">
        <v>10</v>
      </c>
      <c r="H41" s="26" t="s">
        <v>23</v>
      </c>
      <c r="I41" s="26" t="s">
        <v>23</v>
      </c>
      <c r="J41" s="26" t="s">
        <v>23</v>
      </c>
      <c r="K41" s="26" t="s">
        <v>23</v>
      </c>
    </row>
    <row r="42" spans="1:12" s="65" customFormat="1" ht="13.05" customHeight="1" x14ac:dyDescent="0.25">
      <c r="A42" s="100">
        <v>1</v>
      </c>
      <c r="B42" s="100"/>
      <c r="C42" s="100"/>
      <c r="D42" s="100"/>
      <c r="E42" s="100"/>
      <c r="F42" s="64">
        <v>2</v>
      </c>
      <c r="G42" s="66">
        <v>3</v>
      </c>
      <c r="H42" s="25">
        <v>4</v>
      </c>
      <c r="I42" s="25">
        <v>5</v>
      </c>
      <c r="J42" s="25">
        <v>6</v>
      </c>
      <c r="K42" s="25">
        <v>7</v>
      </c>
    </row>
    <row r="43" spans="1:12" s="32" customFormat="1" ht="31.05" customHeight="1" x14ac:dyDescent="0.25">
      <c r="A43" s="117" t="s">
        <v>45</v>
      </c>
      <c r="B43" s="118"/>
      <c r="C43" s="114" t="s">
        <v>51</v>
      </c>
      <c r="D43" s="115"/>
      <c r="E43" s="116"/>
      <c r="F43" s="30">
        <v>5</v>
      </c>
      <c r="G43" s="76">
        <v>42</v>
      </c>
      <c r="H43" s="68">
        <f>B20</f>
        <v>3565.19</v>
      </c>
      <c r="I43" s="68">
        <f>H43*0.1</f>
        <v>356.51900000000001</v>
      </c>
      <c r="J43" s="69">
        <f>ROUND(H43+I43,2)</f>
        <v>3921.71</v>
      </c>
      <c r="K43" s="70">
        <f>J43*G43</f>
        <v>164711.82</v>
      </c>
      <c r="L43" s="34" t="s">
        <v>57</v>
      </c>
    </row>
    <row r="44" spans="1:12" s="32" customFormat="1" ht="31.05" customHeight="1" x14ac:dyDescent="0.25">
      <c r="A44" s="119"/>
      <c r="B44" s="120"/>
      <c r="C44" s="114" t="s">
        <v>52</v>
      </c>
      <c r="D44" s="115"/>
      <c r="E44" s="116"/>
      <c r="F44" s="31">
        <v>40</v>
      </c>
      <c r="G44" s="76">
        <v>338</v>
      </c>
      <c r="H44" s="68">
        <f>'2.tab.'!B9</f>
        <v>2993.19</v>
      </c>
      <c r="I44" s="68">
        <f>H44*0.1</f>
        <v>299.31900000000002</v>
      </c>
      <c r="J44" s="69">
        <f>ROUND(H44+I44,2)</f>
        <v>3292.51</v>
      </c>
      <c r="K44" s="70">
        <f>J44*G44</f>
        <v>1112868.3800000001</v>
      </c>
      <c r="L44" s="34" t="s">
        <v>58</v>
      </c>
    </row>
    <row r="45" spans="1:12" s="32" customFormat="1" ht="31.05" customHeight="1" x14ac:dyDescent="0.25">
      <c r="A45" s="117" t="s">
        <v>46</v>
      </c>
      <c r="B45" s="118"/>
      <c r="C45" s="114" t="s">
        <v>47</v>
      </c>
      <c r="D45" s="115"/>
      <c r="E45" s="116"/>
      <c r="F45" s="30">
        <v>10</v>
      </c>
      <c r="G45" s="76">
        <v>85</v>
      </c>
      <c r="H45" s="68">
        <f>'3.tab.'!B9</f>
        <v>3365.19</v>
      </c>
      <c r="I45" s="68">
        <f>H45*0.1</f>
        <v>336.51900000000001</v>
      </c>
      <c r="J45" s="69">
        <f>ROUND(H45+I45,2)</f>
        <v>3701.71</v>
      </c>
      <c r="K45" s="70">
        <f>J45*G45</f>
        <v>314645.34999999998</v>
      </c>
      <c r="L45" s="34" t="s">
        <v>59</v>
      </c>
    </row>
    <row r="46" spans="1:12" s="32" customFormat="1" ht="31.05" customHeight="1" x14ac:dyDescent="0.25">
      <c r="A46" s="119"/>
      <c r="B46" s="120"/>
      <c r="C46" s="114" t="s">
        <v>53</v>
      </c>
      <c r="D46" s="115"/>
      <c r="E46" s="116"/>
      <c r="F46" s="30">
        <v>25</v>
      </c>
      <c r="G46" s="76">
        <v>212</v>
      </c>
      <c r="H46" s="68">
        <f>'4.tab.'!B9</f>
        <v>2793.19</v>
      </c>
      <c r="I46" s="68">
        <f>H46*0.1</f>
        <v>279.31900000000002</v>
      </c>
      <c r="J46" s="69">
        <f>ROUND(H46+I46,2)</f>
        <v>3072.51</v>
      </c>
      <c r="K46" s="70">
        <f>J46*G46</f>
        <v>651372.12</v>
      </c>
      <c r="L46" s="34" t="s">
        <v>60</v>
      </c>
    </row>
    <row r="47" spans="1:12" s="32" customFormat="1" ht="31.05" customHeight="1" x14ac:dyDescent="0.25">
      <c r="A47" s="114" t="s">
        <v>48</v>
      </c>
      <c r="B47" s="116"/>
      <c r="C47" s="114" t="s">
        <v>49</v>
      </c>
      <c r="D47" s="115"/>
      <c r="E47" s="116"/>
      <c r="F47" s="30">
        <v>20</v>
      </c>
      <c r="G47" s="76">
        <v>170</v>
      </c>
      <c r="H47" s="68">
        <f>'5.tab.'!B9</f>
        <v>1467.19</v>
      </c>
      <c r="I47" s="68">
        <f>H47*0.1</f>
        <v>146.71900000000002</v>
      </c>
      <c r="J47" s="69">
        <f>ROUND(H47+I47,2)</f>
        <v>1613.91</v>
      </c>
      <c r="K47" s="70">
        <f>J47*G47</f>
        <v>274364.7</v>
      </c>
      <c r="L47" s="34" t="s">
        <v>61</v>
      </c>
    </row>
    <row r="48" spans="1:12" s="32" customFormat="1" ht="31.95" customHeight="1" x14ac:dyDescent="0.25">
      <c r="A48" s="84" t="s">
        <v>41</v>
      </c>
      <c r="B48" s="84"/>
      <c r="C48" s="84"/>
      <c r="D48" s="84"/>
      <c r="E48" s="84"/>
      <c r="F48" s="71">
        <f>SUM(F43:F47)</f>
        <v>100</v>
      </c>
      <c r="G48" s="41">
        <f>SUM(G43:G47)</f>
        <v>847</v>
      </c>
      <c r="H48" s="73" t="s">
        <v>42</v>
      </c>
      <c r="I48" s="73" t="s">
        <v>42</v>
      </c>
      <c r="J48" s="73" t="s">
        <v>42</v>
      </c>
      <c r="K48" s="74">
        <f>ROUND(SUM(K43:K47),0)</f>
        <v>2517962</v>
      </c>
    </row>
    <row r="49" spans="1:12" s="32" customFormat="1" ht="31.95" customHeight="1" x14ac:dyDescent="0.25">
      <c r="A49" s="40" t="s">
        <v>67</v>
      </c>
      <c r="B49" s="29"/>
      <c r="C49" s="29"/>
      <c r="D49" s="29"/>
      <c r="E49" s="29"/>
      <c r="G49" s="29"/>
      <c r="H49" s="29"/>
      <c r="I49" s="29"/>
      <c r="J49" s="29"/>
      <c r="K49" s="29"/>
    </row>
    <row r="50" spans="1:12" s="32" customFormat="1" ht="25.95" customHeight="1" x14ac:dyDescent="0.25">
      <c r="B50" s="21"/>
      <c r="C50" s="21"/>
      <c r="D50" s="21"/>
      <c r="E50" s="21"/>
      <c r="G50" s="21"/>
      <c r="I50" s="59"/>
    </row>
    <row r="51" spans="1:12" ht="25.95" customHeight="1" x14ac:dyDescent="0.25">
      <c r="L51" s="32"/>
    </row>
    <row r="52" spans="1:12" ht="25.95" customHeight="1" x14ac:dyDescent="0.25">
      <c r="L52" s="32"/>
    </row>
    <row r="53" spans="1:12" x14ac:dyDescent="0.25">
      <c r="L53" s="32"/>
    </row>
    <row r="54" spans="1:12" x14ac:dyDescent="0.25">
      <c r="L54" s="32"/>
    </row>
    <row r="55" spans="1:12" x14ac:dyDescent="0.25">
      <c r="L55" s="32"/>
    </row>
    <row r="56" spans="1:12" x14ac:dyDescent="0.25">
      <c r="L56" s="32"/>
    </row>
    <row r="57" spans="1:12" x14ac:dyDescent="0.25">
      <c r="L57" s="32"/>
    </row>
  </sheetData>
  <mergeCells count="45">
    <mergeCell ref="A36:K36"/>
    <mergeCell ref="A48:E48"/>
    <mergeCell ref="A40:E41"/>
    <mergeCell ref="A39:J39"/>
    <mergeCell ref="A42:E42"/>
    <mergeCell ref="F40:G40"/>
    <mergeCell ref="C43:E43"/>
    <mergeCell ref="C44:E44"/>
    <mergeCell ref="A43:B44"/>
    <mergeCell ref="A45:B46"/>
    <mergeCell ref="C45:E45"/>
    <mergeCell ref="C46:E46"/>
    <mergeCell ref="A47:B47"/>
    <mergeCell ref="C47:E47"/>
    <mergeCell ref="A23:F23"/>
    <mergeCell ref="C22:F22"/>
    <mergeCell ref="A30:B31"/>
    <mergeCell ref="C30:E30"/>
    <mergeCell ref="C31:E31"/>
    <mergeCell ref="A32:B33"/>
    <mergeCell ref="C32:E32"/>
    <mergeCell ref="C33:E33"/>
    <mergeCell ref="A34:B34"/>
    <mergeCell ref="C34:E34"/>
    <mergeCell ref="A35:E35"/>
    <mergeCell ref="A38:J38"/>
    <mergeCell ref="A37:K37"/>
    <mergeCell ref="H2:L3"/>
    <mergeCell ref="A24:E24"/>
    <mergeCell ref="A25:E25"/>
    <mergeCell ref="C21:F21"/>
    <mergeCell ref="C20:F20"/>
    <mergeCell ref="A26:J26"/>
    <mergeCell ref="A27:E28"/>
    <mergeCell ref="F27:G27"/>
    <mergeCell ref="A29:E29"/>
    <mergeCell ref="A4:L4"/>
    <mergeCell ref="A5:L5"/>
    <mergeCell ref="A10:B10"/>
    <mergeCell ref="A6:B8"/>
    <mergeCell ref="A9:B9"/>
    <mergeCell ref="A11:J11"/>
    <mergeCell ref="B12:I12"/>
    <mergeCell ref="B15:I15"/>
    <mergeCell ref="A19:F19"/>
  </mergeCells>
  <phoneticPr fontId="13" type="noConversion"/>
  <pageMargins left="0.70866141732283472" right="0.70866141732283472" top="0.74803149606299213" bottom="0.74803149606299213" header="0.31496062992125984" footer="0.31496062992125984"/>
  <pageSetup paperSize="9" scale="7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62176B-18F8-49BF-AC6D-5BEB691FE947}">
  <dimension ref="A1:G11"/>
  <sheetViews>
    <sheetView zoomScale="80" zoomScaleNormal="80" workbookViewId="0">
      <selection activeCell="D22" sqref="D22"/>
    </sheetView>
  </sheetViews>
  <sheetFormatPr defaultColWidth="8.77734375" defaultRowHeight="12" x14ac:dyDescent="0.25"/>
  <cols>
    <col min="1" max="1" width="55.44140625" style="3" customWidth="1"/>
    <col min="2" max="2" width="13.44140625" style="3" customWidth="1"/>
    <col min="3" max="6" width="17.6640625" style="3" customWidth="1"/>
    <col min="7" max="7" width="13" style="3" customWidth="1"/>
    <col min="8" max="8" width="10" style="3" bestFit="1" customWidth="1"/>
    <col min="9" max="16384" width="8.77734375" style="3"/>
  </cols>
  <sheetData>
    <row r="1" spans="1:7" ht="40.049999999999997" customHeight="1" x14ac:dyDescent="0.25">
      <c r="A1" s="125" t="s">
        <v>64</v>
      </c>
      <c r="B1" s="125"/>
      <c r="C1" s="125"/>
      <c r="D1" s="125"/>
      <c r="E1" s="125"/>
      <c r="F1" s="125"/>
    </row>
    <row r="2" spans="1:7" x14ac:dyDescent="0.25">
      <c r="A2" s="126" t="s">
        <v>21</v>
      </c>
      <c r="B2" s="126"/>
      <c r="C2" s="126"/>
      <c r="D2" s="126"/>
      <c r="E2" s="126"/>
      <c r="F2" s="126"/>
    </row>
    <row r="3" spans="1:7" ht="12.6" thickBot="1" x14ac:dyDescent="0.3">
      <c r="A3" s="11" t="s">
        <v>22</v>
      </c>
      <c r="B3" s="11" t="s">
        <v>23</v>
      </c>
      <c r="C3" s="127" t="s">
        <v>24</v>
      </c>
      <c r="D3" s="128"/>
      <c r="E3" s="128"/>
      <c r="F3" s="129"/>
    </row>
    <row r="4" spans="1:7" ht="13.2" x14ac:dyDescent="0.25">
      <c r="A4" s="130" t="s">
        <v>25</v>
      </c>
      <c r="B4" s="131"/>
      <c r="C4" s="131"/>
      <c r="D4" s="131"/>
      <c r="E4" s="131"/>
      <c r="F4" s="132"/>
    </row>
    <row r="5" spans="1:7" ht="78" customHeight="1" x14ac:dyDescent="0.25">
      <c r="A5" s="12" t="s">
        <v>26</v>
      </c>
      <c r="B5" s="13">
        <f>(11*3*52)+(11*2)+(30*12)</f>
        <v>2098</v>
      </c>
      <c r="C5" s="122" t="s">
        <v>27</v>
      </c>
      <c r="D5" s="123"/>
      <c r="E5" s="123"/>
      <c r="F5" s="124"/>
    </row>
    <row r="6" spans="1:7" ht="52.95" customHeight="1" x14ac:dyDescent="0.25">
      <c r="A6" s="33" t="s">
        <v>28</v>
      </c>
      <c r="B6" s="16">
        <v>67.19</v>
      </c>
      <c r="C6" s="122" t="s">
        <v>29</v>
      </c>
      <c r="D6" s="123"/>
      <c r="E6" s="123"/>
      <c r="F6" s="124"/>
      <c r="G6" s="14"/>
    </row>
    <row r="7" spans="1:7" ht="36.450000000000003" customHeight="1" x14ac:dyDescent="0.25">
      <c r="A7" s="15" t="s">
        <v>30</v>
      </c>
      <c r="B7" s="13">
        <f>100*12</f>
        <v>1200</v>
      </c>
      <c r="C7" s="122" t="s">
        <v>31</v>
      </c>
      <c r="D7" s="123"/>
      <c r="E7" s="123"/>
      <c r="F7" s="124"/>
    </row>
    <row r="8" spans="1:7" ht="64.5" customHeight="1" x14ac:dyDescent="0.25">
      <c r="A8" s="15" t="s">
        <v>32</v>
      </c>
      <c r="B8" s="16">
        <f>250/15*12</f>
        <v>200</v>
      </c>
      <c r="C8" s="122" t="s">
        <v>54</v>
      </c>
      <c r="D8" s="123"/>
      <c r="E8" s="123"/>
      <c r="F8" s="124"/>
      <c r="G8" s="17"/>
    </row>
    <row r="9" spans="1:7" ht="33.450000000000003" customHeight="1" x14ac:dyDescent="0.25">
      <c r="A9" s="1" t="s">
        <v>1</v>
      </c>
      <c r="B9" s="28">
        <f>ROUND(B7+B5+B6+B8,2)</f>
        <v>3565.19</v>
      </c>
      <c r="C9" s="133" t="s">
        <v>2</v>
      </c>
      <c r="D9" s="134"/>
      <c r="E9" s="134"/>
      <c r="F9" s="135"/>
      <c r="G9" s="2"/>
    </row>
    <row r="10" spans="1:7" ht="18.45" customHeight="1" x14ac:dyDescent="0.25">
      <c r="A10" s="1" t="s">
        <v>3</v>
      </c>
      <c r="B10" s="4">
        <f>ROUND(B9*0.1,2)</f>
        <v>356.52</v>
      </c>
      <c r="C10" s="133" t="s">
        <v>4</v>
      </c>
      <c r="D10" s="134"/>
      <c r="E10" s="134"/>
      <c r="F10" s="135"/>
    </row>
    <row r="11" spans="1:7" s="5" customFormat="1" ht="17.55" customHeight="1" x14ac:dyDescent="0.2">
      <c r="A11" s="18" t="s">
        <v>33</v>
      </c>
      <c r="B11" s="19">
        <f>ROUND(B9+B10,2)</f>
        <v>3921.71</v>
      </c>
      <c r="C11" s="94" t="s">
        <v>34</v>
      </c>
      <c r="D11" s="95"/>
      <c r="E11" s="95"/>
      <c r="F11" s="121"/>
    </row>
  </sheetData>
  <mergeCells count="11">
    <mergeCell ref="C11:F11"/>
    <mergeCell ref="C5:F5"/>
    <mergeCell ref="A1:F1"/>
    <mergeCell ref="A2:F2"/>
    <mergeCell ref="C3:F3"/>
    <mergeCell ref="A4:F4"/>
    <mergeCell ref="C6:F6"/>
    <mergeCell ref="C7:F7"/>
    <mergeCell ref="C8:F8"/>
    <mergeCell ref="C9:F9"/>
    <mergeCell ref="C10:F10"/>
  </mergeCells>
  <pageMargins left="0.7" right="0.7" top="0.75" bottom="0.75" header="0.3" footer="0.3"/>
  <pageSetup paperSize="9" scale="6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08EFC8-637F-4304-B433-89B0D618A6A5}">
  <dimension ref="A1:G11"/>
  <sheetViews>
    <sheetView workbookViewId="0">
      <selection activeCell="C11" sqref="C11:F11"/>
    </sheetView>
  </sheetViews>
  <sheetFormatPr defaultColWidth="8.77734375" defaultRowHeight="12" x14ac:dyDescent="0.25"/>
  <cols>
    <col min="1" max="1" width="44.5546875" style="3" customWidth="1"/>
    <col min="2" max="2" width="13.44140625" style="3" customWidth="1"/>
    <col min="3" max="6" width="11.88671875" style="3" customWidth="1"/>
    <col min="7" max="7" width="13" style="3" customWidth="1"/>
    <col min="8" max="8" width="10" style="3" bestFit="1" customWidth="1"/>
    <col min="9" max="16384" width="8.77734375" style="3"/>
  </cols>
  <sheetData>
    <row r="1" spans="1:7" ht="28.5" customHeight="1" x14ac:dyDescent="0.25">
      <c r="A1" s="125" t="s">
        <v>65</v>
      </c>
      <c r="B1" s="125"/>
      <c r="C1" s="125"/>
      <c r="D1" s="125"/>
      <c r="E1" s="125"/>
      <c r="F1" s="125"/>
    </row>
    <row r="2" spans="1:7" x14ac:dyDescent="0.25">
      <c r="A2" s="126" t="s">
        <v>21</v>
      </c>
      <c r="B2" s="126"/>
      <c r="C2" s="126"/>
      <c r="D2" s="126"/>
      <c r="E2" s="126"/>
      <c r="F2" s="126"/>
    </row>
    <row r="3" spans="1:7" ht="12.6" thickBot="1" x14ac:dyDescent="0.3">
      <c r="A3" s="11" t="s">
        <v>22</v>
      </c>
      <c r="B3" s="11" t="s">
        <v>23</v>
      </c>
      <c r="C3" s="127" t="s">
        <v>24</v>
      </c>
      <c r="D3" s="128"/>
      <c r="E3" s="128"/>
      <c r="F3" s="129"/>
    </row>
    <row r="4" spans="1:7" ht="13.2" x14ac:dyDescent="0.25">
      <c r="A4" s="130" t="s">
        <v>25</v>
      </c>
      <c r="B4" s="131"/>
      <c r="C4" s="131"/>
      <c r="D4" s="131"/>
      <c r="E4" s="131"/>
      <c r="F4" s="132"/>
    </row>
    <row r="5" spans="1:7" ht="70.95" customHeight="1" x14ac:dyDescent="0.25">
      <c r="A5" s="12" t="s">
        <v>26</v>
      </c>
      <c r="B5" s="13">
        <f>(11*2*52)+(11*2)+(30*12)</f>
        <v>1526</v>
      </c>
      <c r="C5" s="122" t="s">
        <v>55</v>
      </c>
      <c r="D5" s="123"/>
      <c r="E5" s="123"/>
      <c r="F5" s="124"/>
    </row>
    <row r="6" spans="1:7" ht="64.5" customHeight="1" x14ac:dyDescent="0.25">
      <c r="A6" s="12" t="s">
        <v>28</v>
      </c>
      <c r="B6" s="13">
        <v>67.19</v>
      </c>
      <c r="C6" s="122" t="s">
        <v>29</v>
      </c>
      <c r="D6" s="123"/>
      <c r="E6" s="123"/>
      <c r="F6" s="124"/>
      <c r="G6" s="14"/>
    </row>
    <row r="7" spans="1:7" ht="34.049999999999997" customHeight="1" x14ac:dyDescent="0.25">
      <c r="A7" s="15" t="s">
        <v>30</v>
      </c>
      <c r="B7" s="13">
        <f>100*12</f>
        <v>1200</v>
      </c>
      <c r="C7" s="122" t="s">
        <v>31</v>
      </c>
      <c r="D7" s="123"/>
      <c r="E7" s="123"/>
      <c r="F7" s="124"/>
    </row>
    <row r="8" spans="1:7" ht="82.95" customHeight="1" x14ac:dyDescent="0.25">
      <c r="A8" s="15" t="s">
        <v>32</v>
      </c>
      <c r="B8" s="16">
        <f>250/15*12</f>
        <v>200</v>
      </c>
      <c r="C8" s="122" t="s">
        <v>54</v>
      </c>
      <c r="D8" s="123"/>
      <c r="E8" s="123"/>
      <c r="F8" s="124"/>
      <c r="G8" s="17"/>
    </row>
    <row r="9" spans="1:7" ht="39.450000000000003" customHeight="1" x14ac:dyDescent="0.25">
      <c r="A9" s="1" t="s">
        <v>1</v>
      </c>
      <c r="B9" s="28">
        <f>ROUND(B7+B5+B6+B8,2)</f>
        <v>2993.19</v>
      </c>
      <c r="C9" s="133" t="s">
        <v>85</v>
      </c>
      <c r="D9" s="134"/>
      <c r="E9" s="134"/>
      <c r="F9" s="135"/>
      <c r="G9" s="2"/>
    </row>
    <row r="10" spans="1:7" ht="24" customHeight="1" x14ac:dyDescent="0.25">
      <c r="A10" s="1" t="s">
        <v>3</v>
      </c>
      <c r="B10" s="4">
        <f>ROUND(B9*0.1,2)</f>
        <v>299.32</v>
      </c>
      <c r="C10" s="133" t="s">
        <v>4</v>
      </c>
      <c r="D10" s="134"/>
      <c r="E10" s="134"/>
      <c r="F10" s="135"/>
    </row>
    <row r="11" spans="1:7" s="5" customFormat="1" ht="17.55" customHeight="1" x14ac:dyDescent="0.2">
      <c r="A11" s="18" t="s">
        <v>33</v>
      </c>
      <c r="B11" s="19">
        <f>ROUND(B9+B10,2)</f>
        <v>3292.51</v>
      </c>
      <c r="C11" s="94" t="s">
        <v>34</v>
      </c>
      <c r="D11" s="95"/>
      <c r="E11" s="95"/>
      <c r="F11" s="121"/>
    </row>
  </sheetData>
  <mergeCells count="11">
    <mergeCell ref="C11:F11"/>
    <mergeCell ref="C5:F5"/>
    <mergeCell ref="A1:F1"/>
    <mergeCell ref="A2:F2"/>
    <mergeCell ref="C3:F3"/>
    <mergeCell ref="A4:F4"/>
    <mergeCell ref="C6:F6"/>
    <mergeCell ref="C7:F7"/>
    <mergeCell ref="C8:F8"/>
    <mergeCell ref="C9:F9"/>
    <mergeCell ref="C10:F10"/>
  </mergeCells>
  <pageMargins left="0.7" right="0.7" top="0.75" bottom="0.75" header="0.3" footer="0.3"/>
  <pageSetup paperSize="9" scale="8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5D3BA0-75AA-42B1-B529-423F32C281FB}">
  <dimension ref="A1:G11"/>
  <sheetViews>
    <sheetView workbookViewId="0">
      <selection activeCell="C23" sqref="C23"/>
    </sheetView>
  </sheetViews>
  <sheetFormatPr defaultColWidth="8.77734375" defaultRowHeight="12" x14ac:dyDescent="0.25"/>
  <cols>
    <col min="1" max="1" width="55.44140625" style="3" customWidth="1"/>
    <col min="2" max="2" width="13.44140625" style="3" customWidth="1"/>
    <col min="3" max="6" width="11.33203125" style="3" customWidth="1"/>
    <col min="7" max="7" width="13" style="3" customWidth="1"/>
    <col min="8" max="8" width="10" style="3" bestFit="1" customWidth="1"/>
    <col min="9" max="16384" width="8.77734375" style="3"/>
  </cols>
  <sheetData>
    <row r="1" spans="1:7" ht="41.55" customHeight="1" x14ac:dyDescent="0.25">
      <c r="A1" s="125" t="s">
        <v>66</v>
      </c>
      <c r="B1" s="125"/>
      <c r="C1" s="125"/>
      <c r="D1" s="125"/>
      <c r="E1" s="125"/>
      <c r="F1" s="125"/>
    </row>
    <row r="2" spans="1:7" x14ac:dyDescent="0.25">
      <c r="A2" s="126" t="s">
        <v>21</v>
      </c>
      <c r="B2" s="126"/>
      <c r="C2" s="126"/>
      <c r="D2" s="126"/>
      <c r="E2" s="126"/>
      <c r="F2" s="126"/>
    </row>
    <row r="3" spans="1:7" ht="12.6" thickBot="1" x14ac:dyDescent="0.3">
      <c r="A3" s="11" t="s">
        <v>22</v>
      </c>
      <c r="B3" s="11" t="s">
        <v>23</v>
      </c>
      <c r="C3" s="127" t="s">
        <v>24</v>
      </c>
      <c r="D3" s="128"/>
      <c r="E3" s="128"/>
      <c r="F3" s="129"/>
    </row>
    <row r="4" spans="1:7" ht="13.2" x14ac:dyDescent="0.25">
      <c r="A4" s="130" t="s">
        <v>25</v>
      </c>
      <c r="B4" s="131"/>
      <c r="C4" s="131"/>
      <c r="D4" s="131"/>
      <c r="E4" s="131"/>
      <c r="F4" s="132"/>
    </row>
    <row r="5" spans="1:7" ht="81.45" customHeight="1" x14ac:dyDescent="0.25">
      <c r="A5" s="12" t="s">
        <v>26</v>
      </c>
      <c r="B5" s="13">
        <f>(11*3*52)+(11*2)+(30*12)</f>
        <v>2098</v>
      </c>
      <c r="C5" s="122" t="s">
        <v>27</v>
      </c>
      <c r="D5" s="123"/>
      <c r="E5" s="123"/>
      <c r="F5" s="124"/>
    </row>
    <row r="6" spans="1:7" ht="42.45" customHeight="1" x14ac:dyDescent="0.25">
      <c r="A6" s="12" t="s">
        <v>28</v>
      </c>
      <c r="B6" s="13">
        <v>67.19</v>
      </c>
      <c r="C6" s="122" t="s">
        <v>29</v>
      </c>
      <c r="D6" s="123"/>
      <c r="E6" s="123"/>
      <c r="F6" s="124"/>
      <c r="G6" s="14"/>
    </row>
    <row r="7" spans="1:7" ht="30.45" customHeight="1" x14ac:dyDescent="0.25">
      <c r="A7" s="15" t="s">
        <v>30</v>
      </c>
      <c r="B7" s="13">
        <f>100*12</f>
        <v>1200</v>
      </c>
      <c r="C7" s="122" t="s">
        <v>31</v>
      </c>
      <c r="D7" s="123"/>
      <c r="E7" s="123"/>
      <c r="F7" s="124"/>
    </row>
    <row r="8" spans="1:7" ht="20.55" customHeight="1" x14ac:dyDescent="0.25">
      <c r="A8" s="15" t="s">
        <v>32</v>
      </c>
      <c r="B8" s="16"/>
      <c r="C8" s="122" t="s">
        <v>43</v>
      </c>
      <c r="D8" s="123"/>
      <c r="E8" s="123"/>
      <c r="F8" s="124"/>
      <c r="G8" s="17"/>
    </row>
    <row r="9" spans="1:7" ht="42.45" customHeight="1" x14ac:dyDescent="0.25">
      <c r="A9" s="1" t="s">
        <v>1</v>
      </c>
      <c r="B9" s="28">
        <f>ROUND(B7+B5+B6+B8,2)</f>
        <v>3365.19</v>
      </c>
      <c r="C9" s="133" t="s">
        <v>86</v>
      </c>
      <c r="D9" s="134"/>
      <c r="E9" s="134"/>
      <c r="F9" s="135"/>
      <c r="G9" s="2"/>
    </row>
    <row r="10" spans="1:7" ht="18.45" customHeight="1" x14ac:dyDescent="0.25">
      <c r="A10" s="1" t="s">
        <v>3</v>
      </c>
      <c r="B10" s="4">
        <f>ROUND(B9*0.1,2)</f>
        <v>336.52</v>
      </c>
      <c r="C10" s="133" t="s">
        <v>4</v>
      </c>
      <c r="D10" s="134"/>
      <c r="E10" s="134"/>
      <c r="F10" s="135"/>
    </row>
    <row r="11" spans="1:7" s="5" customFormat="1" ht="32.549999999999997" customHeight="1" x14ac:dyDescent="0.2">
      <c r="A11" s="18" t="s">
        <v>33</v>
      </c>
      <c r="B11" s="19">
        <f>ROUND(B9+B10,2)</f>
        <v>3701.71</v>
      </c>
      <c r="C11" s="94" t="s">
        <v>34</v>
      </c>
      <c r="D11" s="95"/>
      <c r="E11" s="95"/>
      <c r="F11" s="121"/>
    </row>
  </sheetData>
  <mergeCells count="11">
    <mergeCell ref="C11:F11"/>
    <mergeCell ref="C5:F5"/>
    <mergeCell ref="A1:F1"/>
    <mergeCell ref="A2:F2"/>
    <mergeCell ref="C3:F3"/>
    <mergeCell ref="A4:F4"/>
    <mergeCell ref="C6:F6"/>
    <mergeCell ref="C7:F7"/>
    <mergeCell ref="C8:F8"/>
    <mergeCell ref="C9:F9"/>
    <mergeCell ref="C10:F10"/>
  </mergeCells>
  <pageMargins left="0.7" right="0.7" top="0.75" bottom="0.75" header="0.3" footer="0.3"/>
  <pageSetup paperSize="9" scale="7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878CCA-EBCB-4194-9ABE-8A102D87DB4A}">
  <dimension ref="A1:G11"/>
  <sheetViews>
    <sheetView workbookViewId="0">
      <selection activeCell="C6" sqref="C6:F9"/>
    </sheetView>
  </sheetViews>
  <sheetFormatPr defaultColWidth="8.77734375" defaultRowHeight="12" x14ac:dyDescent="0.25"/>
  <cols>
    <col min="1" max="1" width="34.109375" style="3" customWidth="1"/>
    <col min="2" max="2" width="13.44140625" style="3" customWidth="1"/>
    <col min="3" max="6" width="15.6640625" style="3" customWidth="1"/>
    <col min="7" max="7" width="10" style="3" bestFit="1" customWidth="1"/>
    <col min="8" max="16384" width="8.77734375" style="3"/>
  </cols>
  <sheetData>
    <row r="1" spans="1:7" ht="33.450000000000003" customHeight="1" x14ac:dyDescent="0.25">
      <c r="A1" s="125" t="s">
        <v>63</v>
      </c>
      <c r="B1" s="125"/>
      <c r="C1" s="125"/>
      <c r="D1" s="125"/>
      <c r="E1" s="125"/>
      <c r="F1" s="125"/>
    </row>
    <row r="2" spans="1:7" x14ac:dyDescent="0.25">
      <c r="A2" s="126" t="s">
        <v>21</v>
      </c>
      <c r="B2" s="126"/>
      <c r="C2" s="126"/>
      <c r="D2" s="126"/>
      <c r="E2" s="126"/>
      <c r="F2" s="126"/>
    </row>
    <row r="3" spans="1:7" ht="12.6" thickBot="1" x14ac:dyDescent="0.3">
      <c r="A3" s="11" t="s">
        <v>22</v>
      </c>
      <c r="B3" s="11" t="s">
        <v>23</v>
      </c>
      <c r="C3" s="127" t="s">
        <v>24</v>
      </c>
      <c r="D3" s="128"/>
      <c r="E3" s="128"/>
      <c r="F3" s="129"/>
    </row>
    <row r="4" spans="1:7" ht="13.2" x14ac:dyDescent="0.25">
      <c r="A4" s="130" t="s">
        <v>25</v>
      </c>
      <c r="B4" s="131"/>
      <c r="C4" s="131"/>
      <c r="D4" s="131"/>
      <c r="E4" s="131"/>
      <c r="F4" s="132"/>
    </row>
    <row r="5" spans="1:7" ht="66.45" customHeight="1" x14ac:dyDescent="0.25">
      <c r="A5" s="12" t="s">
        <v>26</v>
      </c>
      <c r="B5" s="13">
        <f>(11*2*52)+(11*2)+(30*12)</f>
        <v>1526</v>
      </c>
      <c r="C5" s="122" t="s">
        <v>56</v>
      </c>
      <c r="D5" s="123"/>
      <c r="E5" s="123"/>
      <c r="F5" s="124"/>
    </row>
    <row r="6" spans="1:7" ht="47.55" customHeight="1" x14ac:dyDescent="0.25">
      <c r="A6" s="12" t="s">
        <v>28</v>
      </c>
      <c r="B6" s="13">
        <v>67.19</v>
      </c>
      <c r="C6" s="122" t="s">
        <v>29</v>
      </c>
      <c r="D6" s="123"/>
      <c r="E6" s="123"/>
      <c r="F6" s="124"/>
    </row>
    <row r="7" spans="1:7" ht="36.450000000000003" customHeight="1" x14ac:dyDescent="0.25">
      <c r="A7" s="15" t="s">
        <v>30</v>
      </c>
      <c r="B7" s="13">
        <f>100*12</f>
        <v>1200</v>
      </c>
      <c r="C7" s="122" t="s">
        <v>31</v>
      </c>
      <c r="D7" s="123"/>
      <c r="E7" s="123"/>
      <c r="F7" s="124"/>
    </row>
    <row r="8" spans="1:7" ht="23.55" customHeight="1" x14ac:dyDescent="0.25">
      <c r="A8" s="15" t="s">
        <v>32</v>
      </c>
      <c r="B8" s="16"/>
      <c r="C8" s="122" t="s">
        <v>43</v>
      </c>
      <c r="D8" s="123"/>
      <c r="E8" s="123"/>
      <c r="F8" s="124"/>
    </row>
    <row r="9" spans="1:7" ht="34.950000000000003" customHeight="1" x14ac:dyDescent="0.25">
      <c r="A9" s="1" t="s">
        <v>1</v>
      </c>
      <c r="B9" s="28">
        <f>ROUND(B7+B5+B6+B8,2)</f>
        <v>2793.19</v>
      </c>
      <c r="C9" s="133" t="s">
        <v>87</v>
      </c>
      <c r="D9" s="134"/>
      <c r="E9" s="134"/>
      <c r="F9" s="135"/>
      <c r="G9" s="43"/>
    </row>
    <row r="10" spans="1:7" ht="18.45" customHeight="1" x14ac:dyDescent="0.25">
      <c r="A10" s="1" t="s">
        <v>3</v>
      </c>
      <c r="B10" s="4">
        <f>ROUND(B9*0.1,2)</f>
        <v>279.32</v>
      </c>
      <c r="C10" s="133" t="s">
        <v>4</v>
      </c>
      <c r="D10" s="134"/>
      <c r="E10" s="134"/>
      <c r="F10" s="135"/>
    </row>
    <row r="11" spans="1:7" s="5" customFormat="1" ht="17.55" customHeight="1" x14ac:dyDescent="0.2">
      <c r="A11" s="18" t="s">
        <v>33</v>
      </c>
      <c r="B11" s="19">
        <f>ROUND(B9+B10,2)</f>
        <v>3072.51</v>
      </c>
      <c r="C11" s="94" t="s">
        <v>34</v>
      </c>
      <c r="D11" s="95"/>
      <c r="E11" s="95"/>
      <c r="F11" s="121"/>
    </row>
  </sheetData>
  <mergeCells count="11">
    <mergeCell ref="C11:F11"/>
    <mergeCell ref="C5:F5"/>
    <mergeCell ref="A1:F1"/>
    <mergeCell ref="A2:F2"/>
    <mergeCell ref="C3:F3"/>
    <mergeCell ref="A4:F4"/>
    <mergeCell ref="C6:F6"/>
    <mergeCell ref="C7:F7"/>
    <mergeCell ref="C8:F8"/>
    <mergeCell ref="C9:F9"/>
    <mergeCell ref="C10:F10"/>
  </mergeCells>
  <pageMargins left="0.7" right="0.7" top="0.75" bottom="0.75" header="0.3" footer="0.3"/>
  <pageSetup paperSize="9" scale="7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8AD67B-E24B-45DB-862D-D583E1F6833E}">
  <dimension ref="A1:G11"/>
  <sheetViews>
    <sheetView workbookViewId="0">
      <selection activeCell="I19" sqref="I19"/>
    </sheetView>
  </sheetViews>
  <sheetFormatPr defaultColWidth="8.77734375" defaultRowHeight="12" x14ac:dyDescent="0.25"/>
  <cols>
    <col min="1" max="1" width="39.77734375" style="3" customWidth="1"/>
    <col min="2" max="2" width="10.21875" style="3" customWidth="1"/>
    <col min="3" max="6" width="17.21875" style="3" customWidth="1"/>
    <col min="7" max="7" width="13" style="3" customWidth="1"/>
    <col min="8" max="8" width="10" style="3" bestFit="1" customWidth="1"/>
    <col min="9" max="16384" width="8.77734375" style="3"/>
  </cols>
  <sheetData>
    <row r="1" spans="1:7" ht="47.55" customHeight="1" x14ac:dyDescent="0.25">
      <c r="A1" s="125" t="s">
        <v>62</v>
      </c>
      <c r="B1" s="125"/>
      <c r="C1" s="125"/>
      <c r="D1" s="125"/>
      <c r="E1" s="125"/>
      <c r="F1" s="125"/>
    </row>
    <row r="2" spans="1:7" x14ac:dyDescent="0.25">
      <c r="A2" s="126" t="s">
        <v>21</v>
      </c>
      <c r="B2" s="126"/>
      <c r="C2" s="126"/>
      <c r="D2" s="126"/>
      <c r="E2" s="126"/>
      <c r="F2" s="126"/>
    </row>
    <row r="3" spans="1:7" ht="12.6" thickBot="1" x14ac:dyDescent="0.3">
      <c r="A3" s="11" t="s">
        <v>22</v>
      </c>
      <c r="B3" s="11" t="s">
        <v>23</v>
      </c>
      <c r="C3" s="127" t="s">
        <v>24</v>
      </c>
      <c r="D3" s="128"/>
      <c r="E3" s="128"/>
      <c r="F3" s="129"/>
    </row>
    <row r="4" spans="1:7" ht="13.2" x14ac:dyDescent="0.25">
      <c r="A4" s="130" t="s">
        <v>25</v>
      </c>
      <c r="B4" s="131"/>
      <c r="C4" s="131"/>
      <c r="D4" s="131"/>
      <c r="E4" s="131"/>
      <c r="F4" s="132"/>
    </row>
    <row r="5" spans="1:7" ht="22.5" customHeight="1" x14ac:dyDescent="0.25">
      <c r="A5" s="12" t="s">
        <v>26</v>
      </c>
      <c r="B5" s="13"/>
      <c r="C5" s="122" t="s">
        <v>43</v>
      </c>
      <c r="D5" s="123"/>
      <c r="E5" s="123"/>
      <c r="F5" s="124"/>
    </row>
    <row r="6" spans="1:7" ht="47.55" customHeight="1" x14ac:dyDescent="0.25">
      <c r="A6" s="33" t="s">
        <v>28</v>
      </c>
      <c r="B6" s="16">
        <v>67.19</v>
      </c>
      <c r="C6" s="122" t="s">
        <v>29</v>
      </c>
      <c r="D6" s="123"/>
      <c r="E6" s="123"/>
      <c r="F6" s="124"/>
      <c r="G6" s="14"/>
    </row>
    <row r="7" spans="1:7" ht="36.450000000000003" customHeight="1" x14ac:dyDescent="0.25">
      <c r="A7" s="15" t="s">
        <v>30</v>
      </c>
      <c r="B7" s="13">
        <f>100*12</f>
        <v>1200</v>
      </c>
      <c r="C7" s="122" t="s">
        <v>31</v>
      </c>
      <c r="D7" s="123"/>
      <c r="E7" s="123"/>
      <c r="F7" s="124"/>
    </row>
    <row r="8" spans="1:7" ht="82.95" customHeight="1" x14ac:dyDescent="0.25">
      <c r="A8" s="15" t="s">
        <v>32</v>
      </c>
      <c r="B8" s="16">
        <f>250/15*12</f>
        <v>200</v>
      </c>
      <c r="C8" s="122" t="s">
        <v>54</v>
      </c>
      <c r="D8" s="123"/>
      <c r="E8" s="123"/>
      <c r="F8" s="124"/>
      <c r="G8" s="17"/>
    </row>
    <row r="9" spans="1:7" ht="37.5" customHeight="1" x14ac:dyDescent="0.25">
      <c r="A9" s="1" t="s">
        <v>1</v>
      </c>
      <c r="B9" s="28">
        <f>ROUND(B7+B5+B6+B8,2)</f>
        <v>1467.19</v>
      </c>
      <c r="C9" s="133" t="s">
        <v>70</v>
      </c>
      <c r="D9" s="134"/>
      <c r="E9" s="134"/>
      <c r="F9" s="135"/>
      <c r="G9" s="2"/>
    </row>
    <row r="10" spans="1:7" ht="18.45" customHeight="1" x14ac:dyDescent="0.25">
      <c r="A10" s="1" t="s">
        <v>3</v>
      </c>
      <c r="B10" s="4">
        <f>ROUND(B9*0.1,2)</f>
        <v>146.72</v>
      </c>
      <c r="C10" s="133" t="s">
        <v>4</v>
      </c>
      <c r="D10" s="134"/>
      <c r="E10" s="134"/>
      <c r="F10" s="135"/>
    </row>
    <row r="11" spans="1:7" s="5" customFormat="1" ht="17.55" customHeight="1" x14ac:dyDescent="0.2">
      <c r="A11" s="18" t="s">
        <v>33</v>
      </c>
      <c r="B11" s="19">
        <f>ROUND(B9+B10,2)</f>
        <v>1613.91</v>
      </c>
      <c r="C11" s="94" t="s">
        <v>34</v>
      </c>
      <c r="D11" s="95"/>
      <c r="E11" s="95"/>
      <c r="F11" s="121"/>
    </row>
  </sheetData>
  <mergeCells count="11">
    <mergeCell ref="C11:F11"/>
    <mergeCell ref="C5:F5"/>
    <mergeCell ref="A1:F1"/>
    <mergeCell ref="A2:F2"/>
    <mergeCell ref="C3:F3"/>
    <mergeCell ref="A4:F4"/>
    <mergeCell ref="C6:F6"/>
    <mergeCell ref="C7:F7"/>
    <mergeCell ref="C8:F8"/>
    <mergeCell ref="C9:F9"/>
    <mergeCell ref="C10:F10"/>
  </mergeCells>
  <pageMargins left="0.7" right="0.7" top="0.75" bottom="0.75" header="0.3" footer="0.3"/>
  <pageSetup paperSize="9" scale="7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0C6C81-B8C3-4A3C-A158-FAF2C2B54905}">
  <dimension ref="C5:G11"/>
  <sheetViews>
    <sheetView workbookViewId="0">
      <selection activeCell="E21" sqref="E21"/>
    </sheetView>
  </sheetViews>
  <sheetFormatPr defaultRowHeight="14.4" x14ac:dyDescent="0.3"/>
  <cols>
    <col min="4" max="4" width="15.21875" customWidth="1"/>
    <col min="5" max="5" width="8.77734375" style="38"/>
  </cols>
  <sheetData>
    <row r="5" spans="3:7" x14ac:dyDescent="0.3">
      <c r="C5">
        <v>2024</v>
      </c>
      <c r="D5" t="s">
        <v>77</v>
      </c>
      <c r="E5" s="37">
        <f>ROUND(E11*0.15,0)</f>
        <v>127</v>
      </c>
    </row>
    <row r="6" spans="3:7" x14ac:dyDescent="0.3">
      <c r="C6">
        <v>2024</v>
      </c>
      <c r="D6" t="s">
        <v>78</v>
      </c>
      <c r="E6" s="37">
        <f>E5</f>
        <v>127</v>
      </c>
    </row>
    <row r="7" spans="3:7" x14ac:dyDescent="0.3">
      <c r="C7">
        <v>2024</v>
      </c>
      <c r="D7" t="s">
        <v>79</v>
      </c>
      <c r="E7" s="37">
        <f>E6</f>
        <v>127</v>
      </c>
    </row>
    <row r="8" spans="3:7" x14ac:dyDescent="0.3">
      <c r="C8">
        <v>2024</v>
      </c>
      <c r="D8" t="s">
        <v>80</v>
      </c>
      <c r="E8" s="37">
        <f>ROUND(E7*$G$8,0)</f>
        <v>191</v>
      </c>
      <c r="G8">
        <v>1.5</v>
      </c>
    </row>
    <row r="9" spans="3:7" x14ac:dyDescent="0.3">
      <c r="C9">
        <v>2024</v>
      </c>
      <c r="D9" t="s">
        <v>81</v>
      </c>
      <c r="E9" s="37">
        <f t="shared" ref="E9:E10" si="0">ROUND(E8*$G$8,0)</f>
        <v>287</v>
      </c>
    </row>
    <row r="10" spans="3:7" x14ac:dyDescent="0.3">
      <c r="C10">
        <v>2024</v>
      </c>
      <c r="D10" t="s">
        <v>82</v>
      </c>
      <c r="E10" s="37">
        <f t="shared" si="0"/>
        <v>431</v>
      </c>
    </row>
    <row r="11" spans="3:7" x14ac:dyDescent="0.3">
      <c r="C11">
        <v>2025</v>
      </c>
      <c r="D11" t="s">
        <v>83</v>
      </c>
      <c r="E11" s="39">
        <f>Aprēķins_atbalsts_jauniešiem!I17</f>
        <v>847</v>
      </c>
    </row>
  </sheetData>
  <phoneticPr fontId="1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Aprēķins_atbalsts_jauniešiem</vt:lpstr>
      <vt:lpstr>1.tab.</vt:lpstr>
      <vt:lpstr>2.tab.</vt:lpstr>
      <vt:lpstr>3.tab.</vt:lpstr>
      <vt:lpstr>4.tab.</vt:lpstr>
      <vt:lpstr>5.tab.</vt:lpstr>
      <vt:lpstr>sheet1</vt:lpstr>
    </vt:vector>
  </TitlesOfParts>
  <Company>LM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Kaija Berga</dc:creator>
  <cp:lastModifiedBy>Ineta Valmane</cp:lastModifiedBy>
  <cp:lastPrinted>2024-10-01T14:59:08Z</cp:lastPrinted>
  <dcterms:created xsi:type="dcterms:W3CDTF">2024-05-07T12:48:18Z</dcterms:created>
  <dcterms:modified xsi:type="dcterms:W3CDTF">2024-10-01T14:59:29Z</dcterms:modified>
</cp:coreProperties>
</file>