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ile-itd-01.lm.local\LRLMSharedFolders$\FAD\FVD\Apropriacija\2024_gads\MK APRO atlikumi augusts\FM iebildumi - precizējumi\Precizētie_pielikumi_pēc_FM_iebildumiem\"/>
    </mc:Choice>
  </mc:AlternateContent>
  <xr:revisionPtr revIDLastSave="0" documentId="13_ncr:1_{E419F117-DB5E-4B18-9BAE-8A6144813913}" xr6:coauthVersionLast="47" xr6:coauthVersionMax="47" xr10:uidLastSave="{00000000-0000-0000-0000-000000000000}"/>
  <bookViews>
    <workbookView xWindow="-108" yWindow="-108" windowWidth="23256" windowHeight="12576" xr2:uid="{3B0BC234-D47F-4D2E-862F-722CBE059279}"/>
  </bookViews>
  <sheets>
    <sheet name="Lap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3" i="1" l="1"/>
  <c r="S26" i="1"/>
  <c r="E7" i="1"/>
  <c r="L17" i="1"/>
  <c r="L16" i="1"/>
  <c r="M16" i="1" s="1"/>
  <c r="P16" i="1" l="1"/>
  <c r="Q16" i="1" s="1"/>
  <c r="S23" i="1"/>
  <c r="C16" i="1"/>
  <c r="L23" i="1"/>
  <c r="F10" i="1"/>
  <c r="D10" i="1"/>
  <c r="B9" i="1"/>
  <c r="B8" i="1" s="1"/>
  <c r="B11" i="1" s="1"/>
  <c r="E8" i="1"/>
  <c r="C8" i="1"/>
  <c r="E11" i="1"/>
  <c r="C7" i="1"/>
  <c r="R16" i="1" l="1"/>
  <c r="S16" i="1" s="1"/>
  <c r="N16" i="1"/>
  <c r="D8" i="1"/>
  <c r="C11" i="1"/>
  <c r="D11" i="1" s="1"/>
  <c r="D7" i="1"/>
  <c r="D9" i="1"/>
  <c r="F9" i="1"/>
  <c r="F8" i="1" s="1"/>
  <c r="F7" i="1"/>
  <c r="F11" i="1" s="1"/>
  <c r="L25" i="1" l="1"/>
  <c r="L24" i="1"/>
  <c r="M24" i="1" s="1"/>
  <c r="P24" i="1" s="1"/>
  <c r="Q24" i="1" s="1"/>
  <c r="Q26" i="1" l="1"/>
  <c r="R26" i="1" s="1"/>
  <c r="K23" i="1"/>
  <c r="C17" i="1"/>
  <c r="M25" i="1" l="1"/>
  <c r="P25" i="1" s="1"/>
  <c r="Q25" i="1" s="1"/>
  <c r="C25" i="1"/>
  <c r="M23" i="1"/>
  <c r="P23" i="1" s="1"/>
  <c r="Q23" i="1" s="1"/>
  <c r="M17" i="1"/>
  <c r="P17" i="1" l="1"/>
  <c r="Q17" i="1" s="1"/>
  <c r="P27" i="1"/>
  <c r="R24" i="1"/>
  <c r="S24" i="1" s="1"/>
  <c r="R25" i="1"/>
  <c r="S25" i="1" s="1"/>
  <c r="N25" i="1"/>
  <c r="N17" i="1"/>
  <c r="N23" i="1"/>
  <c r="N24" i="1"/>
  <c r="P18" i="1" l="1"/>
  <c r="R17" i="1"/>
  <c r="S17" i="1" s="1"/>
  <c r="Q27" i="1"/>
  <c r="R23" i="1"/>
  <c r="Q18" i="1" l="1"/>
  <c r="R27" i="1"/>
  <c r="S27" i="1"/>
  <c r="S18" i="1" l="1"/>
  <c r="R18" i="1"/>
</calcChain>
</file>

<file path=xl/sharedStrings.xml><?xml version="1.0" encoding="utf-8"?>
<sst xmlns="http://schemas.openxmlformats.org/spreadsheetml/2006/main" count="64" uniqueCount="44">
  <si>
    <t>vidēji mēnesī</t>
  </si>
  <si>
    <t>janvāris</t>
  </si>
  <si>
    <t>februāris</t>
  </si>
  <si>
    <t xml:space="preserve">marts </t>
  </si>
  <si>
    <t>aprīlis</t>
  </si>
  <si>
    <t>maijs</t>
  </si>
  <si>
    <t>jūnijs</t>
  </si>
  <si>
    <t>jūlijs</t>
  </si>
  <si>
    <t>augusts</t>
  </si>
  <si>
    <t>summa gadā</t>
  </si>
  <si>
    <t>cena</t>
  </si>
  <si>
    <t>faktiskā izpilde</t>
  </si>
  <si>
    <t>Atbalsta centru sniegtās sociālā darbinieka konsultācijas adoptētājiem un aizbildņiem, tai skaitā ārkārtas aizbildņiem</t>
  </si>
  <si>
    <t>Nodrošināta raksturojuma sagatavošana potenciālajiem adoptētājiem</t>
  </si>
  <si>
    <t>Rezultatīvo rādītāju prognozētā izpilde 2024.gads</t>
  </si>
  <si>
    <t>Pamatpakalpojums</t>
  </si>
  <si>
    <t>Prioritārie pasākumi</t>
  </si>
  <si>
    <t>kopā ar administrēšanas izdevumiem 20%</t>
  </si>
  <si>
    <t>Jaunas specializētās audžuģimenes formas ieviešana - audžuģimene bērniem ar uzvedības traucējumiem vai atkarību problēmām</t>
  </si>
  <si>
    <t>Izmaiņas pret 2024.gada plānu</t>
  </si>
  <si>
    <t>KOPĀ</t>
  </si>
  <si>
    <t>prognozātā izpilde līdz 2024.gada beigām</t>
  </si>
  <si>
    <t>kopā izpilde 2024.gadā</t>
  </si>
  <si>
    <t>nepieciešamais finansējums gadā</t>
  </si>
  <si>
    <t>administrēšanas izdevumi 20%</t>
  </si>
  <si>
    <t>Atbalsta grupas adoptētājiem, audžuģimenēm, aizbildņiem, viesģimenēm vidēji mēnesī**</t>
  </si>
  <si>
    <t>Psihologa konsultācijas adoptētājiem, aizbildņiem un viesģimenēm*</t>
  </si>
  <si>
    <t>prognozātā izpilde līdz 2024.gada beigām***</t>
  </si>
  <si>
    <t>Mācības potenciālajiem aizbildņiem</t>
  </si>
  <si>
    <t>4.pielikums</t>
  </si>
  <si>
    <t>Tiesību akta projekta "Par apropriācijas pārdali neatliekamu  un nozīmīgu pasākumu īstenošanai labklājības nozarē" anotācijai</t>
  </si>
  <si>
    <r>
      <t>Likums "Par valsts budžetu 2024. gadam un budžeta ietvaru 2024., 2025. un 2026. gadam" Ārpusģimenes aprūpes atbalsta centru darbības nodrošināšanai (</t>
    </r>
    <r>
      <rPr>
        <i/>
        <sz val="9"/>
        <rFont val="Times New Roman"/>
        <family val="1"/>
        <charset val="186"/>
      </rPr>
      <t>budžeta apakšprogramma 22.03.00 "Valsts atbalsts ārpusģimenes aprūpei", EKK3000 Subsīdijas un dotācijas</t>
    </r>
    <r>
      <rPr>
        <sz val="10"/>
        <rFont val="Times New Roman"/>
        <family val="1"/>
        <charset val="186"/>
      </rPr>
      <t>)</t>
    </r>
  </si>
  <si>
    <t>Faktiskā izpilde 2024. gada 9 mēnešos kopā ar administrēšanas izdevumiem (naudas plūsma)</t>
  </si>
  <si>
    <t>Izpilde (%) 2024. gada 9 mēnešos</t>
  </si>
  <si>
    <t>Prognozētā izpilde kopā ar administrēšanas izdevumiem 2024.gadā</t>
  </si>
  <si>
    <t xml:space="preserve">Prognozētais atlikums uz 2024.gada beigām </t>
  </si>
  <si>
    <r>
      <t xml:space="preserve">Budžets pamatpakalpojumiem 2024, t.sk. bāzes budžets 1 788 208 </t>
    </r>
    <r>
      <rPr>
        <i/>
        <sz val="10"/>
        <rFont val="Times New Roman"/>
        <family val="1"/>
        <charset val="186"/>
      </rPr>
      <t>euro</t>
    </r>
    <r>
      <rPr>
        <sz val="10"/>
        <rFont val="Times New Roman"/>
        <family val="1"/>
        <charset val="186"/>
      </rPr>
      <t xml:space="preserve"> un iestrādāts atlikums no 2023 gada 314 675 </t>
    </r>
    <r>
      <rPr>
        <i/>
        <sz val="10"/>
        <rFont val="Times New Roman"/>
        <family val="1"/>
        <charset val="186"/>
      </rPr>
      <t>euro</t>
    </r>
    <r>
      <rPr>
        <sz val="10"/>
        <rFont val="Times New Roman"/>
        <family val="1"/>
        <charset val="186"/>
      </rPr>
      <t xml:space="preserve"> apmērā</t>
    </r>
  </si>
  <si>
    <t>Prioritārie pasākumi, t.sk.</t>
  </si>
  <si>
    <t>Prioritais pasākums 2023 - 2025 “Ārpusģimenes aprūpes atbalsta pakalpojumu pilnveide, tai skaitā bērniem īpašās situācijās” apakšpasākuma “Nodrošināta ārpusģimenes aprūpes atbalsta centru sniegto pakalpojumu pilnveide un paplašināšana, kā arī stiprinātas aizbildņu prasmes un zināšanas bērnu aprūpē”.</t>
  </si>
  <si>
    <t xml:space="preserve">Prioritārais pasākums 2024 - 2026 “Labklājības nozares sniegto pakalpojumu pieejamības nodrošināšana” apakšpasākuma “Atbalsta centru darbinieku algu palielināšana” īstenošana </t>
  </si>
  <si>
    <t xml:space="preserve">***ņemot vērā, ka vasaras mēnešos Ārpusģimenes aprūpes atbalsta centru sniegto pakalpojumu skaits ir mazāks, kas ietekmē arēķināto 8 mēnešu vidējo pakalpojumu skaitu mēnesī un, sākoties mācību gadam, prognozējams pakalpojumu skaita pieaugums, prognozētās izpildes līdz 2024.gada beigām aprēķinā iekļauta pakalpojumu skaita rezerve 20% apmērā (koeficients 1.2).
</t>
  </si>
  <si>
    <t>Ņemot vērā, ka vasaras mēnešos Ārpusģimenes aprūpes atbalsta centru sniegto pakalpojumu skaits ir mazāks, kas ietekmē arēķināto 8 mēnešu vidējo pakalpojumu skaitu mēnesī un, sākoties mācību gadam, prognozējams pakalpojumu skaita pieaugums, prognozētās izpildes līdz 2024.gada beigām aprēķinā iekļauta finansējuma rezerve:
*  psihologa konsultācijām adoptētājiem, aizbildņiem un viesģimenēm 20% apmērā (koeficients 1.2),
**atbalsta grupām adoptētājiem, audžuģimenēm, aizbildņiem, viesģimenēm 10% apmērā (koeficients 1.1).</t>
  </si>
  <si>
    <t xml:space="preserve">2024. gada plāns </t>
  </si>
  <si>
    <t>Aprēķins budžeta apakšprogrammai 22.03.00 "Valsts atbalsts ārpusģimenes aprūpei"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</si>
</sst>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charset val="186"/>
      <scheme val="minor"/>
    </font>
    <font>
      <sz val="10"/>
      <name val="Times New Roman"/>
      <family val="1"/>
      <charset val="186"/>
    </font>
    <font>
      <sz val="8"/>
      <name val="Calibri"/>
      <family val="2"/>
      <charset val="186"/>
      <scheme val="minor"/>
    </font>
    <font>
      <sz val="11"/>
      <color theme="1"/>
      <name val="Times New Roman"/>
      <family val="1"/>
      <charset val="186"/>
    </font>
    <font>
      <i/>
      <sz val="9"/>
      <name val="Times New Roman"/>
      <family val="1"/>
      <charset val="186"/>
    </font>
    <font>
      <sz val="10"/>
      <name val="Arial"/>
      <family val="2"/>
      <charset val="186"/>
    </font>
    <font>
      <i/>
      <sz val="10"/>
      <name val="Times New Roman"/>
      <family val="1"/>
      <charset val="186"/>
    </font>
    <font>
      <b/>
      <sz val="10"/>
      <name val="Times New Roman"/>
      <family val="1"/>
      <charset val="186"/>
    </font>
    <font>
      <sz val="11"/>
      <color rgb="FFFF0000"/>
      <name val="Times New Roman"/>
      <family val="1"/>
      <charset val="186"/>
    </font>
    <font>
      <b/>
      <u/>
      <sz val="14"/>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5" fillId="0" borderId="0"/>
  </cellStyleXfs>
  <cellXfs count="41">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horizontal="center" vertical="center"/>
    </xf>
    <xf numFmtId="3" fontId="1" fillId="0" borderId="1" xfId="0" applyNumberFormat="1" applyFont="1" applyBorder="1" applyAlignment="1">
      <alignment horizontal="center" vertical="center"/>
    </xf>
    <xf numFmtId="0" fontId="3" fillId="0" borderId="0" xfId="0" applyFont="1"/>
    <xf numFmtId="3" fontId="3" fillId="0" borderId="0" xfId="0" applyNumberFormat="1" applyFont="1"/>
    <xf numFmtId="0" fontId="1" fillId="0" borderId="0" xfId="0" applyFont="1" applyAlignment="1">
      <alignment wrapText="1"/>
    </xf>
    <xf numFmtId="0" fontId="1" fillId="0" borderId="0" xfId="0" applyFont="1" applyAlignment="1">
      <alignment horizontal="center" vertical="center" wrapText="1"/>
    </xf>
    <xf numFmtId="3" fontId="1" fillId="0" borderId="0" xfId="0" applyNumberFormat="1" applyFont="1" applyAlignment="1">
      <alignment horizontal="center" vertical="center"/>
    </xf>
    <xf numFmtId="0" fontId="1" fillId="0" borderId="0" xfId="0" applyFont="1" applyAlignment="1">
      <alignment horizontal="center" vertical="center"/>
    </xf>
    <xf numFmtId="3" fontId="1" fillId="0" borderId="1" xfId="0" applyNumberFormat="1" applyFont="1" applyBorder="1" applyAlignment="1">
      <alignment horizontal="right" vertical="center"/>
    </xf>
    <xf numFmtId="0" fontId="3" fillId="0" borderId="0" xfId="0" applyFont="1" applyAlignment="1">
      <alignment horizontal="right"/>
    </xf>
    <xf numFmtId="0" fontId="7" fillId="2" borderId="1" xfId="0" applyFont="1" applyFill="1" applyBorder="1" applyAlignment="1">
      <alignment horizontal="center" wrapText="1"/>
    </xf>
    <xf numFmtId="0" fontId="1" fillId="2" borderId="1" xfId="0" applyFont="1" applyFill="1" applyBorder="1" applyAlignment="1">
      <alignment horizontal="center" vertical="center" wrapText="1"/>
    </xf>
    <xf numFmtId="164" fontId="3" fillId="0" borderId="0" xfId="0" applyNumberFormat="1" applyFont="1"/>
    <xf numFmtId="0" fontId="1" fillId="2" borderId="1" xfId="0" applyFont="1" applyFill="1" applyBorder="1" applyAlignment="1">
      <alignment horizontal="left" wrapText="1"/>
    </xf>
    <xf numFmtId="3" fontId="1" fillId="2" borderId="1" xfId="0" applyNumberFormat="1" applyFont="1" applyFill="1" applyBorder="1"/>
    <xf numFmtId="164" fontId="1" fillId="2" borderId="1" xfId="0" applyNumberFormat="1" applyFont="1" applyFill="1" applyBorder="1" applyAlignment="1">
      <alignment horizontal="center"/>
    </xf>
    <xf numFmtId="0" fontId="1" fillId="2" borderId="1" xfId="0" applyFont="1" applyFill="1" applyBorder="1" applyAlignment="1">
      <alignment horizontal="left"/>
    </xf>
    <xf numFmtId="0" fontId="6" fillId="2" borderId="1" xfId="0" applyFont="1" applyFill="1" applyBorder="1" applyAlignment="1">
      <alignment horizontal="right" wrapText="1"/>
    </xf>
    <xf numFmtId="0" fontId="7" fillId="2" borderId="1" xfId="0" applyFont="1" applyFill="1" applyBorder="1" applyAlignment="1">
      <alignment horizontal="right"/>
    </xf>
    <xf numFmtId="3" fontId="7" fillId="2" borderId="1" xfId="0" applyNumberFormat="1" applyFont="1" applyFill="1" applyBorder="1"/>
    <xf numFmtId="164" fontId="7" fillId="2" borderId="1" xfId="0" applyNumberFormat="1" applyFont="1" applyFill="1" applyBorder="1" applyAlignment="1">
      <alignment horizontal="center"/>
    </xf>
    <xf numFmtId="0" fontId="8" fillId="0" borderId="0" xfId="0" applyFont="1"/>
    <xf numFmtId="3" fontId="1" fillId="3" borderId="1" xfId="0" applyNumberFormat="1" applyFont="1" applyFill="1" applyBorder="1" applyAlignment="1">
      <alignment horizontal="center" vertical="center"/>
    </xf>
    <xf numFmtId="3" fontId="1" fillId="0" borderId="1" xfId="0" applyNumberFormat="1" applyFont="1" applyFill="1" applyBorder="1" applyAlignment="1">
      <alignment horizontal="center" vertical="center"/>
    </xf>
    <xf numFmtId="0" fontId="9" fillId="0" borderId="0" xfId="0" applyFont="1"/>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3" fillId="0" borderId="0" xfId="0" applyFont="1" applyAlignment="1">
      <alignment horizontal="right"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4" fillId="0" borderId="0" xfId="0" applyFont="1" applyAlignment="1">
      <alignment horizontal="left" vertical="top"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cellXfs>
  <cellStyles count="2">
    <cellStyle name="Normal" xfId="0" builtinId="0"/>
    <cellStyle name="Normal 3" xfId="1" xr:uid="{D0B12967-3AF3-4AA3-AB55-BF8E6EB8C4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6FFFD-113F-4811-9073-F70B37D88791}">
  <sheetPr>
    <pageSetUpPr fitToPage="1"/>
  </sheetPr>
  <dimension ref="A1:W28"/>
  <sheetViews>
    <sheetView tabSelected="1" zoomScale="49" zoomScaleNormal="49" workbookViewId="0">
      <selection activeCell="AA7" sqref="AA7"/>
    </sheetView>
  </sheetViews>
  <sheetFormatPr defaultColWidth="8.88671875" defaultRowHeight="13.8" x14ac:dyDescent="0.25"/>
  <cols>
    <col min="1" max="1" width="45.44140625" style="5" customWidth="1"/>
    <col min="2" max="2" width="22.6640625" style="5" customWidth="1"/>
    <col min="3" max="3" width="14.6640625" style="5" customWidth="1"/>
    <col min="4" max="4" width="13.5546875" style="5" customWidth="1"/>
    <col min="5" max="5" width="13" style="5" customWidth="1"/>
    <col min="6" max="6" width="11.5546875" style="5" customWidth="1"/>
    <col min="7" max="7" width="11" style="5" customWidth="1"/>
    <col min="8" max="9" width="8.88671875" style="5"/>
    <col min="10" max="10" width="10" style="5" bestFit="1" customWidth="1"/>
    <col min="11" max="11" width="8.88671875" style="5"/>
    <col min="12" max="12" width="12.44140625" style="5" customWidth="1"/>
    <col min="13" max="13" width="10.88671875" style="5" customWidth="1"/>
    <col min="14" max="14" width="10.109375" style="5" customWidth="1"/>
    <col min="15" max="15" width="8.44140625" style="5" customWidth="1"/>
    <col min="16" max="17" width="13.33203125" style="5" customWidth="1"/>
    <col min="18" max="18" width="15.44140625" style="5" customWidth="1"/>
    <col min="19" max="19" width="16.44140625" style="5" customWidth="1"/>
    <col min="20" max="20" width="8.88671875" style="5"/>
    <col min="21" max="21" width="10" style="5" bestFit="1" customWidth="1"/>
    <col min="22" max="26" width="8.88671875" style="5"/>
    <col min="27" max="27" width="11" style="5" bestFit="1" customWidth="1"/>
    <col min="28" max="16384" width="8.88671875" style="5"/>
  </cols>
  <sheetData>
    <row r="1" spans="1:19" x14ac:dyDescent="0.25">
      <c r="S1" s="12" t="s">
        <v>29</v>
      </c>
    </row>
    <row r="2" spans="1:19" ht="29.25" customHeight="1" x14ac:dyDescent="0.25">
      <c r="O2" s="30" t="s">
        <v>30</v>
      </c>
      <c r="P2" s="30"/>
      <c r="Q2" s="30"/>
      <c r="R2" s="30"/>
      <c r="S2" s="30"/>
    </row>
    <row r="4" spans="1:19" ht="17.399999999999999" x14ac:dyDescent="0.3">
      <c r="A4" s="27" t="s">
        <v>43</v>
      </c>
      <c r="B4" s="24"/>
      <c r="C4" s="24"/>
      <c r="D4" s="24"/>
      <c r="E4" s="24"/>
      <c r="F4" s="24"/>
      <c r="G4" s="24"/>
      <c r="H4" s="24"/>
    </row>
    <row r="5" spans="1:19" x14ac:dyDescent="0.25">
      <c r="A5" s="5" t="s">
        <v>14</v>
      </c>
    </row>
    <row r="6" spans="1:19" ht="170.4" customHeight="1" x14ac:dyDescent="0.25">
      <c r="A6" s="13"/>
      <c r="B6" s="14" t="s">
        <v>31</v>
      </c>
      <c r="C6" s="14" t="s">
        <v>32</v>
      </c>
      <c r="D6" s="14" t="s">
        <v>33</v>
      </c>
      <c r="E6" s="14" t="s">
        <v>34</v>
      </c>
      <c r="F6" s="14" t="s">
        <v>35</v>
      </c>
    </row>
    <row r="7" spans="1:19" ht="39.6" x14ac:dyDescent="0.25">
      <c r="A7" s="16" t="s">
        <v>36</v>
      </c>
      <c r="B7" s="17">
        <v>2102883</v>
      </c>
      <c r="C7" s="17">
        <f>1408898.36+380614</f>
        <v>1789512.36</v>
      </c>
      <c r="D7" s="18">
        <f>C7/B7*100</f>
        <v>85.098046824288375</v>
      </c>
      <c r="E7" s="17">
        <f>B7+218232</f>
        <v>2321115</v>
      </c>
      <c r="F7" s="17">
        <f>B7-E7</f>
        <v>-218232</v>
      </c>
      <c r="I7" s="6"/>
    </row>
    <row r="8" spans="1:19" x14ac:dyDescent="0.25">
      <c r="A8" s="19" t="s">
        <v>37</v>
      </c>
      <c r="B8" s="17">
        <f>B9+B10</f>
        <v>1668691</v>
      </c>
      <c r="C8" s="17">
        <f>C9+C10</f>
        <v>805333.35</v>
      </c>
      <c r="D8" s="18">
        <f>C8/B8*100</f>
        <v>48.26138272454277</v>
      </c>
      <c r="E8" s="17">
        <f>E9+E10</f>
        <v>1090343</v>
      </c>
      <c r="F8" s="17">
        <f>F9+F10</f>
        <v>578348</v>
      </c>
    </row>
    <row r="9" spans="1:19" ht="92.4" x14ac:dyDescent="0.25">
      <c r="A9" s="20" t="s">
        <v>38</v>
      </c>
      <c r="B9" s="17">
        <f>836724+773053</f>
        <v>1609777</v>
      </c>
      <c r="C9" s="17">
        <v>761147.85</v>
      </c>
      <c r="D9" s="18">
        <f>C9/B9*100</f>
        <v>47.282813085290691</v>
      </c>
      <c r="E9" s="17">
        <v>1031429</v>
      </c>
      <c r="F9" s="17">
        <f>B9-E9</f>
        <v>578348</v>
      </c>
      <c r="J9" s="15"/>
    </row>
    <row r="10" spans="1:19" ht="52.8" x14ac:dyDescent="0.25">
      <c r="A10" s="20" t="s">
        <v>39</v>
      </c>
      <c r="B10" s="17">
        <v>58914</v>
      </c>
      <c r="C10" s="17">
        <v>44185.5</v>
      </c>
      <c r="D10" s="18">
        <f>C10/E10*100</f>
        <v>75</v>
      </c>
      <c r="E10" s="17">
        <v>58914</v>
      </c>
      <c r="F10" s="17">
        <f>B10-E10</f>
        <v>0</v>
      </c>
    </row>
    <row r="11" spans="1:19" x14ac:dyDescent="0.25">
      <c r="A11" s="21" t="s">
        <v>20</v>
      </c>
      <c r="B11" s="22">
        <f>SUM(B7:B8)</f>
        <v>3771574</v>
      </c>
      <c r="C11" s="22">
        <f>SUM(C7:C8)</f>
        <v>2594845.71</v>
      </c>
      <c r="D11" s="23">
        <f>C11/E11*100</f>
        <v>76.062660305359174</v>
      </c>
      <c r="E11" s="22">
        <f>SUM(E7:E8)</f>
        <v>3411458</v>
      </c>
      <c r="F11" s="22">
        <f>SUM(F7:F8)</f>
        <v>360116</v>
      </c>
    </row>
    <row r="13" spans="1:19" x14ac:dyDescent="0.25">
      <c r="A13" s="5" t="s">
        <v>14</v>
      </c>
    </row>
    <row r="14" spans="1:19" ht="32.4" customHeight="1" x14ac:dyDescent="0.25">
      <c r="A14" s="28" t="s">
        <v>15</v>
      </c>
      <c r="B14" s="37" t="s">
        <v>42</v>
      </c>
      <c r="C14" s="38"/>
      <c r="D14" s="33" t="s">
        <v>11</v>
      </c>
      <c r="E14" s="34"/>
      <c r="F14" s="34"/>
      <c r="G14" s="34"/>
      <c r="H14" s="34"/>
      <c r="I14" s="34"/>
      <c r="J14" s="34"/>
      <c r="K14" s="35"/>
      <c r="L14" s="28" t="s">
        <v>21</v>
      </c>
      <c r="M14" s="32" t="s">
        <v>22</v>
      </c>
      <c r="N14" s="32" t="s">
        <v>0</v>
      </c>
      <c r="O14" s="32" t="s">
        <v>10</v>
      </c>
      <c r="P14" s="31" t="s">
        <v>9</v>
      </c>
      <c r="Q14" s="31" t="s">
        <v>24</v>
      </c>
      <c r="R14" s="31" t="s">
        <v>17</v>
      </c>
      <c r="S14" s="31" t="s">
        <v>19</v>
      </c>
    </row>
    <row r="15" spans="1:19" ht="40.200000000000003" customHeight="1" x14ac:dyDescent="0.25">
      <c r="A15" s="29"/>
      <c r="B15" s="39"/>
      <c r="C15" s="40"/>
      <c r="D15" s="1" t="s">
        <v>1</v>
      </c>
      <c r="E15" s="1" t="s">
        <v>2</v>
      </c>
      <c r="F15" s="1" t="s">
        <v>3</v>
      </c>
      <c r="G15" s="1" t="s">
        <v>4</v>
      </c>
      <c r="H15" s="1" t="s">
        <v>5</v>
      </c>
      <c r="I15" s="1" t="s">
        <v>6</v>
      </c>
      <c r="J15" s="1" t="s">
        <v>7</v>
      </c>
      <c r="K15" s="1" t="s">
        <v>8</v>
      </c>
      <c r="L15" s="29"/>
      <c r="M15" s="32"/>
      <c r="N15" s="32"/>
      <c r="O15" s="32"/>
      <c r="P15" s="31"/>
      <c r="Q15" s="31"/>
      <c r="R15" s="31"/>
      <c r="S15" s="31"/>
    </row>
    <row r="16" spans="1:19" ht="26.4" x14ac:dyDescent="0.25">
      <c r="A16" s="2" t="s">
        <v>26</v>
      </c>
      <c r="B16" s="26">
        <v>3980</v>
      </c>
      <c r="C16" s="4">
        <f>(B16*O16)*1.2</f>
        <v>167160</v>
      </c>
      <c r="D16" s="3">
        <v>648</v>
      </c>
      <c r="E16" s="3">
        <v>725</v>
      </c>
      <c r="F16" s="3">
        <v>800</v>
      </c>
      <c r="G16" s="4">
        <v>746</v>
      </c>
      <c r="H16" s="4">
        <v>743</v>
      </c>
      <c r="I16" s="4">
        <v>662</v>
      </c>
      <c r="J16" s="4">
        <v>642</v>
      </c>
      <c r="K16" s="4">
        <v>700</v>
      </c>
      <c r="L16" s="4">
        <f>ROUNDUP((AVERAGE(D16:K16)*4)*1.2,0)</f>
        <v>3400</v>
      </c>
      <c r="M16" s="4">
        <f>SUM(D16:L16)</f>
        <v>9066</v>
      </c>
      <c r="N16" s="4">
        <f>ROUND(M16/12,0)</f>
        <v>756</v>
      </c>
      <c r="O16" s="4">
        <v>35</v>
      </c>
      <c r="P16" s="25">
        <f>ROUND(M16*O16,0)</f>
        <v>317310</v>
      </c>
      <c r="Q16" s="25">
        <f>ROUND(P16*0.2,0)</f>
        <v>63462</v>
      </c>
      <c r="R16" s="25">
        <f>P16+Q16</f>
        <v>380772</v>
      </c>
      <c r="S16" s="25">
        <f>C16-R16</f>
        <v>-213612</v>
      </c>
    </row>
    <row r="17" spans="1:23" ht="30" customHeight="1" x14ac:dyDescent="0.25">
      <c r="A17" s="2" t="s">
        <v>25</v>
      </c>
      <c r="B17" s="1">
        <v>80</v>
      </c>
      <c r="C17" s="4">
        <f>B17*O17*1.2*12</f>
        <v>201600</v>
      </c>
      <c r="D17" s="3">
        <v>83</v>
      </c>
      <c r="E17" s="3">
        <v>87</v>
      </c>
      <c r="F17" s="3">
        <v>77</v>
      </c>
      <c r="G17" s="4">
        <v>87</v>
      </c>
      <c r="H17" s="4">
        <v>80</v>
      </c>
      <c r="I17" s="4">
        <v>74</v>
      </c>
      <c r="J17" s="4">
        <v>71</v>
      </c>
      <c r="K17" s="4">
        <v>74</v>
      </c>
      <c r="L17" s="4">
        <f>ROUNDUP((AVERAGE(D17:K17)*4)*1.1,0)</f>
        <v>349</v>
      </c>
      <c r="M17" s="4">
        <f>SUM(D17:L17)</f>
        <v>982</v>
      </c>
      <c r="N17" s="4">
        <f>ROUND(M17/12,0)</f>
        <v>82</v>
      </c>
      <c r="O17" s="4">
        <v>175</v>
      </c>
      <c r="P17" s="25">
        <f>ROUND(M17*O17,0)</f>
        <v>171850</v>
      </c>
      <c r="Q17" s="25">
        <f>ROUND(P17*0.2,0)</f>
        <v>34370</v>
      </c>
      <c r="R17" s="25">
        <f>P17+Q17</f>
        <v>206220</v>
      </c>
      <c r="S17" s="25">
        <f>C17-R17</f>
        <v>-4620</v>
      </c>
      <c r="T17" s="6"/>
    </row>
    <row r="18" spans="1:23" ht="30" customHeight="1" x14ac:dyDescent="0.25">
      <c r="A18" s="7"/>
      <c r="B18" s="8"/>
      <c r="C18" s="9"/>
      <c r="D18" s="10"/>
      <c r="E18" s="10"/>
      <c r="F18" s="10"/>
      <c r="G18" s="9"/>
      <c r="H18" s="9"/>
      <c r="I18" s="9"/>
      <c r="J18" s="9"/>
      <c r="K18" s="9"/>
      <c r="L18" s="9"/>
      <c r="M18" s="9"/>
      <c r="N18" s="9"/>
      <c r="O18" s="11" t="s">
        <v>20</v>
      </c>
      <c r="P18" s="25">
        <f t="shared" ref="P18:R18" si="0">SUM(P16:P17)</f>
        <v>489160</v>
      </c>
      <c r="Q18" s="25">
        <f t="shared" si="0"/>
        <v>97832</v>
      </c>
      <c r="R18" s="25">
        <f t="shared" si="0"/>
        <v>586992</v>
      </c>
      <c r="S18" s="25">
        <f>SUM(S16:S17)</f>
        <v>-218232</v>
      </c>
      <c r="T18" s="6"/>
      <c r="W18" s="6"/>
    </row>
    <row r="19" spans="1:23" ht="45.75" customHeight="1" x14ac:dyDescent="0.25">
      <c r="A19" s="36" t="s">
        <v>41</v>
      </c>
      <c r="B19" s="36"/>
      <c r="C19" s="36"/>
      <c r="D19" s="36"/>
      <c r="E19" s="36"/>
      <c r="F19" s="36"/>
      <c r="G19" s="36"/>
      <c r="H19" s="36"/>
      <c r="I19" s="36"/>
      <c r="J19" s="36"/>
      <c r="K19" s="36"/>
      <c r="L19" s="36"/>
      <c r="M19" s="36"/>
      <c r="N19" s="36"/>
      <c r="O19" s="36"/>
      <c r="P19" s="36"/>
      <c r="Q19" s="36"/>
      <c r="R19" s="36"/>
      <c r="S19" s="36"/>
      <c r="T19" s="6"/>
      <c r="W19" s="6"/>
    </row>
    <row r="20" spans="1:23" ht="12.75" customHeight="1" x14ac:dyDescent="0.25">
      <c r="I20" s="9"/>
      <c r="J20" s="9"/>
      <c r="T20" s="6"/>
    </row>
    <row r="21" spans="1:23" ht="30.6" customHeight="1" x14ac:dyDescent="0.25">
      <c r="A21" s="28" t="s">
        <v>16</v>
      </c>
      <c r="B21" s="37" t="s">
        <v>42</v>
      </c>
      <c r="C21" s="38"/>
      <c r="D21" s="33" t="s">
        <v>11</v>
      </c>
      <c r="E21" s="34"/>
      <c r="F21" s="34"/>
      <c r="G21" s="34"/>
      <c r="H21" s="34"/>
      <c r="I21" s="34"/>
      <c r="J21" s="34"/>
      <c r="K21" s="35"/>
      <c r="L21" s="28" t="s">
        <v>27</v>
      </c>
      <c r="M21" s="32" t="s">
        <v>22</v>
      </c>
      <c r="N21" s="32" t="s">
        <v>0</v>
      </c>
      <c r="O21" s="32" t="s">
        <v>10</v>
      </c>
      <c r="P21" s="28" t="s">
        <v>23</v>
      </c>
      <c r="Q21" s="32" t="s">
        <v>24</v>
      </c>
      <c r="R21" s="32" t="s">
        <v>17</v>
      </c>
      <c r="S21" s="32" t="s">
        <v>19</v>
      </c>
    </row>
    <row r="22" spans="1:23" ht="48.6" customHeight="1" x14ac:dyDescent="0.25">
      <c r="A22" s="29" t="s">
        <v>12</v>
      </c>
      <c r="B22" s="39"/>
      <c r="C22" s="40"/>
      <c r="D22" s="1" t="s">
        <v>1</v>
      </c>
      <c r="E22" s="1" t="s">
        <v>2</v>
      </c>
      <c r="F22" s="1" t="s">
        <v>3</v>
      </c>
      <c r="G22" s="1" t="s">
        <v>4</v>
      </c>
      <c r="H22" s="1" t="s">
        <v>5</v>
      </c>
      <c r="I22" s="1" t="s">
        <v>6</v>
      </c>
      <c r="J22" s="1" t="s">
        <v>7</v>
      </c>
      <c r="K22" s="1" t="s">
        <v>8</v>
      </c>
      <c r="L22" s="29"/>
      <c r="M22" s="32"/>
      <c r="N22" s="32"/>
      <c r="O22" s="32"/>
      <c r="P22" s="29"/>
      <c r="Q22" s="32"/>
      <c r="R22" s="32"/>
      <c r="S22" s="32"/>
    </row>
    <row r="23" spans="1:23" ht="44.4" customHeight="1" x14ac:dyDescent="0.25">
      <c r="A23" s="2" t="s">
        <v>12</v>
      </c>
      <c r="B23" s="26">
        <f>10290+1710</f>
        <v>12000</v>
      </c>
      <c r="C23" s="4">
        <v>504000</v>
      </c>
      <c r="D23" s="3">
        <v>275</v>
      </c>
      <c r="E23" s="3">
        <v>343</v>
      </c>
      <c r="F23" s="3">
        <v>381</v>
      </c>
      <c r="G23" s="4">
        <v>385</v>
      </c>
      <c r="H23" s="4">
        <v>411</v>
      </c>
      <c r="I23" s="4">
        <v>323</v>
      </c>
      <c r="J23" s="4">
        <v>304</v>
      </c>
      <c r="K23" s="4">
        <f>322*1.2</f>
        <v>386.4</v>
      </c>
      <c r="L23" s="4">
        <f>1404.2*1.2</f>
        <v>1685.04</v>
      </c>
      <c r="M23" s="4">
        <f>SUM(D23:L23)</f>
        <v>4493.4400000000005</v>
      </c>
      <c r="N23" s="4">
        <f>ROUND(M23/12,0)</f>
        <v>374</v>
      </c>
      <c r="O23" s="4">
        <v>35</v>
      </c>
      <c r="P23" s="4">
        <f>ROUND(M23*O23,0)</f>
        <v>157270</v>
      </c>
      <c r="Q23" s="4">
        <f>ROUND(P23*0.2,0)</f>
        <v>31454</v>
      </c>
      <c r="R23" s="4">
        <f>P23+Q23</f>
        <v>188724</v>
      </c>
      <c r="S23" s="4">
        <f>C23-R23</f>
        <v>315276</v>
      </c>
    </row>
    <row r="24" spans="1:23" ht="18" customHeight="1" x14ac:dyDescent="0.25">
      <c r="A24" s="2" t="s">
        <v>28</v>
      </c>
      <c r="B24" s="4">
        <v>1195</v>
      </c>
      <c r="C24" s="4">
        <v>321216</v>
      </c>
      <c r="D24" s="3">
        <v>15</v>
      </c>
      <c r="E24" s="3">
        <v>2</v>
      </c>
      <c r="F24" s="3">
        <v>48</v>
      </c>
      <c r="G24" s="4">
        <v>14</v>
      </c>
      <c r="H24" s="4">
        <v>40</v>
      </c>
      <c r="I24" s="4">
        <v>34</v>
      </c>
      <c r="J24" s="4">
        <v>25</v>
      </c>
      <c r="K24" s="4">
        <v>1</v>
      </c>
      <c r="L24" s="4">
        <f>90*1.2</f>
        <v>108</v>
      </c>
      <c r="M24" s="4">
        <f>SUM(D24:L24)</f>
        <v>287</v>
      </c>
      <c r="N24" s="4">
        <f>ROUND(M24/12,0)</f>
        <v>24</v>
      </c>
      <c r="O24" s="4">
        <v>196</v>
      </c>
      <c r="P24" s="4">
        <f t="shared" ref="P24:P25" si="1">ROUND(M24*O24,0)</f>
        <v>56252</v>
      </c>
      <c r="Q24" s="4">
        <f t="shared" ref="Q24:Q25" si="2">ROUND(P24*0.2,0)</f>
        <v>11250</v>
      </c>
      <c r="R24" s="4">
        <f t="shared" ref="R24:R26" si="3">P24+Q24</f>
        <v>67502</v>
      </c>
      <c r="S24" s="4">
        <f>C24-R24</f>
        <v>253714</v>
      </c>
    </row>
    <row r="25" spans="1:23" ht="36" customHeight="1" x14ac:dyDescent="0.25">
      <c r="A25" s="2" t="s">
        <v>13</v>
      </c>
      <c r="B25" s="4">
        <v>130</v>
      </c>
      <c r="C25" s="4">
        <f>B25*O25*1.2</f>
        <v>5460</v>
      </c>
      <c r="D25" s="3">
        <v>7</v>
      </c>
      <c r="E25" s="3">
        <v>4</v>
      </c>
      <c r="F25" s="3">
        <v>4</v>
      </c>
      <c r="G25" s="3">
        <v>5</v>
      </c>
      <c r="H25" s="3">
        <v>1</v>
      </c>
      <c r="I25" s="3">
        <v>5</v>
      </c>
      <c r="J25" s="3">
        <v>5</v>
      </c>
      <c r="K25" s="3">
        <v>1</v>
      </c>
      <c r="L25" s="3">
        <f>16*1.2</f>
        <v>19.2</v>
      </c>
      <c r="M25" s="4">
        <f>SUM(D25:L25)</f>
        <v>51.2</v>
      </c>
      <c r="N25" s="4">
        <f t="shared" ref="N25" si="4">ROUND(M25/12,0)</f>
        <v>4</v>
      </c>
      <c r="O25" s="3">
        <v>35</v>
      </c>
      <c r="P25" s="4">
        <f t="shared" si="1"/>
        <v>1792</v>
      </c>
      <c r="Q25" s="4">
        <f t="shared" si="2"/>
        <v>358</v>
      </c>
      <c r="R25" s="4">
        <f t="shared" si="3"/>
        <v>2150</v>
      </c>
      <c r="S25" s="4">
        <f>C25-R25</f>
        <v>3310</v>
      </c>
    </row>
    <row r="26" spans="1:23" ht="39.6" x14ac:dyDescent="0.25">
      <c r="A26" s="2" t="s">
        <v>18</v>
      </c>
      <c r="B26" s="4"/>
      <c r="C26" s="4">
        <v>6048</v>
      </c>
      <c r="D26" s="4">
        <v>0</v>
      </c>
      <c r="E26" s="4">
        <v>0</v>
      </c>
      <c r="F26" s="4">
        <v>0</v>
      </c>
      <c r="G26" s="4">
        <v>0</v>
      </c>
      <c r="H26" s="4">
        <v>0</v>
      </c>
      <c r="I26" s="4">
        <v>0</v>
      </c>
      <c r="J26" s="4">
        <v>0</v>
      </c>
      <c r="K26" s="4">
        <v>0</v>
      </c>
      <c r="L26" s="4">
        <v>0</v>
      </c>
      <c r="M26" s="4">
        <v>0</v>
      </c>
      <c r="N26" s="4">
        <v>0</v>
      </c>
      <c r="O26" s="4">
        <v>0</v>
      </c>
      <c r="P26" s="4">
        <v>0</v>
      </c>
      <c r="Q26" s="4">
        <f t="shared" ref="Q26" si="5">P26*0.2</f>
        <v>0</v>
      </c>
      <c r="R26" s="4">
        <f t="shared" si="3"/>
        <v>0</v>
      </c>
      <c r="S26" s="4">
        <f>C26-R26</f>
        <v>6048</v>
      </c>
    </row>
    <row r="27" spans="1:23" x14ac:dyDescent="0.25">
      <c r="I27" s="9"/>
      <c r="J27" s="9"/>
      <c r="O27" s="11" t="s">
        <v>20</v>
      </c>
      <c r="P27" s="4">
        <f t="shared" ref="P27:R27" si="6">SUM(P23:P26)</f>
        <v>215314</v>
      </c>
      <c r="Q27" s="4">
        <f t="shared" si="6"/>
        <v>43062</v>
      </c>
      <c r="R27" s="4">
        <f t="shared" si="6"/>
        <v>258376</v>
      </c>
      <c r="S27" s="4">
        <f>SUM(S23:S26)</f>
        <v>578348</v>
      </c>
    </row>
    <row r="28" spans="1:23" ht="34.5" customHeight="1" x14ac:dyDescent="0.25">
      <c r="A28" s="36" t="s">
        <v>40</v>
      </c>
      <c r="B28" s="36"/>
      <c r="C28" s="36"/>
      <c r="D28" s="36"/>
      <c r="E28" s="36"/>
      <c r="F28" s="36"/>
      <c r="G28" s="36"/>
      <c r="H28" s="36"/>
      <c r="I28" s="36"/>
      <c r="J28" s="36"/>
      <c r="K28" s="36"/>
      <c r="L28" s="36"/>
      <c r="M28" s="36"/>
      <c r="N28" s="36"/>
      <c r="O28" s="36"/>
      <c r="P28" s="36"/>
      <c r="Q28" s="36"/>
      <c r="R28" s="36"/>
      <c r="S28" s="36"/>
    </row>
  </sheetData>
  <mergeCells count="25">
    <mergeCell ref="D14:K14"/>
    <mergeCell ref="Q21:Q22"/>
    <mergeCell ref="A28:S28"/>
    <mergeCell ref="A14:A15"/>
    <mergeCell ref="M14:M15"/>
    <mergeCell ref="N14:N15"/>
    <mergeCell ref="B14:C15"/>
    <mergeCell ref="A19:S19"/>
    <mergeCell ref="A21:A22"/>
    <mergeCell ref="D21:K21"/>
    <mergeCell ref="M21:M22"/>
    <mergeCell ref="N21:N22"/>
    <mergeCell ref="O21:O22"/>
    <mergeCell ref="B21:C22"/>
    <mergeCell ref="S14:S15"/>
    <mergeCell ref="S21:S22"/>
    <mergeCell ref="L21:L22"/>
    <mergeCell ref="L14:L15"/>
    <mergeCell ref="O2:S2"/>
    <mergeCell ref="P14:P15"/>
    <mergeCell ref="P21:P22"/>
    <mergeCell ref="Q14:Q15"/>
    <mergeCell ref="R14:R15"/>
    <mergeCell ref="R21:R22"/>
    <mergeCell ref="O14:O15"/>
  </mergeCells>
  <phoneticPr fontId="2" type="noConversion"/>
  <pageMargins left="0.7" right="0.7" top="0.75" bottom="0.75" header="0.3" footer="0.3"/>
  <pageSetup paperSize="9" scale="48"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Kaija Berga</dc:creator>
  <cp:lastModifiedBy>Vita Madjare</cp:lastModifiedBy>
  <cp:lastPrinted>2024-10-01T14:59:48Z</cp:lastPrinted>
  <dcterms:created xsi:type="dcterms:W3CDTF">2024-09-25T08:04:51Z</dcterms:created>
  <dcterms:modified xsi:type="dcterms:W3CDTF">2024-10-02T07:40:42Z</dcterms:modified>
</cp:coreProperties>
</file>