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itd-01.lm.local\LMHomeFolders\Sandra.Strele\Sandra\2024\x_pakalpojumi\HOSPISS\Papildus finansējums 2024-2028\"/>
    </mc:Choice>
  </mc:AlternateContent>
  <xr:revisionPtr revIDLastSave="0" documentId="13_ncr:1_{B7EDEEF8-5FDB-47A9-BC5E-D47C12EAA243}" xr6:coauthVersionLast="47" xr6:coauthVersionMax="47" xr10:uidLastSave="{00000000-0000-0000-0000-000000000000}"/>
  <bookViews>
    <workbookView xWindow="-110" yWindow="-110" windowWidth="25820" windowHeight="13900" xr2:uid="{00000000-000D-0000-FFFF-FFFF00000000}"/>
  </bookViews>
  <sheets>
    <sheet name="Lap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5" i="1" l="1"/>
  <c r="D46" i="1" l="1"/>
  <c r="G16" i="1"/>
  <c r="D16" i="1"/>
  <c r="R16" i="1"/>
  <c r="K16" i="1"/>
  <c r="N16" i="1"/>
  <c r="R11" i="1"/>
  <c r="R12" i="1"/>
  <c r="R13" i="1"/>
  <c r="R14" i="1"/>
  <c r="R15" i="1"/>
  <c r="G9" i="1"/>
  <c r="R9" i="1" s="1"/>
  <c r="G10" i="1"/>
  <c r="R10" i="1" s="1"/>
  <c r="G11" i="1"/>
  <c r="G12" i="1"/>
  <c r="G13" i="1"/>
  <c r="G14" i="1"/>
  <c r="G15" i="1"/>
  <c r="D15" i="1"/>
  <c r="D32" i="1"/>
  <c r="E32" i="1"/>
  <c r="C48" i="1"/>
  <c r="F36" i="1"/>
  <c r="D25" i="1"/>
  <c r="D11" i="1"/>
  <c r="D12" i="1"/>
  <c r="D13" i="1"/>
  <c r="D14" i="1"/>
  <c r="D10" i="1"/>
  <c r="F9" i="1"/>
  <c r="F10" i="1"/>
  <c r="F11" i="1"/>
  <c r="F12" i="1"/>
  <c r="F13" i="1" s="1"/>
  <c r="F14" i="1" s="1"/>
  <c r="F15" i="1" s="1"/>
  <c r="F16" i="1" s="1"/>
  <c r="K15" i="1"/>
  <c r="N15" i="1"/>
  <c r="K14" i="1"/>
  <c r="N14" i="1"/>
  <c r="K13" i="1"/>
  <c r="N13" i="1"/>
  <c r="K12" i="1"/>
  <c r="N12" i="1"/>
  <c r="K11" i="1"/>
  <c r="N11" i="1"/>
  <c r="I16" i="1"/>
  <c r="H16" i="1" s="1"/>
  <c r="I10" i="1"/>
  <c r="H10" i="1"/>
  <c r="I11" i="1"/>
  <c r="H11" i="1"/>
  <c r="I12" i="1"/>
  <c r="H12" i="1"/>
  <c r="I13" i="1"/>
  <c r="H13" i="1"/>
  <c r="I14" i="1"/>
  <c r="H14" i="1"/>
  <c r="I15" i="1"/>
  <c r="H15" i="1"/>
  <c r="I9" i="1"/>
  <c r="L21" i="1"/>
  <c r="O9" i="1"/>
  <c r="P15" i="1" s="1"/>
  <c r="E43" i="1" s="1"/>
  <c r="F43" i="1" s="1"/>
  <c r="P16" i="1"/>
  <c r="E44" i="1" s="1"/>
  <c r="F44" i="1"/>
  <c r="P13" i="1"/>
  <c r="E41" i="1"/>
  <c r="F41" i="1" s="1"/>
  <c r="P14" i="1"/>
  <c r="E42" i="1" s="1"/>
  <c r="F42" i="1" s="1"/>
  <c r="S9" i="1" l="1"/>
  <c r="N10" i="1"/>
  <c r="K10" i="1"/>
  <c r="D19" i="1"/>
  <c r="D17" i="1"/>
  <c r="C17" i="1" s="1"/>
  <c r="G17" i="1" s="1"/>
  <c r="M17" i="1" s="1"/>
  <c r="U11" i="1"/>
  <c r="P10" i="1"/>
  <c r="E38" i="1" s="1"/>
  <c r="F38" i="1" s="1"/>
  <c r="H9" i="1"/>
  <c r="U12" i="1"/>
  <c r="P9" i="1"/>
  <c r="E37" i="1" s="1"/>
  <c r="F37" i="1" s="1"/>
  <c r="U13" i="1"/>
  <c r="P12" i="1"/>
  <c r="E40" i="1" s="1"/>
  <c r="F40" i="1" s="1"/>
  <c r="U14" i="1"/>
  <c r="U16" i="1"/>
  <c r="U15" i="1"/>
  <c r="D20" i="1"/>
  <c r="D18" i="1"/>
  <c r="P11" i="1"/>
  <c r="E39" i="1" s="1"/>
  <c r="F39" i="1" s="1"/>
  <c r="N9" i="1"/>
  <c r="N17" i="1" s="1"/>
  <c r="N18" i="1" s="1"/>
  <c r="N19" i="1" s="1"/>
  <c r="N20" i="1" s="1"/>
  <c r="O21" i="1"/>
  <c r="K9" i="1"/>
  <c r="D47" i="1"/>
  <c r="D48" i="1"/>
  <c r="E17" i="1" l="1"/>
  <c r="F17" i="1" s="1"/>
  <c r="C18" i="1"/>
  <c r="C19" i="1" s="1"/>
  <c r="C20" i="1" s="1"/>
  <c r="U10" i="1"/>
  <c r="V10" i="1" s="1"/>
  <c r="K17" i="1" s="1"/>
  <c r="K18" i="1" s="1"/>
  <c r="K19" i="1" s="1"/>
  <c r="K20" i="1" s="1"/>
  <c r="G18" i="1"/>
  <c r="E18" i="1" s="1"/>
  <c r="C21" i="1"/>
  <c r="F30" i="1" s="1"/>
  <c r="F31" i="1" s="1"/>
  <c r="H31" i="1" s="1"/>
  <c r="J17" i="1" l="1"/>
  <c r="J18" i="1"/>
  <c r="M18" i="1"/>
  <c r="G19" i="1"/>
  <c r="F18" i="1"/>
  <c r="I17" i="1" l="1"/>
  <c r="H17" i="1" s="1"/>
  <c r="P17" i="1"/>
  <c r="E45" i="1" s="1"/>
  <c r="F45" i="1" s="1"/>
  <c r="I18" i="1"/>
  <c r="H18" i="1" s="1"/>
  <c r="P18" i="1"/>
  <c r="E46" i="1" s="1"/>
  <c r="F46" i="1" s="1"/>
  <c r="E19" i="1"/>
  <c r="G20" i="1" s="1"/>
  <c r="J19" i="1"/>
  <c r="M19" i="1"/>
  <c r="P19" i="1" s="1"/>
  <c r="E47" i="1" s="1"/>
  <c r="F47" i="1" l="1"/>
  <c r="F48" i="1" s="1"/>
  <c r="F50" i="1" s="1"/>
  <c r="E48" i="1"/>
  <c r="I19" i="1"/>
  <c r="H19" i="1" s="1"/>
  <c r="E20" i="1"/>
  <c r="J20" i="1"/>
  <c r="M20" i="1"/>
  <c r="M21" i="1" s="1"/>
  <c r="F19" i="1"/>
  <c r="P20" i="1" l="1"/>
  <c r="P21" i="1" s="1"/>
  <c r="J21" i="1"/>
  <c r="F27" i="1" s="1"/>
  <c r="F28" i="1" s="1"/>
  <c r="F25" i="1" s="1"/>
  <c r="I20" i="1"/>
  <c r="F20" i="1"/>
  <c r="F21" i="1" s="1"/>
  <c r="E21" i="1"/>
  <c r="I21" i="1" l="1"/>
  <c r="H20" i="1"/>
  <c r="H21" i="1" s="1"/>
  <c r="H28" i="1"/>
  <c r="F32" i="1"/>
  <c r="H32" i="1" s="1"/>
  <c r="G32" i="1"/>
  <c r="H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Strēle</author>
  </authors>
  <commentList>
    <comment ref="S9" authorId="0" shapeId="0" xr:uid="{170D4463-16EF-44B4-9EBD-94A0271267AB}">
      <text>
        <r>
          <rPr>
            <b/>
            <sz val="9"/>
            <color indexed="81"/>
            <rFont val="Tahoma"/>
            <family val="2"/>
            <charset val="186"/>
          </rPr>
          <t>Sandra Strēle:</t>
        </r>
        <r>
          <rPr>
            <sz val="9"/>
            <color indexed="81"/>
            <rFont val="Tahoma"/>
            <family val="2"/>
            <charset val="186"/>
          </rPr>
          <t xml:space="preserve">
vidēji pakalpojumu pārtrauc saņemt 19.86% mēnesī</t>
        </r>
      </text>
    </comment>
    <comment ref="V10" authorId="0" shapeId="0" xr:uid="{D01AE42A-70F6-4E54-92C1-8BC645B3CC3F}">
      <text>
        <r>
          <rPr>
            <b/>
            <sz val="9"/>
            <color indexed="81"/>
            <rFont val="Tahoma"/>
            <family val="2"/>
            <charset val="186"/>
          </rPr>
          <t>Sandra Strēle:</t>
        </r>
        <r>
          <rPr>
            <sz val="9"/>
            <color indexed="81"/>
            <rFont val="Tahoma"/>
            <family val="2"/>
            <charset val="186"/>
          </rPr>
          <t xml:space="preserve">
vidējais klientu dienu skaita pieaugums uz 1 pers.</t>
        </r>
      </text>
    </comment>
    <comment ref="D17" authorId="0" shapeId="0" xr:uid="{CA93D2D6-367D-41DB-ADBF-689F4B248969}">
      <text>
        <r>
          <rPr>
            <b/>
            <sz val="9"/>
            <color indexed="81"/>
            <rFont val="Tahoma"/>
            <family val="2"/>
            <charset val="186"/>
          </rPr>
          <t>Sandra Strēle:</t>
        </r>
        <r>
          <rPr>
            <sz val="9"/>
            <color indexed="81"/>
            <rFont val="Tahoma"/>
            <family val="2"/>
            <charset val="186"/>
          </rPr>
          <t xml:space="preserve">
jūlijā pakalpojums uzsākts 17 personām, augustā izbeigts 23 personām. 
Turpmāk līdz gada beigām izmantoti jūlija un augusta dati, t.i., septembrī pakalpojums uzsākts 17 personām, oktobrī izbeigts 23 personām, attiecīgi tieši tāpat novembrī un decembrī - uzsākt - 17, izbeigts 23. </t>
        </r>
      </text>
    </comment>
    <comment ref="K17" authorId="0" shapeId="0" xr:uid="{A03F6254-DCFD-468D-B4DC-0E64CFF5092E}">
      <text>
        <r>
          <rPr>
            <b/>
            <sz val="9"/>
            <color indexed="81"/>
            <rFont val="Tahoma"/>
            <family val="2"/>
            <charset val="186"/>
          </rPr>
          <t>Sandra Strēle:</t>
        </r>
        <r>
          <rPr>
            <sz val="9"/>
            <color indexed="81"/>
            <rFont val="Tahoma"/>
            <family val="2"/>
            <charset val="186"/>
          </rPr>
          <t xml:space="preserve">
pēc pakalpojuma faktiskajiem izpildes datiem periodā janvāris- augusts, vidēji pieaugums pakalpojuma apjomā uz 1 pers. ir 0.55 dienas. Ņemot vērā, ka pakalpojuma apjomam ir tendence pieaugt, tad līdz gada beigām plānots saglabāt to pašu tendenci (+0.55 diena mēnesī vidēji uz 1 pakalpojuma saņēmēju).</t>
        </r>
      </text>
    </comment>
    <comment ref="N17" authorId="0" shapeId="0" xr:uid="{19BB7CE3-262B-4BC8-A9F7-F9768A6F463E}">
      <text>
        <r>
          <rPr>
            <b/>
            <sz val="9"/>
            <color indexed="81"/>
            <rFont val="Tahoma"/>
            <family val="2"/>
            <charset val="186"/>
          </rPr>
          <t>Sandra Strēle:</t>
        </r>
        <r>
          <rPr>
            <sz val="9"/>
            <color indexed="81"/>
            <rFont val="Tahoma"/>
            <family val="2"/>
            <charset val="186"/>
          </rPr>
          <t xml:space="preserve">
Nav pieauguma tendences. Ņemot vērā minēto, prognozē izmanto vidējo rādītāju uz 1 pers.</t>
        </r>
      </text>
    </comment>
    <comment ref="D45" authorId="0" shapeId="0" xr:uid="{97CDCDFB-2B9D-469A-8671-3DEF61A941D5}">
      <text>
        <r>
          <rPr>
            <b/>
            <sz val="9"/>
            <color indexed="81"/>
            <rFont val="Tahoma"/>
            <family val="2"/>
            <charset val="186"/>
          </rPr>
          <t>Sandra Strēle:</t>
        </r>
        <r>
          <rPr>
            <sz val="9"/>
            <color indexed="81"/>
            <rFont val="Tahoma"/>
            <family val="2"/>
            <charset val="186"/>
          </rPr>
          <t xml:space="preserve">
avansa maksājums atbilstoši vidējam izmaksātajam avansa apmēram periodā jūlijs - septembris</t>
        </r>
      </text>
    </comment>
    <comment ref="C48" authorId="0" shapeId="0" xr:uid="{550E337A-8294-4C77-8F0C-2EE88029748A}">
      <text>
        <r>
          <rPr>
            <b/>
            <sz val="9"/>
            <color indexed="81"/>
            <rFont val="Tahoma"/>
            <family val="2"/>
            <charset val="186"/>
          </rPr>
          <t>Sandra Strēle:</t>
        </r>
        <r>
          <rPr>
            <sz val="9"/>
            <color indexed="81"/>
            <rFont val="Tahoma"/>
            <family val="2"/>
            <charset val="186"/>
          </rPr>
          <t xml:space="preserve">
Pakalpojuma sniedzējam, kurš 2023. gadā nodrošināja līgumu, kurš tika pagarināts līdz 2024. gada 31.janvārim, aizskaitītais finansējums.</t>
        </r>
      </text>
    </comment>
  </commentList>
</comments>
</file>

<file path=xl/sharedStrings.xml><?xml version="1.0" encoding="utf-8"?>
<sst xmlns="http://schemas.openxmlformats.org/spreadsheetml/2006/main" count="88" uniqueCount="57">
  <si>
    <t>pakalpojuma sniedzējs</t>
  </si>
  <si>
    <t>Klientu dienu skaits kopā</t>
  </si>
  <si>
    <t>1 dienas cena atbilstoši MKN</t>
  </si>
  <si>
    <t>Klientu dienu skaits (pilna cena, persona pakalpojumu saņem dzīvesvietā)</t>
  </si>
  <si>
    <t>Klientu prombūtnes dienu skaits (75% no cenas)</t>
  </si>
  <si>
    <t>persona</t>
  </si>
  <si>
    <t>dienas</t>
  </si>
  <si>
    <t>diena</t>
  </si>
  <si>
    <t>euro</t>
  </si>
  <si>
    <t>KOPĀ</t>
  </si>
  <si>
    <t>janvāris</t>
  </si>
  <si>
    <t>februāris</t>
  </si>
  <si>
    <t>marts</t>
  </si>
  <si>
    <t>aprīlis</t>
  </si>
  <si>
    <t>maijs</t>
  </si>
  <si>
    <t>jūnijs</t>
  </si>
  <si>
    <t>jūlijs</t>
  </si>
  <si>
    <t>augusts</t>
  </si>
  <si>
    <t>septembris</t>
  </si>
  <si>
    <t>oktobris</t>
  </si>
  <si>
    <t>novembris</t>
  </si>
  <si>
    <t>decembris</t>
  </si>
  <si>
    <t>RR LM budžeta paskaidrojuma rakstā:</t>
  </si>
  <si>
    <t>Plāns</t>
  </si>
  <si>
    <t>Izpilde, %</t>
  </si>
  <si>
    <t>Personas, kas saņēmušas hospisa aprūpi, vidēji mēnesī (skaits)</t>
  </si>
  <si>
    <t>Hospisa aprūpes pakalpojuma ietvaros nodrošinātās klientu dienas (skaits)</t>
  </si>
  <si>
    <t>Personas, kas saņēmušas hospisa aprūpi (unikālais skaits)</t>
  </si>
  <si>
    <t>Pakalpojuma saņēmēju skaits (personas, kas pārskata mēnesī kaut vienu dienu ir saņēmušas pakalpojumu)</t>
  </si>
  <si>
    <t>x</t>
  </si>
  <si>
    <t>Personu skaits, kurām pārskata periodā  pakalpojums pārtraukts /izbeigts</t>
  </si>
  <si>
    <t>Spēkā esošu līgumu skaits pārskata perioda beigās</t>
  </si>
  <si>
    <r>
      <t xml:space="preserve">Personu skaits, kurām pārskata periodā pakalpojums uzsākts </t>
    </r>
    <r>
      <rPr>
        <b/>
        <sz val="8"/>
        <color theme="1"/>
        <rFont val="Times New Roman"/>
        <family val="1"/>
        <charset val="186"/>
      </rPr>
      <t>(Unikālais pakalpojumu saņēmēju skaits)</t>
    </r>
  </si>
  <si>
    <t>X</t>
  </si>
  <si>
    <t>vid. pakalpojuma dienu skaits uz 1 personu MĒNESĪ</t>
  </si>
  <si>
    <t>Vidējais klientu dienu skaits uz 1 pers. mēn. (pilna cena, persona pakalpojumu saņem dzīvesvietā)</t>
  </si>
  <si>
    <t>Vidējais klientu prombūtnes dienu skaits uz 1 pers. mēn. (75% no cenas)</t>
  </si>
  <si>
    <t>Izmaiņas personu skaitā, kurām pakalpojums ir uzsākts</t>
  </si>
  <si>
    <t>Mēnesis</t>
  </si>
  <si>
    <t>Kopā</t>
  </si>
  <si>
    <t>Izdevumi KOPĀ</t>
  </si>
  <si>
    <t>Pakalpojuma izpilde</t>
  </si>
  <si>
    <t>Naudas plūsma kopā</t>
  </si>
  <si>
    <t>Avanss/pārmaksa</t>
  </si>
  <si>
    <t>Budžetā</t>
  </si>
  <si>
    <t>Starpība</t>
  </si>
  <si>
    <t>Vidējais pakalpojuma dienu skaits uz 1 pakalpojuma saņēmēju</t>
  </si>
  <si>
    <r>
      <t>Izpildes kopsavilkums/</t>
    </r>
    <r>
      <rPr>
        <b/>
        <sz val="14"/>
        <color theme="1"/>
        <rFont val="Times New Roman"/>
        <family val="1"/>
        <charset val="186"/>
      </rPr>
      <t>naudas plūsma</t>
    </r>
  </si>
  <si>
    <t>Pakalpojuma sniedzējs no 2023. gada</t>
  </si>
  <si>
    <t>Samarieši/ pakalpojuma sniedzējs no 2023. gada, kas pakalpojumu nodrošināja vēl 2024. gada janvārī (lai pakalpojuma saņēmējiem nav jāmaina pakalpojuma sniedzējs). Nav iekļauts augstāk redzamajā tabulā, jo tam bija cits līgums (cita samaksas kārtība, naudas plūsma 2024. gadā 41 990 euro, samaksāts janvārī un februārī)</t>
  </si>
  <si>
    <t>Hospisa aprūpe mājās pilngadīgām personām un atbalsts viņu ģimenes locekļiem
plānotā izpilde 2024. gadā</t>
  </si>
  <si>
    <t>Sandra Strēle
Labklājības ministrija 
Finanšu vadības departaments 
Tālr. 64331831
Sandra.Strele@lm.gov.lv</t>
  </si>
  <si>
    <t>FAKTS 
(01.01.2024.- 31.08.2024.)</t>
  </si>
  <si>
    <t>PLĀNS
(01.09.2024.- 31.12.2024.)</t>
  </si>
  <si>
    <t>Precizēts plāns atbilstoši faktiskajai izpildei periodā 01.01.2024-31.08.2024.</t>
  </si>
  <si>
    <t>7. pielikums</t>
  </si>
  <si>
    <t>Tiesību akta projekta "Par apropriācijas pārdali neatliekamu
 un nozīmīgu pasākumu īstenošanai labklājības nozarē"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</si>
</sst>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quot;€&quot;\ #,##0.00"/>
  </numFmts>
  <fonts count="29" x14ac:knownFonts="1">
    <font>
      <sz val="11"/>
      <color theme="1"/>
      <name val="Calibri"/>
      <family val="2"/>
      <scheme val="minor"/>
    </font>
    <font>
      <sz val="11"/>
      <color theme="1"/>
      <name val="Times New Roman"/>
      <family val="1"/>
      <charset val="186"/>
    </font>
    <font>
      <sz val="8"/>
      <color theme="1"/>
      <name val="Times New Roman"/>
      <family val="1"/>
      <charset val="186"/>
    </font>
    <font>
      <b/>
      <sz val="11"/>
      <color rgb="FF0070C0"/>
      <name val="Times New Roman"/>
      <family val="1"/>
      <charset val="186"/>
    </font>
    <font>
      <b/>
      <sz val="11"/>
      <color theme="1"/>
      <name val="Times New Roman"/>
      <family val="1"/>
      <charset val="186"/>
    </font>
    <font>
      <i/>
      <sz val="8"/>
      <color theme="1"/>
      <name val="Times New Roman"/>
      <family val="1"/>
      <charset val="186"/>
    </font>
    <font>
      <b/>
      <sz val="8"/>
      <color theme="1"/>
      <name val="Times New Roman"/>
      <family val="1"/>
      <charset val="186"/>
    </font>
    <font>
      <sz val="11"/>
      <color rgb="FF0070C0"/>
      <name val="Times New Roman"/>
      <family val="1"/>
      <charset val="186"/>
    </font>
    <font>
      <i/>
      <sz val="11"/>
      <color rgb="FF0070C0"/>
      <name val="Times New Roman"/>
      <family val="1"/>
      <charset val="186"/>
    </font>
    <font>
      <i/>
      <sz val="11"/>
      <color theme="1"/>
      <name val="Times New Roman"/>
      <family val="1"/>
      <charset val="186"/>
    </font>
    <font>
      <b/>
      <i/>
      <sz val="11"/>
      <color rgb="FF0070C0"/>
      <name val="Times New Roman"/>
      <family val="1"/>
      <charset val="186"/>
    </font>
    <font>
      <sz val="8"/>
      <name val="Calibri"/>
      <family val="2"/>
      <scheme val="minor"/>
    </font>
    <font>
      <i/>
      <u/>
      <sz val="11"/>
      <color theme="1"/>
      <name val="Times New Roman"/>
      <family val="1"/>
      <charset val="186"/>
    </font>
    <font>
      <sz val="11"/>
      <color rgb="FFFF0000"/>
      <name val="Times New Roman"/>
      <family val="1"/>
      <charset val="186"/>
    </font>
    <font>
      <sz val="11"/>
      <color rgb="FFC00000"/>
      <name val="Times New Roman"/>
      <family val="1"/>
      <charset val="186"/>
    </font>
    <font>
      <b/>
      <sz val="11"/>
      <color rgb="FFC00000"/>
      <name val="Times New Roman"/>
      <family val="1"/>
      <charset val="186"/>
    </font>
    <font>
      <sz val="12"/>
      <color rgb="FF000000"/>
      <name val="Times New Roman"/>
      <family val="1"/>
      <charset val="186"/>
    </font>
    <font>
      <i/>
      <sz val="12"/>
      <color theme="1"/>
      <name val="Times New Roman"/>
      <family val="1"/>
      <charset val="186"/>
    </font>
    <font>
      <sz val="10"/>
      <color rgb="FF000000"/>
      <name val="Times New Roman"/>
      <family val="1"/>
      <charset val="186"/>
    </font>
    <font>
      <sz val="10"/>
      <name val="Times New Roman"/>
      <family val="1"/>
      <charset val="186"/>
    </font>
    <font>
      <i/>
      <sz val="10"/>
      <name val="Times New Roman"/>
      <family val="1"/>
      <charset val="186"/>
    </font>
    <font>
      <sz val="14"/>
      <color theme="1"/>
      <name val="Times New Roman"/>
      <family val="1"/>
      <charset val="186"/>
    </font>
    <font>
      <b/>
      <sz val="14"/>
      <color theme="1"/>
      <name val="Times New Roman"/>
      <family val="1"/>
      <charset val="186"/>
    </font>
    <font>
      <sz val="10"/>
      <color theme="1"/>
      <name val="Times New Roman"/>
      <family val="1"/>
      <charset val="186"/>
    </font>
    <font>
      <sz val="9"/>
      <color indexed="81"/>
      <name val="Tahoma"/>
      <family val="2"/>
      <charset val="186"/>
    </font>
    <font>
      <b/>
      <sz val="9"/>
      <color indexed="81"/>
      <name val="Tahoma"/>
      <family val="2"/>
      <charset val="186"/>
    </font>
    <font>
      <sz val="8"/>
      <color rgb="FF000000"/>
      <name val="Times New Roman"/>
      <family val="1"/>
      <charset val="186"/>
    </font>
    <font>
      <sz val="11"/>
      <name val="Times New Roman"/>
      <family val="1"/>
      <charset val="186"/>
    </font>
    <font>
      <b/>
      <sz val="11"/>
      <name val="Times New Roman"/>
      <family val="1"/>
      <charset val="186"/>
    </font>
  </fonts>
  <fills count="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rgb="FF92D05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right/>
      <top/>
      <bottom style="medium">
        <color indexed="64"/>
      </bottom>
      <diagonal/>
    </border>
    <border>
      <left style="thin">
        <color indexed="64"/>
      </left>
      <right/>
      <top style="medium">
        <color indexed="64"/>
      </top>
      <bottom/>
      <diagonal/>
    </border>
  </borders>
  <cellStyleXfs count="1">
    <xf numFmtId="0" fontId="0" fillId="0" borderId="0"/>
  </cellStyleXfs>
  <cellXfs count="139">
    <xf numFmtId="0" fontId="0" fillId="0" borderId="0" xfId="0"/>
    <xf numFmtId="0" fontId="1" fillId="0" borderId="0" xfId="0" applyFont="1"/>
    <xf numFmtId="0" fontId="2" fillId="0" borderId="0" xfId="0" applyFont="1" applyAlignment="1">
      <alignment horizontal="center" wrapText="1"/>
    </xf>
    <xf numFmtId="0" fontId="2" fillId="0" borderId="1" xfId="0" applyFont="1" applyBorder="1" applyAlignment="1">
      <alignment horizontal="center" wrapText="1"/>
    </xf>
    <xf numFmtId="0" fontId="5" fillId="2" borderId="1" xfId="0" applyFont="1" applyFill="1" applyBorder="1" applyAlignment="1">
      <alignment horizontal="center" wrapText="1"/>
    </xf>
    <xf numFmtId="0" fontId="5" fillId="0" borderId="1" xfId="0" applyFont="1" applyBorder="1" applyAlignment="1">
      <alignment horizontal="center" wrapText="1"/>
    </xf>
    <xf numFmtId="0" fontId="5" fillId="2" borderId="10" xfId="0" applyFont="1" applyFill="1" applyBorder="1" applyAlignment="1">
      <alignment horizontal="center" wrapText="1"/>
    </xf>
    <xf numFmtId="3" fontId="7" fillId="0" borderId="1" xfId="0" applyNumberFormat="1" applyFont="1" applyBorder="1" applyAlignment="1">
      <alignment horizontal="center" vertical="center"/>
    </xf>
    <xf numFmtId="3" fontId="1" fillId="0" borderId="1" xfId="0" applyNumberFormat="1" applyFont="1" applyBorder="1" applyAlignment="1">
      <alignment horizontal="center" vertical="center"/>
    </xf>
    <xf numFmtId="3" fontId="1" fillId="2" borderId="10" xfId="0" applyNumberFormat="1" applyFont="1" applyFill="1" applyBorder="1" applyAlignment="1">
      <alignment vertical="center"/>
    </xf>
    <xf numFmtId="3" fontId="3" fillId="3" borderId="11" xfId="0" applyNumberFormat="1" applyFont="1" applyFill="1" applyBorder="1" applyAlignment="1">
      <alignment horizontal="center" vertical="center"/>
    </xf>
    <xf numFmtId="3" fontId="3" fillId="3" borderId="12" xfId="0" applyNumberFormat="1" applyFont="1" applyFill="1" applyBorder="1" applyAlignment="1">
      <alignment vertical="center"/>
    </xf>
    <xf numFmtId="0" fontId="4" fillId="0" borderId="0" xfId="0" applyFont="1"/>
    <xf numFmtId="0" fontId="7" fillId="0" borderId="0" xfId="0" applyFont="1" applyAlignment="1">
      <alignment vertical="center"/>
    </xf>
    <xf numFmtId="0" fontId="7" fillId="0" borderId="0" xfId="0" applyFont="1" applyFill="1" applyAlignment="1">
      <alignment vertical="center"/>
    </xf>
    <xf numFmtId="3" fontId="7" fillId="0" borderId="1" xfId="0" applyNumberFormat="1" applyFont="1" applyFill="1" applyBorder="1" applyAlignment="1">
      <alignment horizontal="center" vertical="center"/>
    </xf>
    <xf numFmtId="3" fontId="7" fillId="0" borderId="10" xfId="0" applyNumberFormat="1" applyFont="1" applyFill="1" applyBorder="1" applyAlignment="1">
      <alignment vertical="center"/>
    </xf>
    <xf numFmtId="4" fontId="9" fillId="0" borderId="1" xfId="0" applyNumberFormat="1" applyFont="1" applyBorder="1" applyAlignment="1">
      <alignment horizontal="center" vertical="center"/>
    </xf>
    <xf numFmtId="4" fontId="8" fillId="0" borderId="1" xfId="0" applyNumberFormat="1" applyFont="1" applyFill="1" applyBorder="1" applyAlignment="1">
      <alignment horizontal="center" vertical="center"/>
    </xf>
    <xf numFmtId="3" fontId="1" fillId="2" borderId="1" xfId="0" applyNumberFormat="1" applyFont="1" applyFill="1" applyBorder="1" applyAlignment="1">
      <alignment horizontal="center" vertical="center"/>
    </xf>
    <xf numFmtId="0" fontId="5" fillId="2" borderId="2" xfId="0" applyFont="1" applyFill="1" applyBorder="1" applyAlignment="1">
      <alignment horizontal="center" wrapText="1"/>
    </xf>
    <xf numFmtId="164" fontId="9" fillId="2" borderId="2" xfId="0" applyNumberFormat="1" applyFont="1" applyFill="1" applyBorder="1" applyAlignment="1">
      <alignment horizontal="center" vertical="center"/>
    </xf>
    <xf numFmtId="164" fontId="8" fillId="0" borderId="2" xfId="0" applyNumberFormat="1" applyFont="1" applyFill="1" applyBorder="1" applyAlignment="1">
      <alignment horizontal="center" vertical="center"/>
    </xf>
    <xf numFmtId="0" fontId="2" fillId="0" borderId="7" xfId="0" applyFont="1" applyBorder="1" applyAlignment="1">
      <alignment horizontal="center" wrapText="1"/>
    </xf>
    <xf numFmtId="0" fontId="5" fillId="0" borderId="7" xfId="0" applyFont="1" applyBorder="1" applyAlignment="1">
      <alignment horizontal="center" wrapText="1"/>
    </xf>
    <xf numFmtId="3" fontId="1" fillId="0" borderId="7" xfId="0" applyNumberFormat="1" applyFont="1" applyBorder="1" applyAlignment="1">
      <alignment horizontal="center" vertical="center"/>
    </xf>
    <xf numFmtId="3" fontId="7" fillId="0" borderId="7" xfId="0" applyNumberFormat="1" applyFont="1" applyFill="1" applyBorder="1" applyAlignment="1">
      <alignment horizontal="center" vertical="center"/>
    </xf>
    <xf numFmtId="0" fontId="5" fillId="2" borderId="18" xfId="0" applyFont="1" applyFill="1" applyBorder="1" applyAlignment="1">
      <alignment horizontal="center" wrapText="1"/>
    </xf>
    <xf numFmtId="3" fontId="4" fillId="2" borderId="18" xfId="0" applyNumberFormat="1" applyFont="1" applyFill="1" applyBorder="1" applyAlignment="1">
      <alignment horizontal="center" vertical="center"/>
    </xf>
    <xf numFmtId="3" fontId="3" fillId="0" borderId="18" xfId="0" applyNumberFormat="1" applyFont="1" applyFill="1" applyBorder="1" applyAlignment="1">
      <alignment horizontal="center" vertical="center"/>
    </xf>
    <xf numFmtId="3" fontId="3" fillId="3" borderId="19" xfId="0" applyNumberFormat="1" applyFont="1" applyFill="1" applyBorder="1" applyAlignment="1">
      <alignment horizontal="center" vertical="center"/>
    </xf>
    <xf numFmtId="0" fontId="5" fillId="2" borderId="7" xfId="0" applyFont="1" applyFill="1" applyBorder="1" applyAlignment="1">
      <alignment horizontal="center" wrapText="1"/>
    </xf>
    <xf numFmtId="3" fontId="9" fillId="2" borderId="7" xfId="0" applyNumberFormat="1" applyFont="1" applyFill="1" applyBorder="1" applyAlignment="1">
      <alignment horizontal="center" vertical="center"/>
    </xf>
    <xf numFmtId="3" fontId="8" fillId="0" borderId="7" xfId="0" applyNumberFormat="1" applyFont="1" applyFill="1" applyBorder="1" applyAlignment="1">
      <alignment horizontal="center" vertical="center"/>
    </xf>
    <xf numFmtId="3" fontId="1" fillId="2" borderId="18" xfId="0" applyNumberFormat="1" applyFont="1" applyFill="1" applyBorder="1" applyAlignment="1">
      <alignment horizontal="center" vertical="center"/>
    </xf>
    <xf numFmtId="3" fontId="7" fillId="0" borderId="18" xfId="0" applyNumberFormat="1" applyFont="1" applyFill="1" applyBorder="1" applyAlignment="1">
      <alignment horizontal="center" vertical="center"/>
    </xf>
    <xf numFmtId="0" fontId="1" fillId="0" borderId="21" xfId="0" applyFont="1" applyBorder="1" applyAlignment="1">
      <alignment horizontal="left" vertical="center"/>
    </xf>
    <xf numFmtId="0" fontId="7" fillId="0" borderId="21" xfId="0" applyFont="1" applyFill="1" applyBorder="1" applyAlignment="1">
      <alignment horizontal="left" vertical="center"/>
    </xf>
    <xf numFmtId="0" fontId="3" fillId="3" borderId="22" xfId="0" applyFont="1" applyFill="1" applyBorder="1" applyAlignment="1">
      <alignment horizontal="right" vertical="center"/>
    </xf>
    <xf numFmtId="164" fontId="10" fillId="3" borderId="24" xfId="0" applyNumberFormat="1" applyFont="1" applyFill="1" applyBorder="1" applyAlignment="1">
      <alignment horizontal="center" vertical="center"/>
    </xf>
    <xf numFmtId="3" fontId="3" fillId="3" borderId="23" xfId="0" applyNumberFormat="1" applyFont="1" applyFill="1" applyBorder="1" applyAlignment="1">
      <alignment horizontal="center" vertical="center"/>
    </xf>
    <xf numFmtId="2" fontId="3" fillId="3" borderId="11" xfId="0" applyNumberFormat="1" applyFont="1" applyFill="1" applyBorder="1" applyAlignment="1">
      <alignment vertical="center"/>
    </xf>
    <xf numFmtId="0" fontId="7" fillId="0" borderId="16" xfId="0" applyFont="1" applyFill="1" applyBorder="1" applyAlignment="1">
      <alignment horizontal="left" vertical="center"/>
    </xf>
    <xf numFmtId="3" fontId="7" fillId="0" borderId="15" xfId="0" applyNumberFormat="1" applyFont="1" applyFill="1" applyBorder="1" applyAlignment="1">
      <alignment horizontal="center" vertical="center"/>
    </xf>
    <xf numFmtId="3" fontId="8" fillId="0" borderId="25" xfId="0" applyNumberFormat="1" applyFont="1" applyFill="1" applyBorder="1" applyAlignment="1">
      <alignment horizontal="center" vertical="center"/>
    </xf>
    <xf numFmtId="3" fontId="7" fillId="0" borderId="8" xfId="0" applyNumberFormat="1" applyFont="1" applyFill="1" applyBorder="1" applyAlignment="1">
      <alignment horizontal="center" vertical="center"/>
    </xf>
    <xf numFmtId="164" fontId="8" fillId="0" borderId="9" xfId="0" applyNumberFormat="1" applyFont="1" applyFill="1" applyBorder="1" applyAlignment="1">
      <alignment horizontal="center" vertical="center"/>
    </xf>
    <xf numFmtId="3" fontId="3" fillId="0" borderId="15" xfId="0" applyNumberFormat="1" applyFont="1" applyFill="1" applyBorder="1" applyAlignment="1">
      <alignment horizontal="center" vertical="center"/>
    </xf>
    <xf numFmtId="3" fontId="7" fillId="0" borderId="25" xfId="0" applyNumberFormat="1" applyFont="1" applyFill="1" applyBorder="1" applyAlignment="1">
      <alignment horizontal="center" vertical="center"/>
    </xf>
    <xf numFmtId="4" fontId="8" fillId="0" borderId="8" xfId="0" applyNumberFormat="1" applyFont="1" applyFill="1" applyBorder="1" applyAlignment="1">
      <alignment horizontal="center" vertical="center"/>
    </xf>
    <xf numFmtId="0" fontId="1" fillId="0" borderId="26" xfId="0" applyFont="1" applyBorder="1" applyAlignment="1">
      <alignment vertical="center"/>
    </xf>
    <xf numFmtId="0" fontId="1" fillId="0" borderId="22" xfId="0" applyFont="1" applyBorder="1" applyAlignment="1">
      <alignment horizontal="left" vertical="center"/>
    </xf>
    <xf numFmtId="3" fontId="1" fillId="2" borderId="19" xfId="0" applyNumberFormat="1" applyFont="1" applyFill="1" applyBorder="1" applyAlignment="1">
      <alignment horizontal="center" vertical="center"/>
    </xf>
    <xf numFmtId="3" fontId="9" fillId="2" borderId="23" xfId="0" applyNumberFormat="1" applyFont="1" applyFill="1" applyBorder="1" applyAlignment="1">
      <alignment horizontal="center" vertical="center"/>
    </xf>
    <xf numFmtId="3" fontId="1" fillId="2" borderId="11" xfId="0" applyNumberFormat="1" applyFont="1" applyFill="1" applyBorder="1" applyAlignment="1">
      <alignment horizontal="center" vertical="center"/>
    </xf>
    <xf numFmtId="164" fontId="9" fillId="2" borderId="24" xfId="0" applyNumberFormat="1" applyFont="1" applyFill="1" applyBorder="1" applyAlignment="1">
      <alignment horizontal="center" vertical="center"/>
    </xf>
    <xf numFmtId="3" fontId="4" fillId="2" borderId="19" xfId="0" applyNumberFormat="1" applyFont="1" applyFill="1" applyBorder="1" applyAlignment="1">
      <alignment horizontal="center" vertical="center"/>
    </xf>
    <xf numFmtId="3" fontId="1" fillId="0" borderId="23" xfId="0" applyNumberFormat="1" applyFont="1" applyBorder="1" applyAlignment="1">
      <alignment horizontal="center" vertical="center"/>
    </xf>
    <xf numFmtId="4" fontId="9" fillId="0" borderId="11" xfId="0" applyNumberFormat="1" applyFont="1" applyBorder="1" applyAlignment="1">
      <alignment horizontal="center" vertical="center"/>
    </xf>
    <xf numFmtId="3" fontId="1" fillId="0" borderId="11" xfId="0" applyNumberFormat="1" applyFont="1" applyBorder="1" applyAlignment="1">
      <alignment horizontal="center" vertical="center"/>
    </xf>
    <xf numFmtId="3" fontId="1" fillId="2" borderId="12" xfId="0" applyNumberFormat="1" applyFont="1" applyFill="1" applyBorder="1" applyAlignment="1">
      <alignment vertical="center"/>
    </xf>
    <xf numFmtId="0" fontId="9" fillId="0" borderId="0" xfId="0" applyFont="1"/>
    <xf numFmtId="0" fontId="7" fillId="0" borderId="0" xfId="0" applyFont="1"/>
    <xf numFmtId="0" fontId="8" fillId="0" borderId="0" xfId="0" applyFont="1"/>
    <xf numFmtId="0" fontId="1" fillId="0" borderId="0" xfId="0" applyFont="1" applyAlignment="1">
      <alignment wrapText="1"/>
    </xf>
    <xf numFmtId="0" fontId="1" fillId="0" borderId="1" xfId="0" applyFont="1" applyBorder="1" applyAlignment="1">
      <alignment horizontal="center" wrapText="1"/>
    </xf>
    <xf numFmtId="0" fontId="4" fillId="0" borderId="1" xfId="0" applyFont="1" applyBorder="1" applyAlignment="1">
      <alignment horizontal="center" wrapText="1"/>
    </xf>
    <xf numFmtId="3" fontId="1" fillId="0" borderId="1" xfId="0" applyNumberFormat="1" applyFont="1" applyBorder="1"/>
    <xf numFmtId="3" fontId="4" fillId="0" borderId="1" xfId="0" applyNumberFormat="1" applyFont="1" applyBorder="1"/>
    <xf numFmtId="0" fontId="1" fillId="0" borderId="0" xfId="0" applyFont="1" applyAlignment="1"/>
    <xf numFmtId="3" fontId="1" fillId="0" borderId="0" xfId="0" applyNumberFormat="1" applyFont="1" applyAlignment="1"/>
    <xf numFmtId="0" fontId="14" fillId="0" borderId="1" xfId="0" applyFont="1" applyBorder="1" applyAlignment="1">
      <alignment horizontal="center" wrapText="1"/>
    </xf>
    <xf numFmtId="3" fontId="14" fillId="0" borderId="1" xfId="0" applyNumberFormat="1" applyFont="1" applyBorder="1"/>
    <xf numFmtId="3" fontId="15" fillId="0" borderId="1" xfId="0" applyNumberFormat="1" applyFont="1" applyBorder="1" applyAlignment="1">
      <alignment wrapText="1"/>
    </xf>
    <xf numFmtId="3" fontId="4" fillId="4" borderId="1" xfId="0" applyNumberFormat="1" applyFont="1" applyFill="1" applyBorder="1"/>
    <xf numFmtId="3" fontId="7" fillId="0" borderId="1" xfId="0" applyNumberFormat="1" applyFont="1" applyBorder="1"/>
    <xf numFmtId="3" fontId="3" fillId="0" borderId="1" xfId="0" applyNumberFormat="1" applyFont="1" applyBorder="1"/>
    <xf numFmtId="165" fontId="17" fillId="0" borderId="1" xfId="0" applyNumberFormat="1" applyFont="1" applyBorder="1" applyAlignment="1">
      <alignment horizontal="center" vertical="center"/>
    </xf>
    <xf numFmtId="0" fontId="19" fillId="0" borderId="21" xfId="0" applyFont="1" applyBorder="1" applyAlignment="1">
      <alignment horizontal="center" wrapText="1"/>
    </xf>
    <xf numFmtId="0" fontId="19" fillId="2" borderId="18" xfId="0" applyFont="1" applyFill="1" applyBorder="1" applyAlignment="1">
      <alignment horizontal="center" wrapText="1"/>
    </xf>
    <xf numFmtId="0" fontId="20" fillId="2" borderId="7" xfId="0" applyFont="1" applyFill="1" applyBorder="1" applyAlignment="1">
      <alignment horizontal="center" wrapText="1"/>
    </xf>
    <xf numFmtId="0" fontId="19" fillId="2" borderId="1" xfId="0" applyFont="1" applyFill="1" applyBorder="1" applyAlignment="1">
      <alignment horizontal="center" wrapText="1"/>
    </xf>
    <xf numFmtId="0" fontId="20" fillId="2" borderId="2" xfId="0" applyFont="1" applyFill="1" applyBorder="1" applyAlignment="1">
      <alignment horizontal="center" wrapText="1"/>
    </xf>
    <xf numFmtId="0" fontId="19" fillId="0" borderId="7" xfId="0" applyFont="1" applyBorder="1" applyAlignment="1">
      <alignment horizontal="center" wrapText="1"/>
    </xf>
    <xf numFmtId="0" fontId="19" fillId="0" borderId="1" xfId="0" applyFont="1" applyBorder="1" applyAlignment="1">
      <alignment horizontal="center" wrapText="1"/>
    </xf>
    <xf numFmtId="0" fontId="19" fillId="2" borderId="10" xfId="0" applyFont="1" applyFill="1" applyBorder="1" applyAlignment="1">
      <alignment horizontal="center" wrapText="1"/>
    </xf>
    <xf numFmtId="0" fontId="21" fillId="0" borderId="0" xfId="0" applyFont="1"/>
    <xf numFmtId="166" fontId="23" fillId="0" borderId="5" xfId="0" applyNumberFormat="1" applyFont="1" applyBorder="1" applyAlignment="1">
      <alignment horizontal="center" wrapText="1"/>
    </xf>
    <xf numFmtId="0" fontId="13" fillId="0" borderId="0" xfId="0" applyFont="1" applyFill="1" applyBorder="1" applyAlignment="1"/>
    <xf numFmtId="0" fontId="1" fillId="3" borderId="0" xfId="0" applyFont="1" applyFill="1"/>
    <xf numFmtId="165" fontId="17" fillId="3" borderId="1" xfId="0" applyNumberFormat="1" applyFont="1" applyFill="1" applyBorder="1" applyAlignment="1">
      <alignment horizontal="center" vertical="center"/>
    </xf>
    <xf numFmtId="0" fontId="1" fillId="3" borderId="0" xfId="0" applyFont="1" applyFill="1" applyAlignment="1"/>
    <xf numFmtId="2" fontId="1" fillId="0" borderId="0" xfId="0" applyNumberFormat="1" applyFont="1" applyAlignment="1">
      <alignment horizontal="center"/>
    </xf>
    <xf numFmtId="0" fontId="1" fillId="0" borderId="0" xfId="0" applyFont="1" applyBorder="1" applyAlignment="1">
      <alignment vertical="center"/>
    </xf>
    <xf numFmtId="3" fontId="27" fillId="0" borderId="1" xfId="0" applyNumberFormat="1" applyFont="1" applyBorder="1"/>
    <xf numFmtId="4" fontId="1" fillId="0" borderId="0" xfId="0" applyNumberFormat="1" applyFont="1" applyAlignment="1"/>
    <xf numFmtId="3" fontId="28" fillId="0" borderId="1" xfId="0" applyNumberFormat="1" applyFont="1" applyBorder="1"/>
    <xf numFmtId="2" fontId="9" fillId="0" borderId="0" xfId="0" applyNumberFormat="1" applyFont="1" applyAlignment="1">
      <alignment horizontal="center"/>
    </xf>
    <xf numFmtId="4" fontId="1" fillId="0" borderId="0" xfId="0" applyNumberFormat="1" applyFont="1"/>
    <xf numFmtId="2" fontId="1" fillId="0" borderId="1" xfId="0" applyNumberFormat="1" applyFont="1" applyBorder="1" applyAlignment="1">
      <alignment horizontal="right" vertical="center"/>
    </xf>
    <xf numFmtId="0" fontId="2" fillId="0" borderId="13" xfId="0" applyFont="1" applyBorder="1" applyAlignment="1">
      <alignment horizontal="center" wrapText="1"/>
    </xf>
    <xf numFmtId="0" fontId="2" fillId="0" borderId="21" xfId="0" applyFont="1" applyBorder="1" applyAlignment="1">
      <alignment horizontal="center" wrapText="1"/>
    </xf>
    <xf numFmtId="0" fontId="4" fillId="0" borderId="0" xfId="0" applyFont="1" applyAlignment="1">
      <alignment horizontal="center" vertical="center" wrapText="1"/>
    </xf>
    <xf numFmtId="0" fontId="4" fillId="0" borderId="0" xfId="0" applyFont="1" applyAlignment="1">
      <alignment horizontal="center" vertical="center"/>
    </xf>
    <xf numFmtId="0" fontId="4" fillId="2" borderId="20" xfId="0" applyFont="1" applyFill="1" applyBorder="1" applyAlignment="1">
      <alignment horizontal="center" wrapText="1"/>
    </xf>
    <xf numFmtId="0" fontId="4" fillId="2" borderId="3" xfId="0" applyFont="1" applyFill="1" applyBorder="1" applyAlignment="1">
      <alignment horizontal="center" wrapText="1"/>
    </xf>
    <xf numFmtId="0" fontId="4" fillId="2" borderId="27" xfId="0" applyFont="1" applyFill="1" applyBorder="1" applyAlignment="1">
      <alignment horizontal="center" wrapText="1"/>
    </xf>
    <xf numFmtId="0" fontId="3" fillId="2" borderId="14" xfId="0" applyFont="1" applyFill="1" applyBorder="1" applyAlignment="1">
      <alignment horizontal="center" wrapText="1"/>
    </xf>
    <xf numFmtId="0" fontId="3" fillId="2" borderId="3" xfId="0" applyFont="1" applyFill="1" applyBorder="1" applyAlignment="1">
      <alignment horizontal="center" wrapText="1"/>
    </xf>
    <xf numFmtId="0" fontId="3" fillId="2" borderId="4" xfId="0" applyFont="1" applyFill="1" applyBorder="1" applyAlignment="1">
      <alignment horizontal="center" wrapText="1"/>
    </xf>
    <xf numFmtId="0" fontId="2" fillId="2" borderId="1" xfId="0" applyFont="1" applyFill="1" applyBorder="1" applyAlignment="1">
      <alignment horizontal="center" wrapText="1"/>
    </xf>
    <xf numFmtId="0" fontId="5" fillId="2" borderId="2" xfId="0" applyFont="1" applyFill="1" applyBorder="1" applyAlignment="1">
      <alignment horizontal="center" wrapText="1"/>
    </xf>
    <xf numFmtId="0" fontId="6" fillId="2" borderId="17" xfId="0" applyFont="1" applyFill="1" applyBorder="1" applyAlignment="1">
      <alignment horizontal="center" wrapText="1"/>
    </xf>
    <xf numFmtId="0" fontId="6" fillId="2" borderId="18" xfId="0" applyFont="1" applyFill="1" applyBorder="1" applyAlignment="1">
      <alignment horizontal="center" wrapText="1"/>
    </xf>
    <xf numFmtId="0" fontId="4" fillId="2" borderId="7" xfId="0" applyFont="1" applyFill="1" applyBorder="1" applyAlignment="1">
      <alignment horizontal="center"/>
    </xf>
    <xf numFmtId="0" fontId="4" fillId="2" borderId="1" xfId="0" applyFont="1" applyFill="1" applyBorder="1" applyAlignment="1">
      <alignment horizontal="center"/>
    </xf>
    <xf numFmtId="0" fontId="2" fillId="2" borderId="10" xfId="0" applyFont="1" applyFill="1" applyBorder="1" applyAlignment="1">
      <alignment horizontal="center" wrapText="1"/>
    </xf>
    <xf numFmtId="0" fontId="26" fillId="0" borderId="0" xfId="0" applyFont="1" applyAlignment="1">
      <alignment horizontal="left" wrapText="1"/>
    </xf>
    <xf numFmtId="0" fontId="18" fillId="3" borderId="1" xfId="0" applyFont="1" applyFill="1" applyBorder="1" applyAlignment="1">
      <alignment horizontal="right" vertical="center" wrapText="1"/>
    </xf>
    <xf numFmtId="3" fontId="16" fillId="3" borderId="1" xfId="0" applyNumberFormat="1" applyFont="1" applyFill="1" applyBorder="1" applyAlignment="1">
      <alignment horizontal="center" vertical="center" wrapText="1"/>
    </xf>
    <xf numFmtId="166" fontId="23" fillId="0" borderId="5" xfId="0" applyNumberFormat="1" applyFont="1" applyBorder="1" applyAlignment="1">
      <alignment horizontal="center" wrapText="1"/>
    </xf>
    <xf numFmtId="0" fontId="12" fillId="0" borderId="0" xfId="0" applyFont="1" applyAlignment="1">
      <alignment horizontal="left" vertical="top" wrapText="1"/>
    </xf>
    <xf numFmtId="0" fontId="2" fillId="2" borderId="17" xfId="0" applyFont="1" applyFill="1" applyBorder="1" applyAlignment="1">
      <alignment horizontal="center" wrapText="1"/>
    </xf>
    <xf numFmtId="0" fontId="2" fillId="2" borderId="18" xfId="0" applyFont="1" applyFill="1" applyBorder="1" applyAlignment="1">
      <alignment horizontal="center" wrapText="1"/>
    </xf>
    <xf numFmtId="0" fontId="5" fillId="2" borderId="7" xfId="0" applyFont="1" applyFill="1" applyBorder="1" applyAlignment="1">
      <alignment horizontal="center" wrapText="1"/>
    </xf>
    <xf numFmtId="0" fontId="18" fillId="0" borderId="1" xfId="0" applyFont="1" applyBorder="1" applyAlignment="1">
      <alignment horizontal="right" vertical="center" wrapText="1"/>
    </xf>
    <xf numFmtId="4" fontId="1" fillId="0" borderId="0" xfId="0" applyNumberFormat="1" applyFont="1" applyAlignment="1">
      <alignment horizontal="right" vertical="center"/>
    </xf>
    <xf numFmtId="0" fontId="1" fillId="0" borderId="0" xfId="0" applyFont="1" applyAlignment="1">
      <alignment horizontal="right" vertical="center"/>
    </xf>
    <xf numFmtId="0" fontId="4" fillId="4" borderId="1" xfId="0" applyFont="1" applyFill="1" applyBorder="1" applyAlignment="1">
      <alignment horizontal="right"/>
    </xf>
    <xf numFmtId="0" fontId="15" fillId="0" borderId="2" xfId="0" applyFont="1" applyBorder="1" applyAlignment="1">
      <alignment horizontal="right"/>
    </xf>
    <xf numFmtId="0" fontId="15" fillId="0" borderId="6" xfId="0" applyFont="1" applyBorder="1" applyAlignment="1">
      <alignment horizontal="right"/>
    </xf>
    <xf numFmtId="0" fontId="15" fillId="0" borderId="7" xfId="0" applyFont="1" applyBorder="1" applyAlignment="1">
      <alignment horizontal="right"/>
    </xf>
    <xf numFmtId="164" fontId="16" fillId="0" borderId="1" xfId="0" applyNumberFormat="1" applyFont="1" applyBorder="1" applyAlignment="1">
      <alignment horizontal="center" vertical="center" wrapText="1"/>
    </xf>
    <xf numFmtId="1" fontId="16" fillId="0" borderId="1" xfId="0" applyNumberFormat="1" applyFont="1" applyBorder="1" applyAlignment="1">
      <alignment horizontal="center" vertical="center" wrapText="1"/>
    </xf>
    <xf numFmtId="3" fontId="16" fillId="0" borderId="1" xfId="0" applyNumberFormat="1" applyFont="1" applyBorder="1" applyAlignment="1">
      <alignment horizontal="center" vertical="center" wrapText="1"/>
    </xf>
    <xf numFmtId="2" fontId="1" fillId="0" borderId="0" xfId="0" applyNumberFormat="1" applyFont="1" applyAlignment="1">
      <alignment horizontal="center" vertical="center"/>
    </xf>
    <xf numFmtId="0" fontId="9" fillId="0" borderId="0" xfId="0" applyFont="1" applyAlignment="1">
      <alignment horizontal="right" vertical="top" wrapText="1"/>
    </xf>
    <xf numFmtId="0" fontId="9" fillId="0" borderId="0" xfId="0" applyFont="1" applyAlignment="1">
      <alignment horizontal="right" vertical="top"/>
    </xf>
    <xf numFmtId="0" fontId="9" fillId="0" borderId="0" xfId="0" applyFont="1" applyAlignment="1">
      <alignment horizontal="right"/>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635000</xdr:colOff>
      <xdr:row>3</xdr:row>
      <xdr:rowOff>0</xdr:rowOff>
    </xdr:from>
    <xdr:to>
      <xdr:col>10</xdr:col>
      <xdr:colOff>619125</xdr:colOff>
      <xdr:row>4</xdr:row>
      <xdr:rowOff>0</xdr:rowOff>
    </xdr:to>
    <xdr:cxnSp macro="">
      <xdr:nvCxnSpPr>
        <xdr:cNvPr id="3" name="Taisns savienotājs 2">
          <a:extLst>
            <a:ext uri="{FF2B5EF4-FFF2-40B4-BE49-F238E27FC236}">
              <a16:creationId xmlns:a16="http://schemas.microsoft.com/office/drawing/2014/main" id="{49412B73-521E-435A-AECD-6D86470FEFDC}"/>
            </a:ext>
          </a:extLst>
        </xdr:cNvPr>
        <xdr:cNvCxnSpPr/>
      </xdr:nvCxnSpPr>
      <xdr:spPr>
        <a:xfrm flipV="1">
          <a:off x="6223000" y="174625"/>
          <a:ext cx="4048125" cy="396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58"/>
  <sheetViews>
    <sheetView tabSelected="1" zoomScaleNormal="100" workbookViewId="0">
      <selection activeCell="Z10" sqref="Z10"/>
    </sheetView>
  </sheetViews>
  <sheetFormatPr defaultRowHeight="14" x14ac:dyDescent="0.3"/>
  <cols>
    <col min="1" max="1" width="6" style="1" customWidth="1"/>
    <col min="2" max="2" width="16" style="1" customWidth="1"/>
    <col min="3" max="3" width="10.453125" style="1" customWidth="1"/>
    <col min="4" max="4" width="10.453125" style="61" customWidth="1"/>
    <col min="5" max="16" width="10.453125" style="1" customWidth="1"/>
    <col min="17" max="17" width="14.54296875" style="1" hidden="1" customWidth="1"/>
    <col min="18" max="18" width="7.1796875" style="1" hidden="1" customWidth="1"/>
    <col min="19" max="22" width="8.7265625" style="1" hidden="1" customWidth="1"/>
    <col min="23" max="27" width="8.7265625" style="1"/>
    <col min="28" max="28" width="10.36328125" style="1" bestFit="1" customWidth="1"/>
    <col min="29" max="30" width="8.81640625" style="1" bestFit="1" customWidth="1"/>
    <col min="31" max="16384" width="8.7265625" style="1"/>
  </cols>
  <sheetData>
    <row r="1" spans="1:22" x14ac:dyDescent="0.3">
      <c r="A1" s="138" t="s">
        <v>55</v>
      </c>
      <c r="B1" s="138"/>
      <c r="C1" s="138"/>
      <c r="D1" s="138"/>
      <c r="E1" s="138"/>
      <c r="F1" s="138"/>
      <c r="G1" s="138"/>
      <c r="H1" s="138"/>
      <c r="I1" s="138"/>
      <c r="J1" s="138"/>
      <c r="K1" s="138"/>
      <c r="L1" s="138"/>
      <c r="M1" s="138"/>
      <c r="N1" s="138"/>
      <c r="O1" s="138"/>
      <c r="P1" s="138"/>
    </row>
    <row r="2" spans="1:22" ht="38.5" customHeight="1" x14ac:dyDescent="0.3">
      <c r="A2" s="136" t="s">
        <v>56</v>
      </c>
      <c r="B2" s="137"/>
      <c r="C2" s="137"/>
      <c r="D2" s="137"/>
      <c r="E2" s="137"/>
      <c r="F2" s="137"/>
      <c r="G2" s="137"/>
      <c r="H2" s="137"/>
      <c r="I2" s="137"/>
      <c r="J2" s="137"/>
      <c r="K2" s="137"/>
      <c r="L2" s="137"/>
      <c r="M2" s="137"/>
      <c r="N2" s="137"/>
      <c r="O2" s="137"/>
      <c r="P2" s="137"/>
    </row>
    <row r="3" spans="1:22" ht="44" customHeight="1" thickBot="1" x14ac:dyDescent="0.35">
      <c r="A3" s="102" t="s">
        <v>50</v>
      </c>
      <c r="B3" s="103"/>
      <c r="C3" s="103"/>
      <c r="D3" s="103"/>
      <c r="E3" s="103"/>
      <c r="F3" s="103"/>
      <c r="G3" s="103"/>
      <c r="H3" s="103"/>
      <c r="I3" s="103"/>
      <c r="J3" s="103"/>
      <c r="K3" s="103"/>
      <c r="L3" s="103"/>
      <c r="M3" s="103"/>
      <c r="N3" s="103"/>
      <c r="O3" s="103"/>
      <c r="P3" s="103"/>
    </row>
    <row r="4" spans="1:22" ht="31.5" customHeight="1" x14ac:dyDescent="0.3">
      <c r="B4" s="100" t="s">
        <v>0</v>
      </c>
      <c r="C4" s="104" t="s">
        <v>52</v>
      </c>
      <c r="D4" s="105"/>
      <c r="E4" s="105"/>
      <c r="F4" s="105"/>
      <c r="G4" s="105"/>
      <c r="H4" s="105"/>
      <c r="I4" s="106"/>
      <c r="J4" s="107" t="s">
        <v>53</v>
      </c>
      <c r="K4" s="108"/>
      <c r="L4" s="108"/>
      <c r="M4" s="108"/>
      <c r="N4" s="108"/>
      <c r="O4" s="108"/>
      <c r="P4" s="109"/>
    </row>
    <row r="5" spans="1:22" ht="14.5" hidden="1" customHeight="1" x14ac:dyDescent="0.3">
      <c r="B5" s="101"/>
      <c r="C5" s="122" t="s">
        <v>32</v>
      </c>
      <c r="D5" s="124" t="s">
        <v>37</v>
      </c>
      <c r="E5" s="110" t="s">
        <v>30</v>
      </c>
      <c r="F5" s="110" t="s">
        <v>31</v>
      </c>
      <c r="G5" s="110" t="s">
        <v>28</v>
      </c>
      <c r="H5" s="111" t="s">
        <v>34</v>
      </c>
      <c r="I5" s="112" t="s">
        <v>1</v>
      </c>
      <c r="J5" s="114"/>
      <c r="K5" s="115"/>
      <c r="L5" s="115"/>
      <c r="M5" s="115"/>
      <c r="N5" s="115"/>
      <c r="O5" s="115"/>
      <c r="P5" s="116" t="s">
        <v>40</v>
      </c>
    </row>
    <row r="6" spans="1:22" s="2" customFormat="1" ht="96.5" customHeight="1" x14ac:dyDescent="0.25">
      <c r="B6" s="101"/>
      <c r="C6" s="123"/>
      <c r="D6" s="124"/>
      <c r="E6" s="110"/>
      <c r="F6" s="110"/>
      <c r="G6" s="110"/>
      <c r="H6" s="111"/>
      <c r="I6" s="113"/>
      <c r="J6" s="23" t="s">
        <v>3</v>
      </c>
      <c r="K6" s="3" t="s">
        <v>35</v>
      </c>
      <c r="L6" s="3" t="s">
        <v>2</v>
      </c>
      <c r="M6" s="3" t="s">
        <v>4</v>
      </c>
      <c r="N6" s="3" t="s">
        <v>36</v>
      </c>
      <c r="O6" s="3" t="s">
        <v>2</v>
      </c>
      <c r="P6" s="116"/>
    </row>
    <row r="7" spans="1:22" s="2" customFormat="1" ht="10.5" x14ac:dyDescent="0.25">
      <c r="B7" s="101"/>
      <c r="C7" s="27" t="s">
        <v>5</v>
      </c>
      <c r="D7" s="31" t="s">
        <v>5</v>
      </c>
      <c r="E7" s="4" t="s">
        <v>5</v>
      </c>
      <c r="F7" s="4" t="s">
        <v>5</v>
      </c>
      <c r="G7" s="4" t="s">
        <v>5</v>
      </c>
      <c r="H7" s="20" t="s">
        <v>6</v>
      </c>
      <c r="I7" s="27" t="s">
        <v>7</v>
      </c>
      <c r="J7" s="24" t="s">
        <v>7</v>
      </c>
      <c r="K7" s="5" t="s">
        <v>7</v>
      </c>
      <c r="L7" s="5" t="s">
        <v>8</v>
      </c>
      <c r="M7" s="5" t="s">
        <v>7</v>
      </c>
      <c r="N7" s="5" t="s">
        <v>7</v>
      </c>
      <c r="O7" s="5" t="s">
        <v>8</v>
      </c>
      <c r="P7" s="6" t="s">
        <v>8</v>
      </c>
    </row>
    <row r="8" spans="1:22" s="2" customFormat="1" ht="14" customHeight="1" x14ac:dyDescent="0.3">
      <c r="B8" s="78">
        <v>1</v>
      </c>
      <c r="C8" s="79">
        <v>2</v>
      </c>
      <c r="D8" s="80">
        <v>3</v>
      </c>
      <c r="E8" s="81">
        <v>4</v>
      </c>
      <c r="F8" s="81">
        <v>5</v>
      </c>
      <c r="G8" s="81">
        <v>6</v>
      </c>
      <c r="H8" s="82">
        <v>7</v>
      </c>
      <c r="I8" s="79">
        <v>8</v>
      </c>
      <c r="J8" s="83">
        <v>9</v>
      </c>
      <c r="K8" s="84">
        <v>10</v>
      </c>
      <c r="L8" s="84">
        <v>11</v>
      </c>
      <c r="M8" s="84">
        <v>12</v>
      </c>
      <c r="N8" s="84">
        <v>13</v>
      </c>
      <c r="O8" s="84">
        <v>14</v>
      </c>
      <c r="P8" s="85">
        <v>15</v>
      </c>
    </row>
    <row r="9" spans="1:22" ht="17" customHeight="1" x14ac:dyDescent="0.3">
      <c r="A9" s="93">
        <v>1</v>
      </c>
      <c r="B9" s="36" t="s">
        <v>10</v>
      </c>
      <c r="C9" s="34">
        <v>142</v>
      </c>
      <c r="D9" s="32" t="s">
        <v>29</v>
      </c>
      <c r="E9" s="19">
        <v>21</v>
      </c>
      <c r="F9" s="19">
        <f>C9-E9</f>
        <v>121</v>
      </c>
      <c r="G9" s="19">
        <f>C9</f>
        <v>142</v>
      </c>
      <c r="H9" s="21">
        <f>I9/G9</f>
        <v>19.577464788732396</v>
      </c>
      <c r="I9" s="28">
        <f>J9+M9</f>
        <v>2780</v>
      </c>
      <c r="J9" s="25">
        <v>2365</v>
      </c>
      <c r="K9" s="17">
        <f>J9/G9</f>
        <v>16.654929577464788</v>
      </c>
      <c r="L9" s="99">
        <v>52.2</v>
      </c>
      <c r="M9" s="8">
        <v>415</v>
      </c>
      <c r="N9" s="17">
        <f>M9/G9</f>
        <v>2.9225352112676055</v>
      </c>
      <c r="O9" s="99">
        <f>L9*0.75</f>
        <v>39.150000000000006</v>
      </c>
      <c r="P9" s="9">
        <f>J9*$L$9+M9*$O$9</f>
        <v>139700.25</v>
      </c>
      <c r="R9" s="92">
        <f>E9*100/G9</f>
        <v>14.788732394366198</v>
      </c>
      <c r="S9" s="135">
        <f>AVERAGE(R9:R16)</f>
        <v>19.855295047034296</v>
      </c>
    </row>
    <row r="10" spans="1:22" ht="17" customHeight="1" x14ac:dyDescent="0.3">
      <c r="A10" s="93">
        <v>2</v>
      </c>
      <c r="B10" s="36" t="s">
        <v>11</v>
      </c>
      <c r="C10" s="34">
        <v>119</v>
      </c>
      <c r="D10" s="32">
        <f>C10-C9</f>
        <v>-23</v>
      </c>
      <c r="E10" s="19">
        <v>45</v>
      </c>
      <c r="F10" s="19">
        <f t="shared" ref="F10:F20" si="0">C10-E10+F9</f>
        <v>195</v>
      </c>
      <c r="G10" s="19">
        <f>SUM(C9:C10)-E9</f>
        <v>240</v>
      </c>
      <c r="H10" s="21">
        <f t="shared" ref="H10:H20" si="1">I10/G10</f>
        <v>18.829166666666666</v>
      </c>
      <c r="I10" s="28">
        <f t="shared" ref="I10:I20" si="2">J10+M10</f>
        <v>4519</v>
      </c>
      <c r="J10" s="25">
        <v>4103</v>
      </c>
      <c r="K10" s="17">
        <f t="shared" ref="K10:K16" si="3">J10/G10</f>
        <v>17.095833333333335</v>
      </c>
      <c r="L10" s="99"/>
      <c r="M10" s="8">
        <v>416</v>
      </c>
      <c r="N10" s="17">
        <f t="shared" ref="N10:N16" si="4">M10/G10</f>
        <v>1.7333333333333334</v>
      </c>
      <c r="O10" s="99"/>
      <c r="P10" s="9">
        <f t="shared" ref="P10:P20" si="5">J10*$L$9+M10*$O$9</f>
        <v>230463</v>
      </c>
      <c r="R10" s="97">
        <f t="shared" ref="R10:R16" si="6">E10*100/G10</f>
        <v>18.75</v>
      </c>
      <c r="S10" s="135"/>
      <c r="U10" s="98">
        <f>K10-K9</f>
        <v>0.44090375586854691</v>
      </c>
      <c r="V10" s="126">
        <f>AVERAGE(U10:U16)</f>
        <v>0.55235874940897545</v>
      </c>
    </row>
    <row r="11" spans="1:22" ht="17" customHeight="1" x14ac:dyDescent="0.3">
      <c r="A11" s="93">
        <v>3</v>
      </c>
      <c r="B11" s="36" t="s">
        <v>12</v>
      </c>
      <c r="C11" s="34">
        <v>147</v>
      </c>
      <c r="D11" s="32">
        <f t="shared" ref="D11:D14" si="7">C11-C10</f>
        <v>28</v>
      </c>
      <c r="E11" s="19">
        <v>73</v>
      </c>
      <c r="F11" s="19">
        <f t="shared" si="0"/>
        <v>269</v>
      </c>
      <c r="G11" s="19">
        <f>SUM(C9:C11)-SUM(E9:E10)</f>
        <v>342</v>
      </c>
      <c r="H11" s="21">
        <f t="shared" si="1"/>
        <v>20.637426900584796</v>
      </c>
      <c r="I11" s="28">
        <f t="shared" si="2"/>
        <v>7058</v>
      </c>
      <c r="J11" s="25">
        <v>6297</v>
      </c>
      <c r="K11" s="17">
        <f t="shared" si="3"/>
        <v>18.412280701754387</v>
      </c>
      <c r="L11" s="99"/>
      <c r="M11" s="8">
        <v>761</v>
      </c>
      <c r="N11" s="17">
        <f t="shared" si="4"/>
        <v>2.2251461988304095</v>
      </c>
      <c r="O11" s="99"/>
      <c r="P11" s="9">
        <f t="shared" si="5"/>
        <v>358496.55000000005</v>
      </c>
      <c r="R11" s="92">
        <f t="shared" si="6"/>
        <v>21.345029239766081</v>
      </c>
      <c r="S11" s="135"/>
      <c r="U11" s="98">
        <f t="shared" ref="U11:U16" si="8">K11-K10</f>
        <v>1.316447368421052</v>
      </c>
      <c r="V11" s="127"/>
    </row>
    <row r="12" spans="1:22" ht="17" customHeight="1" x14ac:dyDescent="0.3">
      <c r="A12" s="93">
        <v>4</v>
      </c>
      <c r="B12" s="36" t="s">
        <v>13</v>
      </c>
      <c r="C12" s="34">
        <v>157</v>
      </c>
      <c r="D12" s="32">
        <f t="shared" si="7"/>
        <v>10</v>
      </c>
      <c r="E12" s="19">
        <v>94</v>
      </c>
      <c r="F12" s="19">
        <f t="shared" si="0"/>
        <v>332</v>
      </c>
      <c r="G12" s="19">
        <f>SUM(C9:C12)-SUM(E9:E11)</f>
        <v>426</v>
      </c>
      <c r="H12" s="21">
        <f t="shared" si="1"/>
        <v>19.856807511737088</v>
      </c>
      <c r="I12" s="28">
        <f t="shared" si="2"/>
        <v>8459</v>
      </c>
      <c r="J12" s="25">
        <v>7547</v>
      </c>
      <c r="K12" s="17">
        <f t="shared" si="3"/>
        <v>17.715962441314552</v>
      </c>
      <c r="L12" s="99"/>
      <c r="M12" s="8">
        <v>912</v>
      </c>
      <c r="N12" s="17">
        <f t="shared" si="4"/>
        <v>2.140845070422535</v>
      </c>
      <c r="O12" s="99"/>
      <c r="P12" s="9">
        <f t="shared" si="5"/>
        <v>429658.2</v>
      </c>
      <c r="R12" s="92">
        <f t="shared" si="6"/>
        <v>22.065727699530516</v>
      </c>
      <c r="S12" s="135"/>
      <c r="U12" s="98">
        <f t="shared" si="8"/>
        <v>-0.6963182604398348</v>
      </c>
      <c r="V12" s="127"/>
    </row>
    <row r="13" spans="1:22" ht="17" customHeight="1" x14ac:dyDescent="0.3">
      <c r="A13" s="93">
        <v>5</v>
      </c>
      <c r="B13" s="36" t="s">
        <v>14</v>
      </c>
      <c r="C13" s="34">
        <v>119</v>
      </c>
      <c r="D13" s="32">
        <f t="shared" si="7"/>
        <v>-38</v>
      </c>
      <c r="E13" s="19">
        <v>104</v>
      </c>
      <c r="F13" s="19">
        <f t="shared" si="0"/>
        <v>347</v>
      </c>
      <c r="G13" s="19">
        <f>SUM(C9:C13)-SUM(E9:E12)</f>
        <v>451</v>
      </c>
      <c r="H13" s="21">
        <f t="shared" si="1"/>
        <v>21.086474501108647</v>
      </c>
      <c r="I13" s="28">
        <f t="shared" si="2"/>
        <v>9510</v>
      </c>
      <c r="J13" s="25">
        <v>8701</v>
      </c>
      <c r="K13" s="17">
        <f t="shared" si="3"/>
        <v>19.292682926829269</v>
      </c>
      <c r="L13" s="99"/>
      <c r="M13" s="8">
        <v>809</v>
      </c>
      <c r="N13" s="17">
        <f t="shared" si="4"/>
        <v>1.7937915742793791</v>
      </c>
      <c r="O13" s="99"/>
      <c r="P13" s="9">
        <f t="shared" si="5"/>
        <v>485864.55000000005</v>
      </c>
      <c r="R13" s="92">
        <f t="shared" si="6"/>
        <v>23.059866962305986</v>
      </c>
      <c r="S13" s="135"/>
      <c r="U13" s="98">
        <f t="shared" si="8"/>
        <v>1.5767204855147163</v>
      </c>
      <c r="V13" s="127"/>
    </row>
    <row r="14" spans="1:22" ht="17" customHeight="1" x14ac:dyDescent="0.3">
      <c r="A14" s="93">
        <v>6</v>
      </c>
      <c r="B14" s="36" t="s">
        <v>15</v>
      </c>
      <c r="C14" s="34">
        <v>149</v>
      </c>
      <c r="D14" s="32">
        <f t="shared" si="7"/>
        <v>30</v>
      </c>
      <c r="E14" s="19">
        <v>97</v>
      </c>
      <c r="F14" s="19">
        <f t="shared" si="0"/>
        <v>399</v>
      </c>
      <c r="G14" s="19">
        <f>SUM(C9:C14)-SUM(E9:E13)</f>
        <v>496</v>
      </c>
      <c r="H14" s="21">
        <f t="shared" si="1"/>
        <v>21.026209677419356</v>
      </c>
      <c r="I14" s="28">
        <f t="shared" si="2"/>
        <v>10429</v>
      </c>
      <c r="J14" s="25">
        <v>9624</v>
      </c>
      <c r="K14" s="17">
        <f t="shared" si="3"/>
        <v>19.403225806451612</v>
      </c>
      <c r="L14" s="99"/>
      <c r="M14" s="8">
        <v>805</v>
      </c>
      <c r="N14" s="17">
        <f t="shared" si="4"/>
        <v>1.622983870967742</v>
      </c>
      <c r="O14" s="99"/>
      <c r="P14" s="9">
        <f t="shared" si="5"/>
        <v>533888.55000000005</v>
      </c>
      <c r="R14" s="92">
        <f t="shared" si="6"/>
        <v>19.556451612903224</v>
      </c>
      <c r="S14" s="135"/>
      <c r="U14" s="98">
        <f t="shared" si="8"/>
        <v>0.11054287962234355</v>
      </c>
      <c r="V14" s="127"/>
    </row>
    <row r="15" spans="1:22" ht="17" customHeight="1" x14ac:dyDescent="0.3">
      <c r="A15" s="93">
        <v>7</v>
      </c>
      <c r="B15" s="36" t="s">
        <v>16</v>
      </c>
      <c r="C15" s="34">
        <v>166</v>
      </c>
      <c r="D15" s="32">
        <f>C15-C14</f>
        <v>17</v>
      </c>
      <c r="E15" s="19">
        <v>125</v>
      </c>
      <c r="F15" s="19">
        <f t="shared" si="0"/>
        <v>440</v>
      </c>
      <c r="G15" s="19">
        <f>SUM(C9:C15)-SUM(E9:E14)</f>
        <v>565</v>
      </c>
      <c r="H15" s="21">
        <f t="shared" si="1"/>
        <v>21.823008849557521</v>
      </c>
      <c r="I15" s="28">
        <f t="shared" si="2"/>
        <v>12330</v>
      </c>
      <c r="J15" s="25">
        <v>11148</v>
      </c>
      <c r="K15" s="17">
        <f t="shared" si="3"/>
        <v>19.730973451327433</v>
      </c>
      <c r="L15" s="99"/>
      <c r="M15" s="8">
        <v>1182</v>
      </c>
      <c r="N15" s="17">
        <f t="shared" si="4"/>
        <v>2.0920353982300885</v>
      </c>
      <c r="O15" s="99"/>
      <c r="P15" s="9">
        <f t="shared" si="5"/>
        <v>628200.9</v>
      </c>
      <c r="R15" s="92">
        <f t="shared" si="6"/>
        <v>22.123893805309734</v>
      </c>
      <c r="S15" s="135"/>
      <c r="U15" s="98">
        <f t="shared" si="8"/>
        <v>0.32774764487582075</v>
      </c>
      <c r="V15" s="127"/>
    </row>
    <row r="16" spans="1:22" ht="17" customHeight="1" thickBot="1" x14ac:dyDescent="0.35">
      <c r="A16" s="50">
        <v>8</v>
      </c>
      <c r="B16" s="51" t="s">
        <v>17</v>
      </c>
      <c r="C16" s="52">
        <v>143</v>
      </c>
      <c r="D16" s="53">
        <f>C16-C15</f>
        <v>-23</v>
      </c>
      <c r="E16" s="54">
        <v>100</v>
      </c>
      <c r="F16" s="54">
        <f>C16-E16+F15</f>
        <v>483</v>
      </c>
      <c r="G16" s="54">
        <f>SUM(C9:C16)-SUM(E9:E15)</f>
        <v>583</v>
      </c>
      <c r="H16" s="55">
        <f>I16/G16</f>
        <v>22.538593481989707</v>
      </c>
      <c r="I16" s="56">
        <f t="shared" si="2"/>
        <v>13140</v>
      </c>
      <c r="J16" s="57">
        <v>11964</v>
      </c>
      <c r="K16" s="58">
        <f t="shared" si="3"/>
        <v>20.521440823327616</v>
      </c>
      <c r="L16" s="99"/>
      <c r="M16" s="59">
        <v>1176</v>
      </c>
      <c r="N16" s="58">
        <f t="shared" si="4"/>
        <v>2.0171526586620927</v>
      </c>
      <c r="O16" s="99"/>
      <c r="P16" s="60">
        <f t="shared" si="5"/>
        <v>670561.20000000007</v>
      </c>
      <c r="R16" s="92">
        <f t="shared" si="6"/>
        <v>17.152658662092623</v>
      </c>
      <c r="S16" s="135"/>
      <c r="U16" s="98">
        <f t="shared" si="8"/>
        <v>0.79046737200018313</v>
      </c>
      <c r="V16" s="127"/>
    </row>
    <row r="17" spans="1:21" ht="17" customHeight="1" x14ac:dyDescent="0.3">
      <c r="A17" s="14">
        <v>9</v>
      </c>
      <c r="B17" s="42" t="s">
        <v>18</v>
      </c>
      <c r="C17" s="43">
        <f>C16+D17</f>
        <v>160</v>
      </c>
      <c r="D17" s="44">
        <f>D15</f>
        <v>17</v>
      </c>
      <c r="E17" s="45">
        <f>ROUND(G17*$S$9/100,0)</f>
        <v>128</v>
      </c>
      <c r="F17" s="45">
        <f>C17-E17+F16</f>
        <v>515</v>
      </c>
      <c r="G17" s="45">
        <f>SUM(C9:C17)-SUM(E9:E16)</f>
        <v>643</v>
      </c>
      <c r="H17" s="46">
        <f>I17/G17</f>
        <v>23.142228810683712</v>
      </c>
      <c r="I17" s="47">
        <f>J17+M17</f>
        <v>14880.453125269627</v>
      </c>
      <c r="J17" s="48">
        <f>G17*K17</f>
        <v>13550.453125269627</v>
      </c>
      <c r="K17" s="49">
        <f>K16+$V$10</f>
        <v>21.07379957273659</v>
      </c>
      <c r="L17" s="99"/>
      <c r="M17" s="7">
        <f>ROUND(G17*N17,0)</f>
        <v>1330</v>
      </c>
      <c r="N17" s="49">
        <f>AVERAGE(N9:N16)</f>
        <v>2.0684779144991481</v>
      </c>
      <c r="O17" s="99"/>
      <c r="P17" s="16">
        <f t="shared" si="5"/>
        <v>759403.15313907457</v>
      </c>
    </row>
    <row r="18" spans="1:21" ht="17" customHeight="1" x14ac:dyDescent="0.3">
      <c r="A18" s="14">
        <v>10</v>
      </c>
      <c r="B18" s="37" t="s">
        <v>19</v>
      </c>
      <c r="C18" s="35">
        <f t="shared" ref="C18:C20" si="9">C17+D18</f>
        <v>137</v>
      </c>
      <c r="D18" s="33">
        <f>D16</f>
        <v>-23</v>
      </c>
      <c r="E18" s="45">
        <f t="shared" ref="E18:E20" si="10">ROUND(G18*$S$9/100,0)</f>
        <v>129</v>
      </c>
      <c r="F18" s="15">
        <f t="shared" si="0"/>
        <v>523</v>
      </c>
      <c r="G18" s="15">
        <f>SUM(C9:C18)-SUM(E9:E17)</f>
        <v>652</v>
      </c>
      <c r="H18" s="22">
        <f t="shared" si="1"/>
        <v>23.695176727053539</v>
      </c>
      <c r="I18" s="29">
        <f t="shared" si="2"/>
        <v>15449.255226038907</v>
      </c>
      <c r="J18" s="26">
        <f t="shared" ref="J18:J20" si="11">G18*K18</f>
        <v>14100.255226038907</v>
      </c>
      <c r="K18" s="49">
        <f t="shared" ref="K18:K20" si="12">K17+$V$10</f>
        <v>21.626158322145564</v>
      </c>
      <c r="L18" s="99"/>
      <c r="M18" s="7">
        <f t="shared" ref="M18:M20" si="13">ROUND(G18*N18,0)</f>
        <v>1349</v>
      </c>
      <c r="N18" s="18">
        <f t="shared" ref="N18:N20" si="14">N17</f>
        <v>2.0684779144991481</v>
      </c>
      <c r="O18" s="99"/>
      <c r="P18" s="16">
        <f t="shared" si="5"/>
        <v>788846.67279923102</v>
      </c>
    </row>
    <row r="19" spans="1:21" ht="17" customHeight="1" x14ac:dyDescent="0.3">
      <c r="A19" s="14">
        <v>11</v>
      </c>
      <c r="B19" s="37" t="s">
        <v>20</v>
      </c>
      <c r="C19" s="35">
        <f t="shared" si="9"/>
        <v>154</v>
      </c>
      <c r="D19" s="33">
        <f>D15</f>
        <v>17</v>
      </c>
      <c r="E19" s="45">
        <f t="shared" si="10"/>
        <v>134</v>
      </c>
      <c r="F19" s="15">
        <f t="shared" si="0"/>
        <v>543</v>
      </c>
      <c r="G19" s="15">
        <f>SUM(C9:C19)-SUM(E9:E18)</f>
        <v>677</v>
      </c>
      <c r="H19" s="22">
        <f t="shared" si="1"/>
        <v>24.246463895779058</v>
      </c>
      <c r="I19" s="29">
        <f t="shared" si="2"/>
        <v>16414.856057442423</v>
      </c>
      <c r="J19" s="26">
        <f t="shared" si="11"/>
        <v>15014.856057442423</v>
      </c>
      <c r="K19" s="49">
        <f t="shared" si="12"/>
        <v>22.178517071554538</v>
      </c>
      <c r="L19" s="99"/>
      <c r="M19" s="7">
        <f t="shared" si="13"/>
        <v>1400</v>
      </c>
      <c r="N19" s="18">
        <f t="shared" si="14"/>
        <v>2.0684779144991481</v>
      </c>
      <c r="O19" s="99"/>
      <c r="P19" s="16">
        <f t="shared" si="5"/>
        <v>838585.48619849456</v>
      </c>
    </row>
    <row r="20" spans="1:21" ht="17" customHeight="1" x14ac:dyDescent="0.3">
      <c r="A20" s="14">
        <v>12</v>
      </c>
      <c r="B20" s="37" t="s">
        <v>21</v>
      </c>
      <c r="C20" s="35">
        <f t="shared" si="9"/>
        <v>131</v>
      </c>
      <c r="D20" s="33">
        <f>D16</f>
        <v>-23</v>
      </c>
      <c r="E20" s="45">
        <f t="shared" si="10"/>
        <v>134</v>
      </c>
      <c r="F20" s="15">
        <f t="shared" si="0"/>
        <v>540</v>
      </c>
      <c r="G20" s="15">
        <f>SUM(C9:C20)-SUM(E9:E19)</f>
        <v>674</v>
      </c>
      <c r="H20" s="22">
        <f t="shared" si="1"/>
        <v>24.799125079123748</v>
      </c>
      <c r="I20" s="29">
        <f t="shared" si="2"/>
        <v>16714.610303329406</v>
      </c>
      <c r="J20" s="26">
        <f t="shared" si="11"/>
        <v>15320.610303329408</v>
      </c>
      <c r="K20" s="49">
        <f t="shared" si="12"/>
        <v>22.730875820963512</v>
      </c>
      <c r="L20" s="99"/>
      <c r="M20" s="7">
        <f t="shared" si="13"/>
        <v>1394</v>
      </c>
      <c r="N20" s="18">
        <f t="shared" si="14"/>
        <v>2.0684779144991481</v>
      </c>
      <c r="O20" s="99"/>
      <c r="P20" s="16">
        <f t="shared" si="5"/>
        <v>854310.95783379511</v>
      </c>
    </row>
    <row r="21" spans="1:21" s="12" customFormat="1" ht="17" customHeight="1" thickBot="1" x14ac:dyDescent="0.35">
      <c r="A21" s="13">
        <v>13</v>
      </c>
      <c r="B21" s="38" t="s">
        <v>9</v>
      </c>
      <c r="C21" s="30">
        <f>SUM(C9:C20)</f>
        <v>1724</v>
      </c>
      <c r="D21" s="40" t="s">
        <v>33</v>
      </c>
      <c r="E21" s="10">
        <f t="shared" ref="E21" si="15">SUM(E9:E20)</f>
        <v>1184</v>
      </c>
      <c r="F21" s="10">
        <f>F20</f>
        <v>540</v>
      </c>
      <c r="G21" s="10" t="s">
        <v>33</v>
      </c>
      <c r="H21" s="39">
        <f>AVERAGE(H9:H20)</f>
        <v>21.771512240869686</v>
      </c>
      <c r="I21" s="30">
        <f>SUM(I9:I20)</f>
        <v>131684.17471208036</v>
      </c>
      <c r="J21" s="40">
        <f>SUM(J9:J20)</f>
        <v>119735.17471208036</v>
      </c>
      <c r="K21" s="10" t="s">
        <v>33</v>
      </c>
      <c r="L21" s="41">
        <f>L9</f>
        <v>52.2</v>
      </c>
      <c r="M21" s="10">
        <f>SUM(M9:M20)</f>
        <v>11949</v>
      </c>
      <c r="N21" s="10" t="s">
        <v>33</v>
      </c>
      <c r="O21" s="41">
        <f>O9</f>
        <v>39.150000000000006</v>
      </c>
      <c r="P21" s="11">
        <f>SUM(P9:P20)</f>
        <v>6717979.4699705951</v>
      </c>
    </row>
    <row r="22" spans="1:21" x14ac:dyDescent="0.3">
      <c r="A22" s="62"/>
      <c r="B22" s="62"/>
      <c r="C22" s="62"/>
      <c r="D22" s="63"/>
      <c r="E22" s="62"/>
      <c r="F22" s="62"/>
      <c r="G22" s="62"/>
      <c r="H22" s="62"/>
      <c r="I22" s="62"/>
      <c r="J22" s="62"/>
      <c r="K22" s="62"/>
    </row>
    <row r="23" spans="1:21" x14ac:dyDescent="0.3">
      <c r="A23" s="121" t="s">
        <v>22</v>
      </c>
      <c r="B23" s="121"/>
      <c r="C23" s="121"/>
      <c r="D23" s="1"/>
    </row>
    <row r="24" spans="1:21" ht="43" customHeight="1" x14ac:dyDescent="0.3">
      <c r="A24" s="121"/>
      <c r="B24" s="121"/>
      <c r="C24" s="121"/>
      <c r="D24" s="120" t="s">
        <v>23</v>
      </c>
      <c r="E24" s="120"/>
      <c r="F24" s="120" t="s">
        <v>54</v>
      </c>
      <c r="G24" s="120"/>
      <c r="H24" s="87" t="s">
        <v>24</v>
      </c>
    </row>
    <row r="25" spans="1:21" ht="25" customHeight="1" x14ac:dyDescent="0.3">
      <c r="B25" s="125" t="s">
        <v>25</v>
      </c>
      <c r="C25" s="125"/>
      <c r="D25" s="133">
        <f>D28/360</f>
        <v>257.83333333333331</v>
      </c>
      <c r="E25" s="133"/>
      <c r="F25" s="133">
        <f>F28/360</f>
        <v>333.97270753355656</v>
      </c>
      <c r="G25" s="133"/>
      <c r="H25" s="77">
        <f>F25*100/D25</f>
        <v>129.53046187468257</v>
      </c>
      <c r="O25" s="69"/>
      <c r="P25" s="69"/>
      <c r="Q25" s="69"/>
      <c r="R25" s="69"/>
      <c r="S25" s="69"/>
      <c r="T25" s="69"/>
      <c r="U25" s="69"/>
    </row>
    <row r="26" spans="1:21" s="89" customFormat="1" ht="25" hidden="1" customHeight="1" x14ac:dyDescent="0.3">
      <c r="B26" s="118" t="s">
        <v>26</v>
      </c>
      <c r="C26" s="118"/>
      <c r="D26" s="119"/>
      <c r="E26" s="119"/>
      <c r="F26" s="119">
        <v>495</v>
      </c>
      <c r="G26" s="119"/>
      <c r="H26" s="90"/>
      <c r="I26" s="89" t="s">
        <v>49</v>
      </c>
      <c r="O26" s="91"/>
      <c r="P26" s="91"/>
      <c r="Q26" s="91"/>
      <c r="R26" s="91"/>
      <c r="S26" s="91"/>
      <c r="T26" s="91"/>
      <c r="U26" s="91"/>
    </row>
    <row r="27" spans="1:21" s="89" customFormat="1" ht="25" hidden="1" customHeight="1" x14ac:dyDescent="0.3">
      <c r="B27" s="118" t="s">
        <v>26</v>
      </c>
      <c r="C27" s="118"/>
      <c r="D27" s="119"/>
      <c r="E27" s="119"/>
      <c r="F27" s="119">
        <f>J21</f>
        <v>119735.17471208036</v>
      </c>
      <c r="G27" s="119"/>
      <c r="H27" s="90"/>
      <c r="O27" s="91"/>
      <c r="P27" s="91"/>
      <c r="Q27" s="91"/>
      <c r="R27" s="91"/>
      <c r="S27" s="91"/>
      <c r="T27" s="91"/>
      <c r="U27" s="91"/>
    </row>
    <row r="28" spans="1:21" ht="25" customHeight="1" x14ac:dyDescent="0.3">
      <c r="B28" s="125" t="s">
        <v>26</v>
      </c>
      <c r="C28" s="125"/>
      <c r="D28" s="134">
        <v>92820</v>
      </c>
      <c r="E28" s="134"/>
      <c r="F28" s="134">
        <f>F26+F27</f>
        <v>120230.17471208036</v>
      </c>
      <c r="G28" s="134"/>
      <c r="H28" s="77">
        <f t="shared" ref="H28:H32" si="16">F28*100/D28</f>
        <v>129.53046187468257</v>
      </c>
      <c r="O28" s="69"/>
      <c r="P28" s="69"/>
      <c r="Q28" s="69"/>
      <c r="R28" s="69"/>
      <c r="S28" s="69"/>
      <c r="T28" s="69"/>
      <c r="U28" s="69"/>
    </row>
    <row r="29" spans="1:21" s="89" customFormat="1" ht="25" hidden="1" customHeight="1" x14ac:dyDescent="0.3">
      <c r="B29" s="118" t="s">
        <v>27</v>
      </c>
      <c r="C29" s="118"/>
      <c r="D29" s="119"/>
      <c r="E29" s="119"/>
      <c r="F29" s="119">
        <v>19</v>
      </c>
      <c r="G29" s="119"/>
      <c r="H29" s="90"/>
      <c r="I29" s="89" t="s">
        <v>49</v>
      </c>
      <c r="O29" s="91"/>
      <c r="P29" s="91"/>
      <c r="Q29" s="91"/>
      <c r="R29" s="91"/>
      <c r="S29" s="91"/>
      <c r="T29" s="91"/>
      <c r="U29" s="91"/>
    </row>
    <row r="30" spans="1:21" s="89" customFormat="1" ht="25" hidden="1" customHeight="1" x14ac:dyDescent="0.3">
      <c r="B30" s="118" t="s">
        <v>27</v>
      </c>
      <c r="C30" s="118"/>
      <c r="D30" s="119"/>
      <c r="E30" s="119"/>
      <c r="F30" s="119">
        <f>C21</f>
        <v>1724</v>
      </c>
      <c r="G30" s="119"/>
      <c r="H30" s="90"/>
      <c r="O30" s="91"/>
      <c r="P30" s="91"/>
      <c r="Q30" s="91"/>
      <c r="R30" s="91"/>
      <c r="S30" s="91"/>
      <c r="T30" s="91"/>
      <c r="U30" s="91"/>
    </row>
    <row r="31" spans="1:21" ht="25" customHeight="1" x14ac:dyDescent="0.3">
      <c r="B31" s="125" t="s">
        <v>27</v>
      </c>
      <c r="C31" s="125"/>
      <c r="D31" s="134">
        <v>1820</v>
      </c>
      <c r="E31" s="134"/>
      <c r="F31" s="134">
        <f>F29+F30</f>
        <v>1743</v>
      </c>
      <c r="G31" s="134"/>
      <c r="H31" s="77">
        <f t="shared" si="16"/>
        <v>95.769230769230774</v>
      </c>
      <c r="O31" s="69"/>
      <c r="P31" s="69"/>
      <c r="Q31" s="69"/>
      <c r="R31" s="69"/>
      <c r="S31" s="69"/>
      <c r="T31" s="69"/>
      <c r="U31" s="69"/>
    </row>
    <row r="32" spans="1:21" ht="32" customHeight="1" x14ac:dyDescent="0.3">
      <c r="B32" s="125" t="s">
        <v>46</v>
      </c>
      <c r="C32" s="125"/>
      <c r="D32" s="132">
        <f>D28/D31</f>
        <v>51</v>
      </c>
      <c r="E32" s="132">
        <f>D28/D31</f>
        <v>51</v>
      </c>
      <c r="F32" s="132">
        <f>F28/F31</f>
        <v>68.978872468204457</v>
      </c>
      <c r="G32" s="132">
        <f>F28/F31</f>
        <v>68.978872468204457</v>
      </c>
      <c r="H32" s="77">
        <f t="shared" si="16"/>
        <v>135.25269111412638</v>
      </c>
      <c r="M32" s="88"/>
      <c r="N32" s="88"/>
      <c r="O32" s="88"/>
      <c r="P32" s="88"/>
      <c r="Q32" s="88"/>
      <c r="R32" s="88"/>
      <c r="S32" s="69"/>
      <c r="T32" s="69"/>
      <c r="U32" s="69"/>
    </row>
    <row r="33" spans="2:36" ht="29" customHeight="1" x14ac:dyDescent="0.3">
      <c r="F33" s="69"/>
      <c r="G33" s="69"/>
      <c r="H33" s="69"/>
      <c r="I33" s="69"/>
      <c r="J33" s="69"/>
      <c r="K33" s="69"/>
      <c r="L33" s="69"/>
      <c r="M33" s="88"/>
      <c r="N33" s="88"/>
      <c r="O33" s="88"/>
      <c r="P33" s="88"/>
      <c r="Q33" s="88"/>
      <c r="R33" s="88"/>
      <c r="S33" s="69"/>
      <c r="T33" s="69"/>
      <c r="U33" s="69"/>
      <c r="V33" s="69"/>
      <c r="W33" s="69"/>
      <c r="X33" s="69"/>
      <c r="Y33" s="69"/>
      <c r="Z33" s="69"/>
      <c r="AA33" s="69"/>
      <c r="AB33" s="69"/>
      <c r="AC33" s="69"/>
      <c r="AD33" s="69"/>
      <c r="AE33" s="69"/>
      <c r="AF33" s="69"/>
      <c r="AG33" s="69"/>
      <c r="AH33" s="69"/>
      <c r="AI33" s="69"/>
      <c r="AJ33" s="69"/>
    </row>
    <row r="34" spans="2:36" ht="18" x14ac:dyDescent="0.4">
      <c r="B34" s="86" t="s">
        <v>47</v>
      </c>
      <c r="F34" s="69"/>
      <c r="G34" s="69"/>
      <c r="H34" s="69"/>
      <c r="I34" s="69"/>
      <c r="J34" s="69"/>
      <c r="K34" s="69"/>
      <c r="L34" s="69"/>
      <c r="M34" s="88"/>
      <c r="N34" s="88"/>
      <c r="O34" s="88"/>
      <c r="P34" s="88"/>
      <c r="Q34" s="88"/>
      <c r="R34" s="88"/>
      <c r="S34" s="69"/>
      <c r="T34" s="69"/>
      <c r="U34" s="69"/>
      <c r="V34" s="69"/>
      <c r="W34" s="69"/>
      <c r="X34" s="69"/>
      <c r="Y34" s="69"/>
      <c r="Z34" s="69"/>
      <c r="AA34" s="69"/>
      <c r="AB34" s="69"/>
      <c r="AC34" s="69"/>
      <c r="AD34" s="69"/>
      <c r="AE34" s="69"/>
      <c r="AF34" s="69"/>
      <c r="AG34" s="69"/>
      <c r="AH34" s="69"/>
      <c r="AI34" s="69"/>
      <c r="AJ34" s="69"/>
    </row>
    <row r="35" spans="2:36" s="64" customFormat="1" ht="56.5" customHeight="1" x14ac:dyDescent="0.3">
      <c r="B35" s="65" t="s">
        <v>38</v>
      </c>
      <c r="C35" s="71" t="s">
        <v>48</v>
      </c>
      <c r="D35" s="65" t="s">
        <v>43</v>
      </c>
      <c r="E35" s="65" t="s">
        <v>41</v>
      </c>
      <c r="F35" s="66" t="s">
        <v>42</v>
      </c>
      <c r="G35" s="69"/>
      <c r="H35" s="69"/>
      <c r="I35" s="69"/>
      <c r="J35" s="69"/>
      <c r="K35" s="69"/>
      <c r="L35" s="69"/>
      <c r="M35" s="69"/>
      <c r="N35" s="69"/>
      <c r="O35" s="69"/>
      <c r="P35" s="88"/>
      <c r="Q35" s="88"/>
      <c r="R35" s="88"/>
      <c r="S35" s="69"/>
      <c r="T35" s="69"/>
      <c r="U35" s="69"/>
      <c r="V35" s="69"/>
      <c r="W35" s="69"/>
      <c r="X35" s="69"/>
      <c r="Y35" s="69"/>
      <c r="Z35" s="69"/>
      <c r="AA35" s="69"/>
      <c r="AB35" s="69"/>
      <c r="AC35" s="69"/>
      <c r="AD35" s="69"/>
      <c r="AE35" s="69"/>
      <c r="AF35" s="69"/>
      <c r="AG35" s="69"/>
      <c r="AH35" s="69"/>
      <c r="AI35" s="69"/>
      <c r="AJ35" s="69"/>
    </row>
    <row r="36" spans="2:36" ht="14.5" customHeight="1" x14ac:dyDescent="0.3">
      <c r="B36" s="67" t="s">
        <v>10</v>
      </c>
      <c r="C36" s="72">
        <v>6226</v>
      </c>
      <c r="D36" s="67">
        <v>140000</v>
      </c>
      <c r="E36" s="67">
        <v>0</v>
      </c>
      <c r="F36" s="68">
        <f>C36+D36+E36</f>
        <v>146226</v>
      </c>
      <c r="G36" s="69"/>
      <c r="H36" s="69"/>
      <c r="I36" s="69"/>
      <c r="J36" s="69"/>
      <c r="K36" s="69"/>
      <c r="L36" s="69"/>
      <c r="M36" s="69"/>
      <c r="N36" s="69"/>
      <c r="O36" s="69"/>
      <c r="P36" s="88"/>
      <c r="Q36" s="88"/>
      <c r="R36" s="88"/>
      <c r="S36" s="69"/>
      <c r="T36" s="69"/>
      <c r="U36" s="69"/>
      <c r="V36" s="69"/>
      <c r="W36" s="69"/>
      <c r="X36" s="69"/>
      <c r="Y36" s="69"/>
      <c r="Z36" s="69"/>
      <c r="AA36" s="69"/>
      <c r="AB36" s="69"/>
      <c r="AC36" s="69"/>
      <c r="AD36" s="69"/>
      <c r="AE36" s="69"/>
      <c r="AF36" s="69"/>
      <c r="AG36" s="69"/>
      <c r="AH36" s="69"/>
      <c r="AI36" s="69"/>
      <c r="AJ36" s="69"/>
    </row>
    <row r="37" spans="2:36" ht="14.5" customHeight="1" x14ac:dyDescent="0.3">
      <c r="B37" s="67" t="s">
        <v>11</v>
      </c>
      <c r="C37" s="72">
        <v>35763.999999999971</v>
      </c>
      <c r="D37" s="67">
        <v>-112</v>
      </c>
      <c r="E37" s="67">
        <f t="shared" ref="E37:E46" si="17">P9</f>
        <v>139700.25</v>
      </c>
      <c r="F37" s="68">
        <f t="shared" ref="F37:F46" si="18">C37+D37+E37</f>
        <v>175352.24999999997</v>
      </c>
      <c r="G37" s="70"/>
      <c r="H37" s="69"/>
      <c r="I37" s="69"/>
      <c r="J37" s="69"/>
      <c r="K37" s="69"/>
      <c r="L37" s="69"/>
      <c r="M37" s="69"/>
      <c r="N37" s="69"/>
      <c r="O37" s="69"/>
      <c r="P37" s="88"/>
      <c r="Q37" s="88"/>
      <c r="R37" s="88"/>
      <c r="S37" s="69"/>
      <c r="T37" s="69"/>
      <c r="U37" s="69"/>
      <c r="V37" s="69"/>
      <c r="W37" s="69"/>
      <c r="X37" s="69"/>
      <c r="Y37" s="69"/>
      <c r="Z37" s="69"/>
      <c r="AA37" s="69"/>
      <c r="AB37" s="69"/>
      <c r="AC37" s="69"/>
      <c r="AD37" s="69"/>
      <c r="AE37" s="69"/>
      <c r="AF37" s="69"/>
      <c r="AG37" s="69"/>
      <c r="AH37" s="69"/>
      <c r="AI37" s="69"/>
      <c r="AJ37" s="69"/>
    </row>
    <row r="38" spans="2:36" ht="14.5" customHeight="1" x14ac:dyDescent="0.3">
      <c r="B38" s="94" t="s">
        <v>12</v>
      </c>
      <c r="C38" s="94">
        <v>0</v>
      </c>
      <c r="D38" s="67">
        <v>2249</v>
      </c>
      <c r="E38" s="67">
        <f t="shared" si="17"/>
        <v>230463</v>
      </c>
      <c r="F38" s="68">
        <f t="shared" si="18"/>
        <v>232712</v>
      </c>
      <c r="G38" s="70"/>
      <c r="H38" s="69"/>
      <c r="I38" s="69"/>
      <c r="J38" s="69"/>
      <c r="K38" s="69"/>
      <c r="L38" s="69"/>
      <c r="M38" s="69"/>
      <c r="N38" s="69"/>
      <c r="O38" s="69"/>
      <c r="P38" s="88"/>
      <c r="Q38" s="88"/>
      <c r="R38" s="88"/>
      <c r="S38" s="69"/>
      <c r="T38" s="69"/>
      <c r="U38" s="69"/>
      <c r="V38" s="69"/>
      <c r="W38" s="69"/>
      <c r="X38" s="69"/>
      <c r="Y38" s="69"/>
      <c r="Z38" s="69"/>
      <c r="AA38" s="69"/>
      <c r="AB38" s="69"/>
      <c r="AC38" s="69"/>
      <c r="AD38" s="69"/>
      <c r="AE38" s="69"/>
      <c r="AF38" s="69"/>
      <c r="AG38" s="69"/>
      <c r="AH38" s="69"/>
      <c r="AI38" s="69"/>
      <c r="AJ38" s="69"/>
    </row>
    <row r="39" spans="2:36" ht="14.5" customHeight="1" x14ac:dyDescent="0.3">
      <c r="B39" s="94" t="s">
        <v>13</v>
      </c>
      <c r="C39" s="94">
        <v>0</v>
      </c>
      <c r="D39" s="67">
        <v>13010</v>
      </c>
      <c r="E39" s="67">
        <f t="shared" si="17"/>
        <v>358496.55000000005</v>
      </c>
      <c r="F39" s="68">
        <f t="shared" si="18"/>
        <v>371506.55000000005</v>
      </c>
      <c r="G39" s="95"/>
      <c r="H39" s="69"/>
      <c r="I39" s="69"/>
      <c r="J39" s="69"/>
      <c r="K39" s="69"/>
      <c r="L39" s="69"/>
      <c r="M39" s="69"/>
      <c r="N39" s="69"/>
      <c r="O39" s="69"/>
      <c r="P39" s="88"/>
      <c r="Q39" s="88"/>
      <c r="R39" s="88"/>
      <c r="S39" s="69"/>
      <c r="T39" s="69"/>
      <c r="U39" s="69"/>
      <c r="V39" s="69"/>
      <c r="W39" s="69"/>
      <c r="X39" s="69"/>
      <c r="Y39" s="69"/>
      <c r="Z39" s="69"/>
      <c r="AA39" s="69"/>
      <c r="AB39" s="69"/>
      <c r="AC39" s="69"/>
      <c r="AD39" s="69"/>
      <c r="AE39" s="69"/>
      <c r="AF39" s="69"/>
      <c r="AG39" s="69"/>
      <c r="AH39" s="69"/>
      <c r="AI39" s="69"/>
      <c r="AJ39" s="69"/>
    </row>
    <row r="40" spans="2:36" ht="14.5" customHeight="1" x14ac:dyDescent="0.3">
      <c r="B40" s="94" t="s">
        <v>14</v>
      </c>
      <c r="C40" s="94">
        <v>0</v>
      </c>
      <c r="D40" s="67">
        <v>16637</v>
      </c>
      <c r="E40" s="67">
        <f t="shared" si="17"/>
        <v>429658.2</v>
      </c>
      <c r="F40" s="68">
        <f t="shared" si="18"/>
        <v>446295.2</v>
      </c>
      <c r="G40" s="95"/>
      <c r="H40" s="69"/>
      <c r="I40" s="69"/>
      <c r="J40" s="69"/>
      <c r="K40" s="69"/>
      <c r="L40" s="69"/>
      <c r="M40" s="69"/>
      <c r="N40" s="69"/>
      <c r="O40" s="69"/>
      <c r="P40" s="88"/>
      <c r="Q40" s="88"/>
      <c r="R40" s="88"/>
      <c r="S40" s="69"/>
      <c r="T40" s="69"/>
      <c r="U40" s="69"/>
      <c r="V40" s="69"/>
      <c r="W40" s="69"/>
      <c r="X40" s="69"/>
      <c r="Y40" s="69"/>
      <c r="Z40" s="69"/>
      <c r="AA40" s="69"/>
      <c r="AB40" s="69"/>
      <c r="AC40" s="69"/>
      <c r="AD40" s="69"/>
      <c r="AE40" s="69"/>
      <c r="AF40" s="69"/>
      <c r="AG40" s="69"/>
      <c r="AH40" s="69"/>
      <c r="AI40" s="69"/>
      <c r="AJ40" s="69"/>
    </row>
    <row r="41" spans="2:36" ht="14.5" customHeight="1" x14ac:dyDescent="0.3">
      <c r="B41" s="94" t="s">
        <v>15</v>
      </c>
      <c r="C41" s="94">
        <v>0</v>
      </c>
      <c r="D41" s="67">
        <v>47509</v>
      </c>
      <c r="E41" s="67">
        <f t="shared" si="17"/>
        <v>485864.55000000005</v>
      </c>
      <c r="F41" s="68">
        <f t="shared" si="18"/>
        <v>533373.55000000005</v>
      </c>
      <c r="G41" s="95"/>
      <c r="H41" s="69"/>
      <c r="I41" s="69"/>
      <c r="J41" s="69"/>
      <c r="K41" s="69"/>
      <c r="L41" s="69"/>
      <c r="M41" s="69"/>
      <c r="N41" s="69"/>
      <c r="O41" s="69"/>
      <c r="P41" s="88"/>
      <c r="Q41" s="88"/>
      <c r="R41" s="88"/>
      <c r="S41" s="69"/>
      <c r="T41" s="69"/>
      <c r="U41" s="69"/>
      <c r="V41" s="69"/>
      <c r="W41" s="69"/>
      <c r="X41" s="69"/>
      <c r="Y41" s="69"/>
      <c r="Z41" s="69"/>
      <c r="AA41" s="69"/>
      <c r="AB41" s="69"/>
      <c r="AC41" s="69"/>
      <c r="AD41" s="69"/>
      <c r="AE41" s="69"/>
      <c r="AF41" s="69"/>
      <c r="AG41" s="69"/>
      <c r="AH41" s="69"/>
      <c r="AI41" s="69"/>
      <c r="AJ41" s="69"/>
    </row>
    <row r="42" spans="2:36" ht="14.5" customHeight="1" x14ac:dyDescent="0.3">
      <c r="B42" s="94" t="s">
        <v>16</v>
      </c>
      <c r="C42" s="94">
        <v>0</v>
      </c>
      <c r="D42" s="67">
        <v>23065</v>
      </c>
      <c r="E42" s="67">
        <f t="shared" si="17"/>
        <v>533888.55000000005</v>
      </c>
      <c r="F42" s="68">
        <f t="shared" si="18"/>
        <v>556953.55000000005</v>
      </c>
      <c r="G42" s="95"/>
      <c r="H42" s="69"/>
      <c r="I42" s="69"/>
      <c r="J42" s="69"/>
      <c r="K42" s="69"/>
      <c r="L42" s="69"/>
      <c r="M42" s="69"/>
      <c r="N42" s="69"/>
      <c r="O42" s="69"/>
      <c r="P42" s="88"/>
      <c r="Q42" s="88"/>
      <c r="R42" s="88"/>
      <c r="S42" s="69"/>
      <c r="T42" s="69"/>
      <c r="U42" s="69"/>
      <c r="V42" s="69"/>
      <c r="W42" s="69"/>
      <c r="X42" s="69"/>
      <c r="Y42" s="69"/>
      <c r="Z42" s="69"/>
      <c r="AA42" s="69"/>
      <c r="AB42" s="69"/>
      <c r="AC42" s="69"/>
      <c r="AD42" s="69"/>
      <c r="AE42" s="69"/>
      <c r="AF42" s="69"/>
      <c r="AG42" s="69"/>
      <c r="AH42" s="69"/>
      <c r="AI42" s="69"/>
      <c r="AJ42" s="69"/>
    </row>
    <row r="43" spans="2:36" ht="14.5" customHeight="1" x14ac:dyDescent="0.3">
      <c r="B43" s="94" t="s">
        <v>17</v>
      </c>
      <c r="C43" s="94">
        <v>0</v>
      </c>
      <c r="D43" s="67">
        <v>33793</v>
      </c>
      <c r="E43" s="67">
        <f>P15</f>
        <v>628200.9</v>
      </c>
      <c r="F43" s="68">
        <f t="shared" si="18"/>
        <v>661993.9</v>
      </c>
      <c r="G43" s="95"/>
      <c r="H43" s="69"/>
      <c r="I43" s="69"/>
      <c r="J43" s="69"/>
      <c r="K43" s="69"/>
      <c r="L43" s="69"/>
      <c r="M43" s="69"/>
      <c r="N43" s="69"/>
      <c r="O43" s="69"/>
      <c r="P43" s="88"/>
      <c r="Q43" s="88"/>
      <c r="R43" s="88"/>
      <c r="S43" s="69"/>
      <c r="T43" s="69"/>
      <c r="U43" s="69"/>
      <c r="V43" s="69"/>
      <c r="W43" s="69"/>
      <c r="X43" s="69"/>
      <c r="Y43" s="69"/>
      <c r="Z43" s="69"/>
      <c r="AA43" s="69"/>
      <c r="AB43" s="69"/>
      <c r="AC43" s="69"/>
      <c r="AD43" s="69"/>
      <c r="AE43" s="69"/>
      <c r="AF43" s="69"/>
      <c r="AG43" s="69"/>
      <c r="AH43" s="69"/>
      <c r="AI43" s="69"/>
      <c r="AJ43" s="69"/>
    </row>
    <row r="44" spans="2:36" ht="14.5" customHeight="1" x14ac:dyDescent="0.3">
      <c r="B44" s="94" t="s">
        <v>18</v>
      </c>
      <c r="C44" s="94">
        <v>0</v>
      </c>
      <c r="D44" s="94">
        <v>22439.79999999993</v>
      </c>
      <c r="E44" s="94">
        <f>P16</f>
        <v>670561.20000000007</v>
      </c>
      <c r="F44" s="96">
        <f>C44+D44+E44</f>
        <v>693001</v>
      </c>
      <c r="G44" s="95"/>
      <c r="H44" s="69"/>
      <c r="I44" s="69"/>
      <c r="J44" s="69"/>
      <c r="K44" s="69"/>
      <c r="L44" s="69"/>
      <c r="M44" s="69"/>
      <c r="N44" s="69"/>
      <c r="O44" s="69"/>
      <c r="P44" s="88"/>
      <c r="Q44" s="88"/>
      <c r="R44" s="88"/>
      <c r="S44" s="69"/>
      <c r="T44" s="69"/>
      <c r="U44" s="69"/>
      <c r="V44" s="69"/>
      <c r="W44" s="69"/>
      <c r="X44" s="69"/>
      <c r="Y44" s="69"/>
      <c r="Z44" s="69"/>
      <c r="AA44" s="69"/>
      <c r="AB44" s="69"/>
      <c r="AC44" s="69"/>
      <c r="AD44" s="69"/>
      <c r="AE44" s="69"/>
      <c r="AF44" s="69"/>
      <c r="AG44" s="69"/>
      <c r="AH44" s="69"/>
      <c r="AI44" s="69"/>
      <c r="AJ44" s="69"/>
    </row>
    <row r="45" spans="2:36" ht="14.5" customHeight="1" x14ac:dyDescent="0.3">
      <c r="B45" s="75" t="s">
        <v>19</v>
      </c>
      <c r="C45" s="75">
        <v>0</v>
      </c>
      <c r="D45" s="75">
        <f>AVERAGE(D42:D44)</f>
        <v>26432.599999999977</v>
      </c>
      <c r="E45" s="75">
        <f t="shared" si="17"/>
        <v>759403.15313907457</v>
      </c>
      <c r="F45" s="76">
        <f t="shared" si="18"/>
        <v>785835.75313907454</v>
      </c>
      <c r="G45" s="95"/>
      <c r="H45" s="69"/>
      <c r="I45" s="69"/>
      <c r="J45" s="69"/>
      <c r="K45" s="69"/>
      <c r="L45" s="69"/>
      <c r="M45" s="69"/>
      <c r="N45" s="69"/>
      <c r="O45" s="69"/>
      <c r="P45" s="88"/>
      <c r="Q45" s="88"/>
      <c r="R45" s="88"/>
      <c r="S45" s="69"/>
      <c r="T45" s="69"/>
      <c r="U45" s="69"/>
      <c r="V45" s="69"/>
      <c r="W45" s="69"/>
      <c r="X45" s="69"/>
      <c r="Y45" s="69"/>
      <c r="Z45" s="69"/>
      <c r="AA45" s="69"/>
      <c r="AB45" s="69"/>
      <c r="AC45" s="69"/>
      <c r="AD45" s="69"/>
      <c r="AE45" s="69"/>
      <c r="AF45" s="69"/>
      <c r="AG45" s="69"/>
      <c r="AH45" s="69"/>
      <c r="AI45" s="69"/>
      <c r="AJ45" s="69"/>
    </row>
    <row r="46" spans="2:36" x14ac:dyDescent="0.3">
      <c r="B46" s="75" t="s">
        <v>20</v>
      </c>
      <c r="C46" s="75">
        <v>0</v>
      </c>
      <c r="D46" s="75">
        <f>D45</f>
        <v>26432.599999999977</v>
      </c>
      <c r="E46" s="75">
        <f t="shared" si="17"/>
        <v>788846.67279923102</v>
      </c>
      <c r="F46" s="76">
        <f t="shared" si="18"/>
        <v>815279.272799231</v>
      </c>
      <c r="G46" s="95"/>
      <c r="H46" s="69"/>
      <c r="I46" s="69"/>
      <c r="J46" s="69"/>
      <c r="K46" s="69"/>
      <c r="L46" s="69"/>
      <c r="M46" s="88"/>
      <c r="N46" s="88"/>
      <c r="O46" s="88"/>
      <c r="P46" s="88"/>
      <c r="Q46" s="88"/>
      <c r="R46" s="88"/>
      <c r="S46" s="69"/>
      <c r="T46" s="69"/>
      <c r="U46" s="69"/>
      <c r="V46" s="69"/>
      <c r="W46" s="69"/>
      <c r="X46" s="69"/>
      <c r="Y46" s="69"/>
      <c r="Z46" s="69"/>
      <c r="AA46" s="69"/>
      <c r="AB46" s="69"/>
      <c r="AC46" s="69"/>
      <c r="AD46" s="69"/>
      <c r="AE46" s="69"/>
      <c r="AF46" s="69"/>
      <c r="AG46" s="69"/>
      <c r="AH46" s="69"/>
      <c r="AI46" s="69"/>
      <c r="AJ46" s="69"/>
    </row>
    <row r="47" spans="2:36" x14ac:dyDescent="0.3">
      <c r="B47" s="75" t="s">
        <v>21</v>
      </c>
      <c r="C47" s="75">
        <v>0</v>
      </c>
      <c r="D47" s="75">
        <f>D46</f>
        <v>26432.599999999977</v>
      </c>
      <c r="E47" s="75">
        <f>P19</f>
        <v>838585.48619849456</v>
      </c>
      <c r="F47" s="76">
        <f>C47+D47+E47</f>
        <v>865018.08619849454</v>
      </c>
      <c r="G47" s="95"/>
      <c r="H47" s="69"/>
      <c r="I47" s="69"/>
      <c r="J47" s="69"/>
      <c r="K47" s="69"/>
      <c r="L47" s="69"/>
      <c r="M47" s="88"/>
      <c r="N47" s="88"/>
      <c r="O47" s="88"/>
      <c r="P47" s="88"/>
      <c r="Q47" s="88"/>
      <c r="R47" s="88"/>
      <c r="S47" s="69"/>
      <c r="T47" s="69"/>
      <c r="U47" s="69"/>
      <c r="V47" s="69"/>
      <c r="W47" s="69"/>
      <c r="X47" s="69"/>
      <c r="Y47" s="69"/>
      <c r="Z47" s="69"/>
      <c r="AA47" s="69"/>
      <c r="AB47" s="69"/>
      <c r="AC47" s="69"/>
      <c r="AD47" s="69"/>
      <c r="AE47" s="69"/>
      <c r="AF47" s="69"/>
      <c r="AG47" s="69"/>
      <c r="AH47" s="69"/>
      <c r="AI47" s="69"/>
      <c r="AJ47" s="69"/>
    </row>
    <row r="48" spans="2:36" s="12" customFormat="1" x14ac:dyDescent="0.3">
      <c r="B48" s="74" t="s">
        <v>39</v>
      </c>
      <c r="C48" s="74">
        <f>SUM(C36:C47)</f>
        <v>41989.999999999971</v>
      </c>
      <c r="D48" s="74">
        <f t="shared" ref="D48:F48" si="19">SUM(D36:D47)</f>
        <v>377888.59999999986</v>
      </c>
      <c r="E48" s="74">
        <f t="shared" si="19"/>
        <v>5863668.5121368002</v>
      </c>
      <c r="F48" s="74">
        <f t="shared" si="19"/>
        <v>6283547.1121368008</v>
      </c>
      <c r="G48" s="69"/>
      <c r="H48" s="69"/>
      <c r="I48" s="69"/>
      <c r="J48" s="69"/>
      <c r="K48" s="69"/>
      <c r="L48" s="69"/>
      <c r="M48" s="88"/>
      <c r="N48" s="88"/>
      <c r="O48" s="88"/>
      <c r="P48" s="88"/>
      <c r="Q48" s="88"/>
      <c r="R48" s="88"/>
      <c r="S48" s="69"/>
      <c r="T48" s="69"/>
      <c r="U48" s="69"/>
      <c r="V48" s="69"/>
      <c r="W48" s="69"/>
      <c r="X48" s="69"/>
      <c r="Y48" s="69"/>
      <c r="Z48" s="69"/>
      <c r="AA48" s="69"/>
      <c r="AB48" s="69"/>
      <c r="AC48" s="69"/>
      <c r="AD48" s="69"/>
      <c r="AE48" s="69"/>
      <c r="AF48" s="69"/>
      <c r="AG48" s="69"/>
      <c r="AH48" s="69"/>
      <c r="AI48" s="69"/>
      <c r="AJ48" s="69"/>
    </row>
    <row r="49" spans="1:36" x14ac:dyDescent="0.3">
      <c r="B49" s="128" t="s">
        <v>44</v>
      </c>
      <c r="C49" s="128"/>
      <c r="D49" s="128"/>
      <c r="E49" s="128"/>
      <c r="F49" s="74">
        <v>4845205</v>
      </c>
      <c r="G49" s="69"/>
      <c r="H49" s="69"/>
      <c r="I49" s="69"/>
      <c r="J49" s="69"/>
      <c r="K49" s="69"/>
      <c r="L49" s="69"/>
      <c r="M49" s="88"/>
      <c r="N49" s="88"/>
      <c r="O49" s="88"/>
      <c r="P49" s="88"/>
      <c r="Q49" s="88"/>
      <c r="R49" s="88"/>
      <c r="S49" s="69"/>
      <c r="T49" s="69"/>
      <c r="U49" s="69"/>
      <c r="V49" s="69"/>
      <c r="W49" s="69"/>
      <c r="X49" s="69"/>
      <c r="Y49" s="69"/>
      <c r="Z49" s="69"/>
      <c r="AA49" s="69"/>
      <c r="AB49" s="69"/>
      <c r="AC49" s="69"/>
      <c r="AD49" s="69"/>
      <c r="AE49" s="69"/>
      <c r="AF49" s="69"/>
      <c r="AG49" s="69"/>
      <c r="AH49" s="69"/>
      <c r="AI49" s="69"/>
      <c r="AJ49" s="69"/>
    </row>
    <row r="50" spans="1:36" x14ac:dyDescent="0.3">
      <c r="B50" s="129" t="s">
        <v>45</v>
      </c>
      <c r="C50" s="130"/>
      <c r="D50" s="130"/>
      <c r="E50" s="131"/>
      <c r="F50" s="73">
        <f>F48-F49</f>
        <v>1438342.1121368008</v>
      </c>
      <c r="G50" s="69"/>
      <c r="H50" s="70"/>
      <c r="I50" s="70"/>
      <c r="J50" s="69"/>
      <c r="K50" s="69"/>
      <c r="L50" s="69"/>
      <c r="M50" s="88"/>
      <c r="N50" s="88"/>
      <c r="O50" s="88"/>
      <c r="P50" s="88"/>
      <c r="Q50" s="88"/>
      <c r="R50" s="88"/>
      <c r="S50" s="69"/>
      <c r="T50" s="69"/>
      <c r="U50" s="69"/>
      <c r="V50" s="69"/>
      <c r="W50" s="69"/>
      <c r="X50" s="69"/>
      <c r="Y50" s="69"/>
      <c r="Z50" s="69"/>
      <c r="AA50" s="69"/>
      <c r="AB50" s="69"/>
      <c r="AC50" s="69"/>
      <c r="AD50" s="69"/>
      <c r="AE50" s="69"/>
      <c r="AF50" s="69"/>
      <c r="AG50" s="69"/>
      <c r="AH50" s="69"/>
      <c r="AI50" s="69"/>
      <c r="AJ50" s="69"/>
    </row>
    <row r="51" spans="1:36" x14ac:dyDescent="0.3">
      <c r="F51" s="69"/>
      <c r="G51" s="69"/>
      <c r="H51" s="69"/>
      <c r="I51" s="69"/>
      <c r="J51" s="69"/>
      <c r="K51" s="69"/>
      <c r="L51" s="69"/>
      <c r="M51" s="88"/>
      <c r="N51" s="88"/>
      <c r="O51" s="88"/>
      <c r="P51" s="88"/>
      <c r="Q51" s="88"/>
      <c r="R51" s="88"/>
      <c r="S51" s="69"/>
      <c r="T51" s="69"/>
      <c r="U51" s="69"/>
      <c r="V51" s="69"/>
      <c r="W51" s="69"/>
      <c r="X51" s="69"/>
      <c r="Y51" s="69"/>
      <c r="Z51" s="69"/>
      <c r="AA51" s="69"/>
      <c r="AB51" s="69"/>
      <c r="AC51" s="69"/>
      <c r="AD51" s="69"/>
      <c r="AE51" s="69"/>
      <c r="AF51" s="69"/>
      <c r="AG51" s="69"/>
      <c r="AH51" s="69"/>
      <c r="AI51" s="69"/>
      <c r="AJ51" s="69"/>
    </row>
    <row r="52" spans="1:36" x14ac:dyDescent="0.3">
      <c r="M52" s="88"/>
      <c r="N52" s="88"/>
      <c r="O52" s="88"/>
      <c r="P52" s="88"/>
      <c r="Q52" s="88"/>
      <c r="R52" s="88"/>
    </row>
    <row r="53" spans="1:36" ht="64.5" customHeight="1" x14ac:dyDescent="0.3">
      <c r="A53" s="117" t="s">
        <v>51</v>
      </c>
      <c r="B53" s="117"/>
      <c r="C53" s="117"/>
      <c r="D53" s="117"/>
      <c r="E53" s="117"/>
      <c r="M53" s="88"/>
      <c r="N53" s="88"/>
      <c r="O53" s="88"/>
      <c r="P53" s="88"/>
      <c r="Q53" s="88"/>
      <c r="R53" s="88"/>
    </row>
    <row r="54" spans="1:36" x14ac:dyDescent="0.3">
      <c r="M54" s="88"/>
      <c r="N54" s="88"/>
      <c r="O54" s="88"/>
      <c r="P54" s="88"/>
      <c r="Q54" s="88"/>
      <c r="R54" s="88"/>
    </row>
    <row r="55" spans="1:36" x14ac:dyDescent="0.3">
      <c r="M55" s="88"/>
      <c r="N55" s="88"/>
      <c r="O55" s="88"/>
      <c r="P55" s="88"/>
      <c r="Q55" s="88"/>
      <c r="R55" s="88"/>
    </row>
    <row r="56" spans="1:36" x14ac:dyDescent="0.3">
      <c r="M56" s="88"/>
      <c r="N56" s="88"/>
      <c r="O56" s="88"/>
      <c r="P56" s="88"/>
      <c r="Q56" s="88"/>
      <c r="R56" s="88"/>
    </row>
    <row r="57" spans="1:36" x14ac:dyDescent="0.3">
      <c r="M57" s="88"/>
      <c r="N57" s="88"/>
      <c r="O57" s="88"/>
      <c r="P57" s="88"/>
      <c r="Q57" s="88"/>
      <c r="R57" s="88"/>
    </row>
    <row r="58" spans="1:36" x14ac:dyDescent="0.3">
      <c r="M58" s="88"/>
      <c r="N58" s="88"/>
      <c r="O58" s="88"/>
      <c r="P58" s="88"/>
      <c r="Q58" s="88"/>
      <c r="R58" s="88"/>
    </row>
  </sheetData>
  <mergeCells count="49">
    <mergeCell ref="S9:S16"/>
    <mergeCell ref="L9:L20"/>
    <mergeCell ref="A2:P2"/>
    <mergeCell ref="B25:C25"/>
    <mergeCell ref="B28:C28"/>
    <mergeCell ref="V10:V16"/>
    <mergeCell ref="B49:E49"/>
    <mergeCell ref="B50:E50"/>
    <mergeCell ref="B32:C32"/>
    <mergeCell ref="D32:E32"/>
    <mergeCell ref="F32:G32"/>
    <mergeCell ref="B31:C31"/>
    <mergeCell ref="D25:E25"/>
    <mergeCell ref="F25:G25"/>
    <mergeCell ref="D28:E28"/>
    <mergeCell ref="F28:G28"/>
    <mergeCell ref="D31:E31"/>
    <mergeCell ref="F31:G31"/>
    <mergeCell ref="F27:G27"/>
    <mergeCell ref="A53:E53"/>
    <mergeCell ref="G5:G6"/>
    <mergeCell ref="B30:C30"/>
    <mergeCell ref="D30:E30"/>
    <mergeCell ref="F30:G30"/>
    <mergeCell ref="B29:C29"/>
    <mergeCell ref="D29:E29"/>
    <mergeCell ref="F29:G29"/>
    <mergeCell ref="B26:C26"/>
    <mergeCell ref="D26:E26"/>
    <mergeCell ref="F26:G26"/>
    <mergeCell ref="B27:C27"/>
    <mergeCell ref="D27:E27"/>
    <mergeCell ref="D24:E24"/>
    <mergeCell ref="F24:G24"/>
    <mergeCell ref="A23:C24"/>
    <mergeCell ref="O9:O20"/>
    <mergeCell ref="B4:B7"/>
    <mergeCell ref="A1:P1"/>
    <mergeCell ref="A3:P3"/>
    <mergeCell ref="C4:I4"/>
    <mergeCell ref="J4:P4"/>
    <mergeCell ref="F5:F6"/>
    <mergeCell ref="H5:H6"/>
    <mergeCell ref="I5:I6"/>
    <mergeCell ref="J5:O5"/>
    <mergeCell ref="P5:P6"/>
    <mergeCell ref="C5:C6"/>
    <mergeCell ref="D5:D6"/>
    <mergeCell ref="E5:E6"/>
  </mergeCells>
  <phoneticPr fontId="11" type="noConversion"/>
  <pageMargins left="0.70866141732283472" right="0.70866141732283472" top="0.74803149606299213" bottom="0.74803149606299213" header="0.31496062992125984" footer="0.31496062992125984"/>
  <pageSetup paperSize="9" scale="7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Strēle</dc:creator>
  <cp:lastModifiedBy>Sandra Strēle</cp:lastModifiedBy>
  <cp:lastPrinted>2024-08-15T17:52:23Z</cp:lastPrinted>
  <dcterms:created xsi:type="dcterms:W3CDTF">2015-06-05T18:19:34Z</dcterms:created>
  <dcterms:modified xsi:type="dcterms:W3CDTF">2024-09-24T19:08:44Z</dcterms:modified>
</cp:coreProperties>
</file>