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-itd-01.lm.local\LRLMSharedFolders$\FAD\FVD\Apropriacija\2024_gads\MK APRO atlikumi augusts\FM iebildumi - precizējumi\Precizētie_pielikumi_pēc_FM_iebildumiem\"/>
    </mc:Choice>
  </mc:AlternateContent>
  <xr:revisionPtr revIDLastSave="0" documentId="13_ncr:1_{66B141A4-5A17-44AD-ABA7-ACCC39689766}" xr6:coauthVersionLast="47" xr6:coauthVersionMax="47" xr10:uidLastSave="{00000000-0000-0000-0000-000000000000}"/>
  <bookViews>
    <workbookView xWindow="-110" yWindow="-110" windowWidth="25820" windowHeight="13900" tabRatio="894" xr2:uid="{00000000-000D-0000-FFFF-FFFF00000000}"/>
  </bookViews>
  <sheets>
    <sheet name="Lapa1" sheetId="2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46" i="26" l="1"/>
  <c r="Q33" i="26"/>
  <c r="Q40" i="26"/>
  <c r="Q39" i="26"/>
  <c r="Q38" i="26"/>
  <c r="L45" i="26"/>
  <c r="M44" i="26"/>
  <c r="J14" i="26"/>
  <c r="K14" i="26"/>
  <c r="M32" i="26" l="1"/>
  <c r="Q41" i="26"/>
  <c r="J15" i="26" l="1"/>
  <c r="K15" i="26" s="1"/>
  <c r="I17" i="26"/>
  <c r="L17" i="26"/>
  <c r="M17" i="26" s="1"/>
  <c r="I18" i="26"/>
  <c r="L18" i="26"/>
  <c r="M18" i="26" s="1"/>
  <c r="P18" i="26" s="1"/>
  <c r="M19" i="26"/>
  <c r="P19" i="26" s="1"/>
  <c r="O19" i="26"/>
  <c r="F20" i="26"/>
  <c r="G20" i="26"/>
  <c r="L39" i="26"/>
  <c r="G26" i="26"/>
  <c r="H24" i="26"/>
  <c r="F40" i="26"/>
  <c r="G40" i="26"/>
  <c r="H40" i="26"/>
  <c r="I40" i="26"/>
  <c r="J40" i="26"/>
  <c r="K40" i="26"/>
  <c r="E40" i="26"/>
  <c r="A39" i="26"/>
  <c r="A38" i="26"/>
  <c r="F24" i="26"/>
  <c r="F33" i="26"/>
  <c r="G33" i="26"/>
  <c r="H33" i="26"/>
  <c r="I33" i="26"/>
  <c r="J33" i="26"/>
  <c r="K33" i="26"/>
  <c r="E33" i="26"/>
  <c r="N32" i="26"/>
  <c r="O32" i="26"/>
  <c r="P32" i="26"/>
  <c r="P31" i="26"/>
  <c r="O31" i="26"/>
  <c r="N31" i="26"/>
  <c r="M31" i="26"/>
  <c r="M30" i="26"/>
  <c r="N30" i="26" s="1"/>
  <c r="O15" i="26"/>
  <c r="Q11" i="26"/>
  <c r="N11" i="26"/>
  <c r="N15" i="26"/>
  <c r="N14" i="26"/>
  <c r="H15" i="26"/>
  <c r="H16" i="26"/>
  <c r="H20" i="26" s="1"/>
  <c r="G14" i="26"/>
  <c r="O14" i="26"/>
  <c r="I13" i="26"/>
  <c r="I12" i="26" s="1"/>
  <c r="L13" i="26"/>
  <c r="M13" i="26"/>
  <c r="M12" i="26" s="1"/>
  <c r="F13" i="26"/>
  <c r="F12" i="26" s="1"/>
  <c r="L16" i="26"/>
  <c r="O16" i="26" s="1"/>
  <c r="F27" i="26" l="1"/>
  <c r="O17" i="26"/>
  <c r="Q32" i="26"/>
  <c r="G13" i="26"/>
  <c r="G12" i="26" s="1"/>
  <c r="G25" i="26"/>
  <c r="I25" i="26" s="1"/>
  <c r="N19" i="26"/>
  <c r="Q19" i="26" s="1"/>
  <c r="I20" i="26"/>
  <c r="N18" i="26"/>
  <c r="M20" i="26"/>
  <c r="O18" i="26"/>
  <c r="O20" i="26" s="1"/>
  <c r="Q18" i="26"/>
  <c r="N17" i="26"/>
  <c r="L20" i="26"/>
  <c r="M33" i="26"/>
  <c r="N44" i="26" s="1"/>
  <c r="N33" i="26"/>
  <c r="P15" i="26"/>
  <c r="L40" i="26"/>
  <c r="G24" i="26"/>
  <c r="I26" i="26"/>
  <c r="L33" i="26"/>
  <c r="O30" i="26"/>
  <c r="Q31" i="26"/>
  <c r="Q15" i="26"/>
  <c r="N13" i="26"/>
  <c r="H14" i="26"/>
  <c r="H13" i="26" s="1"/>
  <c r="H12" i="26" s="1"/>
  <c r="N16" i="26"/>
  <c r="L12" i="26"/>
  <c r="O13" i="26"/>
  <c r="O12" i="26" s="1"/>
  <c r="O44" i="26" l="1"/>
  <c r="N45" i="26"/>
  <c r="N20" i="26"/>
  <c r="I24" i="26"/>
  <c r="P30" i="26"/>
  <c r="P33" i="26" s="1"/>
  <c r="O33" i="26"/>
  <c r="P44" i="26" s="1"/>
  <c r="Q30" i="26"/>
  <c r="K13" i="26"/>
  <c r="P14" i="26"/>
  <c r="P13" i="26" s="1"/>
  <c r="J13" i="26"/>
  <c r="N12" i="26"/>
  <c r="M46" i="26" l="1"/>
  <c r="M39" i="26" s="1"/>
  <c r="N46" i="26"/>
  <c r="N39" i="26" s="1"/>
  <c r="N40" i="26" s="1"/>
  <c r="O45" i="26"/>
  <c r="O46" i="26" s="1"/>
  <c r="O39" i="26" s="1"/>
  <c r="O40" i="26" s="1"/>
  <c r="P45" i="26"/>
  <c r="Q14" i="26"/>
  <c r="Q13" i="26" s="1"/>
  <c r="P46" i="26" l="1"/>
  <c r="P39" i="26" s="1"/>
  <c r="P40" i="26" s="1"/>
  <c r="M40" i="26"/>
  <c r="Q42" i="26" l="1"/>
  <c r="J17" i="26" l="1"/>
  <c r="K17" i="26" l="1"/>
  <c r="J16" i="26"/>
  <c r="P16" i="26" s="1"/>
  <c r="P17" i="26"/>
  <c r="Q17" i="26"/>
  <c r="K16" i="26" l="1"/>
  <c r="J20" i="26"/>
  <c r="J12" i="26"/>
  <c r="P20" i="26"/>
  <c r="P12" i="26"/>
  <c r="Q16" i="26"/>
  <c r="K12" i="26"/>
  <c r="R42" i="26" s="1"/>
  <c r="K20" i="26"/>
  <c r="Q20" i="26" l="1"/>
  <c r="Q12" i="2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 Strēle</author>
  </authors>
  <commentList>
    <comment ref="I17" authorId="0" shapeId="0" xr:uid="{B12507A6-7982-43C1-B855-357E27208412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0.01 korekcija, jo pretendenta piedāvājums veidots excel vidē ar vairāk kā 2 cipariem aiz komata</t>
        </r>
      </text>
    </comment>
    <comment ref="I23" authorId="0" shapeId="0" xr:uid="{5E1881D1-6BD7-4530-90AD-4C26C8CC51F1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</t>
        </r>
        <r>
          <rPr>
            <sz val="12"/>
            <color indexed="81"/>
            <rFont val="Tahoma"/>
            <family val="2"/>
            <charset val="186"/>
          </rPr>
          <t>naudas summa, kas pārskaitīta pakalpojuma sniedzējam/ neizlietotā daļa līdz 31.07.2024., kas faktiski kļūst par avansu pakalpojuma nodrošināšanai no 01.08.2024.</t>
        </r>
      </text>
    </comment>
    <comment ref="P29" authorId="0" shapeId="0" xr:uid="{243A8A47-D1F4-4833-8D8E-C8A00E12870C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norēķins 2025. gada janvārī</t>
        </r>
      </text>
    </comment>
    <comment ref="L30" authorId="0" shapeId="0" xr:uid="{11213B59-4839-4A0E-9516-967CA429BEB9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Fiksētā daļa, kas nav atkarīga no klientu skaita institūcijā</t>
        </r>
      </text>
    </comment>
    <comment ref="L31" authorId="0" shapeId="0" xr:uid="{313DC876-91C6-4FF1-972E-B758EF38142F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33.00 euro x dienu skaits </t>
        </r>
      </text>
    </comment>
    <comment ref="L32" authorId="0" shapeId="0" xr:uid="{908EBD7F-5E4F-41FE-9697-E62925AFE83B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faktiskā izpilde augustā nav</t>
        </r>
      </text>
    </comment>
    <comment ref="Q46" authorId="0" shapeId="0" xr:uid="{3105A7EF-B0FA-4188-96D3-00D8F19E7917}">
      <text>
        <r>
          <rPr>
            <b/>
            <sz val="9"/>
            <color indexed="81"/>
            <rFont val="Tahoma"/>
            <charset val="1"/>
          </rPr>
          <t>Sandra Strēle:</t>
        </r>
        <r>
          <rPr>
            <sz val="9"/>
            <color indexed="81"/>
            <rFont val="Tahoma"/>
            <charset val="1"/>
          </rPr>
          <t xml:space="preserve">
gala norēķins par decembri 2025.g. janv.</t>
        </r>
      </text>
    </comment>
  </commentList>
</comments>
</file>

<file path=xl/sharedStrings.xml><?xml version="1.0" encoding="utf-8"?>
<sst xmlns="http://schemas.openxmlformats.org/spreadsheetml/2006/main" count="100" uniqueCount="58">
  <si>
    <t>x</t>
  </si>
  <si>
    <t>janvāris</t>
  </si>
  <si>
    <t>februāris</t>
  </si>
  <si>
    <t>marts</t>
  </si>
  <si>
    <t>aprīlis</t>
  </si>
  <si>
    <t>maijs</t>
  </si>
  <si>
    <t>jūnijs</t>
  </si>
  <si>
    <t>jūlijs</t>
  </si>
  <si>
    <t>augusts</t>
  </si>
  <si>
    <t>septembris</t>
  </si>
  <si>
    <t>oktobris</t>
  </si>
  <si>
    <t>novembris</t>
  </si>
  <si>
    <t>decembris</t>
  </si>
  <si>
    <t>Sociālās rehabilitācijas pakalpojums bērniem ar uzvedības traucējumiem, kuri cietuši no vardarbības</t>
  </si>
  <si>
    <t>KOPĀ</t>
  </si>
  <si>
    <t>2024.gads</t>
  </si>
  <si>
    <t>izdevumi</t>
  </si>
  <si>
    <t>Nodrošināts sociālās rehabilitācijas pakalpojums bērniem ar uzvedības traucējumiem</t>
  </si>
  <si>
    <t>05.01.00 Sociālās rehabilitācijas valsts programmas</t>
  </si>
  <si>
    <t>apakšpasākums</t>
  </si>
  <si>
    <t>MK 13.01.2023. sēdes prot. Nr.2 1.§ 2.punkts</t>
  </si>
  <si>
    <t>prioritārais pasākums:</t>
  </si>
  <si>
    <t>2025.gads</t>
  </si>
  <si>
    <t>2023.gads</t>
  </si>
  <si>
    <t>Saskaņā ar noslēgto līgumu ar pakalpojuma sniedzēju:</t>
  </si>
  <si>
    <t xml:space="preserve"> Līgumcena par Pakalpojuma pienācīgu un kvalitatīvu izpildi</t>
  </si>
  <si>
    <t>1.1.darbinieku apmācībai un atlīdzībai</t>
  </si>
  <si>
    <r>
      <t xml:space="preserve">2. Pakalpojuma nodrošināšanas izdevumi 
</t>
    </r>
    <r>
      <rPr>
        <i/>
        <sz val="10"/>
        <color theme="1"/>
        <rFont val="Times New Roman"/>
        <family val="1"/>
        <charset val="186"/>
      </rPr>
      <t xml:space="preserve">no 2024.gada 1.augusta līdz 2025. gada 31. decembrim </t>
    </r>
  </si>
  <si>
    <r>
      <t>1. Pakalpojuma izveidošanas izdevum</t>
    </r>
    <r>
      <rPr>
        <sz val="10"/>
        <color theme="1"/>
        <rFont val="Times New Roman"/>
        <family val="1"/>
        <charset val="186"/>
      </rPr>
      <t xml:space="preserve">i 
</t>
    </r>
    <r>
      <rPr>
        <i/>
        <sz val="10"/>
        <color theme="1"/>
        <rFont val="Times New Roman"/>
        <family val="1"/>
        <charset val="186"/>
      </rPr>
      <t>līdz 2024. gada 31.jūlijam</t>
    </r>
  </si>
  <si>
    <t>plāns atbilstoši līgumam</t>
  </si>
  <si>
    <t>naudas plūsma</t>
  </si>
  <si>
    <t>atlikums</t>
  </si>
  <si>
    <t>plānotā naudas plūsma</t>
  </si>
  <si>
    <t xml:space="preserve">1.2. telpu pielāgošanai un iekārtošanai </t>
  </si>
  <si>
    <t>prognozējamais atlikums</t>
  </si>
  <si>
    <t>Pakalpojuma fiksētās mēneša izmaksas</t>
  </si>
  <si>
    <t>citas plānotās pieskaitās izmaksas gadā, kas netiek iekļautas ne fiksētājās meneša izmaksās, ne 1 klienta dienas mainīgajā daļā</t>
  </si>
  <si>
    <t>Norēķins pēc klientu dienām (mainīgā daļa)</t>
  </si>
  <si>
    <t>2024 kopā</t>
  </si>
  <si>
    <t>Pārskata mēnesis KOPĀ</t>
  </si>
  <si>
    <t>norēķins pēc fakta</t>
  </si>
  <si>
    <t>avanss</t>
  </si>
  <si>
    <t>gala norēķins</t>
  </si>
  <si>
    <t>Ārpusģimenes aprūpes atbalsta pakalpojumu pilnveide, tai skaitā bērniem īpašās situācijās</t>
  </si>
  <si>
    <t>2024. gads naudas plūsma/aizskaitītais finansējums pakalpojuma sniedzējam</t>
  </si>
  <si>
    <t>2024. gadā pieejamie resursi fakts, t.sk. avanss no 2023. gada</t>
  </si>
  <si>
    <t>2024. gads fakts saskaņā ar iesniegtajiem pārskatiem</t>
  </si>
  <si>
    <t>Prioritārajam pasākumam pieejamais finansējums 2024. gadā</t>
  </si>
  <si>
    <t>Prognozējamais atlikums</t>
  </si>
  <si>
    <t>Plānotā naudas plūsma 2024. gadā kopā</t>
  </si>
  <si>
    <r>
      <t xml:space="preserve">2. Pakalpojuma nodrošināšanas izdevumi 
</t>
    </r>
    <r>
      <rPr>
        <i/>
        <sz val="11"/>
        <rFont val="Times New Roman"/>
        <family val="1"/>
        <charset val="186"/>
      </rPr>
      <t xml:space="preserve">no 2024.gada 1.augusta līdz 2025. gada 31. decembrim </t>
    </r>
  </si>
  <si>
    <r>
      <t xml:space="preserve">Faktiskie izdevumi līdz 31.07.2024. </t>
    </r>
    <r>
      <rPr>
        <sz val="14"/>
        <rFont val="Times New Roman"/>
        <family val="1"/>
        <charset val="186"/>
      </rPr>
      <t>atbilstoši iesniegtajiem pārskatiem</t>
    </r>
  </si>
  <si>
    <t>Sandra Strēle
Labklājības ministrija 
Finanšu vadības departaments 
Tālr. 64331831
Sandra.Strele@lm.gov.lv</t>
  </si>
  <si>
    <t>Tiesību akta projekta "Par apropriācijas pārdali neatliekamu
 un nozīmīgu pasākumu īstenošanai labklājības nozarē" anotācijai</t>
  </si>
  <si>
    <t>2.pielikums</t>
  </si>
  <si>
    <t>Fakts</t>
  </si>
  <si>
    <t>Faktiskie izdevumi no 01.08.2024.-31.08.2024. un plānotie izdevumi 2024. gadā no 01.09.2024.-31.12.2024.</t>
  </si>
  <si>
    <t>Plāns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</si>
</sst>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37" x14ac:knownFonts="1">
    <font>
      <sz val="11"/>
      <color theme="1"/>
      <name val="Calibri"/>
      <family val="2"/>
      <charset val="186"/>
      <scheme val="minor"/>
    </font>
    <font>
      <sz val="11"/>
      <color rgb="FFFF0000"/>
      <name val="Times New Roman"/>
      <family val="1"/>
      <charset val="186"/>
    </font>
    <font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4"/>
      <name val="Times New Roman"/>
      <family val="1"/>
      <charset val="186"/>
    </font>
    <font>
      <b/>
      <sz val="11"/>
      <name val="Times New Roman"/>
      <family val="1"/>
      <charset val="186"/>
    </font>
    <font>
      <sz val="14"/>
      <name val="Times New Roman"/>
      <family val="1"/>
      <charset val="186"/>
    </font>
    <font>
      <sz val="8"/>
      <name val="Calibri"/>
      <family val="2"/>
      <charset val="186"/>
      <scheme val="minor"/>
    </font>
    <font>
      <b/>
      <i/>
      <sz val="1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b/>
      <sz val="10"/>
      <color rgb="FFFF0000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9"/>
      <name val="Times New Roman"/>
      <family val="1"/>
      <charset val="186"/>
    </font>
    <font>
      <sz val="9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b/>
      <sz val="8"/>
      <color rgb="FFC00000"/>
      <name val="Times New Roman"/>
      <family val="1"/>
      <charset val="186"/>
    </font>
    <font>
      <i/>
      <sz val="9"/>
      <name val="Times New Roman"/>
      <family val="1"/>
      <charset val="186"/>
    </font>
    <font>
      <b/>
      <i/>
      <sz val="9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9"/>
      <color rgb="FFFF0000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i/>
      <sz val="8"/>
      <color rgb="FFFF0000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sz val="12"/>
      <color indexed="81"/>
      <name val="Tahoma"/>
      <family val="2"/>
      <charset val="186"/>
    </font>
    <font>
      <sz val="11"/>
      <color rgb="FFC00000"/>
      <name val="Times New Roman"/>
      <family val="1"/>
      <charset val="186"/>
    </font>
    <font>
      <b/>
      <sz val="14"/>
      <color rgb="FFFF0000"/>
      <name val="Times New Roman"/>
      <family val="1"/>
      <charset val="186"/>
    </font>
    <font>
      <sz val="11"/>
      <color theme="0" tint="-0.249977111117893"/>
      <name val="Times New Roman"/>
      <family val="1"/>
      <charset val="186"/>
    </font>
    <font>
      <b/>
      <sz val="11"/>
      <color theme="0" tint="-0.249977111117893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8"/>
      <name val="Times New Roman"/>
      <family val="1"/>
      <charset val="186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64">
    <xf numFmtId="0" fontId="0" fillId="0" borderId="0" xfId="0"/>
    <xf numFmtId="0" fontId="2" fillId="0" borderId="0" xfId="0" applyFont="1"/>
    <xf numFmtId="3" fontId="19" fillId="0" borderId="2" xfId="0" applyNumberFormat="1" applyFont="1" applyFill="1" applyBorder="1" applyAlignment="1">
      <alignment horizontal="right" vertical="center" wrapText="1"/>
    </xf>
    <xf numFmtId="0" fontId="16" fillId="0" borderId="2" xfId="0" applyFont="1" applyFill="1" applyBorder="1" applyAlignment="1">
      <alignment horizontal="center"/>
    </xf>
    <xf numFmtId="0" fontId="5" fillId="0" borderId="0" xfId="0" applyFont="1"/>
    <xf numFmtId="4" fontId="21" fillId="4" borderId="2" xfId="0" applyNumberFormat="1" applyFont="1" applyFill="1" applyBorder="1" applyAlignment="1">
      <alignment vertical="center" wrapText="1"/>
    </xf>
    <xf numFmtId="4" fontId="14" fillId="0" borderId="2" xfId="0" applyNumberFormat="1" applyFont="1" applyBorder="1" applyAlignment="1">
      <alignment vertical="center" wrapText="1"/>
    </xf>
    <xf numFmtId="4" fontId="11" fillId="0" borderId="2" xfId="0" applyNumberFormat="1" applyFont="1" applyBorder="1" applyAlignment="1">
      <alignment vertical="center" wrapText="1"/>
    </xf>
    <xf numFmtId="4" fontId="21" fillId="4" borderId="15" xfId="0" applyNumberFormat="1" applyFont="1" applyFill="1" applyBorder="1" applyAlignment="1">
      <alignment vertical="center" wrapText="1"/>
    </xf>
    <xf numFmtId="4" fontId="21" fillId="4" borderId="16" xfId="0" applyNumberFormat="1" applyFont="1" applyFill="1" applyBorder="1" applyAlignment="1">
      <alignment vertical="center" wrapText="1"/>
    </xf>
    <xf numFmtId="4" fontId="14" fillId="0" borderId="15" xfId="0" applyNumberFormat="1" applyFont="1" applyBorder="1" applyAlignment="1">
      <alignment vertical="center" wrapText="1"/>
    </xf>
    <xf numFmtId="4" fontId="14" fillId="0" borderId="16" xfId="0" applyNumberFormat="1" applyFont="1" applyBorder="1" applyAlignment="1">
      <alignment vertical="center" wrapText="1"/>
    </xf>
    <xf numFmtId="4" fontId="21" fillId="4" borderId="17" xfId="0" applyNumberFormat="1" applyFont="1" applyFill="1" applyBorder="1" applyAlignment="1">
      <alignment vertical="center" wrapText="1"/>
    </xf>
    <xf numFmtId="4" fontId="21" fillId="4" borderId="18" xfId="0" applyNumberFormat="1" applyFont="1" applyFill="1" applyBorder="1" applyAlignment="1">
      <alignment vertical="center" wrapText="1"/>
    </xf>
    <xf numFmtId="4" fontId="21" fillId="4" borderId="27" xfId="0" applyNumberFormat="1" applyFont="1" applyFill="1" applyBorder="1" applyAlignment="1">
      <alignment vertical="center" wrapText="1"/>
    </xf>
    <xf numFmtId="4" fontId="10" fillId="4" borderId="16" xfId="0" applyNumberFormat="1" applyFont="1" applyFill="1" applyBorder="1" applyAlignment="1">
      <alignment vertical="center" wrapText="1"/>
    </xf>
    <xf numFmtId="4" fontId="11" fillId="0" borderId="15" xfId="0" applyNumberFormat="1" applyFont="1" applyBorder="1" applyAlignment="1">
      <alignment vertical="center" wrapText="1"/>
    </xf>
    <xf numFmtId="4" fontId="22" fillId="0" borderId="16" xfId="0" applyNumberFormat="1" applyFont="1" applyBorder="1" applyAlignment="1">
      <alignment vertical="center" wrapText="1"/>
    </xf>
    <xf numFmtId="4" fontId="10" fillId="4" borderId="27" xfId="0" applyNumberFormat="1" applyFont="1" applyFill="1" applyBorder="1" applyAlignment="1">
      <alignment vertical="center" wrapText="1"/>
    </xf>
    <xf numFmtId="4" fontId="23" fillId="0" borderId="16" xfId="0" applyNumberFormat="1" applyFont="1" applyBorder="1" applyAlignment="1">
      <alignment vertical="center" wrapText="1"/>
    </xf>
    <xf numFmtId="4" fontId="11" fillId="0" borderId="17" xfId="0" applyNumberFormat="1" applyFont="1" applyBorder="1" applyAlignment="1">
      <alignment vertical="center" wrapText="1"/>
    </xf>
    <xf numFmtId="4" fontId="11" fillId="0" borderId="18" xfId="0" applyNumberFormat="1" applyFont="1" applyBorder="1" applyAlignment="1">
      <alignment vertical="center" wrapText="1"/>
    </xf>
    <xf numFmtId="4" fontId="22" fillId="0" borderId="27" xfId="0" applyNumberFormat="1" applyFont="1" applyBorder="1" applyAlignment="1">
      <alignment vertical="center" wrapText="1"/>
    </xf>
    <xf numFmtId="0" fontId="13" fillId="0" borderId="36" xfId="0" applyFont="1" applyFill="1" applyBorder="1" applyAlignment="1">
      <alignment horizontal="center" wrapText="1"/>
    </xf>
    <xf numFmtId="0" fontId="13" fillId="0" borderId="9" xfId="0" applyFont="1" applyFill="1" applyBorder="1" applyAlignment="1">
      <alignment horizontal="center" wrapText="1"/>
    </xf>
    <xf numFmtId="0" fontId="13" fillId="0" borderId="37" xfId="0" applyFont="1" applyFill="1" applyBorder="1" applyAlignment="1">
      <alignment horizontal="center" wrapText="1"/>
    </xf>
    <xf numFmtId="0" fontId="23" fillId="0" borderId="37" xfId="0" applyFont="1" applyFill="1" applyBorder="1" applyAlignment="1">
      <alignment horizontal="center" wrapText="1"/>
    </xf>
    <xf numFmtId="4" fontId="11" fillId="0" borderId="39" xfId="0" applyNumberFormat="1" applyFont="1" applyBorder="1" applyAlignment="1">
      <alignment vertical="center" wrapText="1"/>
    </xf>
    <xf numFmtId="4" fontId="11" fillId="0" borderId="11" xfId="0" applyNumberFormat="1" applyFont="1" applyBorder="1" applyAlignment="1">
      <alignment vertical="center" wrapText="1"/>
    </xf>
    <xf numFmtId="4" fontId="22" fillId="0" borderId="26" xfId="0" applyNumberFormat="1" applyFont="1" applyBorder="1" applyAlignment="1">
      <alignment vertical="center" wrapText="1"/>
    </xf>
    <xf numFmtId="4" fontId="21" fillId="2" borderId="12" xfId="0" applyNumberFormat="1" applyFont="1" applyFill="1" applyBorder="1" applyAlignment="1">
      <alignment vertical="center" wrapText="1"/>
    </xf>
    <xf numFmtId="4" fontId="21" fillId="2" borderId="13" xfId="0" applyNumberFormat="1" applyFont="1" applyFill="1" applyBorder="1" applyAlignment="1">
      <alignment vertical="center" wrapText="1"/>
    </xf>
    <xf numFmtId="4" fontId="21" fillId="2" borderId="14" xfId="0" applyNumberFormat="1" applyFont="1" applyFill="1" applyBorder="1" applyAlignment="1">
      <alignment vertical="center" wrapText="1"/>
    </xf>
    <xf numFmtId="4" fontId="10" fillId="2" borderId="14" xfId="0" applyNumberFormat="1" applyFont="1" applyFill="1" applyBorder="1" applyAlignment="1">
      <alignment vertical="center" wrapText="1"/>
    </xf>
    <xf numFmtId="4" fontId="2" fillId="0" borderId="39" xfId="0" applyNumberFormat="1" applyFont="1" applyBorder="1"/>
    <xf numFmtId="4" fontId="2" fillId="0" borderId="11" xfId="0" applyNumberFormat="1" applyFont="1" applyBorder="1"/>
    <xf numFmtId="4" fontId="2" fillId="0" borderId="26" xfId="0" applyNumberFormat="1" applyFont="1" applyBorder="1"/>
    <xf numFmtId="4" fontId="2" fillId="0" borderId="15" xfId="0" applyNumberFormat="1" applyFont="1" applyBorder="1"/>
    <xf numFmtId="4" fontId="2" fillId="0" borderId="2" xfId="0" applyNumberFormat="1" applyFont="1" applyBorder="1"/>
    <xf numFmtId="4" fontId="2" fillId="0" borderId="16" xfId="0" applyNumberFormat="1" applyFont="1" applyBorder="1"/>
    <xf numFmtId="4" fontId="2" fillId="0" borderId="17" xfId="0" applyNumberFormat="1" applyFont="1" applyBorder="1"/>
    <xf numFmtId="4" fontId="2" fillId="0" borderId="18" xfId="0" applyNumberFormat="1" applyFont="1" applyBorder="1"/>
    <xf numFmtId="4" fontId="2" fillId="0" borderId="27" xfId="0" applyNumberFormat="1" applyFont="1" applyBorder="1"/>
    <xf numFmtId="4" fontId="2" fillId="0" borderId="12" xfId="0" applyNumberFormat="1" applyFont="1" applyBorder="1"/>
    <xf numFmtId="4" fontId="2" fillId="0" borderId="13" xfId="0" applyNumberFormat="1" applyFont="1" applyBorder="1"/>
    <xf numFmtId="4" fontId="23" fillId="0" borderId="14" xfId="0" applyNumberFormat="1" applyFont="1" applyBorder="1" applyAlignment="1">
      <alignment vertical="center" wrapText="1"/>
    </xf>
    <xf numFmtId="4" fontId="23" fillId="0" borderId="27" xfId="0" applyNumberFormat="1" applyFont="1" applyBorder="1" applyAlignment="1">
      <alignment vertical="center" wrapText="1"/>
    </xf>
    <xf numFmtId="4" fontId="2" fillId="0" borderId="0" xfId="0" applyNumberFormat="1" applyFont="1"/>
    <xf numFmtId="0" fontId="26" fillId="0" borderId="0" xfId="0" applyFont="1" applyAlignment="1">
      <alignment vertical="top"/>
    </xf>
    <xf numFmtId="4" fontId="26" fillId="0" borderId="0" xfId="0" applyNumberFormat="1" applyFont="1" applyAlignment="1">
      <alignment vertical="top"/>
    </xf>
    <xf numFmtId="4" fontId="5" fillId="4" borderId="2" xfId="0" applyNumberFormat="1" applyFont="1" applyFill="1" applyBorder="1"/>
    <xf numFmtId="4" fontId="5" fillId="3" borderId="2" xfId="0" applyNumberFormat="1" applyFont="1" applyFill="1" applyBorder="1"/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4" fontId="5" fillId="3" borderId="17" xfId="0" applyNumberFormat="1" applyFont="1" applyFill="1" applyBorder="1" applyAlignment="1">
      <alignment horizontal="right" vertical="center"/>
    </xf>
    <xf numFmtId="4" fontId="5" fillId="3" borderId="18" xfId="0" applyNumberFormat="1" applyFont="1" applyFill="1" applyBorder="1" applyAlignment="1">
      <alignment horizontal="right" vertical="center"/>
    </xf>
    <xf numFmtId="4" fontId="5" fillId="3" borderId="27" xfId="0" applyNumberFormat="1" applyFont="1" applyFill="1" applyBorder="1" applyAlignment="1">
      <alignment horizontal="right" vertical="center"/>
    </xf>
    <xf numFmtId="4" fontId="5" fillId="3" borderId="11" xfId="0" applyNumberFormat="1" applyFont="1" applyFill="1" applyBorder="1"/>
    <xf numFmtId="0" fontId="3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4" fontId="5" fillId="0" borderId="0" xfId="0" applyNumberFormat="1" applyFont="1"/>
    <xf numFmtId="0" fontId="1" fillId="0" borderId="0" xfId="0" applyFont="1"/>
    <xf numFmtId="164" fontId="5" fillId="0" borderId="0" xfId="0" applyNumberFormat="1" applyFont="1" applyFill="1" applyBorder="1" applyAlignment="1">
      <alignment vertical="center" wrapText="1"/>
    </xf>
    <xf numFmtId="164" fontId="5" fillId="0" borderId="0" xfId="0" applyNumberFormat="1" applyFont="1" applyFill="1" applyBorder="1" applyAlignment="1">
      <alignment horizontal="right" vertical="center" wrapText="1"/>
    </xf>
    <xf numFmtId="0" fontId="2" fillId="0" borderId="0" xfId="0" applyFont="1" applyFill="1" applyBorder="1"/>
    <xf numFmtId="0" fontId="2" fillId="0" borderId="0" xfId="0" applyFont="1" applyBorder="1"/>
    <xf numFmtId="0" fontId="5" fillId="0" borderId="14" xfId="0" applyFont="1" applyBorder="1" applyAlignment="1">
      <alignment horizontal="center"/>
    </xf>
    <xf numFmtId="4" fontId="5" fillId="0" borderId="16" xfId="0" applyNumberFormat="1" applyFont="1" applyBorder="1"/>
    <xf numFmtId="4" fontId="2" fillId="4" borderId="20" xfId="0" applyNumberFormat="1" applyFont="1" applyFill="1" applyBorder="1"/>
    <xf numFmtId="4" fontId="2" fillId="4" borderId="44" xfId="0" applyNumberFormat="1" applyFont="1" applyFill="1" applyBorder="1"/>
    <xf numFmtId="4" fontId="2" fillId="4" borderId="19" xfId="0" applyNumberFormat="1" applyFont="1" applyFill="1" applyBorder="1"/>
    <xf numFmtId="4" fontId="2" fillId="4" borderId="21" xfId="0" applyNumberFormat="1" applyFont="1" applyFill="1" applyBorder="1"/>
    <xf numFmtId="4" fontId="5" fillId="3" borderId="5" xfId="0" applyNumberFormat="1" applyFont="1" applyFill="1" applyBorder="1"/>
    <xf numFmtId="3" fontId="2" fillId="0" borderId="30" xfId="0" applyNumberFormat="1" applyFont="1" applyBorder="1"/>
    <xf numFmtId="3" fontId="29" fillId="0" borderId="31" xfId="0" applyNumberFormat="1" applyFont="1" applyBorder="1"/>
    <xf numFmtId="0" fontId="16" fillId="0" borderId="2" xfId="0" applyFont="1" applyBorder="1" applyAlignment="1">
      <alignment horizontal="center" wrapText="1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5" fillId="0" borderId="44" xfId="0" applyFont="1" applyBorder="1" applyAlignment="1">
      <alignment horizontal="center"/>
    </xf>
    <xf numFmtId="3" fontId="5" fillId="0" borderId="38" xfId="0" applyNumberFormat="1" applyFont="1" applyBorder="1"/>
    <xf numFmtId="3" fontId="5" fillId="3" borderId="32" xfId="0" applyNumberFormat="1" applyFont="1" applyFill="1" applyBorder="1"/>
    <xf numFmtId="4" fontId="2" fillId="5" borderId="2" xfId="0" applyNumberFormat="1" applyFont="1" applyFill="1" applyBorder="1"/>
    <xf numFmtId="0" fontId="31" fillId="0" borderId="13" xfId="0" applyFont="1" applyBorder="1" applyAlignment="1">
      <alignment horizontal="center"/>
    </xf>
    <xf numFmtId="4" fontId="31" fillId="0" borderId="2" xfId="0" applyNumberFormat="1" applyFont="1" applyBorder="1"/>
    <xf numFmtId="4" fontId="32" fillId="3" borderId="18" xfId="0" applyNumberFormat="1" applyFont="1" applyFill="1" applyBorder="1" applyAlignment="1">
      <alignment horizontal="right" vertical="center"/>
    </xf>
    <xf numFmtId="0" fontId="2" fillId="0" borderId="0" xfId="0" applyFont="1" applyAlignment="1"/>
    <xf numFmtId="0" fontId="3" fillId="0" borderId="0" xfId="0" applyFont="1"/>
    <xf numFmtId="164" fontId="30" fillId="0" borderId="0" xfId="0" applyNumberFormat="1" applyFont="1" applyBorder="1" applyAlignment="1">
      <alignment horizontal="left" wrapText="1"/>
    </xf>
    <xf numFmtId="0" fontId="2" fillId="0" borderId="0" xfId="0" applyFont="1" applyAlignment="1">
      <alignment horizontal="center"/>
    </xf>
    <xf numFmtId="164" fontId="34" fillId="0" borderId="0" xfId="0" applyNumberFormat="1" applyFont="1" applyBorder="1" applyAlignment="1">
      <alignment horizontal="center" wrapText="1"/>
    </xf>
    <xf numFmtId="4" fontId="17" fillId="0" borderId="0" xfId="0" applyNumberFormat="1" applyFont="1" applyFill="1" applyAlignment="1">
      <alignment horizontal="left"/>
    </xf>
    <xf numFmtId="4" fontId="27" fillId="0" borderId="0" xfId="0" applyNumberFormat="1" applyFont="1" applyFill="1" applyAlignment="1">
      <alignment vertical="top"/>
    </xf>
    <xf numFmtId="4" fontId="23" fillId="0" borderId="16" xfId="0" applyNumberFormat="1" applyFont="1" applyFill="1" applyBorder="1" applyAlignment="1">
      <alignment vertical="center" wrapText="1"/>
    </xf>
    <xf numFmtId="0" fontId="2" fillId="0" borderId="40" xfId="0" applyFont="1" applyBorder="1" applyAlignment="1">
      <alignment horizontal="right" wrapText="1"/>
    </xf>
    <xf numFmtId="0" fontId="2" fillId="0" borderId="34" xfId="0" applyFont="1" applyBorder="1" applyAlignment="1">
      <alignment horizontal="right" wrapText="1"/>
    </xf>
    <xf numFmtId="0" fontId="2" fillId="0" borderId="35" xfId="0" applyFont="1" applyBorder="1" applyAlignment="1">
      <alignment horizontal="right" wrapText="1"/>
    </xf>
    <xf numFmtId="0" fontId="2" fillId="0" borderId="3" xfId="0" applyFont="1" applyBorder="1" applyAlignment="1">
      <alignment horizontal="right" wrapText="1"/>
    </xf>
    <xf numFmtId="0" fontId="2" fillId="0" borderId="1" xfId="0" applyFont="1" applyBorder="1" applyAlignment="1">
      <alignment horizontal="right" wrapText="1"/>
    </xf>
    <xf numFmtId="0" fontId="2" fillId="0" borderId="45" xfId="0" applyFont="1" applyBorder="1" applyAlignment="1">
      <alignment horizontal="right" wrapText="1"/>
    </xf>
    <xf numFmtId="0" fontId="33" fillId="0" borderId="0" xfId="1" applyFont="1" applyAlignment="1">
      <alignment horizontal="right" wrapText="1"/>
    </xf>
    <xf numFmtId="0" fontId="15" fillId="0" borderId="0" xfId="0" applyFont="1" applyBorder="1" applyAlignment="1">
      <alignment horizontal="right"/>
    </xf>
    <xf numFmtId="0" fontId="19" fillId="0" borderId="8" xfId="0" applyFont="1" applyFill="1" applyBorder="1" applyAlignment="1">
      <alignment horizontal="center" wrapText="1"/>
    </xf>
    <xf numFmtId="0" fontId="19" fillId="0" borderId="6" xfId="0" applyFont="1" applyFill="1" applyBorder="1" applyAlignment="1">
      <alignment horizontal="center" wrapText="1"/>
    </xf>
    <xf numFmtId="0" fontId="19" fillId="0" borderId="4" xfId="0" applyFont="1" applyFill="1" applyBorder="1" applyAlignment="1">
      <alignment horizontal="center" wrapText="1"/>
    </xf>
    <xf numFmtId="0" fontId="19" fillId="0" borderId="0" xfId="0" applyFont="1" applyFill="1" applyBorder="1" applyAlignment="1">
      <alignment horizontal="center" wrapText="1"/>
    </xf>
    <xf numFmtId="0" fontId="19" fillId="0" borderId="0" xfId="0" applyFont="1" applyFill="1" applyBorder="1" applyAlignment="1">
      <alignment horizontal="left" wrapText="1"/>
    </xf>
    <xf numFmtId="0" fontId="21" fillId="2" borderId="12" xfId="0" applyFont="1" applyFill="1" applyBorder="1" applyAlignment="1">
      <alignment horizontal="right" vertical="center" wrapText="1"/>
    </xf>
    <xf numFmtId="0" fontId="21" fillId="2" borderId="13" xfId="0" applyFont="1" applyFill="1" applyBorder="1" applyAlignment="1">
      <alignment horizontal="right" vertical="center" wrapText="1"/>
    </xf>
    <xf numFmtId="0" fontId="21" fillId="2" borderId="40" xfId="0" applyFont="1" applyFill="1" applyBorder="1" applyAlignment="1">
      <alignment horizontal="right" vertical="center" wrapText="1"/>
    </xf>
    <xf numFmtId="0" fontId="21" fillId="4" borderId="2" xfId="0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16" fillId="0" borderId="2" xfId="0" applyFont="1" applyFill="1" applyBorder="1" applyAlignment="1">
      <alignment horizontal="right"/>
    </xf>
    <xf numFmtId="0" fontId="19" fillId="0" borderId="2" xfId="0" applyFont="1" applyFill="1" applyBorder="1" applyAlignment="1">
      <alignment horizontal="right" vertical="center" wrapText="1"/>
    </xf>
    <xf numFmtId="0" fontId="13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4" fillId="0" borderId="41" xfId="0" applyFont="1" applyBorder="1" applyAlignment="1">
      <alignment horizontal="right" vertical="center" wrapText="1"/>
    </xf>
    <xf numFmtId="0" fontId="14" fillId="0" borderId="1" xfId="0" applyFont="1" applyBorder="1" applyAlignment="1">
      <alignment horizontal="right" vertical="center" wrapText="1"/>
    </xf>
    <xf numFmtId="0" fontId="21" fillId="4" borderId="42" xfId="0" applyFont="1" applyFill="1" applyBorder="1" applyAlignment="1">
      <alignment horizontal="right" vertical="center" wrapText="1"/>
    </xf>
    <xf numFmtId="0" fontId="21" fillId="4" borderId="43" xfId="0" applyFont="1" applyFill="1" applyBorder="1" applyAlignment="1">
      <alignment horizontal="right" vertical="center" wrapText="1"/>
    </xf>
    <xf numFmtId="0" fontId="15" fillId="0" borderId="33" xfId="0" applyFont="1" applyFill="1" applyBorder="1" applyAlignment="1">
      <alignment horizontal="center"/>
    </xf>
    <xf numFmtId="0" fontId="15" fillId="0" borderId="34" xfId="0" applyFont="1" applyFill="1" applyBorder="1" applyAlignment="1">
      <alignment horizontal="center"/>
    </xf>
    <xf numFmtId="0" fontId="15" fillId="0" borderId="35" xfId="0" applyFont="1" applyFill="1" applyBorder="1" applyAlignment="1">
      <alignment horizontal="center"/>
    </xf>
    <xf numFmtId="0" fontId="21" fillId="4" borderId="41" xfId="0" applyFont="1" applyFill="1" applyBorder="1" applyAlignment="1">
      <alignment horizontal="right" vertical="center" wrapText="1"/>
    </xf>
    <xf numFmtId="0" fontId="21" fillId="4" borderId="1" xfId="0" applyFont="1" applyFill="1" applyBorder="1" applyAlignment="1">
      <alignment horizontal="right" vertical="center" wrapText="1"/>
    </xf>
    <xf numFmtId="0" fontId="15" fillId="0" borderId="12" xfId="0" applyFont="1" applyFill="1" applyBorder="1" applyAlignment="1">
      <alignment horizontal="center" wrapText="1"/>
    </xf>
    <xf numFmtId="0" fontId="15" fillId="0" borderId="13" xfId="0" applyFont="1" applyFill="1" applyBorder="1" applyAlignment="1">
      <alignment horizontal="center" wrapText="1"/>
    </xf>
    <xf numFmtId="0" fontId="15" fillId="0" borderId="14" xfId="0" applyFont="1" applyFill="1" applyBorder="1" applyAlignment="1">
      <alignment horizontal="center" wrapText="1"/>
    </xf>
    <xf numFmtId="164" fontId="2" fillId="4" borderId="19" xfId="0" applyNumberFormat="1" applyFont="1" applyFill="1" applyBorder="1" applyAlignment="1">
      <alignment horizontal="right" wrapText="1"/>
    </xf>
    <xf numFmtId="164" fontId="2" fillId="4" borderId="20" xfId="0" applyNumberFormat="1" applyFont="1" applyFill="1" applyBorder="1" applyAlignment="1">
      <alignment horizontal="right" wrapText="1"/>
    </xf>
    <xf numFmtId="164" fontId="2" fillId="4" borderId="44" xfId="0" applyNumberFormat="1" applyFont="1" applyFill="1" applyBorder="1" applyAlignment="1">
      <alignment horizontal="right" wrapText="1"/>
    </xf>
    <xf numFmtId="164" fontId="5" fillId="3" borderId="11" xfId="0" applyNumberFormat="1" applyFont="1" applyFill="1" applyBorder="1" applyAlignment="1">
      <alignment horizontal="right" wrapText="1"/>
    </xf>
    <xf numFmtId="0" fontId="14" fillId="0" borderId="2" xfId="0" applyFont="1" applyBorder="1" applyAlignment="1">
      <alignment horizontal="right" vertical="center" wrapText="1"/>
    </xf>
    <xf numFmtId="0" fontId="15" fillId="0" borderId="2" xfId="0" applyFont="1" applyBorder="1" applyAlignment="1">
      <alignment horizontal="center"/>
    </xf>
    <xf numFmtId="164" fontId="2" fillId="0" borderId="2" xfId="0" applyNumberFormat="1" applyFont="1" applyBorder="1" applyAlignment="1">
      <alignment horizontal="right" wrapText="1"/>
    </xf>
    <xf numFmtId="164" fontId="2" fillId="0" borderId="3" xfId="0" applyNumberFormat="1" applyFont="1" applyBorder="1" applyAlignment="1">
      <alignment horizontal="right" wrapText="1"/>
    </xf>
    <xf numFmtId="0" fontId="2" fillId="0" borderId="0" xfId="0" applyFont="1" applyAlignment="1">
      <alignment horizontal="left" wrapText="1"/>
    </xf>
    <xf numFmtId="4" fontId="2" fillId="0" borderId="25" xfId="0" applyNumberFormat="1" applyFont="1" applyBorder="1" applyAlignment="1">
      <alignment horizontal="right" vertical="center"/>
    </xf>
    <xf numFmtId="4" fontId="2" fillId="0" borderId="10" xfId="0" applyNumberFormat="1" applyFont="1" applyBorder="1" applyAlignment="1">
      <alignment horizontal="right" vertical="center"/>
    </xf>
    <xf numFmtId="4" fontId="2" fillId="0" borderId="46" xfId="0" applyNumberFormat="1" applyFont="1" applyBorder="1" applyAlignment="1">
      <alignment horizontal="right" vertical="center"/>
    </xf>
    <xf numFmtId="4" fontId="23" fillId="0" borderId="47" xfId="0" applyNumberFormat="1" applyFont="1" applyBorder="1" applyAlignment="1">
      <alignment horizontal="right" vertical="center" wrapText="1"/>
    </xf>
    <xf numFmtId="4" fontId="23" fillId="0" borderId="48" xfId="0" applyNumberFormat="1" applyFont="1" applyBorder="1" applyAlignment="1">
      <alignment horizontal="right" vertical="center" wrapText="1"/>
    </xf>
    <xf numFmtId="4" fontId="23" fillId="0" borderId="49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29" fillId="0" borderId="2" xfId="0" applyFont="1" applyBorder="1" applyAlignment="1">
      <alignment horizontal="right"/>
    </xf>
    <xf numFmtId="0" fontId="29" fillId="0" borderId="3" xfId="0" applyFont="1" applyBorder="1" applyAlignment="1">
      <alignment horizontal="right"/>
    </xf>
    <xf numFmtId="0" fontId="4" fillId="0" borderId="7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4" fontId="2" fillId="0" borderId="34" xfId="0" applyNumberFormat="1" applyFont="1" applyBorder="1" applyAlignment="1">
      <alignment horizontal="center"/>
    </xf>
    <xf numFmtId="164" fontId="18" fillId="0" borderId="29" xfId="0" applyNumberFormat="1" applyFont="1" applyBorder="1" applyAlignment="1">
      <alignment horizontal="center" wrapText="1"/>
    </xf>
    <xf numFmtId="164" fontId="18" fillId="0" borderId="23" xfId="0" applyNumberFormat="1" applyFont="1" applyBorder="1" applyAlignment="1">
      <alignment horizontal="center" wrapText="1"/>
    </xf>
    <xf numFmtId="164" fontId="18" fillId="0" borderId="22" xfId="0" applyNumberFormat="1" applyFont="1" applyBorder="1" applyAlignment="1">
      <alignment horizontal="center" wrapText="1"/>
    </xf>
    <xf numFmtId="0" fontId="5" fillId="0" borderId="2" xfId="0" applyFont="1" applyBorder="1" applyAlignment="1">
      <alignment horizontal="right" wrapText="1"/>
    </xf>
    <xf numFmtId="0" fontId="5" fillId="0" borderId="3" xfId="0" applyFont="1" applyBorder="1" applyAlignment="1">
      <alignment horizontal="right" wrapText="1"/>
    </xf>
    <xf numFmtId="164" fontId="30" fillId="0" borderId="0" xfId="0" applyNumberFormat="1" applyFont="1" applyBorder="1" applyAlignment="1">
      <alignment horizontal="left" wrapText="1"/>
    </xf>
    <xf numFmtId="164" fontId="5" fillId="3" borderId="2" xfId="0" applyNumberFormat="1" applyFont="1" applyFill="1" applyBorder="1" applyAlignment="1">
      <alignment horizontal="right" vertical="center" wrapText="1"/>
    </xf>
    <xf numFmtId="164" fontId="5" fillId="3" borderId="3" xfId="0" applyNumberFormat="1" applyFont="1" applyFill="1" applyBorder="1" applyAlignment="1">
      <alignment horizontal="right" vertical="center" wrapText="1"/>
    </xf>
    <xf numFmtId="4" fontId="2" fillId="0" borderId="24" xfId="0" applyNumberFormat="1" applyFont="1" applyBorder="1" applyAlignment="1">
      <alignment horizontal="center"/>
    </xf>
    <xf numFmtId="4" fontId="2" fillId="0" borderId="10" xfId="0" applyNumberFormat="1" applyFont="1" applyBorder="1" applyAlignment="1">
      <alignment horizontal="center"/>
    </xf>
    <xf numFmtId="4" fontId="2" fillId="0" borderId="4" xfId="0" applyNumberFormat="1" applyFont="1" applyBorder="1" applyAlignment="1">
      <alignment horizontal="center"/>
    </xf>
    <xf numFmtId="3" fontId="5" fillId="0" borderId="28" xfId="0" applyNumberFormat="1" applyFont="1" applyBorder="1"/>
    <xf numFmtId="3" fontId="2" fillId="0" borderId="0" xfId="0" applyNumberFormat="1" applyFont="1"/>
  </cellXfs>
  <cellStyles count="2">
    <cellStyle name="Normal 3" xfId="1" xr:uid="{0891044C-D6F9-4451-89F6-4C0EC5F44E24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96CA4-5773-4EFD-937A-97C677965005}">
  <sheetPr>
    <pageSetUpPr fitToPage="1"/>
  </sheetPr>
  <dimension ref="A1:S49"/>
  <sheetViews>
    <sheetView tabSelected="1" topLeftCell="A25" zoomScale="70" zoomScaleNormal="70" workbookViewId="0">
      <selection activeCell="U42" sqref="U42"/>
    </sheetView>
  </sheetViews>
  <sheetFormatPr defaultColWidth="8.81640625" defaultRowHeight="14" x14ac:dyDescent="0.3"/>
  <cols>
    <col min="1" max="17" width="12.54296875" style="1" customWidth="1"/>
    <col min="18" max="18" width="8.81640625" style="1"/>
    <col min="19" max="19" width="9.90625" style="1" bestFit="1" customWidth="1"/>
    <col min="20" max="16384" width="8.81640625" style="1"/>
  </cols>
  <sheetData>
    <row r="1" spans="1:19" x14ac:dyDescent="0.3">
      <c r="Q1" s="87" t="s">
        <v>54</v>
      </c>
    </row>
    <row r="2" spans="1:19" x14ac:dyDescent="0.3">
      <c r="M2" s="100" t="s">
        <v>53</v>
      </c>
      <c r="N2" s="100"/>
      <c r="O2" s="100"/>
      <c r="P2" s="100"/>
      <c r="Q2" s="100"/>
    </row>
    <row r="3" spans="1:19" ht="13" customHeight="1" x14ac:dyDescent="0.3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100"/>
      <c r="N3" s="100"/>
      <c r="O3" s="100"/>
      <c r="P3" s="100"/>
      <c r="Q3" s="100"/>
    </row>
    <row r="4" spans="1:19" ht="29.5" customHeight="1" x14ac:dyDescent="0.3">
      <c r="A4" s="111" t="s">
        <v>13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</row>
    <row r="5" spans="1:19" x14ac:dyDescent="0.3">
      <c r="A5" s="116" t="s">
        <v>18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</row>
    <row r="6" spans="1:19" s="4" customFormat="1" x14ac:dyDescent="0.3">
      <c r="A6" s="101" t="s">
        <v>21</v>
      </c>
      <c r="B6" s="101"/>
      <c r="C6" s="112" t="s">
        <v>43</v>
      </c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</row>
    <row r="7" spans="1:19" ht="17.5" customHeight="1" x14ac:dyDescent="0.3">
      <c r="A7" s="113" t="s">
        <v>19</v>
      </c>
      <c r="B7" s="113"/>
      <c r="C7" s="113"/>
      <c r="D7" s="113"/>
      <c r="E7" s="113"/>
      <c r="F7" s="113"/>
      <c r="G7" s="3" t="s">
        <v>23</v>
      </c>
      <c r="H7" s="3" t="s">
        <v>15</v>
      </c>
      <c r="I7" s="3" t="s">
        <v>22</v>
      </c>
      <c r="J7" s="115" t="s">
        <v>20</v>
      </c>
      <c r="K7" s="115"/>
      <c r="L7" s="115"/>
    </row>
    <row r="8" spans="1:19" ht="17.5" customHeight="1" x14ac:dyDescent="0.3">
      <c r="A8" s="114" t="s">
        <v>17</v>
      </c>
      <c r="B8" s="114"/>
      <c r="C8" s="114"/>
      <c r="D8" s="114"/>
      <c r="E8" s="114"/>
      <c r="F8" s="114"/>
      <c r="G8" s="2">
        <v>96577</v>
      </c>
      <c r="H8" s="2">
        <v>799865</v>
      </c>
      <c r="I8" s="2">
        <v>1199941</v>
      </c>
      <c r="J8" s="115"/>
      <c r="K8" s="115"/>
      <c r="L8" s="115"/>
    </row>
    <row r="9" spans="1:19" ht="16.5" customHeight="1" thickBot="1" x14ac:dyDescent="0.35">
      <c r="A9" s="106" t="s">
        <v>24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</row>
    <row r="10" spans="1:19" ht="21" customHeight="1" x14ac:dyDescent="0.3">
      <c r="A10" s="102"/>
      <c r="B10" s="103"/>
      <c r="C10" s="103"/>
      <c r="D10" s="103"/>
      <c r="E10" s="103"/>
      <c r="F10" s="121" t="s">
        <v>23</v>
      </c>
      <c r="G10" s="122"/>
      <c r="H10" s="123"/>
      <c r="I10" s="121" t="s">
        <v>15</v>
      </c>
      <c r="J10" s="122"/>
      <c r="K10" s="123"/>
      <c r="L10" s="121" t="s">
        <v>22</v>
      </c>
      <c r="M10" s="122"/>
      <c r="N10" s="123"/>
      <c r="O10" s="126" t="s">
        <v>14</v>
      </c>
      <c r="P10" s="127"/>
      <c r="Q10" s="128"/>
    </row>
    <row r="11" spans="1:19" ht="30" customHeight="1" thickBot="1" x14ac:dyDescent="0.35">
      <c r="A11" s="104"/>
      <c r="B11" s="105"/>
      <c r="C11" s="105"/>
      <c r="D11" s="105"/>
      <c r="E11" s="105"/>
      <c r="F11" s="23" t="s">
        <v>29</v>
      </c>
      <c r="G11" s="24" t="s">
        <v>30</v>
      </c>
      <c r="H11" s="25" t="s">
        <v>31</v>
      </c>
      <c r="I11" s="23" t="s">
        <v>29</v>
      </c>
      <c r="J11" s="24" t="s">
        <v>32</v>
      </c>
      <c r="K11" s="26" t="s">
        <v>34</v>
      </c>
      <c r="L11" s="23" t="s">
        <v>29</v>
      </c>
      <c r="M11" s="24" t="s">
        <v>32</v>
      </c>
      <c r="N11" s="25" t="str">
        <f>K11</f>
        <v>prognozējamais atlikums</v>
      </c>
      <c r="O11" s="23" t="s">
        <v>29</v>
      </c>
      <c r="P11" s="24" t="s">
        <v>30</v>
      </c>
      <c r="Q11" s="26" t="str">
        <f>K11</f>
        <v>prognozējamais atlikums</v>
      </c>
    </row>
    <row r="12" spans="1:19" ht="27" customHeight="1" x14ac:dyDescent="0.3">
      <c r="A12" s="107" t="s">
        <v>25</v>
      </c>
      <c r="B12" s="108"/>
      <c r="C12" s="108"/>
      <c r="D12" s="109"/>
      <c r="E12" s="109"/>
      <c r="F12" s="30">
        <f>F13+F16</f>
        <v>96577</v>
      </c>
      <c r="G12" s="31">
        <f t="shared" ref="G12:N12" si="0">G13+G16</f>
        <v>96577</v>
      </c>
      <c r="H12" s="32">
        <f t="shared" si="0"/>
        <v>0</v>
      </c>
      <c r="I12" s="30">
        <f t="shared" si="0"/>
        <v>799865</v>
      </c>
      <c r="J12" s="31">
        <f t="shared" si="0"/>
        <v>728793</v>
      </c>
      <c r="K12" s="33">
        <f t="shared" si="0"/>
        <v>71072.000000000029</v>
      </c>
      <c r="L12" s="30">
        <f t="shared" si="0"/>
        <v>1199941</v>
      </c>
      <c r="M12" s="31">
        <f t="shared" si="0"/>
        <v>1199941</v>
      </c>
      <c r="N12" s="32">
        <f t="shared" si="0"/>
        <v>0</v>
      </c>
      <c r="O12" s="30">
        <f>O13+O16</f>
        <v>2096383</v>
      </c>
      <c r="P12" s="31">
        <f t="shared" ref="P12:Q12" si="1">P13+P16</f>
        <v>2025311</v>
      </c>
      <c r="Q12" s="33">
        <f t="shared" si="1"/>
        <v>71072.000000000029</v>
      </c>
      <c r="S12" s="47"/>
    </row>
    <row r="13" spans="1:19" ht="27" customHeight="1" x14ac:dyDescent="0.3">
      <c r="A13" s="124" t="s">
        <v>28</v>
      </c>
      <c r="B13" s="125"/>
      <c r="C13" s="125"/>
      <c r="D13" s="125"/>
      <c r="E13" s="125"/>
      <c r="F13" s="8">
        <f>SUM(F14:F15)</f>
        <v>96577</v>
      </c>
      <c r="G13" s="5">
        <f t="shared" ref="G13:N13" si="2">SUM(G14:G15)</f>
        <v>96577</v>
      </c>
      <c r="H13" s="9">
        <f t="shared" si="2"/>
        <v>0</v>
      </c>
      <c r="I13" s="8">
        <f t="shared" si="2"/>
        <v>299647.58999999997</v>
      </c>
      <c r="J13" s="5">
        <f t="shared" si="2"/>
        <v>299647</v>
      </c>
      <c r="K13" s="15">
        <f t="shared" si="2"/>
        <v>0.58999999999650754</v>
      </c>
      <c r="L13" s="8">
        <f t="shared" si="2"/>
        <v>0</v>
      </c>
      <c r="M13" s="5">
        <f t="shared" si="2"/>
        <v>0</v>
      </c>
      <c r="N13" s="9">
        <f t="shared" si="2"/>
        <v>0</v>
      </c>
      <c r="O13" s="8">
        <f>O14+O15</f>
        <v>396224.58999999997</v>
      </c>
      <c r="P13" s="5">
        <f t="shared" ref="P13:Q13" si="3">P14+P15</f>
        <v>396224</v>
      </c>
      <c r="Q13" s="15">
        <f t="shared" si="3"/>
        <v>0.58999999999650754</v>
      </c>
      <c r="S13" s="47"/>
    </row>
    <row r="14" spans="1:19" ht="17" customHeight="1" x14ac:dyDescent="0.3">
      <c r="A14" s="117" t="s">
        <v>26</v>
      </c>
      <c r="B14" s="118"/>
      <c r="C14" s="118"/>
      <c r="D14" s="118"/>
      <c r="E14" s="118"/>
      <c r="F14" s="10">
        <v>96577</v>
      </c>
      <c r="G14" s="6">
        <f>F14</f>
        <v>96577</v>
      </c>
      <c r="H14" s="11">
        <f>F14-G14</f>
        <v>0</v>
      </c>
      <c r="I14" s="10">
        <v>90647.59</v>
      </c>
      <c r="J14" s="6">
        <f>F25</f>
        <v>90647</v>
      </c>
      <c r="K14" s="93">
        <f>I14-J14</f>
        <v>0.58999999999650754</v>
      </c>
      <c r="L14" s="10">
        <v>0</v>
      </c>
      <c r="M14" s="6">
        <v>0</v>
      </c>
      <c r="N14" s="11">
        <f>L14-M14</f>
        <v>0</v>
      </c>
      <c r="O14" s="16">
        <f>F14+I14+L14</f>
        <v>187224.59</v>
      </c>
      <c r="P14" s="7">
        <f t="shared" ref="P14:Q16" si="4">G14+J14+M14</f>
        <v>187224</v>
      </c>
      <c r="Q14" s="17">
        <f t="shared" si="4"/>
        <v>0.58999999999650754</v>
      </c>
      <c r="S14" s="47"/>
    </row>
    <row r="15" spans="1:19" ht="17" customHeight="1" x14ac:dyDescent="0.3">
      <c r="A15" s="117" t="s">
        <v>33</v>
      </c>
      <c r="B15" s="118"/>
      <c r="C15" s="118"/>
      <c r="D15" s="118"/>
      <c r="E15" s="118"/>
      <c r="F15" s="10">
        <v>0</v>
      </c>
      <c r="G15" s="6">
        <v>0</v>
      </c>
      <c r="H15" s="11">
        <f t="shared" ref="H15:H16" si="5">F15-G15</f>
        <v>0</v>
      </c>
      <c r="I15" s="10">
        <v>209000</v>
      </c>
      <c r="J15" s="6">
        <f>F26</f>
        <v>209000</v>
      </c>
      <c r="K15" s="19">
        <f>I15-J15</f>
        <v>0</v>
      </c>
      <c r="L15" s="10">
        <v>0</v>
      </c>
      <c r="M15" s="6">
        <v>0</v>
      </c>
      <c r="N15" s="11">
        <f t="shared" ref="N15:N19" si="6">L15-M15</f>
        <v>0</v>
      </c>
      <c r="O15" s="16">
        <f>F15+I15+L15</f>
        <v>209000</v>
      </c>
      <c r="P15" s="7">
        <f t="shared" si="4"/>
        <v>209000</v>
      </c>
      <c r="Q15" s="17">
        <f t="shared" si="4"/>
        <v>0</v>
      </c>
      <c r="S15" s="47"/>
    </row>
    <row r="16" spans="1:19" ht="27" customHeight="1" thickBot="1" x14ac:dyDescent="0.35">
      <c r="A16" s="119" t="s">
        <v>27</v>
      </c>
      <c r="B16" s="120"/>
      <c r="C16" s="120"/>
      <c r="D16" s="120"/>
      <c r="E16" s="120"/>
      <c r="F16" s="12">
        <v>0</v>
      </c>
      <c r="G16" s="13">
        <v>0</v>
      </c>
      <c r="H16" s="14">
        <f t="shared" si="5"/>
        <v>0</v>
      </c>
      <c r="I16" s="12">
        <v>500217.41000000003</v>
      </c>
      <c r="J16" s="13">
        <f>J17+J18+J19</f>
        <v>429146</v>
      </c>
      <c r="K16" s="18">
        <f>I16-J16</f>
        <v>71071.410000000033</v>
      </c>
      <c r="L16" s="12">
        <f>I8</f>
        <v>1199941</v>
      </c>
      <c r="M16" s="13">
        <v>1199941</v>
      </c>
      <c r="N16" s="14">
        <f t="shared" si="6"/>
        <v>0</v>
      </c>
      <c r="O16" s="12">
        <f>F16+I16+L16</f>
        <v>1700158.4100000001</v>
      </c>
      <c r="P16" s="13">
        <f t="shared" si="4"/>
        <v>1629087</v>
      </c>
      <c r="Q16" s="18">
        <f t="shared" si="4"/>
        <v>71071.410000000033</v>
      </c>
      <c r="S16" s="47"/>
    </row>
    <row r="17" spans="1:19" x14ac:dyDescent="0.3">
      <c r="A17" s="94" t="s">
        <v>35</v>
      </c>
      <c r="B17" s="95"/>
      <c r="C17" s="95"/>
      <c r="D17" s="95"/>
      <c r="E17" s="96"/>
      <c r="F17" s="34">
        <v>0</v>
      </c>
      <c r="G17" s="35">
        <v>0</v>
      </c>
      <c r="H17" s="36">
        <v>0</v>
      </c>
      <c r="I17" s="43">
        <f>81133.75*5-0.01</f>
        <v>405668.74</v>
      </c>
      <c r="J17" s="138">
        <f>Q39</f>
        <v>429146</v>
      </c>
      <c r="K17" s="141">
        <f>I17+I18+I19-J17</f>
        <v>71071.406666666677</v>
      </c>
      <c r="L17" s="43">
        <f>81133.75*12</f>
        <v>973605</v>
      </c>
      <c r="M17" s="44">
        <f>L17</f>
        <v>973605</v>
      </c>
      <c r="N17" s="45">
        <f t="shared" si="6"/>
        <v>0</v>
      </c>
      <c r="O17" s="27">
        <f>F17+I17+L17</f>
        <v>1379273.74</v>
      </c>
      <c r="P17" s="28">
        <f t="shared" ref="P17" si="7">G17+J17+M17</f>
        <v>1402751</v>
      </c>
      <c r="Q17" s="29">
        <f t="shared" ref="Q17" si="8">H17+K17+N17</f>
        <v>71071.406666666677</v>
      </c>
      <c r="S17" s="47"/>
    </row>
    <row r="18" spans="1:19" ht="14.5" customHeight="1" x14ac:dyDescent="0.3">
      <c r="A18" s="97" t="s">
        <v>37</v>
      </c>
      <c r="B18" s="98"/>
      <c r="C18" s="98"/>
      <c r="D18" s="98"/>
      <c r="E18" s="99"/>
      <c r="F18" s="37">
        <v>0</v>
      </c>
      <c r="G18" s="38">
        <v>0</v>
      </c>
      <c r="H18" s="39">
        <v>0</v>
      </c>
      <c r="I18" s="37">
        <f>153*8*33</f>
        <v>40392</v>
      </c>
      <c r="J18" s="139"/>
      <c r="K18" s="142"/>
      <c r="L18" s="37">
        <f>365*8*33</f>
        <v>96360</v>
      </c>
      <c r="M18" s="38">
        <f>L18</f>
        <v>96360</v>
      </c>
      <c r="N18" s="19">
        <f t="shared" si="6"/>
        <v>0</v>
      </c>
      <c r="O18" s="16">
        <f t="shared" ref="O18:O19" si="9">F18+I18+L18</f>
        <v>136752</v>
      </c>
      <c r="P18" s="7">
        <f t="shared" ref="P18:P19" si="10">G18+J18+M18</f>
        <v>96360</v>
      </c>
      <c r="Q18" s="17">
        <f t="shared" ref="Q18:Q19" si="11">H18+K18+N18</f>
        <v>0</v>
      </c>
      <c r="S18" s="47"/>
    </row>
    <row r="19" spans="1:19" ht="29" customHeight="1" thickBot="1" x14ac:dyDescent="0.35">
      <c r="A19" s="97" t="s">
        <v>36</v>
      </c>
      <c r="B19" s="98"/>
      <c r="C19" s="98"/>
      <c r="D19" s="98"/>
      <c r="E19" s="99"/>
      <c r="F19" s="40">
        <v>0</v>
      </c>
      <c r="G19" s="41">
        <v>0</v>
      </c>
      <c r="H19" s="42">
        <v>0</v>
      </c>
      <c r="I19" s="40">
        <v>54156.666666666664</v>
      </c>
      <c r="J19" s="140"/>
      <c r="K19" s="143"/>
      <c r="L19" s="40">
        <v>129976.00000000001</v>
      </c>
      <c r="M19" s="41">
        <f>L19</f>
        <v>129976.00000000001</v>
      </c>
      <c r="N19" s="46">
        <f t="shared" si="6"/>
        <v>0</v>
      </c>
      <c r="O19" s="20">
        <f t="shared" si="9"/>
        <v>184132.66666666669</v>
      </c>
      <c r="P19" s="21">
        <f t="shared" si="10"/>
        <v>129976.00000000001</v>
      </c>
      <c r="Q19" s="22">
        <f t="shared" si="11"/>
        <v>0</v>
      </c>
      <c r="S19" s="47"/>
    </row>
    <row r="20" spans="1:19" s="48" customFormat="1" ht="10.5" x14ac:dyDescent="0.35">
      <c r="F20" s="49">
        <f t="shared" ref="F20:Q20" si="12">F17+F18+F19-F16</f>
        <v>0</v>
      </c>
      <c r="G20" s="49">
        <f t="shared" si="12"/>
        <v>0</v>
      </c>
      <c r="H20" s="49">
        <f t="shared" si="12"/>
        <v>0</v>
      </c>
      <c r="I20" s="49">
        <f t="shared" si="12"/>
        <v>-3.3333333558402956E-3</v>
      </c>
      <c r="J20" s="49">
        <f>J17+J18+J19-J16</f>
        <v>0</v>
      </c>
      <c r="K20" s="49">
        <f t="shared" si="12"/>
        <v>-3.3333333558402956E-3</v>
      </c>
      <c r="L20" s="49">
        <f t="shared" si="12"/>
        <v>0</v>
      </c>
      <c r="M20" s="49">
        <f t="shared" si="12"/>
        <v>0</v>
      </c>
      <c r="N20" s="49">
        <f t="shared" si="12"/>
        <v>0</v>
      </c>
      <c r="O20" s="49">
        <f t="shared" si="12"/>
        <v>-3.3333334140479565E-3</v>
      </c>
      <c r="P20" s="49">
        <f t="shared" si="12"/>
        <v>0</v>
      </c>
      <c r="Q20" s="49">
        <f t="shared" si="12"/>
        <v>-3.3333333558402956E-3</v>
      </c>
    </row>
    <row r="22" spans="1:19" ht="18" x14ac:dyDescent="0.4">
      <c r="A22" s="148" t="s">
        <v>51</v>
      </c>
      <c r="B22" s="148"/>
      <c r="C22" s="148"/>
      <c r="D22" s="148"/>
      <c r="E22" s="148"/>
      <c r="F22" s="148"/>
      <c r="G22" s="148"/>
      <c r="H22" s="148"/>
      <c r="I22" s="148"/>
    </row>
    <row r="23" spans="1:19" ht="96.5" customHeight="1" x14ac:dyDescent="0.3">
      <c r="A23" s="134"/>
      <c r="B23" s="134"/>
      <c r="C23" s="134"/>
      <c r="D23" s="134"/>
      <c r="E23" s="134"/>
      <c r="F23" s="76" t="s">
        <v>44</v>
      </c>
      <c r="G23" s="76" t="s">
        <v>45</v>
      </c>
      <c r="H23" s="76" t="s">
        <v>46</v>
      </c>
      <c r="I23" s="76" t="s">
        <v>31</v>
      </c>
    </row>
    <row r="24" spans="1:19" ht="29" customHeight="1" x14ac:dyDescent="0.3">
      <c r="A24" s="110" t="s">
        <v>28</v>
      </c>
      <c r="B24" s="110"/>
      <c r="C24" s="110"/>
      <c r="D24" s="110"/>
      <c r="E24" s="110"/>
      <c r="F24" s="50">
        <f>F25+F26</f>
        <v>299647</v>
      </c>
      <c r="G24" s="50">
        <f>G25+G26</f>
        <v>396224</v>
      </c>
      <c r="H24" s="50">
        <f>H25+H26</f>
        <v>373803</v>
      </c>
      <c r="I24" s="50">
        <f>I25+I26</f>
        <v>22421</v>
      </c>
    </row>
    <row r="25" spans="1:19" x14ac:dyDescent="0.3">
      <c r="A25" s="133" t="s">
        <v>26</v>
      </c>
      <c r="B25" s="133"/>
      <c r="C25" s="133"/>
      <c r="D25" s="133"/>
      <c r="E25" s="133"/>
      <c r="F25" s="82">
        <v>90647</v>
      </c>
      <c r="G25" s="82">
        <f>G14+F25</f>
        <v>187224</v>
      </c>
      <c r="H25" s="82">
        <v>165015</v>
      </c>
      <c r="I25" s="82">
        <f>G25-H25</f>
        <v>22209</v>
      </c>
    </row>
    <row r="26" spans="1:19" x14ac:dyDescent="0.3">
      <c r="A26" s="133" t="s">
        <v>33</v>
      </c>
      <c r="B26" s="133"/>
      <c r="C26" s="133"/>
      <c r="D26" s="133"/>
      <c r="E26" s="133"/>
      <c r="F26" s="82">
        <v>209000</v>
      </c>
      <c r="G26" s="82">
        <f>G15+F26</f>
        <v>209000</v>
      </c>
      <c r="H26" s="82">
        <v>208788</v>
      </c>
      <c r="I26" s="82">
        <f>G26-H26</f>
        <v>212</v>
      </c>
    </row>
    <row r="27" spans="1:19" x14ac:dyDescent="0.3">
      <c r="F27" s="92">
        <f>F24-Q38</f>
        <v>0</v>
      </c>
    </row>
    <row r="28" spans="1:19" ht="16" customHeight="1" thickBot="1" x14ac:dyDescent="0.4">
      <c r="A28" s="149" t="s">
        <v>56</v>
      </c>
      <c r="B28" s="149"/>
      <c r="C28" s="149"/>
      <c r="D28" s="149"/>
      <c r="E28" s="149"/>
      <c r="F28" s="149"/>
      <c r="G28" s="149"/>
      <c r="H28" s="149"/>
      <c r="I28" s="149"/>
      <c r="L28" s="89" t="s">
        <v>55</v>
      </c>
    </row>
    <row r="29" spans="1:19" ht="39" customHeight="1" x14ac:dyDescent="0.3">
      <c r="A29" s="154" t="s">
        <v>50</v>
      </c>
      <c r="B29" s="154"/>
      <c r="C29" s="154"/>
      <c r="D29" s="155"/>
      <c r="E29" s="52" t="s">
        <v>1</v>
      </c>
      <c r="F29" s="53" t="s">
        <v>2</v>
      </c>
      <c r="G29" s="53" t="s">
        <v>3</v>
      </c>
      <c r="H29" s="53" t="s">
        <v>4</v>
      </c>
      <c r="I29" s="53" t="s">
        <v>5</v>
      </c>
      <c r="J29" s="53" t="s">
        <v>6</v>
      </c>
      <c r="K29" s="54" t="s">
        <v>7</v>
      </c>
      <c r="L29" s="52" t="s">
        <v>8</v>
      </c>
      <c r="M29" s="53" t="s">
        <v>9</v>
      </c>
      <c r="N29" s="53" t="s">
        <v>10</v>
      </c>
      <c r="O29" s="53" t="s">
        <v>11</v>
      </c>
      <c r="P29" s="83" t="s">
        <v>12</v>
      </c>
      <c r="Q29" s="67" t="s">
        <v>38</v>
      </c>
    </row>
    <row r="30" spans="1:19" x14ac:dyDescent="0.3">
      <c r="A30" s="135" t="s">
        <v>35</v>
      </c>
      <c r="B30" s="135"/>
      <c r="C30" s="135"/>
      <c r="D30" s="136"/>
      <c r="E30" s="37">
        <v>0</v>
      </c>
      <c r="F30" s="38">
        <v>0</v>
      </c>
      <c r="G30" s="38">
        <v>0</v>
      </c>
      <c r="H30" s="38">
        <v>0</v>
      </c>
      <c r="I30" s="38">
        <v>0</v>
      </c>
      <c r="J30" s="38">
        <v>0</v>
      </c>
      <c r="K30" s="39">
        <v>0</v>
      </c>
      <c r="L30" s="37">
        <v>81133.749846433144</v>
      </c>
      <c r="M30" s="38">
        <f>L30</f>
        <v>81133.749846433144</v>
      </c>
      <c r="N30" s="38">
        <f t="shared" ref="N30:P30" si="13">M30</f>
        <v>81133.749846433144</v>
      </c>
      <c r="O30" s="38">
        <f t="shared" si="13"/>
        <v>81133.749846433144</v>
      </c>
      <c r="P30" s="84">
        <f t="shared" si="13"/>
        <v>81133.749846433144</v>
      </c>
      <c r="Q30" s="68">
        <f>SUM(E30:P30)</f>
        <v>405668.74923216575</v>
      </c>
    </row>
    <row r="31" spans="1:19" x14ac:dyDescent="0.3">
      <c r="A31" s="135" t="s">
        <v>37</v>
      </c>
      <c r="B31" s="135"/>
      <c r="C31" s="135"/>
      <c r="D31" s="136"/>
      <c r="E31" s="37">
        <v>0</v>
      </c>
      <c r="F31" s="38">
        <v>0</v>
      </c>
      <c r="G31" s="38">
        <v>0</v>
      </c>
      <c r="H31" s="38">
        <v>0</v>
      </c>
      <c r="I31" s="38">
        <v>0</v>
      </c>
      <c r="J31" s="38">
        <v>0</v>
      </c>
      <c r="K31" s="39">
        <v>0</v>
      </c>
      <c r="L31" s="37">
        <v>594</v>
      </c>
      <c r="M31" s="38">
        <f>33*30*8</f>
        <v>7920</v>
      </c>
      <c r="N31" s="38">
        <f>33*31*8</f>
        <v>8184</v>
      </c>
      <c r="O31" s="38">
        <f>33*30*8</f>
        <v>7920</v>
      </c>
      <c r="P31" s="84">
        <f>33*31*8</f>
        <v>8184</v>
      </c>
      <c r="Q31" s="68">
        <f t="shared" ref="Q31:Q39" si="14">SUM(E31:P31)</f>
        <v>32802</v>
      </c>
    </row>
    <row r="32" spans="1:19" ht="45" customHeight="1" x14ac:dyDescent="0.3">
      <c r="A32" s="135" t="s">
        <v>36</v>
      </c>
      <c r="B32" s="135"/>
      <c r="C32" s="135"/>
      <c r="D32" s="136"/>
      <c r="E32" s="37">
        <v>0</v>
      </c>
      <c r="F32" s="38">
        <v>0</v>
      </c>
      <c r="G32" s="38">
        <v>0</v>
      </c>
      <c r="H32" s="38">
        <v>0</v>
      </c>
      <c r="I32" s="38">
        <v>0</v>
      </c>
      <c r="J32" s="38">
        <v>0</v>
      </c>
      <c r="K32" s="39">
        <v>0</v>
      </c>
      <c r="L32" s="37">
        <v>0</v>
      </c>
      <c r="M32" s="38">
        <f>$I$19/5</f>
        <v>10831.333333333332</v>
      </c>
      <c r="N32" s="38">
        <f>$I$19/5</f>
        <v>10831.333333333332</v>
      </c>
      <c r="O32" s="38">
        <f>$I$19/5</f>
        <v>10831.333333333332</v>
      </c>
      <c r="P32" s="84">
        <f>$I$19/5</f>
        <v>10831.333333333332</v>
      </c>
      <c r="Q32" s="68">
        <f>SUM(E32:P32)</f>
        <v>43325.333333333328</v>
      </c>
      <c r="R32" s="62"/>
    </row>
    <row r="33" spans="1:18" ht="22.5" customHeight="1" thickBot="1" x14ac:dyDescent="0.35">
      <c r="A33" s="157" t="s">
        <v>39</v>
      </c>
      <c r="B33" s="157"/>
      <c r="C33" s="157"/>
      <c r="D33" s="158"/>
      <c r="E33" s="55">
        <f>SUM(E30:E32)</f>
        <v>0</v>
      </c>
      <c r="F33" s="56">
        <f t="shared" ref="F33:Q33" si="15">SUM(F30:F32)</f>
        <v>0</v>
      </c>
      <c r="G33" s="56">
        <f t="shared" si="15"/>
        <v>0</v>
      </c>
      <c r="H33" s="56">
        <f t="shared" si="15"/>
        <v>0</v>
      </c>
      <c r="I33" s="56">
        <f t="shared" si="15"/>
        <v>0</v>
      </c>
      <c r="J33" s="56">
        <f t="shared" si="15"/>
        <v>0</v>
      </c>
      <c r="K33" s="57">
        <f t="shared" si="15"/>
        <v>0</v>
      </c>
      <c r="L33" s="55">
        <f t="shared" si="15"/>
        <v>81727.749846433144</v>
      </c>
      <c r="M33" s="56">
        <f t="shared" si="15"/>
        <v>99885.083179766472</v>
      </c>
      <c r="N33" s="56">
        <f t="shared" si="15"/>
        <v>100149.08317976647</v>
      </c>
      <c r="O33" s="56">
        <f t="shared" si="15"/>
        <v>99885.083179766472</v>
      </c>
      <c r="P33" s="85">
        <f t="shared" si="15"/>
        <v>100149.08317976647</v>
      </c>
      <c r="Q33" s="57">
        <f>ROUNDUP(SUM(Q30:Q32),0)</f>
        <v>481797</v>
      </c>
    </row>
    <row r="34" spans="1:18" ht="22.5" customHeight="1" x14ac:dyDescent="0.3">
      <c r="A34" s="64"/>
      <c r="B34" s="64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5"/>
    </row>
    <row r="35" spans="1:18" ht="27.5" customHeight="1" x14ac:dyDescent="0.35">
      <c r="A35" s="156" t="s">
        <v>49</v>
      </c>
      <c r="B35" s="156"/>
      <c r="C35" s="156"/>
      <c r="D35" s="156"/>
      <c r="E35" s="156"/>
      <c r="F35" s="156"/>
      <c r="G35" s="156"/>
      <c r="H35" s="156"/>
      <c r="I35" s="156"/>
      <c r="J35" s="156"/>
      <c r="K35" s="156"/>
      <c r="L35" s="156"/>
      <c r="M35" s="156"/>
      <c r="N35" s="156"/>
      <c r="O35" s="156"/>
      <c r="P35" s="156"/>
      <c r="Q35" s="156"/>
      <c r="R35" s="66"/>
    </row>
    <row r="36" spans="1:18" ht="18" customHeight="1" thickBot="1" x14ac:dyDescent="0.4">
      <c r="A36" s="88"/>
      <c r="B36" s="88"/>
      <c r="C36" s="88"/>
      <c r="D36" s="88"/>
      <c r="E36" s="90" t="s">
        <v>55</v>
      </c>
      <c r="F36" s="90" t="s">
        <v>55</v>
      </c>
      <c r="G36" s="90" t="s">
        <v>55</v>
      </c>
      <c r="H36" s="90" t="s">
        <v>55</v>
      </c>
      <c r="I36" s="90" t="s">
        <v>55</v>
      </c>
      <c r="J36" s="90" t="s">
        <v>55</v>
      </c>
      <c r="K36" s="90" t="s">
        <v>55</v>
      </c>
      <c r="L36" s="90" t="s">
        <v>55</v>
      </c>
      <c r="M36" s="90" t="s">
        <v>55</v>
      </c>
      <c r="N36" s="90" t="s">
        <v>57</v>
      </c>
      <c r="O36" s="90" t="s">
        <v>57</v>
      </c>
      <c r="P36" s="90" t="s">
        <v>57</v>
      </c>
      <c r="Q36" s="90" t="s">
        <v>57</v>
      </c>
      <c r="R36" s="66"/>
    </row>
    <row r="37" spans="1:18" ht="27.5" customHeight="1" thickBot="1" x14ac:dyDescent="0.35">
      <c r="A37" s="151" t="s">
        <v>16</v>
      </c>
      <c r="B37" s="152"/>
      <c r="C37" s="152"/>
      <c r="D37" s="153"/>
      <c r="E37" s="52" t="s">
        <v>1</v>
      </c>
      <c r="F37" s="53" t="s">
        <v>2</v>
      </c>
      <c r="G37" s="53" t="s">
        <v>3</v>
      </c>
      <c r="H37" s="53" t="s">
        <v>4</v>
      </c>
      <c r="I37" s="53" t="s">
        <v>5</v>
      </c>
      <c r="J37" s="53" t="s">
        <v>6</v>
      </c>
      <c r="K37" s="54" t="s">
        <v>7</v>
      </c>
      <c r="L37" s="77" t="s">
        <v>8</v>
      </c>
      <c r="M37" s="78" t="s">
        <v>9</v>
      </c>
      <c r="N37" s="78" t="s">
        <v>10</v>
      </c>
      <c r="O37" s="78" t="s">
        <v>11</v>
      </c>
      <c r="P37" s="78" t="s">
        <v>12</v>
      </c>
      <c r="Q37" s="79" t="s">
        <v>38</v>
      </c>
      <c r="R37" s="66"/>
    </row>
    <row r="38" spans="1:18" ht="14.5" thickBot="1" x14ac:dyDescent="0.35">
      <c r="A38" s="129" t="str">
        <f>A24</f>
        <v>1. Pakalpojuma izveidošanas izdevumi 
līdz 2024. gada 31.jūlijam</v>
      </c>
      <c r="B38" s="130"/>
      <c r="C38" s="130"/>
      <c r="D38" s="130"/>
      <c r="E38" s="69">
        <v>113060.02</v>
      </c>
      <c r="F38" s="69">
        <v>0</v>
      </c>
      <c r="G38" s="69">
        <v>98261.650000000009</v>
      </c>
      <c r="H38" s="69"/>
      <c r="I38" s="69">
        <v>6092.1699999999837</v>
      </c>
      <c r="J38" s="69">
        <v>82233.16</v>
      </c>
      <c r="K38" s="70"/>
      <c r="L38" s="159" t="s">
        <v>0</v>
      </c>
      <c r="M38" s="160"/>
      <c r="N38" s="160"/>
      <c r="O38" s="160"/>
      <c r="P38" s="161"/>
      <c r="Q38" s="162">
        <f>ROUND(SUM(E38:P38),0)</f>
        <v>299647</v>
      </c>
      <c r="R38" s="66"/>
    </row>
    <row r="39" spans="1:18" ht="14.5" thickBot="1" x14ac:dyDescent="0.35">
      <c r="A39" s="129" t="str">
        <f>A16</f>
        <v xml:space="preserve">2. Pakalpojuma nodrošināšanas izdevumi 
no 2024.gada 1.augusta līdz 2025. gada 31. decembrim </v>
      </c>
      <c r="B39" s="130"/>
      <c r="C39" s="130"/>
      <c r="D39" s="131"/>
      <c r="E39" s="150" t="s">
        <v>0</v>
      </c>
      <c r="F39" s="150"/>
      <c r="G39" s="150"/>
      <c r="H39" s="150"/>
      <c r="I39" s="150"/>
      <c r="J39" s="150"/>
      <c r="K39" s="150"/>
      <c r="L39" s="71">
        <f>L46</f>
        <v>0</v>
      </c>
      <c r="M39" s="69">
        <f>M46</f>
        <v>99306.749846433144</v>
      </c>
      <c r="N39" s="69">
        <f t="shared" ref="N39:P39" si="16">N46</f>
        <v>129804.641405603</v>
      </c>
      <c r="O39" s="69">
        <f t="shared" si="16"/>
        <v>100333.88317976646</v>
      </c>
      <c r="P39" s="72">
        <f t="shared" si="16"/>
        <v>99700.283179766484</v>
      </c>
      <c r="Q39" s="80">
        <f>ROUND(SUM(E39:P39),0)</f>
        <v>429146</v>
      </c>
    </row>
    <row r="40" spans="1:18" x14ac:dyDescent="0.3">
      <c r="A40" s="132" t="s">
        <v>14</v>
      </c>
      <c r="B40" s="132"/>
      <c r="C40" s="132"/>
      <c r="D40" s="132"/>
      <c r="E40" s="51">
        <f>SUM(E38:E39)</f>
        <v>113060.02</v>
      </c>
      <c r="F40" s="51">
        <f t="shared" ref="F40:Q40" si="17">SUM(F38:F39)</f>
        <v>0</v>
      </c>
      <c r="G40" s="51">
        <f t="shared" si="17"/>
        <v>98261.650000000009</v>
      </c>
      <c r="H40" s="51">
        <f t="shared" si="17"/>
        <v>0</v>
      </c>
      <c r="I40" s="51">
        <f t="shared" si="17"/>
        <v>6092.1699999999837</v>
      </c>
      <c r="J40" s="51">
        <f t="shared" si="17"/>
        <v>82233.16</v>
      </c>
      <c r="K40" s="51">
        <f t="shared" si="17"/>
        <v>0</v>
      </c>
      <c r="L40" s="58">
        <f t="shared" si="17"/>
        <v>0</v>
      </c>
      <c r="M40" s="58">
        <f t="shared" si="17"/>
        <v>99306.749846433144</v>
      </c>
      <c r="N40" s="58">
        <f t="shared" si="17"/>
        <v>129804.641405603</v>
      </c>
      <c r="O40" s="58">
        <f t="shared" si="17"/>
        <v>100333.88317976646</v>
      </c>
      <c r="P40" s="73">
        <f t="shared" si="17"/>
        <v>99700.283179766484</v>
      </c>
      <c r="Q40" s="81">
        <f>SUM(Q38:Q39)</f>
        <v>728793</v>
      </c>
    </row>
    <row r="41" spans="1:18" ht="16" customHeight="1" x14ac:dyDescent="0.3">
      <c r="A41" s="144" t="s">
        <v>47</v>
      </c>
      <c r="B41" s="144"/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5"/>
      <c r="Q41" s="74">
        <f>H8</f>
        <v>799865</v>
      </c>
    </row>
    <row r="42" spans="1:18" ht="14.5" thickBot="1" x14ac:dyDescent="0.35">
      <c r="A42" s="146" t="s">
        <v>48</v>
      </c>
      <c r="B42" s="146"/>
      <c r="C42" s="146"/>
      <c r="D42" s="146"/>
      <c r="E42" s="146"/>
      <c r="F42" s="146"/>
      <c r="G42" s="146"/>
      <c r="H42" s="146"/>
      <c r="I42" s="146"/>
      <c r="J42" s="146"/>
      <c r="K42" s="146"/>
      <c r="L42" s="146"/>
      <c r="M42" s="146"/>
      <c r="N42" s="146"/>
      <c r="O42" s="146"/>
      <c r="P42" s="147"/>
      <c r="Q42" s="75">
        <f>Q41-Q40</f>
        <v>71072</v>
      </c>
      <c r="R42" s="91">
        <f>K12-Q42</f>
        <v>0</v>
      </c>
    </row>
    <row r="44" spans="1:18" x14ac:dyDescent="0.3">
      <c r="K44" s="59" t="s">
        <v>40</v>
      </c>
      <c r="L44" s="47"/>
      <c r="M44" s="47">
        <f>L33</f>
        <v>81727.749846433144</v>
      </c>
      <c r="N44" s="47">
        <f>M33</f>
        <v>99885.083179766472</v>
      </c>
      <c r="O44" s="47">
        <f>N33</f>
        <v>100149.08317976647</v>
      </c>
      <c r="P44" s="47">
        <f>O33</f>
        <v>99885.083179766472</v>
      </c>
    </row>
    <row r="45" spans="1:18" x14ac:dyDescent="0.3">
      <c r="K45" s="59" t="s">
        <v>41</v>
      </c>
      <c r="L45" s="47">
        <f>I24</f>
        <v>22421</v>
      </c>
      <c r="M45" s="47">
        <v>40000</v>
      </c>
      <c r="N45" s="47">
        <f>N44*0.7</f>
        <v>69919.558225836532</v>
      </c>
      <c r="O45" s="47">
        <f t="shared" ref="O45:P45" si="18">O44*0.7</f>
        <v>70104.35822583652</v>
      </c>
      <c r="P45" s="47">
        <f t="shared" si="18"/>
        <v>69919.558225836532</v>
      </c>
    </row>
    <row r="46" spans="1:18" x14ac:dyDescent="0.3">
      <c r="K46" s="60" t="s">
        <v>42</v>
      </c>
      <c r="L46" s="4">
        <v>0</v>
      </c>
      <c r="M46" s="61">
        <f>M44+M45-L45</f>
        <v>99306.749846433144</v>
      </c>
      <c r="N46" s="61">
        <f>N44+N45-M45</f>
        <v>129804.641405603</v>
      </c>
      <c r="O46" s="61">
        <f t="shared" ref="O46:P46" si="19">O44+O45-N45</f>
        <v>100333.88317976646</v>
      </c>
      <c r="P46" s="61">
        <f t="shared" si="19"/>
        <v>99700.283179766484</v>
      </c>
      <c r="Q46" s="163">
        <f>P33-P45</f>
        <v>30229.52495392994</v>
      </c>
    </row>
    <row r="48" spans="1:18" x14ac:dyDescent="0.3">
      <c r="K48" s="47"/>
    </row>
    <row r="49" spans="1:17" ht="88.5" customHeight="1" x14ac:dyDescent="0.3">
      <c r="A49" s="137" t="s">
        <v>52</v>
      </c>
      <c r="B49" s="13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</row>
  </sheetData>
  <mergeCells count="45">
    <mergeCell ref="A49:Q49"/>
    <mergeCell ref="J17:J19"/>
    <mergeCell ref="K17:K19"/>
    <mergeCell ref="A41:P41"/>
    <mergeCell ref="A42:P42"/>
    <mergeCell ref="A22:I22"/>
    <mergeCell ref="A28:I28"/>
    <mergeCell ref="E39:K39"/>
    <mergeCell ref="A37:D37"/>
    <mergeCell ref="A29:D29"/>
    <mergeCell ref="A35:Q35"/>
    <mergeCell ref="A33:D33"/>
    <mergeCell ref="L38:P38"/>
    <mergeCell ref="A31:D31"/>
    <mergeCell ref="A32:D32"/>
    <mergeCell ref="A38:D38"/>
    <mergeCell ref="A39:D39"/>
    <mergeCell ref="A40:D40"/>
    <mergeCell ref="A25:E25"/>
    <mergeCell ref="A26:E26"/>
    <mergeCell ref="A23:E23"/>
    <mergeCell ref="A30:D30"/>
    <mergeCell ref="A19:E19"/>
    <mergeCell ref="A24:E24"/>
    <mergeCell ref="A4:Q4"/>
    <mergeCell ref="C6:Q6"/>
    <mergeCell ref="A7:F7"/>
    <mergeCell ref="A8:F8"/>
    <mergeCell ref="J7:L8"/>
    <mergeCell ref="A5:Q5"/>
    <mergeCell ref="A14:E14"/>
    <mergeCell ref="A15:E15"/>
    <mergeCell ref="A16:E16"/>
    <mergeCell ref="F10:H10"/>
    <mergeCell ref="I10:K10"/>
    <mergeCell ref="A13:E13"/>
    <mergeCell ref="L10:N10"/>
    <mergeCell ref="O10:Q10"/>
    <mergeCell ref="A17:E17"/>
    <mergeCell ref="A18:E18"/>
    <mergeCell ref="M2:Q3"/>
    <mergeCell ref="A6:B6"/>
    <mergeCell ref="A10:E11"/>
    <mergeCell ref="A9:O9"/>
    <mergeCell ref="A12:E12"/>
  </mergeCells>
  <phoneticPr fontId="7" type="noConversion"/>
  <pageMargins left="0.51181102362204722" right="0.51181102362204722" top="0.74803149606299213" bottom="0.55118110236220474" header="0.31496062992125984" footer="0.31496062992125984"/>
  <pageSetup paperSize="9" scale="61" fitToHeight="0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6310CB980028E489AA38B5A3B725AD0" ma:contentTypeVersion="9" ma:contentTypeDescription="Create a new document." ma:contentTypeScope="" ma:versionID="d53cecfd86dfe6a31af4136ff7316585">
  <xsd:schema xmlns:xsd="http://www.w3.org/2001/XMLSchema" xmlns:xs="http://www.w3.org/2001/XMLSchema" xmlns:p="http://schemas.microsoft.com/office/2006/metadata/properties" xmlns:ns3="30b671a1-e750-4efc-a322-d42da3124237" targetNamespace="http://schemas.microsoft.com/office/2006/metadata/properties" ma:root="true" ma:fieldsID="ef2f1cce505ba63a4c835533ba21a8e6" ns3:_="">
    <xsd:import namespace="30b671a1-e750-4efc-a322-d42da312423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b671a1-e750-4efc-a322-d42da31242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0EB07D-6B3F-49CC-8F9B-C908ECEB0F8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469ECF-E259-4982-BFE0-50022C0197DC}">
  <ds:schemaRefs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  <ds:schemaRef ds:uri="http://schemas.microsoft.com/office/infopath/2007/PartnerControls"/>
    <ds:schemaRef ds:uri="30b671a1-e750-4efc-a322-d42da3124237"/>
    <ds:schemaRef ds:uri="http://purl.org/dc/elements/1.1/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4CE48CB-B8F6-4B0A-A7C9-EA986514B8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b671a1-e750-4efc-a322-d42da31242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Liesma Jankovska</dc:creator>
  <cp:lastModifiedBy>Sandra Strēle</cp:lastModifiedBy>
  <cp:lastPrinted>2024-08-30T10:36:38Z</cp:lastPrinted>
  <dcterms:created xsi:type="dcterms:W3CDTF">2020-09-09T12:12:13Z</dcterms:created>
  <dcterms:modified xsi:type="dcterms:W3CDTF">2024-10-01T08:23:29Z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0x010100F6310CB980028E489AA38B5A3B725AD0</vt:lpwstr>
  </property>
</Properties>
</file>