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dzintra.mergupe\Desktop\Darbi\Edite_algu_grafiks\Pielikumi_Anotācija\"/>
    </mc:Choice>
  </mc:AlternateContent>
  <xr:revisionPtr revIDLastSave="0" documentId="8_{85E643E8-B916-49F8-AF70-F66A9C5323C3}" xr6:coauthVersionLast="47" xr6:coauthVersionMax="47" xr10:uidLastSave="{00000000-0000-0000-0000-000000000000}"/>
  <bookViews>
    <workbookView xWindow="-108" yWindow="-108" windowWidth="23256" windowHeight="12456" tabRatio="742" xr2:uid="{00000000-000D-0000-FFFF-FFFF00000000}"/>
  </bookViews>
  <sheets>
    <sheet name="Kopsavilkums (resori)" sheetId="17" r:id="rId1"/>
    <sheet name="Kopsavilkums" sheetId="16" r:id="rId2"/>
    <sheet name="2023-2027_bez PI" sheetId="3" r:id="rId3"/>
    <sheet name="2023-2027_PI" sheetId="13" r:id="rId4"/>
    <sheet name="2023.g.pagaidu budžets, streiks" sheetId="8" r:id="rId5"/>
    <sheet name="Streiks" sheetId="9" r:id="rId6"/>
    <sheet name="papildu fin._pilns" sheetId="18" r:id="rId7"/>
  </sheets>
  <definedNames>
    <definedName name="_xlnm._FilterDatabase" localSheetId="4" hidden="1">'2023.g.pagaidu budžets, streiks'!$A$9:$O$41</definedName>
    <definedName name="_xlnm._FilterDatabase" localSheetId="2" hidden="1">'2023-2027_bez PI'!$A$10:$AB$37</definedName>
    <definedName name="_xlnm._FilterDatabase" localSheetId="3" hidden="1">'2023-2027_PI'!$A$10:$AA$19</definedName>
    <definedName name="_xlnm._FilterDatabase" localSheetId="5" hidden="1">Streiks!$A$5:$J$39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1" i="3" l="1"/>
  <c r="L54" i="3" l="1"/>
  <c r="K53" i="3"/>
  <c r="P62" i="3" l="1"/>
  <c r="O62" i="3"/>
  <c r="Q60" i="3"/>
  <c r="R60" i="3" s="1"/>
  <c r="P59" i="3"/>
  <c r="Q59" i="3" s="1"/>
  <c r="R59" i="3" s="1"/>
  <c r="O58" i="3"/>
  <c r="O61" i="3" s="1"/>
  <c r="O51" i="3"/>
  <c r="O52" i="3"/>
  <c r="P52" i="3"/>
  <c r="O46" i="3"/>
  <c r="O47" i="3"/>
  <c r="P47" i="3"/>
  <c r="P58" i="3" l="1"/>
  <c r="Q39" i="13"/>
  <c r="R39" i="13" s="1"/>
  <c r="P38" i="13"/>
  <c r="Q38" i="13" s="1"/>
  <c r="R38" i="13" s="1"/>
  <c r="O37" i="13"/>
  <c r="P37" i="13"/>
  <c r="P40" i="13" s="1"/>
  <c r="O40" i="13"/>
  <c r="K39" i="13"/>
  <c r="L39" i="13" s="1"/>
  <c r="J38" i="13"/>
  <c r="K38" i="13" s="1"/>
  <c r="L38" i="13" s="1"/>
  <c r="I37" i="13"/>
  <c r="I40" i="13" s="1"/>
  <c r="Q32" i="13"/>
  <c r="R32" i="13" s="1"/>
  <c r="P31" i="13"/>
  <c r="Q31" i="13" s="1"/>
  <c r="R31" i="13" s="1"/>
  <c r="O30" i="13"/>
  <c r="O33" i="13" s="1"/>
  <c r="K32" i="13"/>
  <c r="L32" i="13" s="1"/>
  <c r="J31" i="13"/>
  <c r="I30" i="13"/>
  <c r="K31" i="13"/>
  <c r="L31" i="13" s="1"/>
  <c r="I33" i="13"/>
  <c r="I23" i="13"/>
  <c r="J23" i="13"/>
  <c r="P61" i="3" l="1"/>
  <c r="Q58" i="3"/>
  <c r="Q37" i="13"/>
  <c r="J37" i="13"/>
  <c r="P30" i="13"/>
  <c r="J30" i="13"/>
  <c r="Q61" i="3" l="1"/>
  <c r="R58" i="3"/>
  <c r="R61" i="3" s="1"/>
  <c r="Q40" i="13"/>
  <c r="R37" i="13"/>
  <c r="R40" i="13" s="1"/>
  <c r="J40" i="13"/>
  <c r="K37" i="13"/>
  <c r="P33" i="13"/>
  <c r="Q30" i="13"/>
  <c r="J33" i="13"/>
  <c r="K30" i="13"/>
  <c r="C31" i="18"/>
  <c r="D31" i="18"/>
  <c r="E31" i="18"/>
  <c r="C32" i="18"/>
  <c r="D32" i="18"/>
  <c r="E32" i="18"/>
  <c r="B32" i="18"/>
  <c r="B31" i="18"/>
  <c r="K68" i="17"/>
  <c r="K73" i="17" s="1"/>
  <c r="K40" i="13" l="1"/>
  <c r="L37" i="13"/>
  <c r="L40" i="13" s="1"/>
  <c r="Q33" i="13"/>
  <c r="R30" i="13"/>
  <c r="R33" i="13" s="1"/>
  <c r="K33" i="13"/>
  <c r="L30" i="13"/>
  <c r="L33" i="13" s="1"/>
  <c r="L68" i="17"/>
  <c r="M68" i="17"/>
  <c r="L73" i="17" l="1"/>
  <c r="L69" i="17"/>
  <c r="N68" i="17"/>
  <c r="F23" i="17"/>
  <c r="G23" i="17"/>
  <c r="H23" i="17"/>
  <c r="E23" i="17"/>
  <c r="I34" i="3"/>
  <c r="J34" i="3" s="1"/>
  <c r="E25" i="18"/>
  <c r="D25" i="18"/>
  <c r="C25" i="18"/>
  <c r="B25" i="18"/>
  <c r="E24" i="18"/>
  <c r="D24" i="18"/>
  <c r="C24" i="18"/>
  <c r="B24" i="18"/>
  <c r="E23" i="18"/>
  <c r="D23" i="18"/>
  <c r="C23" i="18"/>
  <c r="B23" i="18"/>
  <c r="E22" i="18"/>
  <c r="D22" i="18"/>
  <c r="C22" i="18"/>
  <c r="B22" i="18"/>
  <c r="E21" i="18"/>
  <c r="E33" i="18" s="1"/>
  <c r="D21" i="18"/>
  <c r="C21" i="18"/>
  <c r="B21" i="18"/>
  <c r="E8" i="18"/>
  <c r="D8" i="18"/>
  <c r="C8" i="18"/>
  <c r="B8" i="18"/>
  <c r="E17" i="18"/>
  <c r="D17" i="18"/>
  <c r="C17" i="18"/>
  <c r="B17" i="18"/>
  <c r="B26" i="18" l="1"/>
  <c r="B33" i="18"/>
  <c r="C26" i="18"/>
  <c r="C33" i="18"/>
  <c r="D26" i="18"/>
  <c r="D33" i="18"/>
  <c r="M69" i="17"/>
  <c r="E26" i="18"/>
  <c r="N69" i="17" l="1"/>
  <c r="M73" i="17"/>
  <c r="M70" i="17"/>
  <c r="G2" i="3"/>
  <c r="N70" i="17" l="1"/>
  <c r="K25" i="13"/>
  <c r="L25" i="13" s="1"/>
  <c r="J24" i="13"/>
  <c r="K24" i="13" s="1"/>
  <c r="L24" i="13" s="1"/>
  <c r="I26" i="13"/>
  <c r="E40" i="3"/>
  <c r="G40" i="3"/>
  <c r="H40" i="3"/>
  <c r="E41" i="3"/>
  <c r="G41" i="3"/>
  <c r="H41" i="3"/>
  <c r="D41" i="3"/>
  <c r="D40" i="3"/>
  <c r="E39" i="3"/>
  <c r="D39" i="3"/>
  <c r="B10" i="16"/>
  <c r="P7" i="13"/>
  <c r="M7" i="13"/>
  <c r="I10" i="13"/>
  <c r="I7" i="13"/>
  <c r="I14" i="13"/>
  <c r="J14" i="13" s="1"/>
  <c r="K14" i="13" s="1"/>
  <c r="L14" i="13" s="1"/>
  <c r="I18" i="13"/>
  <c r="J18" i="13" s="1"/>
  <c r="K18" i="13" s="1"/>
  <c r="L18" i="13" s="1"/>
  <c r="I16" i="13"/>
  <c r="J16" i="13" s="1"/>
  <c r="K16" i="13" s="1"/>
  <c r="L16" i="13" s="1"/>
  <c r="I13" i="13"/>
  <c r="J13" i="13" s="1"/>
  <c r="K13" i="13" s="1"/>
  <c r="L13" i="13" s="1"/>
  <c r="J41" i="3"/>
  <c r="I26" i="3"/>
  <c r="I40" i="3" s="1"/>
  <c r="E42" i="3" l="1"/>
  <c r="D42" i="3"/>
  <c r="N71" i="17"/>
  <c r="T71" i="17" s="1"/>
  <c r="D1" i="16"/>
  <c r="K20" i="17"/>
  <c r="K25" i="17" s="1"/>
  <c r="E6" i="17" s="1"/>
  <c r="C10" i="16"/>
  <c r="E1" i="16"/>
  <c r="D10" i="16"/>
  <c r="C1" i="16"/>
  <c r="B1" i="16"/>
  <c r="I41" i="3"/>
  <c r="E38" i="16"/>
  <c r="E10" i="16"/>
  <c r="J26" i="3"/>
  <c r="J40" i="3" s="1"/>
  <c r="N73" i="17" l="1"/>
  <c r="J26" i="13"/>
  <c r="K23" i="13"/>
  <c r="L20" i="17"/>
  <c r="M20" i="17" s="1"/>
  <c r="K26" i="13" l="1"/>
  <c r="L23" i="13"/>
  <c r="L26" i="13" s="1"/>
  <c r="N20" i="17"/>
  <c r="F18" i="13" l="1"/>
  <c r="L17" i="13"/>
  <c r="G17" i="13"/>
  <c r="E17" i="13"/>
  <c r="D17" i="13"/>
  <c r="F16" i="13"/>
  <c r="L15" i="13"/>
  <c r="G15" i="13"/>
  <c r="E15" i="13"/>
  <c r="D15" i="13"/>
  <c r="F14" i="13"/>
  <c r="F13" i="13"/>
  <c r="L12" i="13"/>
  <c r="I12" i="13"/>
  <c r="I15" i="13" s="1"/>
  <c r="G12" i="13"/>
  <c r="E12" i="13"/>
  <c r="D12" i="13"/>
  <c r="P9" i="13"/>
  <c r="P10" i="13" s="1"/>
  <c r="M9" i="13"/>
  <c r="I2" i="13"/>
  <c r="I2" i="3"/>
  <c r="I10" i="3"/>
  <c r="G10" i="3"/>
  <c r="P9" i="3"/>
  <c r="P10" i="3" s="1"/>
  <c r="M9" i="3"/>
  <c r="M10" i="3" s="1"/>
  <c r="P7" i="3"/>
  <c r="M7" i="3"/>
  <c r="I7" i="3"/>
  <c r="G7" i="3"/>
  <c r="F33" i="3"/>
  <c r="I33" i="3" s="1"/>
  <c r="F34" i="3"/>
  <c r="F41" i="3" s="1"/>
  <c r="F35" i="3"/>
  <c r="I35" i="3" s="1"/>
  <c r="F36" i="3"/>
  <c r="I36" i="3" s="1"/>
  <c r="F32" i="3"/>
  <c r="I32" i="3" s="1"/>
  <c r="F25" i="3"/>
  <c r="F26" i="3"/>
  <c r="F40" i="3" s="1"/>
  <c r="F27" i="3"/>
  <c r="I27" i="3" s="1"/>
  <c r="F28" i="3"/>
  <c r="I28" i="3" s="1"/>
  <c r="F29" i="3"/>
  <c r="I29" i="3" s="1"/>
  <c r="F30" i="3"/>
  <c r="I30" i="3" s="1"/>
  <c r="F24" i="3"/>
  <c r="I24" i="3" s="1"/>
  <c r="F23" i="3"/>
  <c r="I23" i="3" s="1"/>
  <c r="F20" i="3"/>
  <c r="I20" i="3" s="1"/>
  <c r="F21" i="3"/>
  <c r="I21" i="3" s="1"/>
  <c r="F19" i="3"/>
  <c r="I19" i="3" s="1"/>
  <c r="F16" i="3"/>
  <c r="I16" i="3" s="1"/>
  <c r="F17" i="3"/>
  <c r="I17" i="3" s="1"/>
  <c r="F15" i="3"/>
  <c r="I15" i="3" s="1"/>
  <c r="F13" i="3"/>
  <c r="E31" i="3"/>
  <c r="E22" i="3"/>
  <c r="E18" i="3"/>
  <c r="E14" i="3"/>
  <c r="E12" i="3"/>
  <c r="I25" i="3" l="1"/>
  <c r="J25" i="3" s="1"/>
  <c r="G25" i="3"/>
  <c r="H25" i="3" s="1"/>
  <c r="M10" i="13"/>
  <c r="M14" i="13"/>
  <c r="N14" i="13" s="1"/>
  <c r="M13" i="13"/>
  <c r="M16" i="13"/>
  <c r="N16" i="13" s="1"/>
  <c r="O16" i="13" s="1"/>
  <c r="M18" i="13"/>
  <c r="N18" i="13" s="1"/>
  <c r="O18" i="13" s="1"/>
  <c r="I13" i="3"/>
  <c r="F39" i="3"/>
  <c r="F42" i="3" s="1"/>
  <c r="L11" i="13"/>
  <c r="D11" i="13"/>
  <c r="E11" i="13"/>
  <c r="G11" i="13"/>
  <c r="G35" i="3"/>
  <c r="H35" i="3" s="1"/>
  <c r="J35" i="3"/>
  <c r="J17" i="3"/>
  <c r="G17" i="3"/>
  <c r="H17" i="3" s="1"/>
  <c r="J20" i="3"/>
  <c r="G20" i="3"/>
  <c r="H20" i="3" s="1"/>
  <c r="G29" i="3"/>
  <c r="H29" i="3" s="1"/>
  <c r="J29" i="3"/>
  <c r="G13" i="3"/>
  <c r="G16" i="3"/>
  <c r="H16" i="3" s="1"/>
  <c r="J16" i="3"/>
  <c r="G23" i="3"/>
  <c r="G28" i="3"/>
  <c r="H28" i="3" s="1"/>
  <c r="J28" i="3"/>
  <c r="G32" i="3"/>
  <c r="H32" i="3" s="1"/>
  <c r="J33" i="3"/>
  <c r="G33" i="3"/>
  <c r="H33" i="3" s="1"/>
  <c r="G15" i="3"/>
  <c r="H15" i="3" s="1"/>
  <c r="J15" i="3"/>
  <c r="G21" i="3"/>
  <c r="H21" i="3" s="1"/>
  <c r="J21" i="3"/>
  <c r="J30" i="3"/>
  <c r="G30" i="3"/>
  <c r="H30" i="3" s="1"/>
  <c r="G19" i="3"/>
  <c r="H19" i="3" s="1"/>
  <c r="J24" i="3"/>
  <c r="G24" i="3"/>
  <c r="H24" i="3" s="1"/>
  <c r="J27" i="3"/>
  <c r="G27" i="3"/>
  <c r="H27" i="3" s="1"/>
  <c r="J36" i="3"/>
  <c r="G36" i="3"/>
  <c r="H36" i="3" s="1"/>
  <c r="F17" i="13"/>
  <c r="F12" i="13"/>
  <c r="E11" i="3"/>
  <c r="H15" i="13"/>
  <c r="P2" i="3"/>
  <c r="M2" i="3"/>
  <c r="P2" i="13"/>
  <c r="H17" i="13"/>
  <c r="M2" i="13"/>
  <c r="F15" i="13"/>
  <c r="I39" i="3" l="1"/>
  <c r="I42" i="3" s="1"/>
  <c r="M15" i="13"/>
  <c r="N13" i="13"/>
  <c r="M12" i="13"/>
  <c r="N15" i="13" s="1"/>
  <c r="O14" i="13"/>
  <c r="L21" i="17"/>
  <c r="P16" i="13"/>
  <c r="O15" i="13"/>
  <c r="P18" i="13"/>
  <c r="O17" i="13"/>
  <c r="H13" i="3"/>
  <c r="H12" i="3" s="1"/>
  <c r="G39" i="3"/>
  <c r="G42" i="3" s="1"/>
  <c r="F11" i="13"/>
  <c r="H18" i="3"/>
  <c r="K36" i="3"/>
  <c r="J58" i="3" s="1"/>
  <c r="K34" i="3"/>
  <c r="J66" i="3" s="1"/>
  <c r="K26" i="3"/>
  <c r="G18" i="3"/>
  <c r="K29" i="3"/>
  <c r="J111" i="3" s="1"/>
  <c r="G31" i="3"/>
  <c r="K33" i="3"/>
  <c r="L33" i="3" s="1"/>
  <c r="K35" i="3"/>
  <c r="J123" i="3" s="1"/>
  <c r="K15" i="3"/>
  <c r="K25" i="3"/>
  <c r="K143" i="3" s="1"/>
  <c r="J19" i="3"/>
  <c r="K19" i="3" s="1"/>
  <c r="I18" i="3"/>
  <c r="H23" i="3"/>
  <c r="H22" i="3" s="1"/>
  <c r="G22" i="3"/>
  <c r="K17" i="3"/>
  <c r="K21" i="3"/>
  <c r="K28" i="3"/>
  <c r="J105" i="3" s="1"/>
  <c r="K16" i="3"/>
  <c r="J23" i="3"/>
  <c r="I22" i="3"/>
  <c r="K27" i="3"/>
  <c r="J99" i="3" s="1"/>
  <c r="K30" i="3"/>
  <c r="K149" i="3" s="1"/>
  <c r="J32" i="3"/>
  <c r="K32" i="3" s="1"/>
  <c r="I31" i="3"/>
  <c r="J13" i="3"/>
  <c r="I12" i="3"/>
  <c r="G14" i="3"/>
  <c r="K24" i="3"/>
  <c r="J93" i="3" s="1"/>
  <c r="I14" i="3"/>
  <c r="K20" i="3"/>
  <c r="G12" i="3"/>
  <c r="H12" i="13"/>
  <c r="H11" i="13" s="1"/>
  <c r="J15" i="13"/>
  <c r="K15" i="13"/>
  <c r="H31" i="3"/>
  <c r="L15" i="3" l="1"/>
  <c r="K171" i="3"/>
  <c r="L32" i="3"/>
  <c r="M32" i="3" s="1"/>
  <c r="J117" i="3"/>
  <c r="J120" i="3" s="1"/>
  <c r="K123" i="3"/>
  <c r="J126" i="3"/>
  <c r="K99" i="3"/>
  <c r="J102" i="3"/>
  <c r="J108" i="3"/>
  <c r="K105" i="3"/>
  <c r="J114" i="3"/>
  <c r="K111" i="3"/>
  <c r="J96" i="3"/>
  <c r="K93" i="3"/>
  <c r="L16" i="3"/>
  <c r="J81" i="3"/>
  <c r="L21" i="3"/>
  <c r="J87" i="3"/>
  <c r="K60" i="17"/>
  <c r="K65" i="17" s="1"/>
  <c r="E12" i="17" s="1"/>
  <c r="J73" i="3"/>
  <c r="K66" i="3"/>
  <c r="J69" i="3"/>
  <c r="L19" i="3"/>
  <c r="M19" i="3" s="1"/>
  <c r="K157" i="3"/>
  <c r="K152" i="3"/>
  <c r="L149" i="3"/>
  <c r="L143" i="3"/>
  <c r="K146" i="3"/>
  <c r="L20" i="3"/>
  <c r="K131" i="3"/>
  <c r="K58" i="3"/>
  <c r="J61" i="3"/>
  <c r="L17" i="3"/>
  <c r="M17" i="3" s="1"/>
  <c r="N17" i="3" s="1"/>
  <c r="J52" i="3"/>
  <c r="P14" i="13"/>
  <c r="Q14" i="13" s="1"/>
  <c r="Q18" i="13"/>
  <c r="R18" i="13" s="1"/>
  <c r="P17" i="13"/>
  <c r="Q16" i="13"/>
  <c r="R16" i="13" s="1"/>
  <c r="P15" i="13"/>
  <c r="O13" i="13"/>
  <c r="N12" i="13"/>
  <c r="M21" i="17"/>
  <c r="L25" i="17"/>
  <c r="F6" i="17" s="1"/>
  <c r="L35" i="3"/>
  <c r="M35" i="3" s="1"/>
  <c r="N35" i="3" s="1"/>
  <c r="Q44" i="17"/>
  <c r="L36" i="3"/>
  <c r="M36" i="3" s="1"/>
  <c r="N36" i="3" s="1"/>
  <c r="K59" i="3" s="1"/>
  <c r="L59" i="3" s="1"/>
  <c r="M59" i="3" s="1"/>
  <c r="Q52" i="17"/>
  <c r="L30" i="3"/>
  <c r="M30" i="3" s="1"/>
  <c r="N30" i="3" s="1"/>
  <c r="L150" i="3" s="1"/>
  <c r="M150" i="3" s="1"/>
  <c r="N150" i="3" s="1"/>
  <c r="Q28" i="17"/>
  <c r="L25" i="3"/>
  <c r="M25" i="3" s="1"/>
  <c r="N25" i="3" s="1"/>
  <c r="L144" i="3" s="1"/>
  <c r="M144" i="3" s="1"/>
  <c r="N144" i="3" s="1"/>
  <c r="K52" i="17"/>
  <c r="L24" i="3"/>
  <c r="M24" i="3" s="1"/>
  <c r="N24" i="3" s="1"/>
  <c r="K94" i="3" s="1"/>
  <c r="L94" i="3" s="1"/>
  <c r="M94" i="3" s="1"/>
  <c r="K44" i="17"/>
  <c r="L27" i="3"/>
  <c r="M27" i="3" s="1"/>
  <c r="N27" i="3" s="1"/>
  <c r="K100" i="3" s="1"/>
  <c r="L100" i="3" s="1"/>
  <c r="M100" i="3" s="1"/>
  <c r="Q4" i="17"/>
  <c r="L28" i="3"/>
  <c r="M28" i="3" s="1"/>
  <c r="N28" i="3" s="1"/>
  <c r="K106" i="3" s="1"/>
  <c r="L106" i="3" s="1"/>
  <c r="M106" i="3" s="1"/>
  <c r="Q12" i="17"/>
  <c r="L29" i="3"/>
  <c r="M29" i="3" s="1"/>
  <c r="N29" i="3" s="1"/>
  <c r="K112" i="3" s="1"/>
  <c r="L112" i="3" s="1"/>
  <c r="M112" i="3" s="1"/>
  <c r="Q20" i="17"/>
  <c r="L26" i="3"/>
  <c r="L40" i="3" s="1"/>
  <c r="K40" i="3"/>
  <c r="H18" i="16" s="1"/>
  <c r="L34" i="3"/>
  <c r="L41" i="3" s="1"/>
  <c r="K41" i="3"/>
  <c r="H26" i="16" s="1"/>
  <c r="K13" i="3"/>
  <c r="K165" i="3" s="1"/>
  <c r="J39" i="3"/>
  <c r="J42" i="3" s="1"/>
  <c r="H39" i="3"/>
  <c r="H42" i="3" s="1"/>
  <c r="M16" i="3"/>
  <c r="N16" i="3" s="1"/>
  <c r="M15" i="3"/>
  <c r="N15" i="3" s="1"/>
  <c r="M21" i="3"/>
  <c r="N21" i="3" s="1"/>
  <c r="M33" i="3"/>
  <c r="N33" i="3" s="1"/>
  <c r="O33" i="3" s="1"/>
  <c r="H14" i="3"/>
  <c r="H11" i="3" s="1"/>
  <c r="G11" i="3"/>
  <c r="I11" i="3"/>
  <c r="K23" i="3"/>
  <c r="K12" i="13"/>
  <c r="J12" i="13"/>
  <c r="J14" i="3"/>
  <c r="J18" i="3"/>
  <c r="J22" i="3"/>
  <c r="J12" i="3"/>
  <c r="K117" i="3" l="1"/>
  <c r="L117" i="3" s="1"/>
  <c r="K174" i="3"/>
  <c r="L171" i="3"/>
  <c r="O15" i="3"/>
  <c r="P15" i="3" s="1"/>
  <c r="Q15" i="3" s="1"/>
  <c r="L172" i="3"/>
  <c r="M172" i="3" s="1"/>
  <c r="N172" i="3" s="1"/>
  <c r="L165" i="3"/>
  <c r="K168" i="3"/>
  <c r="K124" i="3"/>
  <c r="L124" i="3" s="1"/>
  <c r="M124" i="3" s="1"/>
  <c r="L123" i="3"/>
  <c r="K96" i="3"/>
  <c r="L93" i="3"/>
  <c r="K108" i="3"/>
  <c r="L105" i="3"/>
  <c r="L111" i="3"/>
  <c r="K114" i="3"/>
  <c r="L18" i="3"/>
  <c r="L99" i="3"/>
  <c r="K102" i="3"/>
  <c r="K87" i="3"/>
  <c r="J90" i="3"/>
  <c r="O21" i="3"/>
  <c r="K88" i="3"/>
  <c r="L88" i="3" s="1"/>
  <c r="M88" i="3" s="1"/>
  <c r="J84" i="3"/>
  <c r="K81" i="3"/>
  <c r="M20" i="3"/>
  <c r="N20" i="3" s="1"/>
  <c r="O20" i="3" s="1"/>
  <c r="P20" i="3" s="1"/>
  <c r="Q20" i="3" s="1"/>
  <c r="O16" i="3"/>
  <c r="P16" i="3" s="1"/>
  <c r="Q16" i="3" s="1"/>
  <c r="K82" i="3"/>
  <c r="L82" i="3" s="1"/>
  <c r="M82" i="3" s="1"/>
  <c r="L60" i="17"/>
  <c r="M60" i="17" s="1"/>
  <c r="J76" i="3"/>
  <c r="K73" i="3"/>
  <c r="L66" i="3"/>
  <c r="L152" i="3"/>
  <c r="M149" i="3"/>
  <c r="L23" i="3"/>
  <c r="L22" i="3" s="1"/>
  <c r="K137" i="3"/>
  <c r="O45" i="3" s="1"/>
  <c r="L146" i="3"/>
  <c r="M143" i="3"/>
  <c r="J55" i="3"/>
  <c r="K52" i="3"/>
  <c r="O17" i="3"/>
  <c r="P17" i="3" s="1"/>
  <c r="Q17" i="3" s="1"/>
  <c r="R17" i="3" s="1"/>
  <c r="K61" i="3"/>
  <c r="L58" i="3"/>
  <c r="M22" i="17"/>
  <c r="N22" i="17" s="1"/>
  <c r="R14" i="13"/>
  <c r="Q17" i="13"/>
  <c r="Q15" i="13"/>
  <c r="N21" i="17"/>
  <c r="P13" i="13"/>
  <c r="O12" i="13"/>
  <c r="O11" i="13" s="1"/>
  <c r="O29" i="3"/>
  <c r="P29" i="3" s="1"/>
  <c r="Q29" i="3" s="1"/>
  <c r="R21" i="17"/>
  <c r="S21" i="17" s="1"/>
  <c r="T21" i="17" s="1"/>
  <c r="O27" i="3"/>
  <c r="P27" i="3" s="1"/>
  <c r="Q27" i="3" s="1"/>
  <c r="L101" i="3" s="1"/>
  <c r="M101" i="3" s="1"/>
  <c r="R5" i="17"/>
  <c r="S5" i="17" s="1"/>
  <c r="T5" i="17" s="1"/>
  <c r="O30" i="3"/>
  <c r="P30" i="3" s="1"/>
  <c r="Q30" i="3" s="1"/>
  <c r="R29" i="17"/>
  <c r="S29" i="17" s="1"/>
  <c r="T29" i="17" s="1"/>
  <c r="H31" i="16"/>
  <c r="B6" i="16" s="1"/>
  <c r="N6" i="16" s="1"/>
  <c r="I26" i="16"/>
  <c r="Q17" i="17"/>
  <c r="E14" i="17" s="1"/>
  <c r="R12" i="17"/>
  <c r="K49" i="17"/>
  <c r="E10" i="17" s="1"/>
  <c r="L44" i="17"/>
  <c r="K57" i="17"/>
  <c r="E11" i="17" s="1"/>
  <c r="L52" i="17"/>
  <c r="Q57" i="17"/>
  <c r="E20" i="17" s="1"/>
  <c r="R52" i="17"/>
  <c r="O36" i="3"/>
  <c r="P36" i="3" s="1"/>
  <c r="Q36" i="3" s="1"/>
  <c r="R53" i="17"/>
  <c r="S53" i="17" s="1"/>
  <c r="T53" i="17" s="1"/>
  <c r="M26" i="3"/>
  <c r="M40" i="3" s="1"/>
  <c r="O24" i="3"/>
  <c r="P24" i="3" s="1"/>
  <c r="Q24" i="3" s="1"/>
  <c r="L45" i="17"/>
  <c r="M45" i="17" s="1"/>
  <c r="N45" i="17" s="1"/>
  <c r="O35" i="3"/>
  <c r="P35" i="3" s="1"/>
  <c r="Q35" i="3" s="1"/>
  <c r="L125" i="3" s="1"/>
  <c r="M125" i="3" s="1"/>
  <c r="R45" i="17"/>
  <c r="S45" i="17" s="1"/>
  <c r="T45" i="17" s="1"/>
  <c r="O25" i="3"/>
  <c r="P25" i="3" s="1"/>
  <c r="Q25" i="3" s="1"/>
  <c r="L53" i="17"/>
  <c r="M53" i="17" s="1"/>
  <c r="N53" i="17" s="1"/>
  <c r="H23" i="16"/>
  <c r="B5" i="16" s="1"/>
  <c r="N5" i="16" s="1"/>
  <c r="I18" i="16"/>
  <c r="Q25" i="17"/>
  <c r="E15" i="17" s="1"/>
  <c r="R20" i="17"/>
  <c r="Q9" i="17"/>
  <c r="E13" i="17" s="1"/>
  <c r="R4" i="17"/>
  <c r="Q33" i="17"/>
  <c r="E16" i="17" s="1"/>
  <c r="R28" i="17"/>
  <c r="Q49" i="17"/>
  <c r="E19" i="17" s="1"/>
  <c r="R44" i="17"/>
  <c r="O28" i="3"/>
  <c r="P28" i="3" s="1"/>
  <c r="Q28" i="3" s="1"/>
  <c r="R13" i="17"/>
  <c r="S13" i="17" s="1"/>
  <c r="T13" i="17" s="1"/>
  <c r="M34" i="3"/>
  <c r="M31" i="3" s="1"/>
  <c r="L31" i="3"/>
  <c r="L13" i="3"/>
  <c r="K39" i="3"/>
  <c r="B18" i="16" s="1"/>
  <c r="P33" i="3"/>
  <c r="Q33" i="3" s="1"/>
  <c r="R33" i="3" s="1"/>
  <c r="P21" i="3"/>
  <c r="Q21" i="3" s="1"/>
  <c r="L14" i="3"/>
  <c r="N19" i="3"/>
  <c r="L158" i="3" s="1"/>
  <c r="M158" i="3" s="1"/>
  <c r="N158" i="3" s="1"/>
  <c r="M18" i="3"/>
  <c r="N32" i="3"/>
  <c r="K118" i="3" s="1"/>
  <c r="L118" i="3" s="1"/>
  <c r="M118" i="3" s="1"/>
  <c r="K14" i="3"/>
  <c r="K12" i="17" s="1"/>
  <c r="J31" i="3"/>
  <c r="J11" i="3" s="1"/>
  <c r="K12" i="3"/>
  <c r="K4" i="17" s="1"/>
  <c r="K18" i="3"/>
  <c r="K28" i="17" s="1"/>
  <c r="K22" i="3"/>
  <c r="L53" i="3" l="1"/>
  <c r="E18" i="17"/>
  <c r="N26" i="3"/>
  <c r="L61" i="17" s="1"/>
  <c r="M61" i="17" s="1"/>
  <c r="N61" i="17" s="1"/>
  <c r="R15" i="3"/>
  <c r="M173" i="3"/>
  <c r="N173" i="3" s="1"/>
  <c r="L174" i="3"/>
  <c r="M171" i="3"/>
  <c r="M165" i="3"/>
  <c r="K126" i="3"/>
  <c r="L126" i="3"/>
  <c r="M123" i="3"/>
  <c r="M126" i="3" s="1"/>
  <c r="K120" i="3"/>
  <c r="M105" i="3"/>
  <c r="M99" i="3"/>
  <c r="M102" i="3" s="1"/>
  <c r="L102" i="3"/>
  <c r="M117" i="3"/>
  <c r="M93" i="3"/>
  <c r="R28" i="3"/>
  <c r="L107" i="3"/>
  <c r="M107" i="3" s="1"/>
  <c r="R29" i="3"/>
  <c r="L113" i="3"/>
  <c r="M113" i="3" s="1"/>
  <c r="R24" i="3"/>
  <c r="L95" i="3"/>
  <c r="M95" i="3" s="1"/>
  <c r="M111" i="3"/>
  <c r="R35" i="3"/>
  <c r="R16" i="3"/>
  <c r="L83" i="3"/>
  <c r="M83" i="3" s="1"/>
  <c r="R21" i="3"/>
  <c r="L89" i="3"/>
  <c r="M89" i="3" s="1"/>
  <c r="L132" i="3"/>
  <c r="K84" i="3"/>
  <c r="L81" i="3"/>
  <c r="M23" i="3"/>
  <c r="N23" i="3" s="1"/>
  <c r="L138" i="3" s="1"/>
  <c r="M138" i="3" s="1"/>
  <c r="N138" i="3" s="1"/>
  <c r="L87" i="3"/>
  <c r="K90" i="3"/>
  <c r="L73" i="3"/>
  <c r="M66" i="3"/>
  <c r="R30" i="3"/>
  <c r="M151" i="3"/>
  <c r="N151" i="3" s="1"/>
  <c r="N149" i="3"/>
  <c r="R20" i="3"/>
  <c r="M133" i="3"/>
  <c r="N133" i="3" s="1"/>
  <c r="R25" i="3"/>
  <c r="M145" i="3"/>
  <c r="N145" i="3" s="1"/>
  <c r="N143" i="3"/>
  <c r="K140" i="3"/>
  <c r="L137" i="3"/>
  <c r="L60" i="3"/>
  <c r="M60" i="3" s="1"/>
  <c r="M58" i="3"/>
  <c r="L52" i="3"/>
  <c r="K55" i="3"/>
  <c r="M25" i="17"/>
  <c r="G6" i="17" s="1"/>
  <c r="K42" i="3"/>
  <c r="J45" i="3" s="1"/>
  <c r="O50" i="3" s="1"/>
  <c r="S6" i="17"/>
  <c r="T6" i="17" s="1"/>
  <c r="R27" i="3"/>
  <c r="S54" i="17"/>
  <c r="T54" i="17" s="1"/>
  <c r="R36" i="3"/>
  <c r="Q13" i="13"/>
  <c r="R13" i="13" s="1"/>
  <c r="P12" i="13"/>
  <c r="P11" i="13" s="1"/>
  <c r="N25" i="17"/>
  <c r="H6" i="17" s="1"/>
  <c r="M46" i="17"/>
  <c r="N46" i="17" s="1"/>
  <c r="M54" i="17"/>
  <c r="N54" i="17" s="1"/>
  <c r="S46" i="17"/>
  <c r="T46" i="17" s="1"/>
  <c r="S52" i="17"/>
  <c r="R57" i="17"/>
  <c r="F20" i="17" s="1"/>
  <c r="R33" i="17"/>
  <c r="F16" i="17" s="1"/>
  <c r="S28" i="17"/>
  <c r="S4" i="17"/>
  <c r="R9" i="17"/>
  <c r="F13" i="17" s="1"/>
  <c r="J18" i="16"/>
  <c r="S14" i="17"/>
  <c r="T14" i="17" s="1"/>
  <c r="M44" i="17"/>
  <c r="L49" i="17"/>
  <c r="F10" i="17" s="1"/>
  <c r="S30" i="17"/>
  <c r="T30" i="17" s="1"/>
  <c r="M52" i="17"/>
  <c r="L57" i="17"/>
  <c r="F11" i="17" s="1"/>
  <c r="R17" i="17"/>
  <c r="F14" i="17" s="1"/>
  <c r="S12" i="17"/>
  <c r="K33" i="17"/>
  <c r="E8" i="17" s="1"/>
  <c r="L28" i="17"/>
  <c r="B23" i="16"/>
  <c r="B4" i="16" s="1"/>
  <c r="C18" i="16"/>
  <c r="B35" i="16"/>
  <c r="J26" i="16"/>
  <c r="K9" i="17"/>
  <c r="E4" i="17" s="1"/>
  <c r="L4" i="17"/>
  <c r="K17" i="17"/>
  <c r="E5" i="17" s="1"/>
  <c r="L12" i="17"/>
  <c r="S22" i="17"/>
  <c r="T22" i="17" s="1"/>
  <c r="R49" i="17"/>
  <c r="F19" i="17" s="1"/>
  <c r="S44" i="17"/>
  <c r="N60" i="17"/>
  <c r="S20" i="17"/>
  <c r="R25" i="17"/>
  <c r="F15" i="17" s="1"/>
  <c r="T63" i="17"/>
  <c r="N34" i="3"/>
  <c r="M41" i="3"/>
  <c r="O26" i="3"/>
  <c r="N40" i="3"/>
  <c r="I19" i="16" s="1"/>
  <c r="J19" i="16" s="1"/>
  <c r="K19" i="16" s="1"/>
  <c r="L39" i="3"/>
  <c r="L42" i="3" s="1"/>
  <c r="M13" i="3"/>
  <c r="L12" i="3"/>
  <c r="L11" i="3" s="1"/>
  <c r="N18" i="3"/>
  <c r="L29" i="17" s="1"/>
  <c r="M29" i="17" s="1"/>
  <c r="N29" i="17" s="1"/>
  <c r="O19" i="3"/>
  <c r="M14" i="3"/>
  <c r="O32" i="3"/>
  <c r="K31" i="3"/>
  <c r="M53" i="3" l="1"/>
  <c r="M54" i="3"/>
  <c r="K74" i="3"/>
  <c r="L74" i="3" s="1"/>
  <c r="M74" i="3" s="1"/>
  <c r="M174" i="3"/>
  <c r="N171" i="3"/>
  <c r="N174" i="3" s="1"/>
  <c r="M114" i="3"/>
  <c r="L96" i="3"/>
  <c r="N165" i="3"/>
  <c r="M22" i="3"/>
  <c r="M96" i="3"/>
  <c r="L114" i="3"/>
  <c r="L108" i="3"/>
  <c r="M108" i="3"/>
  <c r="L84" i="3"/>
  <c r="M81" i="3"/>
  <c r="M84" i="3" s="1"/>
  <c r="L65" i="17"/>
  <c r="F12" i="17" s="1"/>
  <c r="K76" i="3"/>
  <c r="L90" i="3"/>
  <c r="M87" i="3"/>
  <c r="M90" i="3" s="1"/>
  <c r="M73" i="3"/>
  <c r="N31" i="3"/>
  <c r="R37" i="17" s="1"/>
  <c r="S37" i="17" s="1"/>
  <c r="T37" i="17" s="1"/>
  <c r="K67" i="3"/>
  <c r="N152" i="3"/>
  <c r="M152" i="3"/>
  <c r="K160" i="3"/>
  <c r="L157" i="3"/>
  <c r="M61" i="3"/>
  <c r="M137" i="3"/>
  <c r="L140" i="3"/>
  <c r="N146" i="3"/>
  <c r="M146" i="3"/>
  <c r="K134" i="3"/>
  <c r="L131" i="3"/>
  <c r="P45" i="3" s="1"/>
  <c r="P50" i="3" s="1"/>
  <c r="M132" i="3"/>
  <c r="N132" i="3" s="1"/>
  <c r="F18" i="17"/>
  <c r="L61" i="3"/>
  <c r="L55" i="3"/>
  <c r="Q62" i="3" s="1"/>
  <c r="M52" i="3"/>
  <c r="J48" i="3"/>
  <c r="K45" i="3"/>
  <c r="Q12" i="13"/>
  <c r="Q11" i="13" s="1"/>
  <c r="D28" i="16" s="1"/>
  <c r="E28" i="16" s="1"/>
  <c r="K11" i="3"/>
  <c r="Q36" i="17"/>
  <c r="K26" i="16"/>
  <c r="N4" i="16"/>
  <c r="B12" i="16"/>
  <c r="T4" i="17"/>
  <c r="S9" i="17"/>
  <c r="G13" i="17" s="1"/>
  <c r="T52" i="17"/>
  <c r="S57" i="17"/>
  <c r="G20" i="17" s="1"/>
  <c r="T44" i="17"/>
  <c r="S49" i="17"/>
  <c r="G19" i="17" s="1"/>
  <c r="M12" i="17"/>
  <c r="L33" i="17"/>
  <c r="F8" i="17" s="1"/>
  <c r="M28" i="17"/>
  <c r="K18" i="16"/>
  <c r="T28" i="17"/>
  <c r="S33" i="17"/>
  <c r="G16" i="17" s="1"/>
  <c r="S25" i="17"/>
  <c r="G15" i="17" s="1"/>
  <c r="T20" i="17"/>
  <c r="M4" i="17"/>
  <c r="B40" i="16"/>
  <c r="C35" i="16"/>
  <c r="M57" i="17"/>
  <c r="G11" i="17" s="1"/>
  <c r="N52" i="17"/>
  <c r="N44" i="17"/>
  <c r="M49" i="17"/>
  <c r="G10" i="17" s="1"/>
  <c r="I23" i="16"/>
  <c r="C5" i="16" s="1"/>
  <c r="O5" i="16" s="1"/>
  <c r="E3" i="17"/>
  <c r="D18" i="16"/>
  <c r="S17" i="17"/>
  <c r="G14" i="17" s="1"/>
  <c r="T12" i="17"/>
  <c r="K38" i="16"/>
  <c r="O40" i="3"/>
  <c r="P26" i="3"/>
  <c r="O34" i="3"/>
  <c r="O31" i="3" s="1"/>
  <c r="N41" i="3"/>
  <c r="I27" i="16" s="1"/>
  <c r="M39" i="3"/>
  <c r="M42" i="3" s="1"/>
  <c r="M12" i="3"/>
  <c r="N13" i="3"/>
  <c r="L166" i="3" s="1"/>
  <c r="P32" i="3"/>
  <c r="P19" i="3"/>
  <c r="O18" i="3"/>
  <c r="N22" i="3"/>
  <c r="O23" i="3"/>
  <c r="N14" i="3"/>
  <c r="G36" i="9"/>
  <c r="E36" i="9"/>
  <c r="G35" i="9"/>
  <c r="E35" i="9"/>
  <c r="G34" i="9"/>
  <c r="E34" i="9"/>
  <c r="G33" i="9"/>
  <c r="E33" i="9"/>
  <c r="G32" i="9"/>
  <c r="E32" i="9"/>
  <c r="F31" i="9"/>
  <c r="D31" i="9"/>
  <c r="D6" i="9" s="1"/>
  <c r="G30" i="9"/>
  <c r="E30" i="9"/>
  <c r="G29" i="9"/>
  <c r="E29" i="9"/>
  <c r="G28" i="9"/>
  <c r="E28" i="9"/>
  <c r="G27" i="9"/>
  <c r="E27" i="9"/>
  <c r="G26" i="9"/>
  <c r="E26" i="9"/>
  <c r="G25" i="9"/>
  <c r="E25" i="9"/>
  <c r="G24" i="9"/>
  <c r="E24" i="9"/>
  <c r="G23" i="9"/>
  <c r="E23" i="9"/>
  <c r="G22" i="9"/>
  <c r="G21" i="9" s="1"/>
  <c r="E22" i="9"/>
  <c r="E21" i="9" s="1"/>
  <c r="F21" i="9"/>
  <c r="D21" i="9"/>
  <c r="G20" i="9"/>
  <c r="E20" i="9"/>
  <c r="G19" i="9"/>
  <c r="E19" i="9"/>
  <c r="G18" i="9"/>
  <c r="E18" i="9"/>
  <c r="G17" i="9"/>
  <c r="G16" i="9" s="1"/>
  <c r="E17" i="9"/>
  <c r="E16" i="9" s="1"/>
  <c r="F16" i="9"/>
  <c r="D16" i="9"/>
  <c r="G15" i="9"/>
  <c r="E15" i="9"/>
  <c r="G14" i="9"/>
  <c r="E14" i="9"/>
  <c r="G13" i="9"/>
  <c r="E13" i="9"/>
  <c r="G12" i="9"/>
  <c r="E12" i="9"/>
  <c r="G11" i="9"/>
  <c r="E11" i="9"/>
  <c r="E10" i="9" s="1"/>
  <c r="G10" i="9"/>
  <c r="F10" i="9"/>
  <c r="D10" i="9"/>
  <c r="G9" i="9"/>
  <c r="E9" i="9"/>
  <c r="G8" i="9"/>
  <c r="E8" i="9"/>
  <c r="E7" i="9" s="1"/>
  <c r="G7" i="9"/>
  <c r="F7" i="9"/>
  <c r="D7" i="9"/>
  <c r="F6" i="9"/>
  <c r="E52" i="8"/>
  <c r="D52" i="8"/>
  <c r="E51" i="8"/>
  <c r="D51" i="8"/>
  <c r="E50" i="8"/>
  <c r="D50" i="8"/>
  <c r="F49" i="8"/>
  <c r="E49" i="8"/>
  <c r="D49" i="8"/>
  <c r="E48" i="8"/>
  <c r="D48" i="8"/>
  <c r="F47" i="8"/>
  <c r="E47" i="8"/>
  <c r="D47" i="8"/>
  <c r="E46" i="8"/>
  <c r="D46" i="8"/>
  <c r="E45" i="8"/>
  <c r="D45" i="8"/>
  <c r="E44" i="8"/>
  <c r="E43" i="8" s="1"/>
  <c r="D44" i="8"/>
  <c r="D43" i="8"/>
  <c r="F40" i="8"/>
  <c r="F39" i="8"/>
  <c r="F38" i="8"/>
  <c r="F50" i="8" s="1"/>
  <c r="F37" i="8"/>
  <c r="F36" i="8"/>
  <c r="E35" i="8"/>
  <c r="D35" i="8"/>
  <c r="F34" i="8"/>
  <c r="F33" i="8"/>
  <c r="F32" i="8"/>
  <c r="F31" i="8"/>
  <c r="F30" i="8"/>
  <c r="F29" i="8"/>
  <c r="F28" i="8"/>
  <c r="F27" i="8"/>
  <c r="F25" i="8" s="1"/>
  <c r="F26" i="8"/>
  <c r="E25" i="8"/>
  <c r="D25" i="8"/>
  <c r="F24" i="8"/>
  <c r="F23" i="8"/>
  <c r="F22" i="8"/>
  <c r="F46" i="8" s="1"/>
  <c r="F21" i="8"/>
  <c r="F20" i="8" s="1"/>
  <c r="E20" i="8"/>
  <c r="D20" i="8"/>
  <c r="F19" i="8"/>
  <c r="F18" i="8"/>
  <c r="F51" i="8" s="1"/>
  <c r="F17" i="8"/>
  <c r="F48" i="8" s="1"/>
  <c r="F16" i="8"/>
  <c r="F15" i="8"/>
  <c r="F14" i="8" s="1"/>
  <c r="E14" i="8"/>
  <c r="D14" i="8"/>
  <c r="F13" i="8"/>
  <c r="F11" i="8" s="1"/>
  <c r="F12" i="8"/>
  <c r="E11" i="8"/>
  <c r="D11" i="8"/>
  <c r="D10" i="8" s="1"/>
  <c r="E10" i="8"/>
  <c r="O48" i="3" l="1"/>
  <c r="O53" i="3" s="1"/>
  <c r="M11" i="3"/>
  <c r="M55" i="3"/>
  <c r="R62" i="3" s="1"/>
  <c r="P46" i="3"/>
  <c r="M166" i="3"/>
  <c r="L168" i="3"/>
  <c r="L67" i="3"/>
  <c r="Q46" i="3" s="1"/>
  <c r="K69" i="3"/>
  <c r="P48" i="3" s="1"/>
  <c r="L160" i="3"/>
  <c r="M157" i="3"/>
  <c r="N137" i="3"/>
  <c r="M131" i="3"/>
  <c r="Q45" i="3" s="1"/>
  <c r="Q50" i="3" s="1"/>
  <c r="L134" i="3"/>
  <c r="L13" i="17"/>
  <c r="L17" i="17" s="1"/>
  <c r="F5" i="17" s="1"/>
  <c r="G6" i="9"/>
  <c r="G31" i="9"/>
  <c r="F35" i="8"/>
  <c r="E31" i="9"/>
  <c r="L45" i="3"/>
  <c r="G18" i="17"/>
  <c r="N12" i="17"/>
  <c r="T57" i="17"/>
  <c r="H20" i="17" s="1"/>
  <c r="T17" i="17"/>
  <c r="H14" i="17" s="1"/>
  <c r="N28" i="17"/>
  <c r="N49" i="17"/>
  <c r="H10" i="17" s="1"/>
  <c r="N4" i="17"/>
  <c r="T33" i="17"/>
  <c r="H16" i="17" s="1"/>
  <c r="T49" i="17"/>
  <c r="H19" i="17" s="1"/>
  <c r="T9" i="17"/>
  <c r="H13" i="17" s="1"/>
  <c r="Q41" i="17"/>
  <c r="E17" i="17" s="1"/>
  <c r="R36" i="17"/>
  <c r="J27" i="16"/>
  <c r="I31" i="16"/>
  <c r="C6" i="16" s="1"/>
  <c r="O6" i="16" s="1"/>
  <c r="E18" i="16"/>
  <c r="N57" i="17"/>
  <c r="H11" i="17" s="1"/>
  <c r="D35" i="16"/>
  <c r="T25" i="17"/>
  <c r="H15" i="17" s="1"/>
  <c r="Q26" i="3"/>
  <c r="L75" i="3" s="1"/>
  <c r="P40" i="3"/>
  <c r="O41" i="3"/>
  <c r="P34" i="3"/>
  <c r="P31" i="3" s="1"/>
  <c r="N39" i="3"/>
  <c r="N12" i="3"/>
  <c r="L5" i="17" s="1"/>
  <c r="O13" i="3"/>
  <c r="O14" i="3"/>
  <c r="Q32" i="3"/>
  <c r="P23" i="3"/>
  <c r="O22" i="3"/>
  <c r="Q19" i="3"/>
  <c r="P18" i="3"/>
  <c r="E6" i="9"/>
  <c r="F10" i="8"/>
  <c r="F45" i="8"/>
  <c r="F44" i="8"/>
  <c r="F52" i="8"/>
  <c r="P51" i="3" l="1"/>
  <c r="N166" i="3"/>
  <c r="R32" i="3"/>
  <c r="L119" i="3"/>
  <c r="M75" i="3"/>
  <c r="M76" i="3" s="1"/>
  <c r="L76" i="3"/>
  <c r="M67" i="3"/>
  <c r="R46" i="3" s="1"/>
  <c r="R19" i="3"/>
  <c r="M159" i="3"/>
  <c r="N159" i="3" s="1"/>
  <c r="N157" i="3"/>
  <c r="M134" i="3"/>
  <c r="N131" i="3"/>
  <c r="M13" i="17"/>
  <c r="M45" i="3"/>
  <c r="C19" i="16"/>
  <c r="C36" i="16" s="1"/>
  <c r="N42" i="3"/>
  <c r="K46" i="3" s="1"/>
  <c r="M62" i="17"/>
  <c r="N62" i="17" s="1"/>
  <c r="R26" i="3"/>
  <c r="H18" i="17"/>
  <c r="N11" i="3"/>
  <c r="K27" i="16"/>
  <c r="M5" i="17"/>
  <c r="L9" i="17"/>
  <c r="F4" i="17" s="1"/>
  <c r="F3" i="17" s="1"/>
  <c r="S36" i="17"/>
  <c r="R41" i="17"/>
  <c r="F17" i="17" s="1"/>
  <c r="E35" i="16"/>
  <c r="Q34" i="3"/>
  <c r="P41" i="3"/>
  <c r="Q40" i="3"/>
  <c r="J20" i="16" s="1"/>
  <c r="O39" i="3"/>
  <c r="O42" i="3" s="1"/>
  <c r="O12" i="3"/>
  <c r="O11" i="3" s="1"/>
  <c r="P13" i="3"/>
  <c r="Q18" i="3"/>
  <c r="M30" i="17" s="1"/>
  <c r="P14" i="3"/>
  <c r="Q31" i="3"/>
  <c r="S38" i="17" s="1"/>
  <c r="T38" i="17" s="1"/>
  <c r="Q23" i="3"/>
  <c r="P22" i="3"/>
  <c r="F43" i="8"/>
  <c r="N134" i="3" l="1"/>
  <c r="R45" i="3"/>
  <c r="R50" i="3" s="1"/>
  <c r="M119" i="3"/>
  <c r="M120" i="3" s="1"/>
  <c r="L120" i="3"/>
  <c r="R34" i="3"/>
  <c r="L68" i="3"/>
  <c r="N160" i="3"/>
  <c r="M160" i="3"/>
  <c r="R23" i="3"/>
  <c r="M139" i="3"/>
  <c r="N13" i="17"/>
  <c r="L46" i="3"/>
  <c r="Q51" i="3" s="1"/>
  <c r="K48" i="3"/>
  <c r="P53" i="3" s="1"/>
  <c r="D19" i="16"/>
  <c r="E19" i="16" s="1"/>
  <c r="C23" i="16"/>
  <c r="C4" i="16" s="1"/>
  <c r="C12" i="16" s="1"/>
  <c r="M65" i="17"/>
  <c r="G12" i="17" s="1"/>
  <c r="K20" i="16"/>
  <c r="J23" i="16"/>
  <c r="D5" i="16" s="1"/>
  <c r="P5" i="16" s="1"/>
  <c r="S41" i="17"/>
  <c r="G17" i="17" s="1"/>
  <c r="T36" i="17"/>
  <c r="N30" i="17"/>
  <c r="M33" i="17"/>
  <c r="G8" i="17" s="1"/>
  <c r="D36" i="16"/>
  <c r="C40" i="16"/>
  <c r="N65" i="17"/>
  <c r="H12" i="17" s="1"/>
  <c r="N5" i="17"/>
  <c r="Q41" i="3"/>
  <c r="J28" i="16" s="1"/>
  <c r="P39" i="3"/>
  <c r="P42" i="3" s="1"/>
  <c r="Q13" i="3"/>
  <c r="P12" i="3"/>
  <c r="P11" i="3" s="1"/>
  <c r="Q14" i="3"/>
  <c r="Q22" i="3"/>
  <c r="M38" i="17" s="1"/>
  <c r="F12" i="3"/>
  <c r="F31" i="3"/>
  <c r="F22" i="3"/>
  <c r="F18" i="3"/>
  <c r="F14" i="3"/>
  <c r="R13" i="3" l="1"/>
  <c r="M167" i="3"/>
  <c r="Q47" i="3" s="1"/>
  <c r="M68" i="3"/>
  <c r="L69" i="3"/>
  <c r="N139" i="3"/>
  <c r="N140" i="3" s="1"/>
  <c r="M140" i="3"/>
  <c r="M14" i="17"/>
  <c r="M17" i="17" s="1"/>
  <c r="G5" i="17" s="1"/>
  <c r="M46" i="3"/>
  <c r="R51" i="3" s="1"/>
  <c r="O4" i="16"/>
  <c r="R15" i="13"/>
  <c r="R17" i="13"/>
  <c r="K28" i="16"/>
  <c r="J31" i="16"/>
  <c r="D6" i="16" s="1"/>
  <c r="P6" i="16" s="1"/>
  <c r="E36" i="16"/>
  <c r="N38" i="17"/>
  <c r="T41" i="17"/>
  <c r="H17" i="17" s="1"/>
  <c r="K23" i="16"/>
  <c r="E5" i="16" s="1"/>
  <c r="Q5" i="16" s="1"/>
  <c r="N33" i="17"/>
  <c r="H8" i="17" s="1"/>
  <c r="Q39" i="3"/>
  <c r="Q12" i="3"/>
  <c r="F11" i="3"/>
  <c r="D18" i="3"/>
  <c r="M69" i="3" l="1"/>
  <c r="R47" i="3"/>
  <c r="Q48" i="3"/>
  <c r="N167" i="3"/>
  <c r="N168" i="3" s="1"/>
  <c r="M168" i="3"/>
  <c r="N14" i="17"/>
  <c r="N17" i="17" s="1"/>
  <c r="H5" i="17" s="1"/>
  <c r="D20" i="16"/>
  <c r="D23" i="16" s="1"/>
  <c r="D4" i="16" s="1"/>
  <c r="Q42" i="3"/>
  <c r="L47" i="3" s="1"/>
  <c r="Q52" i="3" s="1"/>
  <c r="Q11" i="3"/>
  <c r="M6" i="17"/>
  <c r="K31" i="16"/>
  <c r="E6" i="16" s="1"/>
  <c r="Q6" i="16" s="1"/>
  <c r="D31" i="3"/>
  <c r="D22" i="3"/>
  <c r="D14" i="3"/>
  <c r="D12" i="3"/>
  <c r="R48" i="3" l="1"/>
  <c r="M47" i="3"/>
  <c r="M48" i="3" s="1"/>
  <c r="L48" i="3"/>
  <c r="Q53" i="3" s="1"/>
  <c r="D37" i="16"/>
  <c r="J37" i="16" s="1"/>
  <c r="E20" i="16"/>
  <c r="E23" i="16" s="1"/>
  <c r="E4" i="16" s="1"/>
  <c r="R12" i="13"/>
  <c r="R11" i="13" s="1"/>
  <c r="P4" i="16"/>
  <c r="D12" i="16"/>
  <c r="S62" i="17"/>
  <c r="N6" i="17"/>
  <c r="M9" i="17"/>
  <c r="G4" i="17" s="1"/>
  <c r="G3" i="17" s="1"/>
  <c r="D11" i="3"/>
  <c r="R53" i="3" l="1"/>
  <c r="R52" i="3"/>
  <c r="E37" i="16"/>
  <c r="E40" i="16" s="1"/>
  <c r="T62" i="17"/>
  <c r="S70" i="17"/>
  <c r="T70" i="17" s="1"/>
  <c r="D40" i="16"/>
  <c r="K37" i="16"/>
  <c r="Q4" i="16"/>
  <c r="E12" i="16"/>
  <c r="N9" i="17"/>
  <c r="H4" i="17" s="1"/>
  <c r="H3" i="17" s="1"/>
  <c r="R40" i="3" l="1"/>
  <c r="R18" i="3"/>
  <c r="R41" i="3" l="1"/>
  <c r="R22" i="3"/>
  <c r="K17" i="13"/>
  <c r="J17" i="13"/>
  <c r="J11" i="13" s="1"/>
  <c r="I17" i="13"/>
  <c r="I11" i="13" s="1"/>
  <c r="N17" i="13"/>
  <c r="M17" i="13"/>
  <c r="M11" i="13" s="1"/>
  <c r="K11" i="13" l="1"/>
  <c r="K36" i="17"/>
  <c r="N11" i="13"/>
  <c r="L37" i="17"/>
  <c r="R14" i="3"/>
  <c r="R31" i="3"/>
  <c r="C27" i="16" l="1"/>
  <c r="K41" i="17"/>
  <c r="E9" i="17" s="1"/>
  <c r="E7" i="17" s="1"/>
  <c r="E2" i="17" s="1"/>
  <c r="E25" i="17" s="1"/>
  <c r="L36" i="17"/>
  <c r="Q60" i="17"/>
  <c r="Q68" i="17" s="1"/>
  <c r="M37" i="17"/>
  <c r="N37" i="17" s="1"/>
  <c r="R61" i="17"/>
  <c r="B26" i="16"/>
  <c r="R12" i="3"/>
  <c r="R11" i="3" s="1"/>
  <c r="R39" i="3"/>
  <c r="R42" i="3" s="1"/>
  <c r="Q73" i="17" l="1"/>
  <c r="R68" i="17"/>
  <c r="S61" i="17"/>
  <c r="T61" i="17" s="1"/>
  <c r="R69" i="17"/>
  <c r="S69" i="17" s="1"/>
  <c r="T69" i="17" s="1"/>
  <c r="E22" i="17"/>
  <c r="B31" i="16"/>
  <c r="B7" i="16" s="1"/>
  <c r="C26" i="16"/>
  <c r="H35" i="16"/>
  <c r="D27" i="16"/>
  <c r="E27" i="16" s="1"/>
  <c r="I36" i="16"/>
  <c r="J36" i="16" s="1"/>
  <c r="K36" i="16" s="1"/>
  <c r="R60" i="17"/>
  <c r="Q65" i="17"/>
  <c r="M36" i="17"/>
  <c r="L41" i="17"/>
  <c r="F9" i="17" s="1"/>
  <c r="F7" i="17" s="1"/>
  <c r="S68" i="17" l="1"/>
  <c r="R73" i="17"/>
  <c r="F2" i="17"/>
  <c r="F25" i="17" s="1"/>
  <c r="F22" i="17"/>
  <c r="H40" i="16"/>
  <c r="I35" i="16"/>
  <c r="N36" i="17"/>
  <c r="M41" i="17"/>
  <c r="G9" i="17" s="1"/>
  <c r="G7" i="17" s="1"/>
  <c r="S60" i="17"/>
  <c r="R65" i="17"/>
  <c r="D26" i="16"/>
  <c r="C31" i="16"/>
  <c r="C7" i="16" s="1"/>
  <c r="B13" i="16"/>
  <c r="B14" i="16" s="1"/>
  <c r="N7" i="16"/>
  <c r="N8" i="16" s="1"/>
  <c r="B8" i="16"/>
  <c r="T68" i="17" l="1"/>
  <c r="T73" i="17" s="1"/>
  <c r="S73" i="17"/>
  <c r="G2" i="17"/>
  <c r="G25" i="17" s="1"/>
  <c r="G22" i="17"/>
  <c r="E26" i="16"/>
  <c r="D31" i="16"/>
  <c r="D7" i="16" s="1"/>
  <c r="N41" i="17"/>
  <c r="H9" i="17" s="1"/>
  <c r="H7" i="17" s="1"/>
  <c r="J35" i="16"/>
  <c r="I40" i="16"/>
  <c r="C13" i="16"/>
  <c r="C14" i="16" s="1"/>
  <c r="O7" i="16"/>
  <c r="O8" i="16" s="1"/>
  <c r="C8" i="16"/>
  <c r="S65" i="17"/>
  <c r="T60" i="17"/>
  <c r="H2" i="17" l="1"/>
  <c r="H25" i="17" s="1"/>
  <c r="H22" i="17"/>
  <c r="K35" i="16"/>
  <c r="J40" i="16"/>
  <c r="P7" i="16"/>
  <c r="P8" i="16" s="1"/>
  <c r="D13" i="16"/>
  <c r="D14" i="16" s="1"/>
  <c r="D8" i="16"/>
  <c r="T65" i="17"/>
  <c r="E31" i="16"/>
  <c r="E7" i="16" s="1"/>
  <c r="Q7" i="16" l="1"/>
  <c r="Q8" i="16" s="1"/>
  <c r="E13" i="16"/>
  <c r="E14" i="16" s="1"/>
  <c r="E8" i="16"/>
  <c r="K40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tc={69F9C630-7644-429F-9563-145F36C11DB0}</author>
    <author>tc={140CB10F-3E4B-4792-8DCF-42771B61AC93}</author>
    <author>tc={D485A67D-A813-4800-95E8-D1812CCE452C}</author>
    <author>tc={5036E7BC-4582-4F26-9106-59F919634B35}</author>
    <author>tc={5ED27E21-1DB2-4EE7-9D15-E254D36E1E62}</author>
    <author>tc={6D7F489B-4BC8-4E85-AB0A-2004EF8C5F91}</author>
    <author>tc={FE67620A-A6FE-43FC-9C5F-927A94F05123}</author>
    <author>tc={D416B507-F344-483F-BD43-41C6751B41B8}</author>
    <author>tc={9C0E8EDA-E64F-4770-8CE1-CEC17411F95E}</author>
    <author>tc={88FAFB99-2E53-4CF2-83CF-7C91761C3385}</author>
    <author>tc={9E3C21D0-57E9-40B0-AD84-F136015DC033}</author>
    <author>tc={F6574F6D-BC9A-4F45-AFB9-C1F1E2EDD0FD}</author>
    <author>tc={65263F97-3EFF-4D33-870A-67C3B56C0099}</author>
    <author>tc={83114CAE-8BA6-4069-9FAA-9498FF6FE44B}</author>
    <author>tc={3E990F50-CD96-4117-9260-628B4261D780}</author>
  </authors>
  <commentList>
    <comment ref="D4" authorId="0" shapeId="0" xr:uid="{69F9C630-7644-429F-9563-145F36C11DB0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Pārējie valsts budžeta uzturēšanas izdevumu transferti pašvaldībām</t>
      </text>
    </comment>
    <comment ref="D5" authorId="1" shapeId="0" xr:uid="{140CB10F-3E4B-4792-8DCF-42771B61AC93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Pārējie valsts budžeta uzturēšanas izdevumu transferti pašvaldībām</t>
      </text>
    </comment>
    <comment ref="D6" authorId="2" shapeId="0" xr:uid="{D485A67D-A813-4800-95E8-D1812CCE452C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Pārējie valsts budžeta uzturēšanas izdevumu transferti pašvaldībām</t>
      </text>
    </comment>
    <comment ref="D8" authorId="3" shapeId="0" xr:uid="{5036E7BC-4582-4F26-9106-59F919634B35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Subsīdijas un dotācijas</t>
      </text>
    </comment>
    <comment ref="D9" authorId="4" shapeId="0" xr:uid="{5ED27E21-1DB2-4EE7-9D15-E254D36E1E62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0" authorId="5" shapeId="0" xr:uid="{6D7F489B-4BC8-4E85-AB0A-2004EF8C5F91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1" authorId="6" shapeId="0" xr:uid="{FE67620A-A6FE-43FC-9C5F-927A94F05123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2" authorId="7" shapeId="0" xr:uid="{D416B507-F344-483F-BD43-41C6751B41B8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Pārējie valsts budžeta uzturēšanas izdevumu transferti pašvaldībām</t>
      </text>
    </comment>
    <comment ref="D13" authorId="8" shapeId="0" xr:uid="{9C0E8EDA-E64F-4770-8CE1-CEC17411F95E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4" authorId="9" shapeId="0" xr:uid="{88FAFB99-2E53-4CF2-83CF-7C91761C3385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5" authorId="10" shapeId="0" xr:uid="{9E3C21D0-57E9-40B0-AD84-F136015DC033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6" authorId="11" shapeId="0" xr:uid="{F6574F6D-BC9A-4F45-AFB9-C1F1E2EDD0FD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17" authorId="12" shapeId="0" xr:uid="{65263F97-3EFF-4D33-870A-67C3B56C0099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 un 
Pārējie valsts budžeta uzturēšanas izdevumu transferti pašvaldībām</t>
      </text>
    </comment>
    <comment ref="D19" authorId="13" shapeId="0" xr:uid="{83114CAE-8BA6-4069-9FAA-9498FF6FE44B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  <comment ref="D20" authorId="14" shapeId="0" xr:uid="{3E990F50-CD96-4117-9260-628B4261D780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Atlīdzība</t>
      </text>
    </comment>
  </commentList>
</comments>
</file>

<file path=xl/sharedStrings.xml><?xml version="1.0" encoding="utf-8"?>
<sst xmlns="http://schemas.openxmlformats.org/spreadsheetml/2006/main" count="608" uniqueCount="175">
  <si>
    <t>Profesionālā izglītība</t>
  </si>
  <si>
    <t>Pamata un vispārējā vidējā izglītība</t>
  </si>
  <si>
    <t>Speciālā izglītība</t>
  </si>
  <si>
    <t>Interešu izglītība</t>
  </si>
  <si>
    <t>interešu izglītība</t>
  </si>
  <si>
    <t>01.00.00.</t>
  </si>
  <si>
    <t>05.00.00.</t>
  </si>
  <si>
    <t>10.00.00.</t>
  </si>
  <si>
    <t>01.05.00.</t>
  </si>
  <si>
    <t>01.08.00.</t>
  </si>
  <si>
    <t>02.01.00.</t>
  </si>
  <si>
    <t>09.10.00.</t>
  </si>
  <si>
    <t>09.19.00.</t>
  </si>
  <si>
    <t>Murjāņu sporta ģimnāzija</t>
  </si>
  <si>
    <t>22.10.00.</t>
  </si>
  <si>
    <t>22.01.00.</t>
  </si>
  <si>
    <t>05.37.00.</t>
  </si>
  <si>
    <t>04.01.00.</t>
  </si>
  <si>
    <t>20.00.00.</t>
  </si>
  <si>
    <t>02.03.00.</t>
  </si>
  <si>
    <t>33.09.00.</t>
  </si>
  <si>
    <t>Resors
Nr.</t>
  </si>
  <si>
    <t>Ministrija</t>
  </si>
  <si>
    <t>programma/
apakšprogramma</t>
  </si>
  <si>
    <t>MD/IZM</t>
  </si>
  <si>
    <t>Speciālās izgl. iestādes, pirmsskolu grupas</t>
  </si>
  <si>
    <t>spec.skolas</t>
  </si>
  <si>
    <t>spec.pirmsskolas grupas</t>
  </si>
  <si>
    <t>Pirmsskolas izglītība</t>
  </si>
  <si>
    <t>Pamata un vispŗējā vidējā izgl., spec. bez internāta, prof., interešu</t>
  </si>
  <si>
    <t>pamata un visp.vid.</t>
  </si>
  <si>
    <t>spec.bez internāta</t>
  </si>
  <si>
    <t>prof.skolas</t>
  </si>
  <si>
    <t>Bērnu no 5 gadu vecuma izglītošana</t>
  </si>
  <si>
    <t>IZM</t>
  </si>
  <si>
    <t>Privātās izglītības iestādes</t>
  </si>
  <si>
    <t>starptautiskās skolas</t>
  </si>
  <si>
    <t>bērnu no 5 gadu vecuma izglītošana</t>
  </si>
  <si>
    <t>Eiropas skolas</t>
  </si>
  <si>
    <t>pirmsskola</t>
  </si>
  <si>
    <t>Prof.skolas</t>
  </si>
  <si>
    <t>Profesionālās ievirzes sporta pedagogu darba samaksa</t>
  </si>
  <si>
    <t>AM</t>
  </si>
  <si>
    <t>Pulkveža Oskara Kalpaka profesionālā vidusskola</t>
  </si>
  <si>
    <t>ZM</t>
  </si>
  <si>
    <t>Malnavas koledža; Bulduru Dārzkopības vidusskola</t>
  </si>
  <si>
    <t>LM</t>
  </si>
  <si>
    <t>SIVA Jūrmalas profesionālā vidusskola</t>
  </si>
  <si>
    <t>TM</t>
  </si>
  <si>
    <t>Ieslpdzījuma vietu pārvalde</t>
  </si>
  <si>
    <t>KM</t>
  </si>
  <si>
    <t>profesionālajām vidusskolām</t>
  </si>
  <si>
    <t xml:space="preserve">pašvaldību vidusskolām </t>
  </si>
  <si>
    <t xml:space="preserve">mākslu ievirzes skolām </t>
  </si>
  <si>
    <t>VM</t>
  </si>
  <si>
    <t>Sarkanā krusta medicīnas koledža</t>
  </si>
  <si>
    <t>Interešu izglītība "Bērnu klīniskās universitātes slimnīca"</t>
  </si>
  <si>
    <t>KOPĀ</t>
  </si>
  <si>
    <t>Pedagogu darba samaksa un valsts sociālās apdrošināšanas obligātās iemaksas</t>
  </si>
  <si>
    <t>Gads</t>
  </si>
  <si>
    <t>4 mēneši</t>
  </si>
  <si>
    <t>līdz 31.08.2023.
bija</t>
  </si>
  <si>
    <t>Apstiprināts pagaidu budžets
2023. gadam</t>
  </si>
  <si>
    <t>Pamata un visp. vid., spec., prof., ievirze, interešu</t>
  </si>
  <si>
    <t>Pamata un vispārējā vidējā izglītība - viena izglīt. Izmaksa</t>
  </si>
  <si>
    <t>Profesionālās ievirze – Sports</t>
  </si>
  <si>
    <t>Profesionālā izglītība un ievirze - KM</t>
  </si>
  <si>
    <t>Piešķirts Streika rezultātā</t>
  </si>
  <si>
    <t>2023. gads
bez
Streika rezultātā piešķirtā finansējuma</t>
  </si>
  <si>
    <t>Profesionālā ievirze – Sports</t>
  </si>
  <si>
    <t>Profesionālā ievirze – Kultūra</t>
  </si>
  <si>
    <t>Profesionālā ievirze – KM</t>
  </si>
  <si>
    <t>Pamata un vispārējā vidējā izglītība - viena izglīt. izmaksa (PAŠVALDĪBAS)</t>
  </si>
  <si>
    <t>Pašvaldību pamata un vispārējā vidējā izglītības iestādes</t>
  </si>
  <si>
    <t>Pamata un vispārējā vidējā izglītība - viena izglīt. izmaksa (PRIVĀTĀS)</t>
  </si>
  <si>
    <t>Privātās pamata un vispārējā vidējā izglītības iestādes</t>
  </si>
  <si>
    <t>Starpt. sk., Europas sk., Murjāņu sporta ģimn.,
Ieslpdzījuma vietu pārvalde</t>
  </si>
  <si>
    <t>Speciālās izglītības iestāses ar un bez internāta</t>
  </si>
  <si>
    <t>Prof. izglītība pašv., priv., IZM, AM, ZM, LM, KM, VM iestādēs</t>
  </si>
  <si>
    <t>Mākslu ievirzes skolas</t>
  </si>
  <si>
    <t>Interešu izglītība pašvaldībās,
Bērnu klīniskās universitātes slimnīcā</t>
  </si>
  <si>
    <t>Bērnu no 5 gadu vecuma izglītošana pašvaldību un privātajās izgl. iestādēs, pašvaldību spec. pirmssk.grupas, pirmsskolas izglītība Eiropas skolā</t>
  </si>
  <si>
    <t>Piešķirts finansējums
Streika rezultātā</t>
  </si>
  <si>
    <t>2023. gadam</t>
  </si>
  <si>
    <t>2024. gadam</t>
  </si>
  <si>
    <t>Piešķirts Streika rezultātā
(gadam)</t>
  </si>
  <si>
    <t>01.09.2023.</t>
  </si>
  <si>
    <t>01.01.2024.</t>
  </si>
  <si>
    <t>01.01.2025.</t>
  </si>
  <si>
    <t>Papildu finansējums pavisam kopā visiem gadiem</t>
  </si>
  <si>
    <r>
      <t xml:space="preserve">papildu nepieciešams 4 mēnešiem
</t>
    </r>
    <r>
      <rPr>
        <sz val="11"/>
        <rFont val="Calibri Light"/>
        <family val="2"/>
        <charset val="186"/>
        <scheme val="major"/>
      </rPr>
      <t>(nodrošināts streika ievaros)</t>
    </r>
  </si>
  <si>
    <t>papildu nepieciešams 4 mēnešiem</t>
  </si>
  <si>
    <t>papildu nepieciešams 4 mēnešiem
virs streikā piešķirtā</t>
  </si>
  <si>
    <t>Finansējums 2024.gadam, ņemot vērā 2023. gada
4 mēnešu ietekmi</t>
  </si>
  <si>
    <t>Nepieciešams
no 01.01.2024.</t>
  </si>
  <si>
    <t>papildu nepieciešams gadam</t>
  </si>
  <si>
    <t>Finansējums 2025.gadam, ņemot vērā 2024. gada ietekmi</t>
  </si>
  <si>
    <t>Nepieciešams gadam
no 01.01.2025.</t>
  </si>
  <si>
    <t>līdz 31.12.2023.
bija</t>
  </si>
  <si>
    <t>līdz 31.12.2024.
bija</t>
  </si>
  <si>
    <t>pieaugums</t>
  </si>
  <si>
    <t>stundas likme - skolas, ievirze</t>
  </si>
  <si>
    <t>2023.g.
4 mēneši</t>
  </si>
  <si>
    <t>2024.g.</t>
  </si>
  <si>
    <t>2025.g.</t>
  </si>
  <si>
    <t>2026.g.</t>
  </si>
  <si>
    <t>Pamata un vispārējā vidējā (bez pašv. skolām), speciālā, profesionālā un interešu izglītība</t>
  </si>
  <si>
    <t>Profesionālā ievirze - Sports</t>
  </si>
  <si>
    <t>Profesionālā ievirze - Kultūra</t>
  </si>
  <si>
    <t>stundas likme - pirmsskola</t>
  </si>
  <si>
    <t>Pamata un vispārējā vidējā (bez pašv. skolām), speciālā, profesionālā un interešu izglītība, prof. ievirze</t>
  </si>
  <si>
    <r>
      <t xml:space="preserve">Pamata un vispārējā vidējā
</t>
    </r>
    <r>
      <rPr>
        <u/>
        <sz val="10"/>
        <color theme="1"/>
        <rFont val="Calibri Light"/>
        <family val="2"/>
        <charset val="186"/>
        <scheme val="major"/>
      </rPr>
      <t>(bez pašvaldību skolām)</t>
    </r>
    <r>
      <rPr>
        <b/>
        <sz val="10"/>
        <color theme="1"/>
        <rFont val="Calibri Light"/>
        <family val="2"/>
        <charset val="186"/>
        <scheme val="major"/>
      </rPr>
      <t>,
speciālā, profesionālā un
interešu izglītība</t>
    </r>
  </si>
  <si>
    <t>Pirmsskola</t>
  </si>
  <si>
    <t>Kopā bez PII</t>
  </si>
  <si>
    <t>Viss kopā</t>
  </si>
  <si>
    <t>Profesionālā ievirze
Sports</t>
  </si>
  <si>
    <t>Profesionālā ievirze
Kultūra</t>
  </si>
  <si>
    <t>62.
01.00.00.</t>
  </si>
  <si>
    <t>2023.g. 4M</t>
  </si>
  <si>
    <t>62.
10.00.00.</t>
  </si>
  <si>
    <t>15.
01.05.00.</t>
  </si>
  <si>
    <t>15.
01.08.00.</t>
  </si>
  <si>
    <t>15.
02.01.00.</t>
  </si>
  <si>
    <t>15.
09.10.00.</t>
  </si>
  <si>
    <t>15.
09.19.00.</t>
  </si>
  <si>
    <t>10.
22.10.00.</t>
  </si>
  <si>
    <t>16.
22.01.00.</t>
  </si>
  <si>
    <t>18.
05.37.00.</t>
  </si>
  <si>
    <t>19.
04.01.00.</t>
  </si>
  <si>
    <t>22.
20.00.00.</t>
  </si>
  <si>
    <t>29.
02.03.00.</t>
  </si>
  <si>
    <t>29.
33.09.00.</t>
  </si>
  <si>
    <r>
      <t xml:space="preserve">KOPĀ
</t>
    </r>
    <r>
      <rPr>
        <sz val="10"/>
        <color theme="1"/>
        <rFont val="Calibri Light"/>
        <family val="2"/>
        <charset val="186"/>
        <scheme val="major"/>
      </rPr>
      <t>(bez pamata un visp.vid.)</t>
    </r>
  </si>
  <si>
    <t>Kopā</t>
  </si>
  <si>
    <t>Pašvaldību pamata un vispārējā vidējā</t>
  </si>
  <si>
    <t>Pamata un vispārējā vidējā
(bez pašv. skolām), speciālā, profesionālā un interešu izglītība</t>
  </si>
  <si>
    <t>Aprēķins atsevišķā failā "_20230202_pasvaldibu_skolas"</t>
  </si>
  <si>
    <t>Nepieciešams
4 mēnešiem
no 01.09.2023.</t>
  </si>
  <si>
    <t>1000 un 7460</t>
  </si>
  <si>
    <t xml:space="preserve"> Tikai IZM (62.+15.)</t>
  </si>
  <si>
    <t>EKK</t>
  </si>
  <si>
    <t>Grafikā piedāvātais papildu nepieciešanā finansējuma apmērs</t>
  </si>
  <si>
    <t>Starpība - finanšu resursi, kas iegūstami sakārtojot  izglītības iestāžu tīklu</t>
  </si>
  <si>
    <t>Kopā bez pašv.pamata un visp.vid.</t>
  </si>
  <si>
    <r>
      <t xml:space="preserve">62.
05.00.00.
</t>
    </r>
    <r>
      <rPr>
        <sz val="10"/>
        <color theme="1"/>
        <rFont val="Calibri Light"/>
        <family val="2"/>
        <charset val="186"/>
        <scheme val="major"/>
      </rPr>
      <t>(pašv. pamata un visp.vid.)</t>
    </r>
  </si>
  <si>
    <t>Pavisam
KOPĀ</t>
  </si>
  <si>
    <r>
      <t xml:space="preserve">62.
05.00.00.
</t>
    </r>
    <r>
      <rPr>
        <sz val="10"/>
        <color theme="1"/>
        <rFont val="Calibri Light"/>
        <family val="2"/>
        <charset val="186"/>
        <scheme val="major"/>
      </rPr>
      <t>(bez pašv. pamata un visp.vid.)</t>
    </r>
  </si>
  <si>
    <t>t. sk. pašvaldību pamata un visp. vid.</t>
  </si>
  <si>
    <t>Nepieciešams 4 mēnešiem
no 01.09.2023.</t>
  </si>
  <si>
    <t>Nepieciešams 4 mēnešiem
no 01.01.2023.</t>
  </si>
  <si>
    <t>Tikai pašvaldību pamata un vispārējā vidējā</t>
  </si>
  <si>
    <t>Kopā papildu nepieciešms minimālās algas palielināšanai</t>
  </si>
  <si>
    <t>Interešu</t>
  </si>
  <si>
    <t>62._05.00.00.</t>
  </si>
  <si>
    <t>VM_33.09.00.</t>
  </si>
  <si>
    <t>15._01.05.00.</t>
  </si>
  <si>
    <t>Starpt.skola</t>
  </si>
  <si>
    <t>15._01.08.00.</t>
  </si>
  <si>
    <t>Eiropas skola</t>
  </si>
  <si>
    <t>15._09.10.00.</t>
  </si>
  <si>
    <t>Murjāņi</t>
  </si>
  <si>
    <t>TM_04.01.00.</t>
  </si>
  <si>
    <t>Ieslodz.vietas</t>
  </si>
  <si>
    <t>Privātās skolas</t>
  </si>
  <si>
    <t>Prof. ievirze - KM</t>
  </si>
  <si>
    <t>KM._20.00.00.</t>
  </si>
  <si>
    <t>Prof. ievirze - 09.19.00.</t>
  </si>
  <si>
    <t>15._02.01.00.</t>
  </si>
  <si>
    <t>AM_22.10.00.</t>
  </si>
  <si>
    <t>ZM_22.01.00.</t>
  </si>
  <si>
    <t>LM_05.37.00.</t>
  </si>
  <si>
    <t>KM_20.00.00.</t>
  </si>
  <si>
    <t>VM_02.03.00.</t>
  </si>
  <si>
    <t>62._01.00.00.</t>
  </si>
  <si>
    <t>15_09.19.00.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</si>
</sst>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[Red]\-#,##0.00\ "/>
  </numFmts>
  <fonts count="22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 Light"/>
      <family val="2"/>
      <charset val="186"/>
      <scheme val="major"/>
    </font>
    <font>
      <b/>
      <sz val="11"/>
      <color theme="1"/>
      <name val="Calibri Light"/>
      <family val="2"/>
      <charset val="186"/>
      <scheme val="major"/>
    </font>
    <font>
      <i/>
      <sz val="10"/>
      <color theme="1"/>
      <name val="Calibri Light"/>
      <family val="2"/>
      <charset val="186"/>
      <scheme val="major"/>
    </font>
    <font>
      <i/>
      <sz val="11"/>
      <color theme="1"/>
      <name val="Calibri Light"/>
      <family val="2"/>
      <charset val="186"/>
      <scheme val="major"/>
    </font>
    <font>
      <b/>
      <sz val="12"/>
      <color theme="1"/>
      <name val="Calibri Light"/>
      <family val="2"/>
      <charset val="186"/>
      <scheme val="major"/>
    </font>
    <font>
      <b/>
      <sz val="11"/>
      <name val="Calibri Light"/>
      <family val="2"/>
      <charset val="186"/>
      <scheme val="major"/>
    </font>
    <font>
      <sz val="11"/>
      <name val="Calibri Light"/>
      <family val="2"/>
      <charset val="186"/>
      <scheme val="major"/>
    </font>
    <font>
      <b/>
      <sz val="14"/>
      <color theme="1"/>
      <name val="Calibri Light"/>
      <family val="2"/>
      <charset val="186"/>
      <scheme val="major"/>
    </font>
    <font>
      <b/>
      <sz val="11"/>
      <color rgb="FF0000FF"/>
      <name val="Calibri Light"/>
      <family val="2"/>
      <charset val="186"/>
      <scheme val="major"/>
    </font>
    <font>
      <sz val="11"/>
      <color rgb="FF0000FF"/>
      <name val="Calibri Light"/>
      <family val="2"/>
      <charset val="186"/>
      <scheme val="major"/>
    </font>
    <font>
      <i/>
      <sz val="10"/>
      <color rgb="FF0000FF"/>
      <name val="Calibri Light"/>
      <family val="2"/>
      <charset val="186"/>
      <scheme val="major"/>
    </font>
    <font>
      <i/>
      <sz val="11"/>
      <color rgb="FF0000FF"/>
      <name val="Calibri Light"/>
      <family val="2"/>
      <charset val="186"/>
      <scheme val="major"/>
    </font>
    <font>
      <i/>
      <sz val="10"/>
      <name val="Calibri Light"/>
      <family val="2"/>
      <charset val="186"/>
      <scheme val="major"/>
    </font>
    <font>
      <sz val="12"/>
      <color theme="1"/>
      <name val="Calibri Light"/>
      <family val="2"/>
      <charset val="186"/>
      <scheme val="major"/>
    </font>
    <font>
      <b/>
      <u/>
      <sz val="11"/>
      <color rgb="FF0000FF"/>
      <name val="Calibri Light"/>
      <family val="2"/>
      <charset val="186"/>
      <scheme val="major"/>
    </font>
    <font>
      <sz val="10"/>
      <color theme="1"/>
      <name val="Calibri Light"/>
      <family val="2"/>
      <charset val="186"/>
      <scheme val="major"/>
    </font>
    <font>
      <b/>
      <sz val="10"/>
      <color theme="1"/>
      <name val="Calibri Light"/>
      <family val="2"/>
      <charset val="186"/>
      <scheme val="major"/>
    </font>
    <font>
      <u/>
      <sz val="10"/>
      <color theme="1"/>
      <name val="Calibri Light"/>
      <family val="2"/>
      <charset val="186"/>
      <scheme val="major"/>
    </font>
    <font>
      <u val="double"/>
      <sz val="10"/>
      <color theme="1"/>
      <name val="Calibri Light"/>
      <family val="2"/>
      <charset val="186"/>
      <scheme val="maj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EFE5F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9F6FC"/>
        <bgColor indexed="64"/>
      </patternFill>
    </fill>
    <fill>
      <patternFill patternType="solid">
        <fgColor rgb="FFF1E8F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8F3F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 applyBorder="0"/>
  </cellStyleXfs>
  <cellXfs count="412">
    <xf numFmtId="0" fontId="0" fillId="0" borderId="0" xfId="0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/>
    </xf>
    <xf numFmtId="0" fontId="3" fillId="0" borderId="9" xfId="0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indent="2"/>
    </xf>
    <xf numFmtId="0" fontId="3" fillId="0" borderId="0" xfId="0" applyFont="1" applyFill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3" fillId="0" borderId="1" xfId="0" applyNumberFormat="1" applyFont="1" applyFill="1" applyBorder="1" applyAlignment="1">
      <alignment horizontal="left"/>
    </xf>
    <xf numFmtId="0" fontId="3" fillId="0" borderId="8" xfId="0" applyFont="1" applyBorder="1" applyAlignment="1">
      <alignment horizontal="center"/>
    </xf>
    <xf numFmtId="3" fontId="3" fillId="0" borderId="8" xfId="0" applyNumberFormat="1" applyFont="1" applyFill="1" applyBorder="1" applyAlignment="1">
      <alignment horizontal="left"/>
    </xf>
    <xf numFmtId="3" fontId="3" fillId="0" borderId="0" xfId="0" applyNumberFormat="1" applyFont="1" applyFill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12" xfId="0" applyFont="1" applyFill="1" applyBorder="1" applyAlignment="1">
      <alignment horizontal="left" indent="2"/>
    </xf>
    <xf numFmtId="3" fontId="3" fillId="0" borderId="0" xfId="0" applyNumberFormat="1" applyFont="1" applyAlignment="1">
      <alignment horizontal="center"/>
    </xf>
    <xf numFmtId="3" fontId="3" fillId="0" borderId="8" xfId="0" applyNumberFormat="1" applyFont="1" applyFill="1" applyBorder="1" applyAlignment="1">
      <alignment horizontal="center" vertical="center" wrapText="1"/>
    </xf>
    <xf numFmtId="3" fontId="5" fillId="0" borderId="10" xfId="0" applyNumberFormat="1" applyFont="1" applyFill="1" applyBorder="1" applyAlignment="1">
      <alignment horizontal="right"/>
    </xf>
    <xf numFmtId="3" fontId="3" fillId="0" borderId="10" xfId="0" applyNumberFormat="1" applyFont="1" applyFill="1" applyBorder="1" applyAlignment="1">
      <alignment horizontal="center" vertical="center" wrapText="1"/>
    </xf>
    <xf numFmtId="3" fontId="3" fillId="0" borderId="12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3" fontId="3" fillId="0" borderId="8" xfId="0" applyNumberFormat="1" applyFont="1" applyFill="1" applyBorder="1" applyAlignment="1">
      <alignment horizontal="center"/>
    </xf>
    <xf numFmtId="3" fontId="3" fillId="0" borderId="12" xfId="0" applyNumberFormat="1" applyFont="1" applyFill="1" applyBorder="1" applyAlignment="1">
      <alignment horizontal="center"/>
    </xf>
    <xf numFmtId="3" fontId="3" fillId="0" borderId="10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3" fontId="5" fillId="0" borderId="11" xfId="0" applyNumberFormat="1" applyFont="1" applyFill="1" applyBorder="1" applyAlignment="1">
      <alignment horizontal="right"/>
    </xf>
    <xf numFmtId="3" fontId="3" fillId="2" borderId="8" xfId="0" applyNumberFormat="1" applyFont="1" applyFill="1" applyBorder="1" applyAlignment="1">
      <alignment horizontal="center" vertical="center" wrapText="1"/>
    </xf>
    <xf numFmtId="3" fontId="5" fillId="2" borderId="10" xfId="0" applyNumberFormat="1" applyFont="1" applyFill="1" applyBorder="1" applyAlignment="1">
      <alignment horizontal="right"/>
    </xf>
    <xf numFmtId="3" fontId="3" fillId="2" borderId="10" xfId="0" applyNumberFormat="1" applyFont="1" applyFill="1" applyBorder="1" applyAlignment="1">
      <alignment horizontal="center" vertical="center" wrapText="1"/>
    </xf>
    <xf numFmtId="3" fontId="3" fillId="2" borderId="12" xfId="0" applyNumberFormat="1" applyFont="1" applyFill="1" applyBorder="1" applyAlignment="1">
      <alignment horizontal="center" vertical="center" wrapText="1"/>
    </xf>
    <xf numFmtId="3" fontId="5" fillId="2" borderId="9" xfId="0" applyNumberFormat="1" applyFont="1" applyFill="1" applyBorder="1" applyAlignment="1">
      <alignment horizontal="right" vertical="center" wrapText="1"/>
    </xf>
    <xf numFmtId="3" fontId="5" fillId="2" borderId="10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/>
    </xf>
    <xf numFmtId="3" fontId="3" fillId="2" borderId="12" xfId="0" applyNumberFormat="1" applyFont="1" applyFill="1" applyBorder="1" applyAlignment="1">
      <alignment horizontal="center"/>
    </xf>
    <xf numFmtId="3" fontId="3" fillId="2" borderId="9" xfId="0" applyNumberFormat="1" applyFont="1" applyFill="1" applyBorder="1" applyAlignment="1">
      <alignment horizontal="center" vertical="center" wrapText="1"/>
    </xf>
    <xf numFmtId="3" fontId="3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3" fontId="4" fillId="2" borderId="14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horizontal="center"/>
    </xf>
    <xf numFmtId="3" fontId="3" fillId="3" borderId="12" xfId="0" applyNumberFormat="1" applyFont="1" applyFill="1" applyBorder="1" applyAlignment="1">
      <alignment horizontal="center"/>
    </xf>
    <xf numFmtId="3" fontId="4" fillId="0" borderId="13" xfId="0" applyNumberFormat="1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3" fontId="5" fillId="3" borderId="10" xfId="0" applyNumberFormat="1" applyFont="1" applyFill="1" applyBorder="1" applyAlignment="1">
      <alignment horizontal="right"/>
    </xf>
    <xf numFmtId="3" fontId="3" fillId="3" borderId="10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/>
    </xf>
    <xf numFmtId="3" fontId="4" fillId="6" borderId="13" xfId="0" applyNumberFormat="1" applyFont="1" applyFill="1" applyBorder="1" applyAlignment="1">
      <alignment horizontal="center" vertical="center" wrapText="1"/>
    </xf>
    <xf numFmtId="3" fontId="3" fillId="6" borderId="9" xfId="0" applyNumberFormat="1" applyFont="1" applyFill="1" applyBorder="1" applyAlignment="1">
      <alignment horizontal="center" vertical="center" wrapText="1"/>
    </xf>
    <xf numFmtId="3" fontId="5" fillId="6" borderId="10" xfId="0" applyNumberFormat="1" applyFont="1" applyFill="1" applyBorder="1" applyAlignment="1">
      <alignment horizontal="right"/>
    </xf>
    <xf numFmtId="3" fontId="3" fillId="6" borderId="10" xfId="0" applyNumberFormat="1" applyFont="1" applyFill="1" applyBorder="1" applyAlignment="1">
      <alignment horizontal="center" vertical="center" wrapText="1"/>
    </xf>
    <xf numFmtId="3" fontId="3" fillId="6" borderId="8" xfId="0" applyNumberFormat="1" applyFont="1" applyFill="1" applyBorder="1" applyAlignment="1">
      <alignment horizontal="center" vertical="center" wrapText="1"/>
    </xf>
    <xf numFmtId="3" fontId="3" fillId="6" borderId="8" xfId="0" applyNumberFormat="1" applyFont="1" applyFill="1" applyBorder="1" applyAlignment="1">
      <alignment horizontal="center"/>
    </xf>
    <xf numFmtId="3" fontId="5" fillId="6" borderId="11" xfId="0" applyNumberFormat="1" applyFont="1" applyFill="1" applyBorder="1" applyAlignment="1">
      <alignment horizontal="right"/>
    </xf>
    <xf numFmtId="3" fontId="3" fillId="6" borderId="12" xfId="0" applyNumberFormat="1" applyFont="1" applyFill="1" applyBorder="1" applyAlignment="1">
      <alignment horizontal="center"/>
    </xf>
    <xf numFmtId="3" fontId="4" fillId="0" borderId="0" xfId="0" applyNumberFormat="1" applyFont="1" applyAlignment="1">
      <alignment horizontal="center"/>
    </xf>
    <xf numFmtId="3" fontId="5" fillId="3" borderId="11" xfId="0" applyNumberFormat="1" applyFont="1" applyFill="1" applyBorder="1" applyAlignment="1">
      <alignment horizontal="right"/>
    </xf>
    <xf numFmtId="3" fontId="4" fillId="3" borderId="13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12" fillId="0" borderId="11" xfId="0" applyFont="1" applyBorder="1" applyAlignment="1">
      <alignment horizontal="center" vertical="center" wrapText="1"/>
    </xf>
    <xf numFmtId="3" fontId="13" fillId="2" borderId="10" xfId="0" applyNumberFormat="1" applyFont="1" applyFill="1" applyBorder="1" applyAlignment="1">
      <alignment horizontal="right"/>
    </xf>
    <xf numFmtId="3" fontId="13" fillId="3" borderId="10" xfId="0" applyNumberFormat="1" applyFont="1" applyFill="1" applyBorder="1" applyAlignment="1">
      <alignment horizontal="right"/>
    </xf>
    <xf numFmtId="3" fontId="13" fillId="0" borderId="10" xfId="0" applyNumberFormat="1" applyFont="1" applyFill="1" applyBorder="1" applyAlignment="1">
      <alignment horizontal="right"/>
    </xf>
    <xf numFmtId="3" fontId="13" fillId="6" borderId="10" xfId="0" applyNumberFormat="1" applyFont="1" applyFill="1" applyBorder="1" applyAlignment="1">
      <alignment horizontal="right"/>
    </xf>
    <xf numFmtId="0" fontId="14" fillId="0" borderId="10" xfId="0" applyFont="1" applyFill="1" applyBorder="1" applyAlignment="1">
      <alignment horizontal="left" indent="2"/>
    </xf>
    <xf numFmtId="0" fontId="12" fillId="0" borderId="0" xfId="0" applyFont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9" xfId="0" applyFont="1" applyBorder="1" applyAlignment="1">
      <alignment horizontal="center" vertical="center" wrapText="1"/>
    </xf>
    <xf numFmtId="3" fontId="13" fillId="2" borderId="9" xfId="0" applyNumberFormat="1" applyFont="1" applyFill="1" applyBorder="1" applyAlignment="1">
      <alignment horizontal="right" vertical="center" wrapText="1"/>
    </xf>
    <xf numFmtId="3" fontId="13" fillId="2" borderId="10" xfId="0" applyNumberFormat="1" applyFont="1" applyFill="1" applyBorder="1" applyAlignment="1">
      <alignment horizontal="right" vertical="center" wrapText="1"/>
    </xf>
    <xf numFmtId="3" fontId="4" fillId="4" borderId="14" xfId="0" applyNumberFormat="1" applyFont="1" applyFill="1" applyBorder="1" applyAlignment="1">
      <alignment horizontal="center" vertical="center" wrapText="1"/>
    </xf>
    <xf numFmtId="3" fontId="3" fillId="4" borderId="9" xfId="0" applyNumberFormat="1" applyFont="1" applyFill="1" applyBorder="1" applyAlignment="1">
      <alignment horizontal="center" vertical="center" wrapText="1"/>
    </xf>
    <xf numFmtId="3" fontId="5" fillId="4" borderId="10" xfId="0" applyNumberFormat="1" applyFont="1" applyFill="1" applyBorder="1" applyAlignment="1">
      <alignment horizontal="right"/>
    </xf>
    <xf numFmtId="3" fontId="3" fillId="4" borderId="10" xfId="0" applyNumberFormat="1" applyFont="1" applyFill="1" applyBorder="1" applyAlignment="1">
      <alignment horizontal="center" vertical="center" wrapText="1"/>
    </xf>
    <xf numFmtId="3" fontId="13" fillId="4" borderId="10" xfId="0" applyNumberFormat="1" applyFont="1" applyFill="1" applyBorder="1" applyAlignment="1">
      <alignment horizontal="right"/>
    </xf>
    <xf numFmtId="3" fontId="3" fillId="4" borderId="12" xfId="0" applyNumberFormat="1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3" fontId="13" fillId="4" borderId="10" xfId="0" applyNumberFormat="1" applyFont="1" applyFill="1" applyBorder="1" applyAlignment="1">
      <alignment horizontal="right" vertical="center" wrapText="1"/>
    </xf>
    <xf numFmtId="3" fontId="5" fillId="4" borderId="10" xfId="0" applyNumberFormat="1" applyFont="1" applyFill="1" applyBorder="1" applyAlignment="1">
      <alignment horizontal="right" vertical="center" wrapText="1"/>
    </xf>
    <xf numFmtId="3" fontId="3" fillId="4" borderId="8" xfId="0" applyNumberFormat="1" applyFont="1" applyFill="1" applyBorder="1" applyAlignment="1">
      <alignment horizontal="center"/>
    </xf>
    <xf numFmtId="3" fontId="5" fillId="4" borderId="5" xfId="0" applyNumberFormat="1" applyFont="1" applyFill="1" applyBorder="1" applyAlignment="1">
      <alignment horizontal="right"/>
    </xf>
    <xf numFmtId="3" fontId="3" fillId="4" borderId="12" xfId="0" applyNumberFormat="1" applyFont="1" applyFill="1" applyBorder="1" applyAlignment="1">
      <alignment horizontal="center"/>
    </xf>
    <xf numFmtId="3" fontId="3" fillId="0" borderId="0" xfId="0" applyNumberFormat="1" applyFont="1"/>
    <xf numFmtId="0" fontId="4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3" fontId="15" fillId="2" borderId="10" xfId="0" applyNumberFormat="1" applyFont="1" applyFill="1" applyBorder="1" applyAlignment="1">
      <alignment horizontal="right" vertical="center" wrapText="1"/>
    </xf>
    <xf numFmtId="0" fontId="6" fillId="0" borderId="10" xfId="0" applyFont="1" applyBorder="1" applyAlignment="1">
      <alignment horizontal="left" indent="2"/>
    </xf>
    <xf numFmtId="0" fontId="3" fillId="0" borderId="0" xfId="0" applyFont="1" applyAlignment="1">
      <alignment horizontal="left"/>
    </xf>
    <xf numFmtId="0" fontId="3" fillId="0" borderId="10" xfId="0" applyFont="1" applyBorder="1" applyAlignment="1">
      <alignment horizontal="left"/>
    </xf>
    <xf numFmtId="0" fontId="14" fillId="0" borderId="10" xfId="0" applyFont="1" applyBorder="1" applyAlignment="1">
      <alignment horizontal="left" indent="2"/>
    </xf>
    <xf numFmtId="3" fontId="9" fillId="2" borderId="10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3" fontId="3" fillId="2" borderId="1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3" fontId="3" fillId="2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left"/>
    </xf>
    <xf numFmtId="3" fontId="3" fillId="0" borderId="0" xfId="0" applyNumberFormat="1" applyFont="1" applyAlignment="1">
      <alignment horizontal="left"/>
    </xf>
    <xf numFmtId="3" fontId="5" fillId="2" borderId="11" xfId="0" applyNumberFormat="1" applyFont="1" applyFill="1" applyBorder="1" applyAlignment="1">
      <alignment horizontal="right"/>
    </xf>
    <xf numFmtId="0" fontId="6" fillId="0" borderId="12" xfId="0" applyFont="1" applyBorder="1" applyAlignment="1">
      <alignment horizontal="left" indent="2"/>
    </xf>
    <xf numFmtId="3" fontId="4" fillId="0" borderId="22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3" fontId="3" fillId="0" borderId="22" xfId="0" applyNumberFormat="1" applyFont="1" applyBorder="1"/>
    <xf numFmtId="0" fontId="3" fillId="0" borderId="23" xfId="0" applyFont="1" applyBorder="1" applyAlignment="1">
      <alignment horizontal="left" wrapText="1"/>
    </xf>
    <xf numFmtId="3" fontId="3" fillId="0" borderId="23" xfId="0" applyNumberFormat="1" applyFont="1" applyBorder="1"/>
    <xf numFmtId="0" fontId="3" fillId="0" borderId="2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3" fontId="3" fillId="0" borderId="9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right"/>
    </xf>
    <xf numFmtId="3" fontId="3" fillId="0" borderId="10" xfId="0" applyNumberFormat="1" applyFont="1" applyBorder="1" applyAlignment="1">
      <alignment horizontal="center" vertical="center" wrapText="1"/>
    </xf>
    <xf numFmtId="3" fontId="13" fillId="0" borderId="10" xfId="0" applyNumberFormat="1" applyFont="1" applyBorder="1" applyAlignment="1">
      <alignment horizontal="right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13" fillId="0" borderId="10" xfId="0" applyNumberFormat="1" applyFont="1" applyBorder="1" applyAlignment="1">
      <alignment horizontal="right" vertical="center" wrapText="1"/>
    </xf>
    <xf numFmtId="3" fontId="12" fillId="0" borderId="0" xfId="0" applyNumberFormat="1" applyFont="1"/>
    <xf numFmtId="3" fontId="11" fillId="0" borderId="0" xfId="0" applyNumberFormat="1" applyFont="1"/>
    <xf numFmtId="3" fontId="5" fillId="0" borderId="10" xfId="0" applyNumberFormat="1" applyFont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center"/>
    </xf>
    <xf numFmtId="3" fontId="5" fillId="0" borderId="5" xfId="0" applyNumberFormat="1" applyFont="1" applyBorder="1" applyAlignment="1">
      <alignment horizontal="right"/>
    </xf>
    <xf numFmtId="3" fontId="3" fillId="0" borderId="12" xfId="0" applyNumberFormat="1" applyFont="1" applyBorder="1" applyAlignment="1">
      <alignment horizontal="center"/>
    </xf>
    <xf numFmtId="3" fontId="3" fillId="7" borderId="9" xfId="0" applyNumberFormat="1" applyFont="1" applyFill="1" applyBorder="1" applyAlignment="1">
      <alignment horizontal="center" vertical="center" wrapText="1"/>
    </xf>
    <xf numFmtId="3" fontId="5" fillId="7" borderId="10" xfId="0" applyNumberFormat="1" applyFont="1" applyFill="1" applyBorder="1" applyAlignment="1">
      <alignment horizontal="right"/>
    </xf>
    <xf numFmtId="3" fontId="3" fillId="7" borderId="10" xfId="0" applyNumberFormat="1" applyFont="1" applyFill="1" applyBorder="1" applyAlignment="1">
      <alignment horizontal="center" vertical="center" wrapText="1"/>
    </xf>
    <xf numFmtId="3" fontId="3" fillId="7" borderId="12" xfId="0" applyNumberFormat="1" applyFont="1" applyFill="1" applyBorder="1" applyAlignment="1">
      <alignment horizontal="center" vertical="center" wrapText="1"/>
    </xf>
    <xf numFmtId="3" fontId="3" fillId="7" borderId="8" xfId="0" applyNumberFormat="1" applyFont="1" applyFill="1" applyBorder="1" applyAlignment="1">
      <alignment horizontal="center" vertical="center" wrapText="1"/>
    </xf>
    <xf numFmtId="3" fontId="5" fillId="7" borderId="10" xfId="0" applyNumberFormat="1" applyFont="1" applyFill="1" applyBorder="1" applyAlignment="1">
      <alignment horizontal="right" vertical="center" wrapText="1"/>
    </xf>
    <xf numFmtId="3" fontId="3" fillId="7" borderId="1" xfId="0" applyNumberFormat="1" applyFont="1" applyFill="1" applyBorder="1" applyAlignment="1">
      <alignment horizontal="center"/>
    </xf>
    <xf numFmtId="3" fontId="3" fillId="7" borderId="8" xfId="0" applyNumberFormat="1" applyFont="1" applyFill="1" applyBorder="1" applyAlignment="1">
      <alignment horizontal="center"/>
    </xf>
    <xf numFmtId="3" fontId="3" fillId="7" borderId="12" xfId="0" applyNumberFormat="1" applyFont="1" applyFill="1" applyBorder="1" applyAlignment="1">
      <alignment horizontal="center"/>
    </xf>
    <xf numFmtId="3" fontId="13" fillId="7" borderId="10" xfId="0" applyNumberFormat="1" applyFont="1" applyFill="1" applyBorder="1" applyAlignment="1">
      <alignment horizontal="right" vertical="center" wrapText="1"/>
    </xf>
    <xf numFmtId="164" fontId="7" fillId="0" borderId="0" xfId="0" applyNumberFormat="1" applyFont="1" applyAlignment="1">
      <alignment horizontal="center"/>
    </xf>
    <xf numFmtId="0" fontId="3" fillId="0" borderId="20" xfId="0" applyFont="1" applyFill="1" applyBorder="1" applyAlignment="1">
      <alignment horizontal="center" vertical="center" wrapText="1"/>
    </xf>
    <xf numFmtId="2" fontId="17" fillId="0" borderId="20" xfId="0" applyNumberFormat="1" applyFont="1" applyFill="1" applyBorder="1" applyAlignment="1">
      <alignment horizontal="center" vertical="center" wrapText="1"/>
    </xf>
    <xf numFmtId="3" fontId="11" fillId="0" borderId="19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wrapText="1"/>
    </xf>
    <xf numFmtId="3" fontId="11" fillId="0" borderId="20" xfId="0" applyNumberFormat="1" applyFont="1" applyFill="1" applyBorder="1" applyAlignment="1">
      <alignment horizontal="center" vertical="top" wrapText="1"/>
    </xf>
    <xf numFmtId="3" fontId="15" fillId="0" borderId="10" xfId="0" applyNumberFormat="1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center" vertical="center" wrapText="1"/>
    </xf>
    <xf numFmtId="2" fontId="17" fillId="0" borderId="6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wrapText="1"/>
    </xf>
    <xf numFmtId="3" fontId="11" fillId="0" borderId="6" xfId="0" applyNumberFormat="1" applyFont="1" applyFill="1" applyBorder="1" applyAlignment="1">
      <alignment horizontal="center" vertical="top" wrapText="1"/>
    </xf>
    <xf numFmtId="3" fontId="3" fillId="10" borderId="9" xfId="0" applyNumberFormat="1" applyFont="1" applyFill="1" applyBorder="1" applyAlignment="1">
      <alignment horizontal="center" vertical="center" wrapText="1"/>
    </xf>
    <xf numFmtId="3" fontId="5" fillId="10" borderId="10" xfId="0" applyNumberFormat="1" applyFont="1" applyFill="1" applyBorder="1" applyAlignment="1">
      <alignment horizontal="right"/>
    </xf>
    <xf numFmtId="3" fontId="3" fillId="10" borderId="10" xfId="0" applyNumberFormat="1" applyFont="1" applyFill="1" applyBorder="1" applyAlignment="1">
      <alignment horizontal="center" vertical="center" wrapText="1"/>
    </xf>
    <xf numFmtId="3" fontId="13" fillId="10" borderId="10" xfId="0" applyNumberFormat="1" applyFont="1" applyFill="1" applyBorder="1" applyAlignment="1">
      <alignment horizontal="right"/>
    </xf>
    <xf numFmtId="3" fontId="3" fillId="10" borderId="12" xfId="0" applyNumberFormat="1" applyFont="1" applyFill="1" applyBorder="1" applyAlignment="1">
      <alignment horizontal="center" vertical="center" wrapText="1"/>
    </xf>
    <xf numFmtId="3" fontId="3" fillId="10" borderId="8" xfId="0" applyNumberFormat="1" applyFont="1" applyFill="1" applyBorder="1" applyAlignment="1">
      <alignment horizontal="center" vertical="center" wrapText="1"/>
    </xf>
    <xf numFmtId="3" fontId="15" fillId="10" borderId="10" xfId="0" applyNumberFormat="1" applyFont="1" applyFill="1" applyBorder="1" applyAlignment="1">
      <alignment horizontal="right" vertical="center" wrapText="1"/>
    </xf>
    <xf numFmtId="3" fontId="3" fillId="10" borderId="8" xfId="0" applyNumberFormat="1" applyFont="1" applyFill="1" applyBorder="1" applyAlignment="1">
      <alignment horizontal="center"/>
    </xf>
    <xf numFmtId="3" fontId="5" fillId="10" borderId="11" xfId="0" applyNumberFormat="1" applyFont="1" applyFill="1" applyBorder="1" applyAlignment="1">
      <alignment horizontal="right"/>
    </xf>
    <xf numFmtId="3" fontId="3" fillId="10" borderId="12" xfId="0" applyNumberFormat="1" applyFont="1" applyFill="1" applyBorder="1" applyAlignment="1">
      <alignment horizontal="center"/>
    </xf>
    <xf numFmtId="3" fontId="3" fillId="8" borderId="9" xfId="0" applyNumberFormat="1" applyFont="1" applyFill="1" applyBorder="1" applyAlignment="1">
      <alignment horizontal="center" vertical="center" wrapText="1"/>
    </xf>
    <xf numFmtId="3" fontId="5" fillId="8" borderId="10" xfId="0" applyNumberFormat="1" applyFont="1" applyFill="1" applyBorder="1" applyAlignment="1">
      <alignment horizontal="right"/>
    </xf>
    <xf numFmtId="3" fontId="3" fillId="8" borderId="10" xfId="0" applyNumberFormat="1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horizontal="right"/>
    </xf>
    <xf numFmtId="3" fontId="3" fillId="8" borderId="12" xfId="0" applyNumberFormat="1" applyFont="1" applyFill="1" applyBorder="1" applyAlignment="1">
      <alignment horizontal="center" vertical="center" wrapText="1"/>
    </xf>
    <xf numFmtId="3" fontId="3" fillId="8" borderId="8" xfId="0" applyNumberFormat="1" applyFont="1" applyFill="1" applyBorder="1" applyAlignment="1">
      <alignment horizontal="center" vertical="center" wrapText="1"/>
    </xf>
    <xf numFmtId="3" fontId="15" fillId="8" borderId="10" xfId="0" applyNumberFormat="1" applyFont="1" applyFill="1" applyBorder="1" applyAlignment="1">
      <alignment horizontal="right" vertical="center" wrapText="1"/>
    </xf>
    <xf numFmtId="3" fontId="3" fillId="8" borderId="8" xfId="0" applyNumberFormat="1" applyFont="1" applyFill="1" applyBorder="1" applyAlignment="1">
      <alignment horizontal="center"/>
    </xf>
    <xf numFmtId="3" fontId="5" fillId="8" borderId="11" xfId="0" applyNumberFormat="1" applyFont="1" applyFill="1" applyBorder="1" applyAlignment="1">
      <alignment horizontal="right"/>
    </xf>
    <xf numFmtId="3" fontId="3" fillId="8" borderId="12" xfId="0" applyNumberFormat="1" applyFont="1" applyFill="1" applyBorder="1" applyAlignment="1">
      <alignment horizontal="center"/>
    </xf>
    <xf numFmtId="3" fontId="4" fillId="2" borderId="13" xfId="0" applyNumberFormat="1" applyFont="1" applyFill="1" applyBorder="1" applyAlignment="1">
      <alignment horizontal="center" vertical="center" wrapText="1"/>
    </xf>
    <xf numFmtId="3" fontId="4" fillId="7" borderId="13" xfId="0" applyNumberFormat="1" applyFont="1" applyFill="1" applyBorder="1" applyAlignment="1">
      <alignment horizontal="center" vertical="center" wrapText="1"/>
    </xf>
    <xf numFmtId="3" fontId="4" fillId="10" borderId="13" xfId="0" applyNumberFormat="1" applyFont="1" applyFill="1" applyBorder="1" applyAlignment="1">
      <alignment horizontal="center" vertical="center" wrapText="1"/>
    </xf>
    <xf numFmtId="3" fontId="4" fillId="9" borderId="13" xfId="0" applyNumberFormat="1" applyFont="1" applyFill="1" applyBorder="1" applyAlignment="1">
      <alignment horizontal="center" vertical="center" wrapText="1"/>
    </xf>
    <xf numFmtId="3" fontId="3" fillId="9" borderId="9" xfId="0" applyNumberFormat="1" applyFont="1" applyFill="1" applyBorder="1" applyAlignment="1">
      <alignment horizontal="center" vertical="center" wrapText="1"/>
    </xf>
    <xf numFmtId="3" fontId="5" fillId="9" borderId="10" xfId="0" applyNumberFormat="1" applyFont="1" applyFill="1" applyBorder="1" applyAlignment="1">
      <alignment horizontal="right"/>
    </xf>
    <xf numFmtId="3" fontId="3" fillId="9" borderId="10" xfId="0" applyNumberFormat="1" applyFont="1" applyFill="1" applyBorder="1" applyAlignment="1">
      <alignment horizontal="center" vertical="center" wrapText="1"/>
    </xf>
    <xf numFmtId="3" fontId="13" fillId="9" borderId="10" xfId="0" applyNumberFormat="1" applyFont="1" applyFill="1" applyBorder="1" applyAlignment="1">
      <alignment horizontal="right"/>
    </xf>
    <xf numFmtId="3" fontId="3" fillId="9" borderId="8" xfId="0" applyNumberFormat="1" applyFont="1" applyFill="1" applyBorder="1" applyAlignment="1">
      <alignment horizontal="center" vertical="center" wrapText="1"/>
    </xf>
    <xf numFmtId="3" fontId="3" fillId="9" borderId="8" xfId="0" applyNumberFormat="1" applyFont="1" applyFill="1" applyBorder="1" applyAlignment="1">
      <alignment horizontal="center"/>
    </xf>
    <xf numFmtId="3" fontId="5" fillId="9" borderId="11" xfId="0" applyNumberFormat="1" applyFont="1" applyFill="1" applyBorder="1" applyAlignment="1">
      <alignment horizontal="right"/>
    </xf>
    <xf numFmtId="3" fontId="3" fillId="9" borderId="12" xfId="0" applyNumberFormat="1" applyFont="1" applyFill="1" applyBorder="1" applyAlignment="1">
      <alignment horizontal="center"/>
    </xf>
    <xf numFmtId="3" fontId="4" fillId="11" borderId="13" xfId="0" applyNumberFormat="1" applyFont="1" applyFill="1" applyBorder="1" applyAlignment="1">
      <alignment horizontal="center" vertical="center" wrapText="1"/>
    </xf>
    <xf numFmtId="3" fontId="3" fillId="12" borderId="11" xfId="0" applyNumberFormat="1" applyFont="1" applyFill="1" applyBorder="1" applyAlignment="1">
      <alignment horizontal="center" vertical="center" wrapText="1"/>
    </xf>
    <xf numFmtId="3" fontId="5" fillId="12" borderId="11" xfId="0" applyNumberFormat="1" applyFont="1" applyFill="1" applyBorder="1" applyAlignment="1">
      <alignment horizontal="right"/>
    </xf>
    <xf numFmtId="3" fontId="3" fillId="10" borderId="10" xfId="0" applyNumberFormat="1" applyFont="1" applyFill="1" applyBorder="1" applyAlignment="1">
      <alignment horizontal="center"/>
    </xf>
    <xf numFmtId="3" fontId="3" fillId="10" borderId="11" xfId="0" applyNumberFormat="1" applyFont="1" applyFill="1" applyBorder="1" applyAlignment="1">
      <alignment horizontal="center"/>
    </xf>
    <xf numFmtId="3" fontId="3" fillId="10" borderId="1" xfId="0" applyNumberFormat="1" applyFont="1" applyFill="1" applyBorder="1" applyAlignment="1">
      <alignment horizontal="center"/>
    </xf>
    <xf numFmtId="3" fontId="3" fillId="12" borderId="11" xfId="0" applyNumberFormat="1" applyFont="1" applyFill="1" applyBorder="1" applyAlignment="1">
      <alignment horizontal="center"/>
    </xf>
    <xf numFmtId="3" fontId="3" fillId="8" borderId="10" xfId="0" applyNumberFormat="1" applyFont="1" applyFill="1" applyBorder="1" applyAlignment="1">
      <alignment horizontal="center"/>
    </xf>
    <xf numFmtId="3" fontId="3" fillId="8" borderId="11" xfId="0" applyNumberFormat="1" applyFont="1" applyFill="1" applyBorder="1" applyAlignment="1">
      <alignment horizontal="center"/>
    </xf>
    <xf numFmtId="3" fontId="3" fillId="8" borderId="1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3" fontId="3" fillId="9" borderId="10" xfId="0" applyNumberFormat="1" applyFont="1" applyFill="1" applyBorder="1" applyAlignment="1">
      <alignment horizontal="center"/>
    </xf>
    <xf numFmtId="3" fontId="3" fillId="6" borderId="10" xfId="0" applyNumberFormat="1" applyFont="1" applyFill="1" applyBorder="1" applyAlignment="1">
      <alignment horizontal="center"/>
    </xf>
    <xf numFmtId="3" fontId="3" fillId="3" borderId="10" xfId="0" applyNumberFormat="1" applyFont="1" applyFill="1" applyBorder="1" applyAlignment="1">
      <alignment horizontal="center"/>
    </xf>
    <xf numFmtId="3" fontId="3" fillId="7" borderId="11" xfId="0" applyNumberFormat="1" applyFont="1" applyFill="1" applyBorder="1" applyAlignment="1">
      <alignment horizontal="center" vertical="center" wrapText="1"/>
    </xf>
    <xf numFmtId="3" fontId="3" fillId="9" borderId="11" xfId="0" applyNumberFormat="1" applyFont="1" applyFill="1" applyBorder="1" applyAlignment="1">
      <alignment horizontal="center"/>
    </xf>
    <xf numFmtId="3" fontId="3" fillId="6" borderId="11" xfId="0" applyNumberFormat="1" applyFont="1" applyFill="1" applyBorder="1" applyAlignment="1">
      <alignment horizontal="center"/>
    </xf>
    <xf numFmtId="3" fontId="3" fillId="3" borderId="11" xfId="0" applyNumberFormat="1" applyFont="1" applyFill="1" applyBorder="1" applyAlignment="1">
      <alignment horizontal="center"/>
    </xf>
    <xf numFmtId="3" fontId="3" fillId="9" borderId="1" xfId="0" applyNumberFormat="1" applyFont="1" applyFill="1" applyBorder="1" applyAlignment="1">
      <alignment horizontal="center"/>
    </xf>
    <xf numFmtId="3" fontId="3" fillId="6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3" fontId="4" fillId="13" borderId="13" xfId="0" applyNumberFormat="1" applyFont="1" applyFill="1" applyBorder="1" applyAlignment="1">
      <alignment horizontal="center" vertical="center" wrapText="1"/>
    </xf>
    <xf numFmtId="3" fontId="5" fillId="7" borderId="11" xfId="0" applyNumberFormat="1" applyFont="1" applyFill="1" applyBorder="1" applyAlignment="1">
      <alignment horizontal="right"/>
    </xf>
    <xf numFmtId="3" fontId="15" fillId="10" borderId="11" xfId="0" applyNumberFormat="1" applyFont="1" applyFill="1" applyBorder="1" applyAlignment="1">
      <alignment horizontal="righ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left"/>
    </xf>
    <xf numFmtId="0" fontId="18" fillId="0" borderId="0" xfId="0" applyFont="1"/>
    <xf numFmtId="164" fontId="18" fillId="0" borderId="0" xfId="0" applyNumberFormat="1" applyFont="1"/>
    <xf numFmtId="0" fontId="19" fillId="0" borderId="0" xfId="0" applyFont="1" applyAlignment="1">
      <alignment horizontal="right"/>
    </xf>
    <xf numFmtId="2" fontId="19" fillId="0" borderId="0" xfId="0" applyNumberFormat="1" applyFont="1" applyAlignment="1">
      <alignment horizontal="center"/>
    </xf>
    <xf numFmtId="0" fontId="19" fillId="0" borderId="0" xfId="0" applyFont="1"/>
    <xf numFmtId="0" fontId="18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3" fontId="18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wrapText="1"/>
    </xf>
    <xf numFmtId="3" fontId="18" fillId="0" borderId="1" xfId="0" applyNumberFormat="1" applyFont="1" applyBorder="1"/>
    <xf numFmtId="0" fontId="18" fillId="0" borderId="1" xfId="0" applyFont="1" applyBorder="1"/>
    <xf numFmtId="0" fontId="19" fillId="0" borderId="1" xfId="0" applyFont="1" applyBorder="1" applyAlignment="1">
      <alignment horizontal="center"/>
    </xf>
    <xf numFmtId="3" fontId="19" fillId="0" borderId="1" xfId="0" applyNumberFormat="1" applyFont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/>
    </xf>
    <xf numFmtId="3" fontId="18" fillId="4" borderId="1" xfId="0" applyNumberFormat="1" applyFont="1" applyFill="1" applyBorder="1" applyAlignment="1">
      <alignment horizontal="center"/>
    </xf>
    <xf numFmtId="3" fontId="18" fillId="0" borderId="1" xfId="0" applyNumberFormat="1" applyFont="1" applyBorder="1" applyAlignment="1">
      <alignment horizontal="center"/>
    </xf>
    <xf numFmtId="3" fontId="18" fillId="0" borderId="0" xfId="0" applyNumberFormat="1" applyFont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3" fillId="7" borderId="1" xfId="0" applyNumberFormat="1" applyFont="1" applyFill="1" applyBorder="1" applyAlignment="1">
      <alignment horizontal="center" vertical="center"/>
    </xf>
    <xf numFmtId="3" fontId="3" fillId="13" borderId="1" xfId="0" applyNumberFormat="1" applyFont="1" applyFill="1" applyBorder="1" applyAlignment="1">
      <alignment horizontal="center" vertical="center"/>
    </xf>
    <xf numFmtId="3" fontId="3" fillId="11" borderId="1" xfId="0" applyNumberFormat="1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7" borderId="1" xfId="0" applyNumberFormat="1" applyFont="1" applyFill="1" applyBorder="1" applyAlignment="1">
      <alignment horizontal="center" vertical="center"/>
    </xf>
    <xf numFmtId="3" fontId="4" fillId="13" borderId="1" xfId="0" applyNumberFormat="1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3" fontId="18" fillId="0" borderId="0" xfId="0" applyNumberFormat="1" applyFont="1"/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0" xfId="0" applyFont="1" applyAlignment="1"/>
    <xf numFmtId="0" fontId="18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3" fontId="19" fillId="0" borderId="31" xfId="0" applyNumberFormat="1" applyFont="1" applyBorder="1" applyAlignment="1">
      <alignment horizontal="center" vertical="center" wrapText="1"/>
    </xf>
    <xf numFmtId="3" fontId="19" fillId="0" borderId="8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right" vertical="center"/>
    </xf>
    <xf numFmtId="3" fontId="18" fillId="0" borderId="12" xfId="0" applyNumberFormat="1" applyFont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center"/>
    </xf>
    <xf numFmtId="3" fontId="4" fillId="3" borderId="13" xfId="0" applyNumberFormat="1" applyFont="1" applyFill="1" applyBorder="1" applyAlignment="1">
      <alignment horizontal="center" vertical="center"/>
    </xf>
    <xf numFmtId="3" fontId="19" fillId="11" borderId="1" xfId="0" applyNumberFormat="1" applyFont="1" applyFill="1" applyBorder="1"/>
    <xf numFmtId="3" fontId="18" fillId="0" borderId="0" xfId="0" applyNumberFormat="1" applyFont="1" applyAlignment="1">
      <alignment vertical="center"/>
    </xf>
    <xf numFmtId="0" fontId="18" fillId="14" borderId="1" xfId="0" applyFont="1" applyFill="1" applyBorder="1" applyAlignment="1">
      <alignment vertical="center" wrapText="1"/>
    </xf>
    <xf numFmtId="3" fontId="18" fillId="14" borderId="1" xfId="0" applyNumberFormat="1" applyFont="1" applyFill="1" applyBorder="1" applyAlignment="1">
      <alignment vertical="center"/>
    </xf>
    <xf numFmtId="0" fontId="18" fillId="14" borderId="0" xfId="0" applyFont="1" applyFill="1" applyAlignment="1">
      <alignment vertical="center" wrapText="1"/>
    </xf>
    <xf numFmtId="3" fontId="5" fillId="3" borderId="6" xfId="0" applyNumberFormat="1" applyFont="1" applyFill="1" applyBorder="1" applyAlignment="1">
      <alignment horizontal="right"/>
    </xf>
    <xf numFmtId="0" fontId="19" fillId="0" borderId="3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0" xfId="0" applyFont="1"/>
    <xf numFmtId="0" fontId="19" fillId="0" borderId="1" xfId="0" applyFont="1" applyBorder="1" applyAlignment="1">
      <alignment horizontal="center" vertical="center" wrapText="1"/>
    </xf>
    <xf numFmtId="3" fontId="19" fillId="15" borderId="1" xfId="0" applyNumberFormat="1" applyFont="1" applyFill="1" applyBorder="1"/>
    <xf numFmtId="0" fontId="19" fillId="15" borderId="33" xfId="0" applyFont="1" applyFill="1" applyBorder="1" applyAlignment="1"/>
    <xf numFmtId="3" fontId="18" fillId="14" borderId="1" xfId="0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3" fontId="19" fillId="0" borderId="1" xfId="0" applyNumberFormat="1" applyFont="1" applyBorder="1"/>
    <xf numFmtId="0" fontId="19" fillId="16" borderId="1" xfId="0" applyFont="1" applyFill="1" applyBorder="1" applyAlignment="1">
      <alignment wrapText="1"/>
    </xf>
    <xf numFmtId="3" fontId="19" fillId="16" borderId="1" xfId="0" applyNumberFormat="1" applyFont="1" applyFill="1" applyBorder="1"/>
    <xf numFmtId="0" fontId="19" fillId="3" borderId="1" xfId="0" applyFont="1" applyFill="1" applyBorder="1" applyAlignment="1">
      <alignment horizontal="center"/>
    </xf>
    <xf numFmtId="0" fontId="18" fillId="0" borderId="37" xfId="0" applyFont="1" applyBorder="1" applyAlignment="1">
      <alignment vertical="center"/>
    </xf>
    <xf numFmtId="0" fontId="18" fillId="0" borderId="38" xfId="0" applyFont="1" applyBorder="1" applyAlignment="1">
      <alignment horizontal="center" vertical="center"/>
    </xf>
    <xf numFmtId="0" fontId="18" fillId="14" borderId="37" xfId="0" applyFont="1" applyFill="1" applyBorder="1" applyAlignment="1">
      <alignment vertical="center" wrapText="1"/>
    </xf>
    <xf numFmtId="3" fontId="18" fillId="14" borderId="38" xfId="0" applyNumberFormat="1" applyFont="1" applyFill="1" applyBorder="1" applyAlignment="1">
      <alignment vertical="center"/>
    </xf>
    <xf numFmtId="0" fontId="18" fillId="0" borderId="37" xfId="0" applyFont="1" applyBorder="1" applyAlignment="1">
      <alignment vertical="center" wrapText="1"/>
    </xf>
    <xf numFmtId="3" fontId="18" fillId="0" borderId="38" xfId="0" applyNumberFormat="1" applyFont="1" applyBorder="1" applyAlignment="1">
      <alignment vertical="center"/>
    </xf>
    <xf numFmtId="0" fontId="18" fillId="0" borderId="37" xfId="0" applyFont="1" applyBorder="1" applyAlignment="1">
      <alignment wrapText="1"/>
    </xf>
    <xf numFmtId="0" fontId="18" fillId="0" borderId="37" xfId="0" applyFont="1" applyBorder="1"/>
    <xf numFmtId="0" fontId="19" fillId="3" borderId="39" xfId="0" applyFont="1" applyFill="1" applyBorder="1" applyAlignment="1">
      <alignment horizontal="center"/>
    </xf>
    <xf numFmtId="3" fontId="19" fillId="3" borderId="40" xfId="0" applyNumberFormat="1" applyFont="1" applyFill="1" applyBorder="1" applyAlignment="1">
      <alignment horizontal="center"/>
    </xf>
    <xf numFmtId="3" fontId="19" fillId="3" borderId="41" xfId="0" applyNumberFormat="1" applyFont="1" applyFill="1" applyBorder="1" applyAlignment="1">
      <alignment horizontal="center"/>
    </xf>
    <xf numFmtId="0" fontId="21" fillId="0" borderId="17" xfId="0" applyFont="1" applyFill="1" applyBorder="1"/>
    <xf numFmtId="3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0" fontId="19" fillId="11" borderId="2" xfId="0" applyFont="1" applyFill="1" applyBorder="1" applyAlignment="1">
      <alignment horizontal="center"/>
    </xf>
    <xf numFmtId="0" fontId="19" fillId="11" borderId="7" xfId="0" applyFont="1" applyFill="1" applyBorder="1" applyAlignment="1">
      <alignment horizontal="center"/>
    </xf>
    <xf numFmtId="0" fontId="19" fillId="11" borderId="3" xfId="0" applyFont="1" applyFill="1" applyBorder="1" applyAlignment="1">
      <alignment horizontal="center"/>
    </xf>
    <xf numFmtId="0" fontId="19" fillId="15" borderId="1" xfId="0" applyFont="1" applyFill="1" applyBorder="1" applyAlignment="1">
      <alignment horizontal="center"/>
    </xf>
    <xf numFmtId="0" fontId="20" fillId="14" borderId="2" xfId="0" applyFont="1" applyFill="1" applyBorder="1" applyAlignment="1">
      <alignment horizontal="right"/>
    </xf>
    <xf numFmtId="0" fontId="20" fillId="14" borderId="7" xfId="0" applyFont="1" applyFill="1" applyBorder="1" applyAlignment="1">
      <alignment horizontal="right"/>
    </xf>
    <xf numFmtId="0" fontId="20" fillId="14" borderId="3" xfId="0" applyFont="1" applyFill="1" applyBorder="1" applyAlignment="1">
      <alignment horizontal="right"/>
    </xf>
    <xf numFmtId="0" fontId="1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17" borderId="0" xfId="0" applyFont="1" applyFill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3" fontId="7" fillId="0" borderId="22" xfId="0" applyNumberFormat="1" applyFont="1" applyBorder="1" applyAlignment="1">
      <alignment horizontal="center" wrapText="1"/>
    </xf>
    <xf numFmtId="3" fontId="16" fillId="0" borderId="22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9" fillId="15" borderId="34" xfId="0" applyFont="1" applyFill="1" applyBorder="1" applyAlignment="1">
      <alignment horizontal="center"/>
    </xf>
    <xf numFmtId="0" fontId="19" fillId="15" borderId="35" xfId="0" applyFont="1" applyFill="1" applyBorder="1" applyAlignment="1">
      <alignment horizontal="center"/>
    </xf>
    <xf numFmtId="0" fontId="19" fillId="15" borderId="36" xfId="0" applyFont="1" applyFill="1" applyBorder="1" applyAlignment="1">
      <alignment horizontal="center"/>
    </xf>
    <xf numFmtId="0" fontId="19" fillId="14" borderId="2" xfId="0" applyFont="1" applyFill="1" applyBorder="1" applyAlignment="1">
      <alignment horizontal="center"/>
    </xf>
    <xf numFmtId="0" fontId="19" fillId="14" borderId="7" xfId="0" applyFont="1" applyFill="1" applyBorder="1" applyAlignment="1">
      <alignment horizontal="center"/>
    </xf>
    <xf numFmtId="0" fontId="19" fillId="14" borderId="3" xfId="0" applyFont="1" applyFill="1" applyBorder="1" applyAlignment="1">
      <alignment horizontal="center"/>
    </xf>
  </cellXfs>
  <cellStyles count="5">
    <cellStyle name="Normal 2" xfId="4" xr:uid="{00000000-0005-0000-0000-000001000000}"/>
    <cellStyle name="Normal 2 2" xfId="1" xr:uid="{00000000-0005-0000-0000-000002000000}"/>
    <cellStyle name="Normal 3" xfId="2" xr:uid="{00000000-0005-0000-0000-000003000000}"/>
    <cellStyle name="Normal 3 3" xfId="3" xr:uid="{00000000-0005-0000-0000-000004000000}"/>
    <cellStyle name="Parasts" xfId="0" builtinId="0"/>
  </cellStyles>
  <dxfs count="0"/>
  <tableStyles count="0" defaultTableStyle="TableStyleMedium2" defaultPivotStyle="PivotStyleLight16"/>
  <colors>
    <mruColors>
      <color rgb="FFF1E8F8"/>
      <color rgb="FFFFFF66"/>
      <color rgb="FFF8F3FB"/>
      <color rgb="FFFFCCFF"/>
      <color rgb="FFFFFFCC"/>
      <color rgb="FFF9F6FC"/>
      <color rgb="FFEFE5F7"/>
      <color rgb="FF0000FF"/>
      <color rgb="FF99FF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Initra Pavloviča" id="{983013B7-BC00-4D9E-9B33-3019CB42F9CA}" userId="S::Initra.Pavlovica@izm.gov.lv::fb21acbe-aa60-4d14-b94f-32d2cdfe887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3-02-08T08:59:26.12" personId="{983013B7-BC00-4D9E-9B33-3019CB42F9CA}" id="{69F9C630-7644-429F-9563-145F36C11DB0}">
    <text>Pārējie valsts budžeta uzturēšanas izdevumu transferti pašvaldībām</text>
  </threadedComment>
  <threadedComment ref="D5" dT="2023-02-08T09:00:02.84" personId="{983013B7-BC00-4D9E-9B33-3019CB42F9CA}" id="{140CB10F-3E4B-4792-8DCF-42771B61AC93}">
    <text>Pārējie valsts budžeta uzturēšanas izdevumu transferti pašvaldībām</text>
  </threadedComment>
  <threadedComment ref="D6" dT="2023-02-08T09:00:12.81" personId="{983013B7-BC00-4D9E-9B33-3019CB42F9CA}" id="{D485A67D-A813-4800-95E8-D1812CCE452C}">
    <text>Pārējie valsts budžeta uzturēšanas izdevumu transferti pašvaldībām</text>
  </threadedComment>
  <threadedComment ref="D8" dT="2023-02-08T09:21:09.93" personId="{983013B7-BC00-4D9E-9B33-3019CB42F9CA}" id="{5036E7BC-4582-4F26-9106-59F919634B35}">
    <text>Subsīdijas un dotācijas</text>
  </threadedComment>
  <threadedComment ref="D9" dT="2023-02-08T08:57:38.38" personId="{983013B7-BC00-4D9E-9B33-3019CB42F9CA}" id="{5ED27E21-1DB2-4EE7-9D15-E254D36E1E62}">
    <text>Atlīdzība</text>
  </threadedComment>
  <threadedComment ref="D10" dT="2023-02-08T08:57:38.38" personId="{983013B7-BC00-4D9E-9B33-3019CB42F9CA}" id="{6D7F489B-4BC8-4E85-AB0A-2004EF8C5F91}">
    <text>Atlīdzība</text>
  </threadedComment>
  <threadedComment ref="D11" dT="2023-02-08T08:57:38.38" personId="{983013B7-BC00-4D9E-9B33-3019CB42F9CA}" id="{FE67620A-A6FE-43FC-9C5F-927A94F05123}">
    <text>Atlīdzība</text>
  </threadedComment>
  <threadedComment ref="D12" dT="2023-02-08T09:00:32.56" personId="{983013B7-BC00-4D9E-9B33-3019CB42F9CA}" id="{D416B507-F344-483F-BD43-41C6751B41B8}">
    <text>Pārējie valsts budžeta uzturēšanas izdevumu transferti pašvaldībām</text>
  </threadedComment>
  <threadedComment ref="D13" dT="2023-02-08T08:57:38.38" personId="{983013B7-BC00-4D9E-9B33-3019CB42F9CA}" id="{9C0E8EDA-E64F-4770-8CE1-CEC17411F95E}">
    <text>Atlīdzība</text>
  </threadedComment>
  <threadedComment ref="D14" dT="2023-02-08T08:57:38.38" personId="{983013B7-BC00-4D9E-9B33-3019CB42F9CA}" id="{88FAFB99-2E53-4CF2-83CF-7C91761C3385}">
    <text>Atlīdzība</text>
  </threadedComment>
  <threadedComment ref="D15" dT="2023-02-08T08:57:38.38" personId="{983013B7-BC00-4D9E-9B33-3019CB42F9CA}" id="{9E3C21D0-57E9-40B0-AD84-F136015DC033}">
    <text>Atlīdzība</text>
  </threadedComment>
  <threadedComment ref="D16" dT="2023-02-08T08:57:38.38" personId="{983013B7-BC00-4D9E-9B33-3019CB42F9CA}" id="{F6574F6D-BC9A-4F45-AFB9-C1F1E2EDD0FD}">
    <text>Atlīdzība</text>
  </threadedComment>
  <threadedComment ref="D17" dT="2023-02-08T09:01:25.32" personId="{983013B7-BC00-4D9E-9B33-3019CB42F9CA}" id="{65263F97-3EFF-4D33-870A-67C3B56C0099}">
    <text>Atlīdzība un 
Pārējie valsts budžeta uzturēšanas izdevumu transferti pašvaldībām</text>
  </threadedComment>
  <threadedComment ref="D19" dT="2023-02-08T08:57:38.38" personId="{983013B7-BC00-4D9E-9B33-3019CB42F9CA}" id="{83114CAE-8BA6-4069-9FAA-9498FF6FE44B}">
    <text>Atlīdzība</text>
  </threadedComment>
  <threadedComment ref="D20" dT="2023-02-08T08:57:38.38" personId="{983013B7-BC00-4D9E-9B33-3019CB42F9CA}" id="{3E990F50-CD96-4117-9260-628B4261D780}">
    <text>Atlīdzība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228FB-1012-4621-B4F8-76667073B9BC}">
  <dimension ref="A1:T73"/>
  <sheetViews>
    <sheetView tabSelected="1" zoomScale="90" zoomScaleNormal="90" workbookViewId="0">
      <selection activeCell="E9" sqref="E9"/>
    </sheetView>
  </sheetViews>
  <sheetFormatPr defaultRowHeight="13.8" x14ac:dyDescent="0.3"/>
  <cols>
    <col min="1" max="2" width="8.88671875" style="224"/>
    <col min="3" max="3" width="14.88671875" style="224" customWidth="1"/>
    <col min="4" max="4" width="12.5546875" style="224" hidden="1" customWidth="1"/>
    <col min="5" max="8" width="15.6640625" style="224" customWidth="1"/>
    <col min="9" max="9" width="4.109375" style="224" customWidth="1"/>
    <col min="10" max="14" width="11.44140625" style="224" customWidth="1"/>
    <col min="15" max="15" width="3.6640625" style="224" customWidth="1"/>
    <col min="16" max="18" width="11.44140625" style="224" customWidth="1"/>
    <col min="19" max="19" width="12.109375" style="224" bestFit="1" customWidth="1"/>
    <col min="20" max="20" width="12.5546875" style="224" customWidth="1"/>
    <col min="21" max="21" width="4.33203125" style="224" customWidth="1"/>
    <col min="22" max="16384" width="8.88671875" style="224"/>
  </cols>
  <sheetData>
    <row r="1" spans="1:20" ht="29.4" thickBot="1" x14ac:dyDescent="0.35">
      <c r="A1" s="208" t="s">
        <v>21</v>
      </c>
      <c r="B1" s="272" t="s">
        <v>22</v>
      </c>
      <c r="C1" s="273" t="s">
        <v>23</v>
      </c>
      <c r="D1" s="273" t="s">
        <v>140</v>
      </c>
      <c r="E1" s="273" t="s">
        <v>102</v>
      </c>
      <c r="F1" s="272" t="s">
        <v>103</v>
      </c>
      <c r="G1" s="272" t="s">
        <v>104</v>
      </c>
      <c r="H1" s="272" t="s">
        <v>105</v>
      </c>
    </row>
    <row r="2" spans="1:20" s="229" customFormat="1" ht="24.6" customHeight="1" thickTop="1" thickBot="1" x14ac:dyDescent="0.35">
      <c r="A2" s="321" t="s">
        <v>57</v>
      </c>
      <c r="B2" s="322"/>
      <c r="C2" s="322"/>
      <c r="D2" s="323"/>
      <c r="E2" s="287">
        <f>+E3+E7+E13+E14+E15+E16+E17+E18</f>
        <v>9039833</v>
      </c>
      <c r="F2" s="287">
        <f>+F3+F7+F13+F14+F15+F16+F17+F18</f>
        <v>83461535</v>
      </c>
      <c r="G2" s="287">
        <f>+G3+G7+G13+G14+G15+G16+G17+G18</f>
        <v>138455012</v>
      </c>
      <c r="H2" s="287">
        <f>+H3+H7+H13+H14+H15+H16+H17+H18</f>
        <v>138455012</v>
      </c>
      <c r="J2" s="289"/>
      <c r="K2" s="289"/>
      <c r="L2" s="289"/>
      <c r="M2" s="289"/>
    </row>
    <row r="3" spans="1:20" ht="14.4" thickTop="1" x14ac:dyDescent="0.3">
      <c r="A3" s="327">
        <v>62</v>
      </c>
      <c r="B3" s="334" t="s">
        <v>24</v>
      </c>
      <c r="C3" s="276" t="s">
        <v>133</v>
      </c>
      <c r="D3" s="294"/>
      <c r="E3" s="278">
        <f>SUM(E4:E6)</f>
        <v>5326441</v>
      </c>
      <c r="F3" s="278">
        <f t="shared" ref="F3:H3" si="0">SUM(F4:F6)</f>
        <v>53217609</v>
      </c>
      <c r="G3" s="278">
        <f t="shared" si="0"/>
        <v>93155484</v>
      </c>
      <c r="H3" s="278">
        <f t="shared" si="0"/>
        <v>93155484</v>
      </c>
      <c r="J3" s="324" t="s">
        <v>117</v>
      </c>
      <c r="K3" s="240" t="s">
        <v>118</v>
      </c>
      <c r="L3" s="241" t="s">
        <v>103</v>
      </c>
      <c r="M3" s="241" t="s">
        <v>104</v>
      </c>
      <c r="N3" s="241" t="s">
        <v>105</v>
      </c>
      <c r="O3" s="271"/>
      <c r="P3" s="324" t="s">
        <v>125</v>
      </c>
      <c r="Q3" s="240" t="s">
        <v>118</v>
      </c>
      <c r="R3" s="241" t="s">
        <v>103</v>
      </c>
      <c r="S3" s="241" t="s">
        <v>104</v>
      </c>
      <c r="T3" s="241" t="s">
        <v>105</v>
      </c>
    </row>
    <row r="4" spans="1:20" x14ac:dyDescent="0.3">
      <c r="A4" s="328"/>
      <c r="B4" s="331"/>
      <c r="C4" s="269" t="s">
        <v>5</v>
      </c>
      <c r="D4" s="269">
        <v>7460</v>
      </c>
      <c r="E4" s="284">
        <f>+K9</f>
        <v>680169</v>
      </c>
      <c r="F4" s="284">
        <f>+L9</f>
        <v>7393895</v>
      </c>
      <c r="G4" s="284">
        <f>+M9</f>
        <v>11647915</v>
      </c>
      <c r="H4" s="284">
        <f>+N9</f>
        <v>11647915</v>
      </c>
      <c r="J4" s="325"/>
      <c r="K4" s="242">
        <f>+'2023-2027_bez PI'!K12+'2023-2027_PI'!K12</f>
        <v>680169</v>
      </c>
      <c r="L4" s="243">
        <f>+K4*3</f>
        <v>2040507</v>
      </c>
      <c r="M4" s="243">
        <f t="shared" ref="M4:N5" si="1">+L4</f>
        <v>2040507</v>
      </c>
      <c r="N4" s="243">
        <f t="shared" si="1"/>
        <v>2040507</v>
      </c>
      <c r="O4" s="271"/>
      <c r="P4" s="325"/>
      <c r="Q4" s="242">
        <f>+'2023-2027_bez PI'!K27</f>
        <v>3644</v>
      </c>
      <c r="R4" s="243">
        <f>+Q4*3</f>
        <v>10932</v>
      </c>
      <c r="S4" s="243">
        <f t="shared" ref="S4:S5" si="2">+R4</f>
        <v>10932</v>
      </c>
      <c r="T4" s="243">
        <f t="shared" ref="T4:T5" si="3">+S4</f>
        <v>10932</v>
      </c>
    </row>
    <row r="5" spans="1:20" ht="14.4" customHeight="1" x14ac:dyDescent="0.3">
      <c r="A5" s="328"/>
      <c r="B5" s="331"/>
      <c r="C5" s="269" t="s">
        <v>6</v>
      </c>
      <c r="D5" s="269">
        <v>7460</v>
      </c>
      <c r="E5" s="284">
        <f>+K17+Kopsavilkums!N3</f>
        <v>1725439</v>
      </c>
      <c r="F5" s="284">
        <f>+L17+Kopsavilkums!O3</f>
        <v>26397420</v>
      </c>
      <c r="G5" s="284">
        <f>+M17+Kopsavilkums!P3</f>
        <v>51252150</v>
      </c>
      <c r="H5" s="284">
        <f>+N17+Kopsavilkums!Q3</f>
        <v>51252150</v>
      </c>
      <c r="J5" s="325"/>
      <c r="K5" s="243"/>
      <c r="L5" s="242">
        <f>+'2023-2027_bez PI'!N12+'2023-2027_PI'!N12</f>
        <v>5353388</v>
      </c>
      <c r="M5" s="243">
        <f t="shared" si="1"/>
        <v>5353388</v>
      </c>
      <c r="N5" s="243">
        <f t="shared" si="1"/>
        <v>5353388</v>
      </c>
      <c r="O5" s="271"/>
      <c r="P5" s="325"/>
      <c r="Q5" s="243"/>
      <c r="R5" s="242">
        <f>+'2023-2027_bez PI'!N27</f>
        <v>31549</v>
      </c>
      <c r="S5" s="243">
        <f t="shared" si="2"/>
        <v>31549</v>
      </c>
      <c r="T5" s="243">
        <f t="shared" si="3"/>
        <v>31549</v>
      </c>
    </row>
    <row r="6" spans="1:20" ht="13.8" customHeight="1" x14ac:dyDescent="0.3">
      <c r="A6" s="329"/>
      <c r="B6" s="332"/>
      <c r="C6" s="270" t="s">
        <v>7</v>
      </c>
      <c r="D6" s="270">
        <v>7460</v>
      </c>
      <c r="E6" s="285">
        <f>+K25</f>
        <v>2920833</v>
      </c>
      <c r="F6" s="285">
        <f>+L25</f>
        <v>19426294</v>
      </c>
      <c r="G6" s="285">
        <f>+M25</f>
        <v>30255419</v>
      </c>
      <c r="H6" s="285">
        <f>+N25</f>
        <v>30255419</v>
      </c>
      <c r="J6" s="325"/>
      <c r="K6" s="243"/>
      <c r="L6" s="243"/>
      <c r="M6" s="242">
        <f>+'2023-2027_bez PI'!Q12+'2023-2027_PI'!Q12</f>
        <v>4254020</v>
      </c>
      <c r="N6" s="243">
        <f>+M6</f>
        <v>4254020</v>
      </c>
      <c r="O6" s="271"/>
      <c r="P6" s="325"/>
      <c r="Q6" s="243"/>
      <c r="R6" s="243"/>
      <c r="S6" s="242">
        <f>+'2023-2027_bez PI'!Q27</f>
        <v>24572</v>
      </c>
      <c r="T6" s="243">
        <f>+S6</f>
        <v>24572</v>
      </c>
    </row>
    <row r="7" spans="1:20" ht="13.8" customHeight="1" x14ac:dyDescent="0.3">
      <c r="A7" s="333">
        <v>15</v>
      </c>
      <c r="B7" s="330" t="s">
        <v>34</v>
      </c>
      <c r="C7" s="275" t="s">
        <v>133</v>
      </c>
      <c r="D7" s="295"/>
      <c r="E7" s="279">
        <f>SUM(E8:E12)</f>
        <v>2174479</v>
      </c>
      <c r="F7" s="279">
        <f t="shared" ref="F7:H7" si="4">SUM(F8:F12)</f>
        <v>18740771</v>
      </c>
      <c r="G7" s="279">
        <f t="shared" si="4"/>
        <v>28432915</v>
      </c>
      <c r="H7" s="279">
        <f t="shared" si="4"/>
        <v>28432915</v>
      </c>
      <c r="J7" s="325"/>
      <c r="K7" s="243"/>
      <c r="L7" s="243"/>
      <c r="M7" s="243"/>
      <c r="N7" s="242"/>
      <c r="O7" s="271"/>
      <c r="P7" s="325"/>
      <c r="Q7" s="243"/>
      <c r="R7" s="243"/>
      <c r="S7" s="243"/>
      <c r="T7" s="242"/>
    </row>
    <row r="8" spans="1:20" ht="13.8" customHeight="1" x14ac:dyDescent="0.3">
      <c r="A8" s="328"/>
      <c r="B8" s="331"/>
      <c r="C8" s="269" t="s">
        <v>8</v>
      </c>
      <c r="D8" s="269">
        <v>3000</v>
      </c>
      <c r="E8" s="284">
        <f>+K33</f>
        <v>422753</v>
      </c>
      <c r="F8" s="284">
        <f>+L33</f>
        <v>3892214</v>
      </c>
      <c r="G8" s="284">
        <f>+M33</f>
        <v>6111600</v>
      </c>
      <c r="H8" s="284">
        <f>+N33</f>
        <v>6111600</v>
      </c>
      <c r="J8" s="325"/>
      <c r="K8" s="243"/>
      <c r="L8" s="243"/>
      <c r="M8" s="243"/>
      <c r="N8" s="243"/>
      <c r="O8" s="271"/>
      <c r="P8" s="325"/>
      <c r="Q8" s="243"/>
      <c r="R8" s="243"/>
      <c r="S8" s="243"/>
      <c r="T8" s="243"/>
    </row>
    <row r="9" spans="1:20" ht="13.8" customHeight="1" x14ac:dyDescent="0.3">
      <c r="A9" s="328"/>
      <c r="B9" s="331"/>
      <c r="C9" s="269" t="s">
        <v>9</v>
      </c>
      <c r="D9" s="269">
        <v>1000</v>
      </c>
      <c r="E9" s="284">
        <f>+K41</f>
        <v>2384</v>
      </c>
      <c r="F9" s="284">
        <f>+L41</f>
        <v>21937</v>
      </c>
      <c r="G9" s="284">
        <f>+M41</f>
        <v>34444</v>
      </c>
      <c r="H9" s="284">
        <f>+N41</f>
        <v>34444</v>
      </c>
      <c r="J9" s="326"/>
      <c r="K9" s="238">
        <f>SUM(K4:K8)</f>
        <v>680169</v>
      </c>
      <c r="L9" s="238">
        <f t="shared" ref="L9:N9" si="5">SUM(L4:L8)</f>
        <v>7393895</v>
      </c>
      <c r="M9" s="238">
        <f t="shared" si="5"/>
        <v>11647915</v>
      </c>
      <c r="N9" s="238">
        <f t="shared" si="5"/>
        <v>11647915</v>
      </c>
      <c r="O9" s="271"/>
      <c r="P9" s="326"/>
      <c r="Q9" s="238">
        <f>SUM(Q4:Q8)</f>
        <v>3644</v>
      </c>
      <c r="R9" s="238">
        <f t="shared" ref="R9:T9" si="6">SUM(R4:R8)</f>
        <v>42481</v>
      </c>
      <c r="S9" s="238">
        <f t="shared" si="6"/>
        <v>67053</v>
      </c>
      <c r="T9" s="238">
        <f t="shared" si="6"/>
        <v>67053</v>
      </c>
    </row>
    <row r="10" spans="1:20" ht="13.8" customHeight="1" x14ac:dyDescent="0.3">
      <c r="A10" s="328"/>
      <c r="B10" s="331"/>
      <c r="C10" s="269" t="s">
        <v>10</v>
      </c>
      <c r="D10" s="269">
        <v>1000</v>
      </c>
      <c r="E10" s="284">
        <f>+K49</f>
        <v>735635</v>
      </c>
      <c r="F10" s="284">
        <f>+L49</f>
        <v>8525027</v>
      </c>
      <c r="G10" s="284">
        <f>+M49</f>
        <v>13445872</v>
      </c>
      <c r="H10" s="284">
        <f>+N49</f>
        <v>13445872</v>
      </c>
    </row>
    <row r="11" spans="1:20" ht="13.8" customHeight="1" x14ac:dyDescent="0.3">
      <c r="A11" s="328"/>
      <c r="B11" s="331"/>
      <c r="C11" s="269" t="s">
        <v>11</v>
      </c>
      <c r="D11" s="269">
        <v>1000</v>
      </c>
      <c r="E11" s="284">
        <f>+K57</f>
        <v>17746</v>
      </c>
      <c r="F11" s="284">
        <f>+L57</f>
        <v>206310</v>
      </c>
      <c r="G11" s="284">
        <f>+M57</f>
        <v>325530</v>
      </c>
      <c r="H11" s="284">
        <f>+N57</f>
        <v>325530</v>
      </c>
      <c r="J11" s="324" t="s">
        <v>146</v>
      </c>
      <c r="K11" s="240" t="s">
        <v>118</v>
      </c>
      <c r="L11" s="241" t="s">
        <v>103</v>
      </c>
      <c r="M11" s="241" t="s">
        <v>104</v>
      </c>
      <c r="N11" s="241" t="s">
        <v>105</v>
      </c>
      <c r="P11" s="324" t="s">
        <v>126</v>
      </c>
      <c r="Q11" s="240" t="s">
        <v>118</v>
      </c>
      <c r="R11" s="241" t="s">
        <v>103</v>
      </c>
      <c r="S11" s="241" t="s">
        <v>104</v>
      </c>
      <c r="T11" s="241" t="s">
        <v>105</v>
      </c>
    </row>
    <row r="12" spans="1:20" ht="13.8" customHeight="1" x14ac:dyDescent="0.3">
      <c r="A12" s="329"/>
      <c r="B12" s="332"/>
      <c r="C12" s="270" t="s">
        <v>12</v>
      </c>
      <c r="D12" s="270">
        <v>7460</v>
      </c>
      <c r="E12" s="285">
        <f>+K65</f>
        <v>995961</v>
      </c>
      <c r="F12" s="285">
        <f>+L65</f>
        <v>6095283</v>
      </c>
      <c r="G12" s="285">
        <f>+M65</f>
        <v>8515469</v>
      </c>
      <c r="H12" s="285">
        <f>+N65</f>
        <v>8515469</v>
      </c>
      <c r="J12" s="325"/>
      <c r="K12" s="242">
        <f>+'2023-2027_bez PI'!K14</f>
        <v>431819</v>
      </c>
      <c r="L12" s="243">
        <f>+K12*3</f>
        <v>1295457</v>
      </c>
      <c r="M12" s="243">
        <f t="shared" ref="M12:M13" si="7">+L12</f>
        <v>1295457</v>
      </c>
      <c r="N12" s="243">
        <f t="shared" ref="N12:N13" si="8">+M12</f>
        <v>1295457</v>
      </c>
      <c r="P12" s="325"/>
      <c r="Q12" s="242">
        <f>+'2023-2027_bez PI'!K28</f>
        <v>12586</v>
      </c>
      <c r="R12" s="243">
        <f>+Q12*3</f>
        <v>37758</v>
      </c>
      <c r="S12" s="243">
        <f t="shared" ref="S12:S13" si="9">+R12</f>
        <v>37758</v>
      </c>
      <c r="T12" s="243">
        <f t="shared" ref="T12:T13" si="10">+S12</f>
        <v>37758</v>
      </c>
    </row>
    <row r="13" spans="1:20" ht="13.8" customHeight="1" x14ac:dyDescent="0.3">
      <c r="A13" s="280">
        <v>10</v>
      </c>
      <c r="B13" s="280" t="s">
        <v>42</v>
      </c>
      <c r="C13" s="280" t="s">
        <v>14</v>
      </c>
      <c r="D13" s="297">
        <v>1000</v>
      </c>
      <c r="E13" s="281">
        <f>+Q9</f>
        <v>3644</v>
      </c>
      <c r="F13" s="281">
        <f>+R9</f>
        <v>42481</v>
      </c>
      <c r="G13" s="281">
        <f>+S9</f>
        <v>67053</v>
      </c>
      <c r="H13" s="281">
        <f>+T9</f>
        <v>67053</v>
      </c>
      <c r="J13" s="325"/>
      <c r="K13" s="243"/>
      <c r="L13" s="242">
        <f>+'2023-2027_bez PI'!N14</f>
        <v>3701283</v>
      </c>
      <c r="M13" s="243">
        <f t="shared" si="7"/>
        <v>3701283</v>
      </c>
      <c r="N13" s="243">
        <f t="shared" si="8"/>
        <v>3701283</v>
      </c>
      <c r="P13" s="325"/>
      <c r="Q13" s="243"/>
      <c r="R13" s="242">
        <f>+'2023-2027_bez PI'!N28</f>
        <v>108482</v>
      </c>
      <c r="S13" s="243">
        <f t="shared" si="9"/>
        <v>108482</v>
      </c>
      <c r="T13" s="243">
        <f t="shared" si="10"/>
        <v>108482</v>
      </c>
    </row>
    <row r="14" spans="1:20" ht="13.8" customHeight="1" x14ac:dyDescent="0.3">
      <c r="A14" s="280">
        <v>16</v>
      </c>
      <c r="B14" s="280" t="s">
        <v>44</v>
      </c>
      <c r="C14" s="280" t="s">
        <v>15</v>
      </c>
      <c r="D14" s="297">
        <v>1000</v>
      </c>
      <c r="E14" s="281">
        <f>+Q17</f>
        <v>12586</v>
      </c>
      <c r="F14" s="281">
        <f>+R17</f>
        <v>146240</v>
      </c>
      <c r="G14" s="281">
        <f>+S17</f>
        <v>230730</v>
      </c>
      <c r="H14" s="281">
        <f>+T17</f>
        <v>230730</v>
      </c>
      <c r="J14" s="325"/>
      <c r="K14" s="243"/>
      <c r="L14" s="243"/>
      <c r="M14" s="242">
        <f>+'2023-2027_bez PI'!Q14</f>
        <v>2882730</v>
      </c>
      <c r="N14" s="243">
        <f>+M14</f>
        <v>2882730</v>
      </c>
      <c r="P14" s="325"/>
      <c r="Q14" s="243"/>
      <c r="R14" s="243"/>
      <c r="S14" s="242">
        <f>+'2023-2027_bez PI'!Q28</f>
        <v>84490</v>
      </c>
      <c r="T14" s="243">
        <f>+S14</f>
        <v>84490</v>
      </c>
    </row>
    <row r="15" spans="1:20" ht="13.8" customHeight="1" x14ac:dyDescent="0.3">
      <c r="A15" s="280">
        <v>18</v>
      </c>
      <c r="B15" s="280" t="s">
        <v>46</v>
      </c>
      <c r="C15" s="280" t="s">
        <v>16</v>
      </c>
      <c r="D15" s="297">
        <v>1000</v>
      </c>
      <c r="E15" s="281">
        <f>+Q25</f>
        <v>6799</v>
      </c>
      <c r="F15" s="281">
        <f>+R25</f>
        <v>78766</v>
      </c>
      <c r="G15" s="281">
        <f>+S25</f>
        <v>124227</v>
      </c>
      <c r="H15" s="281">
        <f>+T25</f>
        <v>124227</v>
      </c>
      <c r="J15" s="325"/>
      <c r="K15" s="243"/>
      <c r="L15" s="243"/>
      <c r="M15" s="243"/>
      <c r="N15" s="242"/>
      <c r="P15" s="325"/>
      <c r="Q15" s="243"/>
      <c r="R15" s="243"/>
      <c r="S15" s="243"/>
      <c r="T15" s="242"/>
    </row>
    <row r="16" spans="1:20" ht="13.8" customHeight="1" x14ac:dyDescent="0.3">
      <c r="A16" s="280">
        <v>19</v>
      </c>
      <c r="B16" s="280" t="s">
        <v>48</v>
      </c>
      <c r="C16" s="280" t="s">
        <v>17</v>
      </c>
      <c r="D16" s="297">
        <v>1000</v>
      </c>
      <c r="E16" s="281">
        <f>+Q33</f>
        <v>1968</v>
      </c>
      <c r="F16" s="281">
        <f>+R33</f>
        <v>22679</v>
      </c>
      <c r="G16" s="281">
        <f>+S33</f>
        <v>35744</v>
      </c>
      <c r="H16" s="281">
        <f>+T33</f>
        <v>35744</v>
      </c>
      <c r="J16" s="325"/>
      <c r="K16" s="243"/>
      <c r="L16" s="243"/>
      <c r="M16" s="243"/>
      <c r="N16" s="243"/>
      <c r="P16" s="325"/>
      <c r="Q16" s="243"/>
      <c r="R16" s="243"/>
      <c r="S16" s="243"/>
      <c r="T16" s="243"/>
    </row>
    <row r="17" spans="1:20" ht="13.8" customHeight="1" x14ac:dyDescent="0.3">
      <c r="A17" s="280">
        <v>22</v>
      </c>
      <c r="B17" s="280" t="s">
        <v>50</v>
      </c>
      <c r="C17" s="280" t="s">
        <v>18</v>
      </c>
      <c r="D17" s="280" t="s">
        <v>138</v>
      </c>
      <c r="E17" s="281">
        <f>+Q41</f>
        <v>1506332</v>
      </c>
      <c r="F17" s="281">
        <f>+R41</f>
        <v>11125133</v>
      </c>
      <c r="G17" s="281">
        <f>+S41</f>
        <v>16270297</v>
      </c>
      <c r="H17" s="281">
        <f>+T41</f>
        <v>16270297</v>
      </c>
      <c r="J17" s="326"/>
      <c r="K17" s="238">
        <f>SUM(K12:K16)</f>
        <v>431819</v>
      </c>
      <c r="L17" s="238">
        <f t="shared" ref="L17:N17" si="11">SUM(L12:L16)</f>
        <v>4996740</v>
      </c>
      <c r="M17" s="238">
        <f t="shared" si="11"/>
        <v>7879470</v>
      </c>
      <c r="N17" s="238">
        <f t="shared" si="11"/>
        <v>7879470</v>
      </c>
      <c r="P17" s="326"/>
      <c r="Q17" s="238">
        <f>SUM(Q12:Q16)</f>
        <v>12586</v>
      </c>
      <c r="R17" s="238">
        <f t="shared" ref="R17:T17" si="12">SUM(R12:R16)</f>
        <v>146240</v>
      </c>
      <c r="S17" s="238">
        <f t="shared" si="12"/>
        <v>230730</v>
      </c>
      <c r="T17" s="238">
        <f t="shared" si="12"/>
        <v>230730</v>
      </c>
    </row>
    <row r="18" spans="1:20" ht="13.8" customHeight="1" x14ac:dyDescent="0.3">
      <c r="A18" s="330">
        <v>29</v>
      </c>
      <c r="B18" s="330" t="s">
        <v>54</v>
      </c>
      <c r="C18" s="275" t="s">
        <v>133</v>
      </c>
      <c r="D18" s="295"/>
      <c r="E18" s="279">
        <f>SUM(E19:E20)</f>
        <v>7584</v>
      </c>
      <c r="F18" s="279">
        <f t="shared" ref="F18:H18" si="13">SUM(F19:F20)</f>
        <v>87856</v>
      </c>
      <c r="G18" s="279">
        <f t="shared" si="13"/>
        <v>138562</v>
      </c>
      <c r="H18" s="279">
        <f t="shared" si="13"/>
        <v>138562</v>
      </c>
    </row>
    <row r="19" spans="1:20" ht="13.8" customHeight="1" x14ac:dyDescent="0.3">
      <c r="A19" s="331"/>
      <c r="B19" s="331"/>
      <c r="C19" s="282" t="s">
        <v>19</v>
      </c>
      <c r="D19" s="269">
        <v>1000</v>
      </c>
      <c r="E19" s="284">
        <f>+Q49</f>
        <v>3677</v>
      </c>
      <c r="F19" s="284">
        <f>+R49</f>
        <v>42592</v>
      </c>
      <c r="G19" s="284">
        <f>+S49</f>
        <v>67173</v>
      </c>
      <c r="H19" s="284">
        <f>+T49</f>
        <v>67173</v>
      </c>
      <c r="J19" s="324" t="s">
        <v>119</v>
      </c>
      <c r="K19" s="240" t="s">
        <v>118</v>
      </c>
      <c r="L19" s="241" t="s">
        <v>103</v>
      </c>
      <c r="M19" s="241" t="s">
        <v>104</v>
      </c>
      <c r="N19" s="241" t="s">
        <v>105</v>
      </c>
      <c r="P19" s="324" t="s">
        <v>127</v>
      </c>
      <c r="Q19" s="240" t="s">
        <v>118</v>
      </c>
      <c r="R19" s="241" t="s">
        <v>103</v>
      </c>
      <c r="S19" s="241" t="s">
        <v>104</v>
      </c>
      <c r="T19" s="241" t="s">
        <v>105</v>
      </c>
    </row>
    <row r="20" spans="1:20" ht="13.8" customHeight="1" x14ac:dyDescent="0.3">
      <c r="A20" s="332"/>
      <c r="B20" s="332"/>
      <c r="C20" s="283" t="s">
        <v>20</v>
      </c>
      <c r="D20" s="270">
        <v>1000</v>
      </c>
      <c r="E20" s="285">
        <f>+Q57</f>
        <v>3907</v>
      </c>
      <c r="F20" s="285">
        <f>+R57</f>
        <v>45264</v>
      </c>
      <c r="G20" s="285">
        <f>+S57</f>
        <v>71389</v>
      </c>
      <c r="H20" s="285">
        <f>+T57</f>
        <v>71389</v>
      </c>
      <c r="J20" s="325"/>
      <c r="K20" s="242">
        <f>+'2023-2027_PI'!K14</f>
        <v>2920833</v>
      </c>
      <c r="L20" s="243">
        <f>+K20*3</f>
        <v>8762499</v>
      </c>
      <c r="M20" s="243">
        <f t="shared" ref="M20:M21" si="14">+L20</f>
        <v>8762499</v>
      </c>
      <c r="N20" s="243">
        <f t="shared" ref="N20:N21" si="15">+M20</f>
        <v>8762499</v>
      </c>
      <c r="P20" s="325"/>
      <c r="Q20" s="242">
        <f>+'2023-2027_bez PI'!K29</f>
        <v>6799</v>
      </c>
      <c r="R20" s="243">
        <f>+Q20*3</f>
        <v>20397</v>
      </c>
      <c r="S20" s="243">
        <f t="shared" ref="S20:S21" si="16">+R20</f>
        <v>20397</v>
      </c>
      <c r="T20" s="243">
        <f t="shared" ref="T20:T21" si="17">+S20</f>
        <v>20397</v>
      </c>
    </row>
    <row r="21" spans="1:20" x14ac:dyDescent="0.3">
      <c r="J21" s="325"/>
      <c r="K21" s="243"/>
      <c r="L21" s="242">
        <f>+'2023-2027_PI'!N14</f>
        <v>10663795</v>
      </c>
      <c r="M21" s="243">
        <f t="shared" si="14"/>
        <v>10663795</v>
      </c>
      <c r="N21" s="243">
        <f t="shared" si="15"/>
        <v>10663795</v>
      </c>
      <c r="P21" s="325"/>
      <c r="Q21" s="243"/>
      <c r="R21" s="242">
        <f>+'2023-2027_bez PI'!N29</f>
        <v>58369</v>
      </c>
      <c r="S21" s="243">
        <f t="shared" si="16"/>
        <v>58369</v>
      </c>
      <c r="T21" s="243">
        <f t="shared" si="17"/>
        <v>58369</v>
      </c>
    </row>
    <row r="22" spans="1:20" x14ac:dyDescent="0.3">
      <c r="A22" s="335" t="s">
        <v>139</v>
      </c>
      <c r="B22" s="336"/>
      <c r="C22" s="336"/>
      <c r="D22" s="337"/>
      <c r="E22" s="288">
        <f>+E3+E7</f>
        <v>7500920</v>
      </c>
      <c r="F22" s="288">
        <f>+F3+F7</f>
        <v>71958380</v>
      </c>
      <c r="G22" s="288">
        <f>+G3+G7</f>
        <v>121588399</v>
      </c>
      <c r="H22" s="288">
        <f>+H3+H7</f>
        <v>121588399</v>
      </c>
      <c r="J22" s="325"/>
      <c r="K22" s="243"/>
      <c r="L22" s="243"/>
      <c r="M22" s="242">
        <f>+'2023-2027_PI'!Q14</f>
        <v>10829125</v>
      </c>
      <c r="N22" s="243">
        <f>+M22</f>
        <v>10829125</v>
      </c>
      <c r="P22" s="325"/>
      <c r="Q22" s="243"/>
      <c r="R22" s="243"/>
      <c r="S22" s="242">
        <f>+'2023-2027_bez PI'!Q29</f>
        <v>45461</v>
      </c>
      <c r="T22" s="243">
        <f>+S22</f>
        <v>45461</v>
      </c>
    </row>
    <row r="23" spans="1:20" ht="14.4" customHeight="1" x14ac:dyDescent="0.3">
      <c r="A23" s="339" t="s">
        <v>147</v>
      </c>
      <c r="B23" s="340"/>
      <c r="C23" s="341"/>
      <c r="D23" s="296"/>
      <c r="E23" s="291">
        <f>+Kopsavilkums!N3</f>
        <v>1293620</v>
      </c>
      <c r="F23" s="291">
        <f>+Kopsavilkums!O3</f>
        <v>21400680</v>
      </c>
      <c r="G23" s="291">
        <f>+Kopsavilkums!P3</f>
        <v>43372680</v>
      </c>
      <c r="H23" s="291">
        <f>+Kopsavilkums!Q3</f>
        <v>43372680</v>
      </c>
      <c r="J23" s="325"/>
      <c r="K23" s="243"/>
      <c r="L23" s="243"/>
      <c r="M23" s="243"/>
      <c r="N23" s="242"/>
      <c r="P23" s="325"/>
      <c r="Q23" s="243"/>
      <c r="R23" s="243"/>
      <c r="S23" s="243"/>
      <c r="T23" s="242"/>
    </row>
    <row r="24" spans="1:20" ht="13.8" customHeight="1" x14ac:dyDescent="0.3">
      <c r="J24" s="325"/>
      <c r="K24" s="243"/>
      <c r="L24" s="243"/>
      <c r="M24" s="243"/>
      <c r="N24" s="243"/>
      <c r="P24" s="325"/>
      <c r="Q24" s="243"/>
      <c r="R24" s="243"/>
      <c r="S24" s="243"/>
      <c r="T24" s="243"/>
    </row>
    <row r="25" spans="1:20" ht="13.8" customHeight="1" x14ac:dyDescent="0.3">
      <c r="A25" s="338" t="s">
        <v>143</v>
      </c>
      <c r="B25" s="338"/>
      <c r="C25" s="338"/>
      <c r="D25" s="299"/>
      <c r="E25" s="298">
        <f>+E2-E23</f>
        <v>7746213</v>
      </c>
      <c r="F25" s="298">
        <f>+F2-F23</f>
        <v>62060855</v>
      </c>
      <c r="G25" s="298">
        <f>+G2-G23</f>
        <v>95082332</v>
      </c>
      <c r="H25" s="298">
        <f>+H2-H23</f>
        <v>95082332</v>
      </c>
      <c r="J25" s="326"/>
      <c r="K25" s="238">
        <f>SUM(K20:K24)</f>
        <v>2920833</v>
      </c>
      <c r="L25" s="238">
        <f t="shared" ref="L25:N25" si="18">SUM(L20:L24)</f>
        <v>19426294</v>
      </c>
      <c r="M25" s="238">
        <f t="shared" si="18"/>
        <v>30255419</v>
      </c>
      <c r="N25" s="238">
        <f t="shared" si="18"/>
        <v>30255419</v>
      </c>
      <c r="P25" s="326"/>
      <c r="Q25" s="238">
        <f>SUM(Q20:Q24)</f>
        <v>6799</v>
      </c>
      <c r="R25" s="238">
        <f t="shared" ref="R25:T25" si="19">SUM(R20:R24)</f>
        <v>78766</v>
      </c>
      <c r="S25" s="238">
        <f t="shared" si="19"/>
        <v>124227</v>
      </c>
      <c r="T25" s="238">
        <f t="shared" si="19"/>
        <v>124227</v>
      </c>
    </row>
    <row r="26" spans="1:20" ht="13.8" customHeight="1" x14ac:dyDescent="0.3">
      <c r="J26" s="274"/>
      <c r="K26" s="274"/>
      <c r="L26" s="274"/>
      <c r="M26" s="274"/>
      <c r="N26" s="274"/>
      <c r="P26" s="274"/>
      <c r="Q26" s="274"/>
      <c r="R26" s="274"/>
      <c r="S26" s="274"/>
      <c r="T26" s="274"/>
    </row>
    <row r="27" spans="1:20" ht="13.8" customHeight="1" x14ac:dyDescent="0.3">
      <c r="E27" s="268"/>
      <c r="F27" s="268"/>
      <c r="G27" s="268"/>
      <c r="H27" s="268"/>
      <c r="J27" s="324" t="s">
        <v>120</v>
      </c>
      <c r="K27" s="240" t="s">
        <v>118</v>
      </c>
      <c r="L27" s="241" t="s">
        <v>103</v>
      </c>
      <c r="M27" s="241" t="s">
        <v>104</v>
      </c>
      <c r="N27" s="241" t="s">
        <v>105</v>
      </c>
      <c r="P27" s="324" t="s">
        <v>128</v>
      </c>
      <c r="Q27" s="240" t="s">
        <v>118</v>
      </c>
      <c r="R27" s="241" t="s">
        <v>103</v>
      </c>
      <c r="S27" s="241" t="s">
        <v>104</v>
      </c>
      <c r="T27" s="241" t="s">
        <v>105</v>
      </c>
    </row>
    <row r="28" spans="1:20" ht="13.8" customHeight="1" x14ac:dyDescent="0.3">
      <c r="J28" s="325"/>
      <c r="K28" s="242">
        <f>+'2023-2027_bez PI'!K18+'2023-2027_PI'!K15</f>
        <v>422753</v>
      </c>
      <c r="L28" s="243">
        <f>+K28*3</f>
        <v>1268259</v>
      </c>
      <c r="M28" s="243">
        <f t="shared" ref="M28:M29" si="20">+L28</f>
        <v>1268259</v>
      </c>
      <c r="N28" s="243">
        <f t="shared" ref="N28:N29" si="21">+M28</f>
        <v>1268259</v>
      </c>
      <c r="P28" s="325"/>
      <c r="Q28" s="242">
        <f>+'2023-2027_bez PI'!K30</f>
        <v>1968</v>
      </c>
      <c r="R28" s="243">
        <f>+Q28*3</f>
        <v>5904</v>
      </c>
      <c r="S28" s="243">
        <f t="shared" ref="S28:S29" si="22">+R28</f>
        <v>5904</v>
      </c>
      <c r="T28" s="243">
        <f t="shared" ref="T28:T29" si="23">+S28</f>
        <v>5904</v>
      </c>
    </row>
    <row r="29" spans="1:20" ht="13.8" customHeight="1" x14ac:dyDescent="0.3">
      <c r="E29" s="268"/>
      <c r="F29" s="268"/>
      <c r="G29" s="268"/>
      <c r="H29" s="268"/>
      <c r="J29" s="325"/>
      <c r="K29" s="243"/>
      <c r="L29" s="242">
        <f>+'2023-2027_bez PI'!N18+'2023-2027_PI'!N15</f>
        <v>2623955</v>
      </c>
      <c r="M29" s="243">
        <f t="shared" si="20"/>
        <v>2623955</v>
      </c>
      <c r="N29" s="243">
        <f t="shared" si="21"/>
        <v>2623955</v>
      </c>
      <c r="P29" s="325"/>
      <c r="Q29" s="243"/>
      <c r="R29" s="242">
        <f>+'2023-2027_bez PI'!N30</f>
        <v>16775</v>
      </c>
      <c r="S29" s="243">
        <f t="shared" si="22"/>
        <v>16775</v>
      </c>
      <c r="T29" s="243">
        <f t="shared" si="23"/>
        <v>16775</v>
      </c>
    </row>
    <row r="30" spans="1:20" ht="13.8" customHeight="1" x14ac:dyDescent="0.3">
      <c r="E30" s="268"/>
      <c r="F30" s="268"/>
      <c r="G30" s="268"/>
      <c r="H30" s="268"/>
      <c r="J30" s="325"/>
      <c r="K30" s="243"/>
      <c r="L30" s="243"/>
      <c r="M30" s="242">
        <f>+'2023-2027_bez PI'!Q18+'2023-2027_PI'!Q15</f>
        <v>2219386</v>
      </c>
      <c r="N30" s="243">
        <f>+M30</f>
        <v>2219386</v>
      </c>
      <c r="P30" s="325"/>
      <c r="Q30" s="243"/>
      <c r="R30" s="243"/>
      <c r="S30" s="242">
        <f>+'2023-2027_bez PI'!Q30</f>
        <v>13065</v>
      </c>
      <c r="T30" s="243">
        <f>+S30</f>
        <v>13065</v>
      </c>
    </row>
    <row r="31" spans="1:20" x14ac:dyDescent="0.3">
      <c r="E31" s="268"/>
      <c r="J31" s="325"/>
      <c r="K31" s="243"/>
      <c r="L31" s="243"/>
      <c r="M31" s="243"/>
      <c r="N31" s="242"/>
      <c r="P31" s="325"/>
      <c r="Q31" s="243"/>
      <c r="R31" s="243"/>
      <c r="S31" s="243"/>
      <c r="T31" s="242"/>
    </row>
    <row r="32" spans="1:20" x14ac:dyDescent="0.3">
      <c r="J32" s="325"/>
      <c r="K32" s="243"/>
      <c r="L32" s="243"/>
      <c r="M32" s="243"/>
      <c r="N32" s="243"/>
      <c r="P32" s="325"/>
      <c r="Q32" s="243"/>
      <c r="R32" s="243"/>
      <c r="S32" s="243"/>
      <c r="T32" s="243"/>
    </row>
    <row r="33" spans="5:20" x14ac:dyDescent="0.3">
      <c r="E33" s="268"/>
      <c r="F33" s="268"/>
      <c r="G33" s="268"/>
      <c r="H33" s="268"/>
      <c r="J33" s="326"/>
      <c r="K33" s="238">
        <f>SUM(K28:K32)</f>
        <v>422753</v>
      </c>
      <c r="L33" s="238">
        <f t="shared" ref="L33:N33" si="24">SUM(L28:L32)</f>
        <v>3892214</v>
      </c>
      <c r="M33" s="238">
        <f t="shared" si="24"/>
        <v>6111600</v>
      </c>
      <c r="N33" s="238">
        <f t="shared" si="24"/>
        <v>6111600</v>
      </c>
      <c r="O33" s="268"/>
      <c r="P33" s="326"/>
      <c r="Q33" s="238">
        <f>SUM(Q28:Q32)</f>
        <v>1968</v>
      </c>
      <c r="R33" s="238">
        <f t="shared" ref="R33:T33" si="25">SUM(R28:R32)</f>
        <v>22679</v>
      </c>
      <c r="S33" s="238">
        <f t="shared" si="25"/>
        <v>35744</v>
      </c>
      <c r="T33" s="238">
        <f t="shared" si="25"/>
        <v>35744</v>
      </c>
    </row>
    <row r="34" spans="5:20" x14ac:dyDescent="0.3">
      <c r="E34" s="268"/>
      <c r="F34" s="268"/>
      <c r="G34" s="268"/>
      <c r="H34" s="268"/>
      <c r="J34" s="274"/>
      <c r="K34" s="274"/>
      <c r="L34" s="274"/>
      <c r="M34" s="274"/>
      <c r="N34" s="274"/>
      <c r="P34" s="274"/>
      <c r="Q34" s="274"/>
      <c r="R34" s="274"/>
      <c r="S34" s="274"/>
      <c r="T34" s="274"/>
    </row>
    <row r="35" spans="5:20" x14ac:dyDescent="0.3">
      <c r="J35" s="324" t="s">
        <v>121</v>
      </c>
      <c r="K35" s="240" t="s">
        <v>118</v>
      </c>
      <c r="L35" s="241" t="s">
        <v>103</v>
      </c>
      <c r="M35" s="241" t="s">
        <v>104</v>
      </c>
      <c r="N35" s="241" t="s">
        <v>105</v>
      </c>
      <c r="P35" s="324" t="s">
        <v>129</v>
      </c>
      <c r="Q35" s="240" t="s">
        <v>118</v>
      </c>
      <c r="R35" s="241" t="s">
        <v>103</v>
      </c>
      <c r="S35" s="241" t="s">
        <v>104</v>
      </c>
      <c r="T35" s="241" t="s">
        <v>105</v>
      </c>
    </row>
    <row r="36" spans="5:20" x14ac:dyDescent="0.3">
      <c r="J36" s="325"/>
      <c r="K36" s="242">
        <f>+'2023-2027_bez PI'!K22+'2023-2027_PI'!K17</f>
        <v>2384</v>
      </c>
      <c r="L36" s="243">
        <f>+K36*3</f>
        <v>7152</v>
      </c>
      <c r="M36" s="243">
        <f t="shared" ref="M36:M37" si="26">+L36</f>
        <v>7152</v>
      </c>
      <c r="N36" s="243">
        <f t="shared" ref="N36:N37" si="27">+M36</f>
        <v>7152</v>
      </c>
      <c r="P36" s="325"/>
      <c r="Q36" s="242">
        <f>+'2023-2027_bez PI'!K31</f>
        <v>1506332</v>
      </c>
      <c r="R36" s="243">
        <f>+Q36*3</f>
        <v>4518996</v>
      </c>
      <c r="S36" s="243">
        <f t="shared" ref="S36:S37" si="28">+R36</f>
        <v>4518996</v>
      </c>
      <c r="T36" s="243">
        <f t="shared" ref="T36:T37" si="29">+S36</f>
        <v>4518996</v>
      </c>
    </row>
    <row r="37" spans="5:20" x14ac:dyDescent="0.3">
      <c r="J37" s="325"/>
      <c r="K37" s="243"/>
      <c r="L37" s="242">
        <f>+'2023-2027_bez PI'!N22+'2023-2027_PI'!N17</f>
        <v>14785</v>
      </c>
      <c r="M37" s="243">
        <f t="shared" si="26"/>
        <v>14785</v>
      </c>
      <c r="N37" s="243">
        <f t="shared" si="27"/>
        <v>14785</v>
      </c>
      <c r="P37" s="325"/>
      <c r="Q37" s="243"/>
      <c r="R37" s="242">
        <f>+'2023-2027_bez PI'!N31</f>
        <v>6606137</v>
      </c>
      <c r="S37" s="243">
        <f t="shared" si="28"/>
        <v>6606137</v>
      </c>
      <c r="T37" s="243">
        <f t="shared" si="29"/>
        <v>6606137</v>
      </c>
    </row>
    <row r="38" spans="5:20" x14ac:dyDescent="0.3">
      <c r="J38" s="325"/>
      <c r="K38" s="243"/>
      <c r="L38" s="243"/>
      <c r="M38" s="242">
        <f>+'2023-2027_bez PI'!Q22+'2023-2027_PI'!Q17</f>
        <v>12507</v>
      </c>
      <c r="N38" s="243">
        <f>+M38</f>
        <v>12507</v>
      </c>
      <c r="P38" s="325"/>
      <c r="Q38" s="243"/>
      <c r="R38" s="243"/>
      <c r="S38" s="242">
        <f>+'2023-2027_bez PI'!Q31</f>
        <v>5145164</v>
      </c>
      <c r="T38" s="243">
        <f>+S38</f>
        <v>5145164</v>
      </c>
    </row>
    <row r="39" spans="5:20" x14ac:dyDescent="0.3">
      <c r="J39" s="325"/>
      <c r="K39" s="243"/>
      <c r="L39" s="243"/>
      <c r="M39" s="243"/>
      <c r="N39" s="242"/>
      <c r="P39" s="325"/>
      <c r="Q39" s="243"/>
      <c r="R39" s="243"/>
      <c r="S39" s="243"/>
      <c r="T39" s="242"/>
    </row>
    <row r="40" spans="5:20" x14ac:dyDescent="0.3">
      <c r="J40" s="325"/>
      <c r="K40" s="243"/>
      <c r="L40" s="243"/>
      <c r="M40" s="243"/>
      <c r="N40" s="243"/>
      <c r="P40" s="325"/>
      <c r="Q40" s="243"/>
      <c r="R40" s="243"/>
      <c r="S40" s="243"/>
      <c r="T40" s="243"/>
    </row>
    <row r="41" spans="5:20" x14ac:dyDescent="0.3">
      <c r="J41" s="326"/>
      <c r="K41" s="238">
        <f>SUM(K36:K40)</f>
        <v>2384</v>
      </c>
      <c r="L41" s="238">
        <f t="shared" ref="L41:N41" si="30">SUM(L36:L40)</f>
        <v>21937</v>
      </c>
      <c r="M41" s="238">
        <f t="shared" si="30"/>
        <v>34444</v>
      </c>
      <c r="N41" s="238">
        <f t="shared" si="30"/>
        <v>34444</v>
      </c>
      <c r="O41" s="268"/>
      <c r="P41" s="326"/>
      <c r="Q41" s="238">
        <f>SUM(Q36:Q40)</f>
        <v>1506332</v>
      </c>
      <c r="R41" s="238">
        <f t="shared" ref="R41:T41" si="31">SUM(R36:R40)</f>
        <v>11125133</v>
      </c>
      <c r="S41" s="238">
        <f t="shared" si="31"/>
        <v>16270297</v>
      </c>
      <c r="T41" s="238">
        <f t="shared" si="31"/>
        <v>16270297</v>
      </c>
    </row>
    <row r="42" spans="5:20" x14ac:dyDescent="0.3">
      <c r="J42" s="274"/>
      <c r="K42" s="274"/>
      <c r="L42" s="274"/>
      <c r="M42" s="274"/>
      <c r="N42" s="274"/>
      <c r="P42" s="274"/>
      <c r="Q42" s="274"/>
      <c r="R42" s="274"/>
      <c r="S42" s="274"/>
      <c r="T42" s="274"/>
    </row>
    <row r="43" spans="5:20" x14ac:dyDescent="0.3">
      <c r="J43" s="324" t="s">
        <v>122</v>
      </c>
      <c r="K43" s="240" t="s">
        <v>118</v>
      </c>
      <c r="L43" s="241" t="s">
        <v>103</v>
      </c>
      <c r="M43" s="241" t="s">
        <v>104</v>
      </c>
      <c r="N43" s="241" t="s">
        <v>105</v>
      </c>
      <c r="P43" s="324" t="s">
        <v>130</v>
      </c>
      <c r="Q43" s="240" t="s">
        <v>118</v>
      </c>
      <c r="R43" s="241" t="s">
        <v>103</v>
      </c>
      <c r="S43" s="241" t="s">
        <v>104</v>
      </c>
      <c r="T43" s="241" t="s">
        <v>105</v>
      </c>
    </row>
    <row r="44" spans="5:20" x14ac:dyDescent="0.3">
      <c r="J44" s="325"/>
      <c r="K44" s="242">
        <f>+'2023-2027_bez PI'!K24</f>
        <v>735635</v>
      </c>
      <c r="L44" s="243">
        <f>+K44*3</f>
        <v>2206905</v>
      </c>
      <c r="M44" s="243">
        <f t="shared" ref="M44:M45" si="32">+L44</f>
        <v>2206905</v>
      </c>
      <c r="N44" s="243">
        <f t="shared" ref="N44:N45" si="33">+M44</f>
        <v>2206905</v>
      </c>
      <c r="P44" s="325"/>
      <c r="Q44" s="242">
        <f>+'2023-2027_bez PI'!K35</f>
        <v>3677</v>
      </c>
      <c r="R44" s="243">
        <f>+Q44*3</f>
        <v>11031</v>
      </c>
      <c r="S44" s="243">
        <f t="shared" ref="S44:S45" si="34">+R44</f>
        <v>11031</v>
      </c>
      <c r="T44" s="243">
        <f t="shared" ref="T44:T45" si="35">+S44</f>
        <v>11031</v>
      </c>
    </row>
    <row r="45" spans="5:20" x14ac:dyDescent="0.3">
      <c r="J45" s="325"/>
      <c r="K45" s="243"/>
      <c r="L45" s="242">
        <f>+'2023-2027_bez PI'!N24</f>
        <v>6318122</v>
      </c>
      <c r="M45" s="243">
        <f t="shared" si="32"/>
        <v>6318122</v>
      </c>
      <c r="N45" s="243">
        <f t="shared" si="33"/>
        <v>6318122</v>
      </c>
      <c r="P45" s="325"/>
      <c r="Q45" s="243"/>
      <c r="R45" s="242">
        <f>+'2023-2027_bez PI'!N35</f>
        <v>31561</v>
      </c>
      <c r="S45" s="243">
        <f t="shared" si="34"/>
        <v>31561</v>
      </c>
      <c r="T45" s="243">
        <f t="shared" si="35"/>
        <v>31561</v>
      </c>
    </row>
    <row r="46" spans="5:20" x14ac:dyDescent="0.3">
      <c r="J46" s="325"/>
      <c r="K46" s="243"/>
      <c r="L46" s="243"/>
      <c r="M46" s="242">
        <f>+'2023-2027_bez PI'!Q24</f>
        <v>4920845</v>
      </c>
      <c r="N46" s="243">
        <f>+M46</f>
        <v>4920845</v>
      </c>
      <c r="P46" s="325"/>
      <c r="Q46" s="243"/>
      <c r="R46" s="243"/>
      <c r="S46" s="242">
        <f>+'2023-2027_bez PI'!Q35</f>
        <v>24581</v>
      </c>
      <c r="T46" s="243">
        <f>+S46</f>
        <v>24581</v>
      </c>
    </row>
    <row r="47" spans="5:20" x14ac:dyDescent="0.3">
      <c r="J47" s="325"/>
      <c r="K47" s="243"/>
      <c r="L47" s="243"/>
      <c r="M47" s="243"/>
      <c r="N47" s="242"/>
      <c r="P47" s="325"/>
      <c r="Q47" s="243"/>
      <c r="R47" s="243"/>
      <c r="S47" s="243"/>
      <c r="T47" s="242"/>
    </row>
    <row r="48" spans="5:20" x14ac:dyDescent="0.3">
      <c r="J48" s="325"/>
      <c r="K48" s="243"/>
      <c r="L48" s="243"/>
      <c r="M48" s="243"/>
      <c r="N48" s="243"/>
      <c r="P48" s="325"/>
      <c r="Q48" s="243"/>
      <c r="R48" s="243"/>
      <c r="S48" s="243"/>
      <c r="T48" s="243"/>
    </row>
    <row r="49" spans="10:20" x14ac:dyDescent="0.3">
      <c r="J49" s="326"/>
      <c r="K49" s="238">
        <f>SUM(K44:K48)</f>
        <v>735635</v>
      </c>
      <c r="L49" s="238">
        <f t="shared" ref="L49:N49" si="36">SUM(L44:L48)</f>
        <v>8525027</v>
      </c>
      <c r="M49" s="238">
        <f t="shared" si="36"/>
        <v>13445872</v>
      </c>
      <c r="N49" s="238">
        <f t="shared" si="36"/>
        <v>13445872</v>
      </c>
      <c r="P49" s="326"/>
      <c r="Q49" s="238">
        <f>SUM(Q44:Q48)</f>
        <v>3677</v>
      </c>
      <c r="R49" s="238">
        <f t="shared" ref="R49:T49" si="37">SUM(R44:R48)</f>
        <v>42592</v>
      </c>
      <c r="S49" s="238">
        <f t="shared" si="37"/>
        <v>67173</v>
      </c>
      <c r="T49" s="238">
        <f t="shared" si="37"/>
        <v>67173</v>
      </c>
    </row>
    <row r="50" spans="10:20" x14ac:dyDescent="0.3">
      <c r="J50" s="274"/>
      <c r="K50" s="274"/>
      <c r="L50" s="274"/>
      <c r="M50" s="274"/>
      <c r="N50" s="274"/>
      <c r="P50" s="274"/>
      <c r="Q50" s="274"/>
      <c r="R50" s="274"/>
      <c r="S50" s="274"/>
      <c r="T50" s="274"/>
    </row>
    <row r="51" spans="10:20" ht="13.8" customHeight="1" x14ac:dyDescent="0.3">
      <c r="J51" s="324" t="s">
        <v>123</v>
      </c>
      <c r="K51" s="240" t="s">
        <v>118</v>
      </c>
      <c r="L51" s="241" t="s">
        <v>103</v>
      </c>
      <c r="M51" s="241" t="s">
        <v>104</v>
      </c>
      <c r="N51" s="241" t="s">
        <v>105</v>
      </c>
      <c r="P51" s="324" t="s">
        <v>131</v>
      </c>
      <c r="Q51" s="240" t="s">
        <v>118</v>
      </c>
      <c r="R51" s="241" t="s">
        <v>103</v>
      </c>
      <c r="S51" s="241" t="s">
        <v>104</v>
      </c>
      <c r="T51" s="241" t="s">
        <v>105</v>
      </c>
    </row>
    <row r="52" spans="10:20" x14ac:dyDescent="0.3">
      <c r="J52" s="325"/>
      <c r="K52" s="242">
        <f>+'2023-2027_bez PI'!K25</f>
        <v>17746</v>
      </c>
      <c r="L52" s="243">
        <f>+K52*3</f>
        <v>53238</v>
      </c>
      <c r="M52" s="243">
        <f t="shared" ref="M52:M53" si="38">+L52</f>
        <v>53238</v>
      </c>
      <c r="N52" s="243">
        <f t="shared" ref="N52:N53" si="39">+M52</f>
        <v>53238</v>
      </c>
      <c r="P52" s="325"/>
      <c r="Q52" s="242">
        <f>+'2023-2027_bez PI'!K36</f>
        <v>3907</v>
      </c>
      <c r="R52" s="243">
        <f>+Q52*3</f>
        <v>11721</v>
      </c>
      <c r="S52" s="243">
        <f t="shared" ref="S52:S53" si="40">+R52</f>
        <v>11721</v>
      </c>
      <c r="T52" s="243">
        <f t="shared" ref="T52:T53" si="41">+S52</f>
        <v>11721</v>
      </c>
    </row>
    <row r="53" spans="10:20" x14ac:dyDescent="0.3">
      <c r="J53" s="325"/>
      <c r="K53" s="243"/>
      <c r="L53" s="242">
        <f>+'2023-2027_bez PI'!N25</f>
        <v>153072</v>
      </c>
      <c r="M53" s="243">
        <f t="shared" si="38"/>
        <v>153072</v>
      </c>
      <c r="N53" s="243">
        <f t="shared" si="39"/>
        <v>153072</v>
      </c>
      <c r="P53" s="325"/>
      <c r="Q53" s="243"/>
      <c r="R53" s="242">
        <f>+'2023-2027_bez PI'!N36</f>
        <v>33543</v>
      </c>
      <c r="S53" s="243">
        <f t="shared" si="40"/>
        <v>33543</v>
      </c>
      <c r="T53" s="243">
        <f t="shared" si="41"/>
        <v>33543</v>
      </c>
    </row>
    <row r="54" spans="10:20" x14ac:dyDescent="0.3">
      <c r="J54" s="325"/>
      <c r="K54" s="243"/>
      <c r="L54" s="243"/>
      <c r="M54" s="242">
        <f>+'2023-2027_bez PI'!Q25</f>
        <v>119220</v>
      </c>
      <c r="N54" s="243">
        <f>+M54</f>
        <v>119220</v>
      </c>
      <c r="P54" s="325"/>
      <c r="Q54" s="243"/>
      <c r="R54" s="243"/>
      <c r="S54" s="242">
        <f>+'2023-2027_bez PI'!Q36</f>
        <v>26125</v>
      </c>
      <c r="T54" s="243">
        <f>+S54</f>
        <v>26125</v>
      </c>
    </row>
    <row r="55" spans="10:20" x14ac:dyDescent="0.3">
      <c r="J55" s="325"/>
      <c r="K55" s="243"/>
      <c r="L55" s="243"/>
      <c r="M55" s="243"/>
      <c r="N55" s="242"/>
      <c r="P55" s="325"/>
      <c r="Q55" s="243"/>
      <c r="R55" s="243"/>
      <c r="S55" s="243"/>
      <c r="T55" s="242"/>
    </row>
    <row r="56" spans="10:20" x14ac:dyDescent="0.3">
      <c r="J56" s="325"/>
      <c r="K56" s="243"/>
      <c r="L56" s="243"/>
      <c r="M56" s="243"/>
      <c r="N56" s="243"/>
      <c r="P56" s="325"/>
      <c r="Q56" s="243"/>
      <c r="R56" s="243"/>
      <c r="S56" s="243"/>
      <c r="T56" s="243"/>
    </row>
    <row r="57" spans="10:20" x14ac:dyDescent="0.3">
      <c r="J57" s="326"/>
      <c r="K57" s="238">
        <f>SUM(K52:K56)</f>
        <v>17746</v>
      </c>
      <c r="L57" s="238">
        <f t="shared" ref="L57:N57" si="42">SUM(L52:L56)</f>
        <v>206310</v>
      </c>
      <c r="M57" s="238">
        <f t="shared" si="42"/>
        <v>325530</v>
      </c>
      <c r="N57" s="238">
        <f t="shared" si="42"/>
        <v>325530</v>
      </c>
      <c r="P57" s="326"/>
      <c r="Q57" s="238">
        <f>SUM(Q52:Q56)</f>
        <v>3907</v>
      </c>
      <c r="R57" s="238">
        <f t="shared" ref="R57:T57" si="43">SUM(R52:R56)</f>
        <v>45264</v>
      </c>
      <c r="S57" s="238">
        <f t="shared" si="43"/>
        <v>71389</v>
      </c>
      <c r="T57" s="238">
        <f t="shared" si="43"/>
        <v>71389</v>
      </c>
    </row>
    <row r="58" spans="10:20" x14ac:dyDescent="0.3">
      <c r="J58" s="274"/>
      <c r="K58" s="274"/>
      <c r="L58" s="274"/>
      <c r="M58" s="274"/>
      <c r="N58" s="274"/>
      <c r="P58" s="274"/>
      <c r="Q58" s="274"/>
      <c r="R58" s="274"/>
      <c r="S58" s="274"/>
      <c r="T58" s="274"/>
    </row>
    <row r="59" spans="10:20" x14ac:dyDescent="0.3">
      <c r="J59" s="324" t="s">
        <v>124</v>
      </c>
      <c r="K59" s="240" t="s">
        <v>118</v>
      </c>
      <c r="L59" s="241" t="s">
        <v>103</v>
      </c>
      <c r="M59" s="241" t="s">
        <v>104</v>
      </c>
      <c r="N59" s="241" t="s">
        <v>105</v>
      </c>
      <c r="P59" s="324" t="s">
        <v>132</v>
      </c>
      <c r="Q59" s="240" t="s">
        <v>118</v>
      </c>
      <c r="R59" s="241" t="s">
        <v>103</v>
      </c>
      <c r="S59" s="241" t="s">
        <v>104</v>
      </c>
      <c r="T59" s="241" t="s">
        <v>105</v>
      </c>
    </row>
    <row r="60" spans="10:20" x14ac:dyDescent="0.3">
      <c r="J60" s="325"/>
      <c r="K60" s="242">
        <f>+'2023-2027_bez PI'!K26</f>
        <v>995961</v>
      </c>
      <c r="L60" s="243">
        <f>+K60*3</f>
        <v>2987883</v>
      </c>
      <c r="M60" s="243">
        <f t="shared" ref="M60:M61" si="44">+L60</f>
        <v>2987883</v>
      </c>
      <c r="N60" s="243">
        <f t="shared" ref="N60:N61" si="45">+M60</f>
        <v>2987883</v>
      </c>
      <c r="P60" s="325"/>
      <c r="Q60" s="245">
        <f>+K4+Q4+K12+Q12+K20+Q20+K28+Q28+K36+Q36+K44+Q44+K52+Q52+K60</f>
        <v>7746213</v>
      </c>
      <c r="R60" s="243">
        <f>+Q60*3</f>
        <v>23238639</v>
      </c>
      <c r="S60" s="243">
        <f t="shared" ref="S60:S61" si="46">+R60</f>
        <v>23238639</v>
      </c>
      <c r="T60" s="243">
        <f t="shared" ref="T60:T61" si="47">+S60</f>
        <v>23238639</v>
      </c>
    </row>
    <row r="61" spans="10:20" x14ac:dyDescent="0.3">
      <c r="J61" s="325"/>
      <c r="K61" s="243"/>
      <c r="L61" s="242">
        <f>+'2023-2027_bez PI'!N26</f>
        <v>3107400</v>
      </c>
      <c r="M61" s="243">
        <f t="shared" si="44"/>
        <v>3107400</v>
      </c>
      <c r="N61" s="243">
        <f t="shared" si="45"/>
        <v>3107400</v>
      </c>
      <c r="P61" s="325"/>
      <c r="Q61" s="243"/>
      <c r="R61" s="245">
        <f>+L5+R5+L13+R13+L21+R21+L29+R29+L37+R37+L45+R45+L53+R53+L61</f>
        <v>38822216</v>
      </c>
      <c r="S61" s="243">
        <f t="shared" si="46"/>
        <v>38822216</v>
      </c>
      <c r="T61" s="243">
        <f t="shared" si="47"/>
        <v>38822216</v>
      </c>
    </row>
    <row r="62" spans="10:20" x14ac:dyDescent="0.3">
      <c r="J62" s="325"/>
      <c r="K62" s="243"/>
      <c r="L62" s="243"/>
      <c r="M62" s="242">
        <f>+'2023-2027_bez PI'!Q26</f>
        <v>2420186</v>
      </c>
      <c r="N62" s="243">
        <f>+M62</f>
        <v>2420186</v>
      </c>
      <c r="P62" s="325"/>
      <c r="Q62" s="243"/>
      <c r="R62" s="243"/>
      <c r="S62" s="245">
        <f>+M6+S6+M14+S14+M22+S22+M30+S30+M38+S38+M46+S46+M54+S54+M62</f>
        <v>33021477</v>
      </c>
      <c r="T62" s="243">
        <f>+S62</f>
        <v>33021477</v>
      </c>
    </row>
    <row r="63" spans="10:20" x14ac:dyDescent="0.3">
      <c r="J63" s="325"/>
      <c r="K63" s="243"/>
      <c r="L63" s="243"/>
      <c r="M63" s="243"/>
      <c r="N63" s="242"/>
      <c r="P63" s="325"/>
      <c r="Q63" s="243"/>
      <c r="R63" s="243"/>
      <c r="S63" s="243"/>
      <c r="T63" s="245">
        <f>+N7+T7+N15+T15+N23+T23+N31+T31+N39+T39+N47+T47+N55+T55+N63</f>
        <v>0</v>
      </c>
    </row>
    <row r="64" spans="10:20" x14ac:dyDescent="0.3">
      <c r="J64" s="325"/>
      <c r="K64" s="243"/>
      <c r="L64" s="243"/>
      <c r="M64" s="243"/>
      <c r="N64" s="243"/>
      <c r="P64" s="325"/>
      <c r="Q64" s="243"/>
      <c r="R64" s="243"/>
      <c r="S64" s="243"/>
      <c r="T64" s="243"/>
    </row>
    <row r="65" spans="10:20" x14ac:dyDescent="0.3">
      <c r="J65" s="326"/>
      <c r="K65" s="238">
        <f>SUM(K60:K64)</f>
        <v>995961</v>
      </c>
      <c r="L65" s="238">
        <f t="shared" ref="L65:N65" si="48">SUM(L60:L64)</f>
        <v>6095283</v>
      </c>
      <c r="M65" s="238">
        <f t="shared" si="48"/>
        <v>8515469</v>
      </c>
      <c r="N65" s="238">
        <f t="shared" si="48"/>
        <v>8515469</v>
      </c>
      <c r="P65" s="326"/>
      <c r="Q65" s="286">
        <f>SUM(Q60:Q64)</f>
        <v>7746213</v>
      </c>
      <c r="R65" s="286">
        <f t="shared" ref="R65:T65" si="49">SUM(R60:R64)</f>
        <v>62060855</v>
      </c>
      <c r="S65" s="286">
        <f t="shared" si="49"/>
        <v>95082332</v>
      </c>
      <c r="T65" s="286">
        <f t="shared" si="49"/>
        <v>95082332</v>
      </c>
    </row>
    <row r="66" spans="10:20" x14ac:dyDescent="0.3">
      <c r="J66" s="274"/>
      <c r="K66" s="274"/>
      <c r="L66" s="274"/>
      <c r="M66" s="274"/>
      <c r="N66" s="274"/>
      <c r="P66" s="274"/>
      <c r="Q66" s="274"/>
      <c r="R66" s="274"/>
      <c r="S66" s="274"/>
      <c r="T66" s="274"/>
    </row>
    <row r="67" spans="10:20" x14ac:dyDescent="0.3">
      <c r="J67" s="324" t="s">
        <v>144</v>
      </c>
      <c r="K67" s="240" t="s">
        <v>118</v>
      </c>
      <c r="L67" s="241" t="s">
        <v>103</v>
      </c>
      <c r="M67" s="241" t="s">
        <v>104</v>
      </c>
      <c r="N67" s="241" t="s">
        <v>105</v>
      </c>
      <c r="P67" s="324" t="s">
        <v>145</v>
      </c>
      <c r="Q67" s="240" t="s">
        <v>118</v>
      </c>
      <c r="R67" s="241" t="s">
        <v>103</v>
      </c>
      <c r="S67" s="241" t="s">
        <v>104</v>
      </c>
      <c r="T67" s="241" t="s">
        <v>105</v>
      </c>
    </row>
    <row r="68" spans="10:20" x14ac:dyDescent="0.3">
      <c r="J68" s="325"/>
      <c r="K68" s="300">
        <f>+Kopsavilkums!N3</f>
        <v>1293620</v>
      </c>
      <c r="L68" s="243">
        <f>+K68*3</f>
        <v>3880860</v>
      </c>
      <c r="M68" s="243">
        <f t="shared" ref="M68:M69" si="50">+L68</f>
        <v>3880860</v>
      </c>
      <c r="N68" s="243">
        <f t="shared" ref="N68:N69" si="51">+M68</f>
        <v>3880860</v>
      </c>
      <c r="P68" s="325"/>
      <c r="Q68" s="245">
        <f>+Q60+K68</f>
        <v>9039833</v>
      </c>
      <c r="R68" s="243">
        <f>+Q68*3</f>
        <v>27119499</v>
      </c>
      <c r="S68" s="243">
        <f t="shared" ref="S68:S69" si="52">+R68</f>
        <v>27119499</v>
      </c>
      <c r="T68" s="243">
        <f t="shared" ref="T68:T69" si="53">+S68</f>
        <v>27119499</v>
      </c>
    </row>
    <row r="69" spans="10:20" x14ac:dyDescent="0.3">
      <c r="J69" s="325"/>
      <c r="K69" s="243"/>
      <c r="L69" s="300">
        <f>+Kopsavilkums!O3-'Kopsavilkums (resori)'!L68</f>
        <v>17519820</v>
      </c>
      <c r="M69" s="243">
        <f t="shared" si="50"/>
        <v>17519820</v>
      </c>
      <c r="N69" s="243">
        <f t="shared" si="51"/>
        <v>17519820</v>
      </c>
      <c r="P69" s="325"/>
      <c r="Q69" s="243"/>
      <c r="R69" s="245">
        <f>+R61+L69</f>
        <v>56342036</v>
      </c>
      <c r="S69" s="243">
        <f t="shared" si="52"/>
        <v>56342036</v>
      </c>
      <c r="T69" s="243">
        <f t="shared" si="53"/>
        <v>56342036</v>
      </c>
    </row>
    <row r="70" spans="10:20" x14ac:dyDescent="0.3">
      <c r="J70" s="325"/>
      <c r="K70" s="243"/>
      <c r="L70" s="243"/>
      <c r="M70" s="300">
        <f>+Kopsavilkums!P3-'Kopsavilkums (resori)'!M68-'Kopsavilkums (resori)'!M69</f>
        <v>21972000</v>
      </c>
      <c r="N70" s="243">
        <f>+M70</f>
        <v>21972000</v>
      </c>
      <c r="P70" s="325"/>
      <c r="Q70" s="243"/>
      <c r="R70" s="243"/>
      <c r="S70" s="245">
        <f>+S62+M70</f>
        <v>54993477</v>
      </c>
      <c r="T70" s="243">
        <f>+S70</f>
        <v>54993477</v>
      </c>
    </row>
    <row r="71" spans="10:20" x14ac:dyDescent="0.3">
      <c r="J71" s="325"/>
      <c r="K71" s="243"/>
      <c r="L71" s="243"/>
      <c r="M71" s="243"/>
      <c r="N71" s="300">
        <f>+Kopsavilkums!Q3-'Kopsavilkums (resori)'!N68-'Kopsavilkums (resori)'!N69-'Kopsavilkums (resori)'!N70</f>
        <v>0</v>
      </c>
      <c r="P71" s="325"/>
      <c r="Q71" s="243"/>
      <c r="R71" s="243"/>
      <c r="S71" s="243"/>
      <c r="T71" s="245">
        <f>+T63+N71</f>
        <v>0</v>
      </c>
    </row>
    <row r="72" spans="10:20" x14ac:dyDescent="0.3">
      <c r="J72" s="325"/>
      <c r="K72" s="243"/>
      <c r="L72" s="243"/>
      <c r="M72" s="243"/>
      <c r="N72" s="243"/>
      <c r="P72" s="325"/>
      <c r="Q72" s="243"/>
      <c r="R72" s="243"/>
      <c r="S72" s="243"/>
      <c r="T72" s="243"/>
    </row>
    <row r="73" spans="10:20" x14ac:dyDescent="0.3">
      <c r="J73" s="326"/>
      <c r="K73" s="238">
        <f>SUM(K68:K72)</f>
        <v>1293620</v>
      </c>
      <c r="L73" s="238">
        <f t="shared" ref="L73:N73" si="54">SUM(L68:L72)</f>
        <v>21400680</v>
      </c>
      <c r="M73" s="238">
        <f t="shared" si="54"/>
        <v>43372680</v>
      </c>
      <c r="N73" s="238">
        <f t="shared" si="54"/>
        <v>43372680</v>
      </c>
      <c r="P73" s="326"/>
      <c r="Q73" s="286">
        <f>SUM(Q68:Q72)</f>
        <v>9039833</v>
      </c>
      <c r="R73" s="286">
        <f t="shared" ref="R73:T73" si="55">SUM(R68:R72)</f>
        <v>83461535</v>
      </c>
      <c r="S73" s="286">
        <f t="shared" si="55"/>
        <v>138455012</v>
      </c>
      <c r="T73" s="286">
        <f t="shared" si="55"/>
        <v>138455012</v>
      </c>
    </row>
  </sheetData>
  <mergeCells count="28">
    <mergeCell ref="J67:J73"/>
    <mergeCell ref="P67:P73"/>
    <mergeCell ref="A23:C23"/>
    <mergeCell ref="P43:P49"/>
    <mergeCell ref="P51:P57"/>
    <mergeCell ref="J11:J17"/>
    <mergeCell ref="A22:D22"/>
    <mergeCell ref="J43:J49"/>
    <mergeCell ref="J51:J57"/>
    <mergeCell ref="J19:J25"/>
    <mergeCell ref="J27:J33"/>
    <mergeCell ref="A25:C25"/>
    <mergeCell ref="A2:D2"/>
    <mergeCell ref="J59:J65"/>
    <mergeCell ref="P3:P9"/>
    <mergeCell ref="P59:P65"/>
    <mergeCell ref="A3:A6"/>
    <mergeCell ref="B7:B12"/>
    <mergeCell ref="A7:A12"/>
    <mergeCell ref="B3:B6"/>
    <mergeCell ref="B18:B20"/>
    <mergeCell ref="A18:A20"/>
    <mergeCell ref="P11:P17"/>
    <mergeCell ref="P19:P25"/>
    <mergeCell ref="P27:P33"/>
    <mergeCell ref="P35:P41"/>
    <mergeCell ref="J3:J9"/>
    <mergeCell ref="J35:J41"/>
  </mergeCells>
  <printOptions horizontalCentered="1"/>
  <pageMargins left="0.25" right="0.25" top="0.27" bottom="0.36" header="0.17" footer="0.25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B0BD5-F026-4004-A068-5718E62626FC}">
  <dimension ref="A1:R56"/>
  <sheetViews>
    <sheetView zoomScale="90" zoomScaleNormal="90" workbookViewId="0">
      <selection activeCell="P31" sqref="P31"/>
    </sheetView>
  </sheetViews>
  <sheetFormatPr defaultRowHeight="13.8" x14ac:dyDescent="0.3"/>
  <cols>
    <col min="1" max="1" width="26.5546875" style="224" customWidth="1"/>
    <col min="2" max="5" width="11.88671875" style="224" customWidth="1"/>
    <col min="6" max="6" width="6.33203125" style="224" customWidth="1"/>
    <col min="7" max="7" width="20.21875" style="224" customWidth="1"/>
    <col min="8" max="11" width="11.88671875" style="224" customWidth="1"/>
    <col min="12" max="12" width="3.44140625" style="224" customWidth="1"/>
    <col min="13" max="13" width="29.44140625" style="224" customWidth="1"/>
    <col min="14" max="15" width="11.109375" style="224" customWidth="1"/>
    <col min="16" max="16" width="12.109375" style="224" bestFit="1" customWidth="1"/>
    <col min="17" max="17" width="12.33203125" style="224" customWidth="1"/>
    <col min="18" max="18" width="64.5546875" style="224" bestFit="1" customWidth="1"/>
    <col min="19" max="23" width="8.6640625" style="224" customWidth="1"/>
    <col min="24" max="16384" width="8.88671875" style="224"/>
  </cols>
  <sheetData>
    <row r="1" spans="1:18" x14ac:dyDescent="0.3">
      <c r="B1" s="225">
        <f>+B2/A2-100%</f>
        <v>0.13300000000000001</v>
      </c>
      <c r="C1" s="225">
        <f t="shared" ref="C1:E1" si="0">+C2/B2-100%</f>
        <v>0.122</v>
      </c>
      <c r="D1" s="225">
        <f t="shared" si="0"/>
        <v>8.5000000000000006E-2</v>
      </c>
      <c r="E1" s="225">
        <f t="shared" si="0"/>
        <v>8.4000000000000005E-2</v>
      </c>
      <c r="F1" s="224" t="s">
        <v>100</v>
      </c>
      <c r="M1" s="344" t="s">
        <v>114</v>
      </c>
      <c r="N1" s="344"/>
      <c r="O1" s="344"/>
      <c r="P1" s="344"/>
      <c r="Q1" s="344"/>
    </row>
    <row r="2" spans="1:18" ht="27.6" x14ac:dyDescent="0.3">
      <c r="A2" s="226">
        <v>7.5</v>
      </c>
      <c r="B2" s="227">
        <v>8.5</v>
      </c>
      <c r="C2" s="227">
        <v>9.5399999999999991</v>
      </c>
      <c r="D2" s="227">
        <v>10.35</v>
      </c>
      <c r="E2" s="227">
        <v>11.22</v>
      </c>
      <c r="F2" s="228" t="s">
        <v>101</v>
      </c>
      <c r="M2" s="277"/>
      <c r="N2" s="230" t="s">
        <v>102</v>
      </c>
      <c r="O2" s="231" t="s">
        <v>103</v>
      </c>
      <c r="P2" s="231" t="s">
        <v>104</v>
      </c>
      <c r="Q2" s="231" t="s">
        <v>105</v>
      </c>
    </row>
    <row r="3" spans="1:18" ht="27.6" x14ac:dyDescent="0.3">
      <c r="A3" s="277"/>
      <c r="B3" s="230" t="s">
        <v>102</v>
      </c>
      <c r="C3" s="231" t="s">
        <v>103</v>
      </c>
      <c r="D3" s="231" t="s">
        <v>104</v>
      </c>
      <c r="E3" s="231" t="s">
        <v>105</v>
      </c>
      <c r="M3" s="290" t="s">
        <v>134</v>
      </c>
      <c r="N3" s="291">
        <v>1293620</v>
      </c>
      <c r="O3" s="291">
        <v>21400680</v>
      </c>
      <c r="P3" s="291">
        <v>43372680</v>
      </c>
      <c r="Q3" s="291">
        <v>43372680</v>
      </c>
      <c r="R3" s="292" t="s">
        <v>136</v>
      </c>
    </row>
    <row r="4" spans="1:18" ht="48.6" customHeight="1" x14ac:dyDescent="0.3">
      <c r="A4" s="232" t="s">
        <v>135</v>
      </c>
      <c r="B4" s="233">
        <f>+B23</f>
        <v>2366940</v>
      </c>
      <c r="C4" s="233">
        <f t="shared" ref="C4:E4" si="1">+C23</f>
        <v>27428354</v>
      </c>
      <c r="D4" s="233">
        <f t="shared" si="1"/>
        <v>43260376</v>
      </c>
      <c r="E4" s="233">
        <f t="shared" si="1"/>
        <v>43260376</v>
      </c>
      <c r="L4" s="268"/>
      <c r="M4" s="232" t="s">
        <v>135</v>
      </c>
      <c r="N4" s="233">
        <f t="shared" ref="N4:Q7" si="2">+B4</f>
        <v>2366940</v>
      </c>
      <c r="O4" s="233">
        <f t="shared" si="2"/>
        <v>27428354</v>
      </c>
      <c r="P4" s="233">
        <f t="shared" si="2"/>
        <v>43260376</v>
      </c>
      <c r="Q4" s="233">
        <f t="shared" si="2"/>
        <v>43260376</v>
      </c>
    </row>
    <row r="5" spans="1:18" x14ac:dyDescent="0.3">
      <c r="A5" s="234" t="s">
        <v>107</v>
      </c>
      <c r="B5" s="235">
        <f>+H23</f>
        <v>995961</v>
      </c>
      <c r="C5" s="235">
        <f>+I23</f>
        <v>6095283</v>
      </c>
      <c r="D5" s="235">
        <f>+J23</f>
        <v>8515469</v>
      </c>
      <c r="E5" s="235">
        <f>+K23</f>
        <v>8515469</v>
      </c>
      <c r="L5" s="268"/>
      <c r="M5" s="234" t="s">
        <v>107</v>
      </c>
      <c r="N5" s="233">
        <f t="shared" si="2"/>
        <v>995961</v>
      </c>
      <c r="O5" s="233">
        <f t="shared" si="2"/>
        <v>6095283</v>
      </c>
      <c r="P5" s="233">
        <f t="shared" si="2"/>
        <v>8515469</v>
      </c>
      <c r="Q5" s="233">
        <f t="shared" si="2"/>
        <v>8515469</v>
      </c>
    </row>
    <row r="6" spans="1:18" x14ac:dyDescent="0.3">
      <c r="A6" s="234" t="s">
        <v>108</v>
      </c>
      <c r="B6" s="235">
        <f>+H31</f>
        <v>1160086</v>
      </c>
      <c r="C6" s="235">
        <f>+I31</f>
        <v>7099725</v>
      </c>
      <c r="D6" s="235">
        <f>+J31</f>
        <v>9918733</v>
      </c>
      <c r="E6" s="235">
        <f>+K31</f>
        <v>9918733</v>
      </c>
      <c r="L6" s="268"/>
      <c r="M6" s="234" t="s">
        <v>108</v>
      </c>
      <c r="N6" s="233">
        <f t="shared" si="2"/>
        <v>1160086</v>
      </c>
      <c r="O6" s="233">
        <f t="shared" si="2"/>
        <v>7099725</v>
      </c>
      <c r="P6" s="233">
        <f t="shared" si="2"/>
        <v>9918733</v>
      </c>
      <c r="Q6" s="233">
        <f t="shared" si="2"/>
        <v>9918733</v>
      </c>
    </row>
    <row r="7" spans="1:18" x14ac:dyDescent="0.3">
      <c r="A7" s="236" t="s">
        <v>28</v>
      </c>
      <c r="B7" s="235">
        <f>+B31</f>
        <v>3223226</v>
      </c>
      <c r="C7" s="235">
        <f>+C31</f>
        <v>21437493</v>
      </c>
      <c r="D7" s="235">
        <f>+D31</f>
        <v>33387754</v>
      </c>
      <c r="E7" s="235">
        <f>+E31</f>
        <v>33387754</v>
      </c>
      <c r="L7" s="268"/>
      <c r="M7" s="236" t="s">
        <v>28</v>
      </c>
      <c r="N7" s="233">
        <f t="shared" si="2"/>
        <v>3223226</v>
      </c>
      <c r="O7" s="233">
        <f t="shared" si="2"/>
        <v>21437493</v>
      </c>
      <c r="P7" s="233">
        <f t="shared" si="2"/>
        <v>33387754</v>
      </c>
      <c r="Q7" s="233">
        <f t="shared" si="2"/>
        <v>33387754</v>
      </c>
    </row>
    <row r="8" spans="1:18" x14ac:dyDescent="0.3">
      <c r="A8" s="237" t="s">
        <v>57</v>
      </c>
      <c r="B8" s="286">
        <f>SUM(B4:B7)</f>
        <v>7746213</v>
      </c>
      <c r="C8" s="286">
        <f t="shared" ref="C8:E8" si="3">SUM(C4:C7)</f>
        <v>62060855</v>
      </c>
      <c r="D8" s="286">
        <f t="shared" si="3"/>
        <v>95082332</v>
      </c>
      <c r="E8" s="286">
        <f t="shared" si="3"/>
        <v>95082332</v>
      </c>
      <c r="L8" s="268"/>
      <c r="M8" s="237" t="s">
        <v>57</v>
      </c>
      <c r="N8" s="286">
        <f>SUM(N3:N7)</f>
        <v>9039833</v>
      </c>
      <c r="O8" s="286">
        <f>SUM(O3:O7)</f>
        <v>83461535</v>
      </c>
      <c r="P8" s="286">
        <f>SUM(P3:P7)</f>
        <v>138455012</v>
      </c>
      <c r="Q8" s="286">
        <f>SUM(Q3:Q7)</f>
        <v>138455012</v>
      </c>
    </row>
    <row r="9" spans="1:18" x14ac:dyDescent="0.3">
      <c r="A9" s="226">
        <v>6.69</v>
      </c>
      <c r="B9" s="239">
        <v>7.75</v>
      </c>
      <c r="C9" s="239">
        <v>9.0399999999999991</v>
      </c>
      <c r="D9" s="239">
        <v>10.1</v>
      </c>
      <c r="E9" s="239">
        <v>11.22</v>
      </c>
      <c r="F9" s="228" t="s">
        <v>109</v>
      </c>
      <c r="L9" s="268"/>
    </row>
    <row r="10" spans="1:18" x14ac:dyDescent="0.3">
      <c r="B10" s="225">
        <f>B9/A9-100%</f>
        <v>0.158</v>
      </c>
      <c r="C10" s="225">
        <f t="shared" ref="C10:E10" si="4">C9/B9-100%</f>
        <v>0.16600000000000001</v>
      </c>
      <c r="D10" s="225">
        <f t="shared" si="4"/>
        <v>0.11700000000000001</v>
      </c>
      <c r="E10" s="225">
        <f t="shared" si="4"/>
        <v>0.111</v>
      </c>
      <c r="F10" s="224" t="s">
        <v>100</v>
      </c>
      <c r="L10" s="268"/>
      <c r="N10" s="268"/>
      <c r="O10" s="268"/>
      <c r="P10" s="268"/>
      <c r="Q10" s="268"/>
    </row>
    <row r="11" spans="1:18" x14ac:dyDescent="0.3">
      <c r="L11" s="268"/>
      <c r="N11" s="268"/>
      <c r="O11" s="268"/>
      <c r="P11" s="268"/>
      <c r="Q11" s="268"/>
    </row>
    <row r="12" spans="1:18" ht="59.4" customHeight="1" x14ac:dyDescent="0.3">
      <c r="A12" s="232" t="s">
        <v>110</v>
      </c>
      <c r="B12" s="235">
        <f>SUM(B4:B6)</f>
        <v>4522987</v>
      </c>
      <c r="C12" s="235">
        <f t="shared" ref="C12:E12" si="5">SUM(C4:C6)</f>
        <v>40623362</v>
      </c>
      <c r="D12" s="235">
        <f t="shared" si="5"/>
        <v>61694578</v>
      </c>
      <c r="E12" s="235">
        <f t="shared" si="5"/>
        <v>61694578</v>
      </c>
      <c r="H12" s="268"/>
      <c r="I12" s="268"/>
      <c r="J12" s="268"/>
      <c r="K12" s="268"/>
      <c r="L12" s="268"/>
      <c r="N12" s="268"/>
      <c r="O12" s="268"/>
      <c r="P12" s="268"/>
      <c r="Q12" s="268"/>
    </row>
    <row r="13" spans="1:18" x14ac:dyDescent="0.3">
      <c r="A13" s="236" t="s">
        <v>28</v>
      </c>
      <c r="B13" s="235">
        <f>+B7</f>
        <v>3223226</v>
      </c>
      <c r="C13" s="235">
        <f t="shared" ref="C13:E13" si="6">+C7</f>
        <v>21437493</v>
      </c>
      <c r="D13" s="235">
        <f t="shared" si="6"/>
        <v>33387754</v>
      </c>
      <c r="E13" s="235">
        <f t="shared" si="6"/>
        <v>33387754</v>
      </c>
      <c r="L13" s="268"/>
      <c r="N13" s="268"/>
      <c r="O13" s="268"/>
      <c r="P13" s="268"/>
      <c r="Q13" s="268"/>
    </row>
    <row r="14" spans="1:18" x14ac:dyDescent="0.3">
      <c r="A14" s="237" t="s">
        <v>57</v>
      </c>
      <c r="B14" s="286">
        <f>SUM(B12:B13)</f>
        <v>7746213</v>
      </c>
      <c r="C14" s="286">
        <f t="shared" ref="C14:E14" si="7">SUM(C12:C13)</f>
        <v>62060855</v>
      </c>
      <c r="D14" s="286">
        <f t="shared" si="7"/>
        <v>95082332</v>
      </c>
      <c r="E14" s="286">
        <f t="shared" si="7"/>
        <v>95082332</v>
      </c>
      <c r="L14" s="268"/>
    </row>
    <row r="17" spans="1:11" ht="27.6" x14ac:dyDescent="0.3">
      <c r="A17" s="324" t="s">
        <v>111</v>
      </c>
      <c r="B17" s="240" t="s">
        <v>102</v>
      </c>
      <c r="C17" s="241" t="s">
        <v>103</v>
      </c>
      <c r="D17" s="241" t="s">
        <v>104</v>
      </c>
      <c r="E17" s="241" t="s">
        <v>105</v>
      </c>
      <c r="G17" s="324" t="s">
        <v>69</v>
      </c>
      <c r="H17" s="240" t="s">
        <v>102</v>
      </c>
      <c r="I17" s="241" t="s">
        <v>103</v>
      </c>
      <c r="J17" s="241" t="s">
        <v>104</v>
      </c>
      <c r="K17" s="241" t="s">
        <v>105</v>
      </c>
    </row>
    <row r="18" spans="1:11" x14ac:dyDescent="0.3">
      <c r="A18" s="325"/>
      <c r="B18" s="242">
        <f>+'2023-2027_bez PI'!K39</f>
        <v>2366940</v>
      </c>
      <c r="C18" s="243">
        <f>+B18*3</f>
        <v>7100820</v>
      </c>
      <c r="D18" s="243">
        <f t="shared" ref="D18:E19" si="8">+C18</f>
        <v>7100820</v>
      </c>
      <c r="E18" s="243">
        <f t="shared" si="8"/>
        <v>7100820</v>
      </c>
      <c r="G18" s="342"/>
      <c r="H18" s="242">
        <f>+'2023-2027_bez PI'!K40</f>
        <v>995961</v>
      </c>
      <c r="I18" s="243">
        <f>+H18*3</f>
        <v>2987883</v>
      </c>
      <c r="J18" s="243">
        <f t="shared" ref="J18:K19" si="9">+I18</f>
        <v>2987883</v>
      </c>
      <c r="K18" s="243">
        <f t="shared" si="9"/>
        <v>2987883</v>
      </c>
    </row>
    <row r="19" spans="1:11" x14ac:dyDescent="0.3">
      <c r="A19" s="325"/>
      <c r="B19" s="243"/>
      <c r="C19" s="242">
        <f>+'2023-2027_bez PI'!N39</f>
        <v>20327534</v>
      </c>
      <c r="D19" s="243">
        <f t="shared" si="8"/>
        <v>20327534</v>
      </c>
      <c r="E19" s="243">
        <f t="shared" si="8"/>
        <v>20327534</v>
      </c>
      <c r="G19" s="342"/>
      <c r="H19" s="243"/>
      <c r="I19" s="242">
        <f>+'2023-2027_bez PI'!N40</f>
        <v>3107400</v>
      </c>
      <c r="J19" s="243">
        <f t="shared" si="9"/>
        <v>3107400</v>
      </c>
      <c r="K19" s="243">
        <f t="shared" si="9"/>
        <v>3107400</v>
      </c>
    </row>
    <row r="20" spans="1:11" x14ac:dyDescent="0.3">
      <c r="A20" s="325"/>
      <c r="B20" s="243"/>
      <c r="C20" s="243"/>
      <c r="D20" s="242">
        <f>+'2023-2027_bez PI'!Q39</f>
        <v>15832022</v>
      </c>
      <c r="E20" s="243">
        <f>+D20</f>
        <v>15832022</v>
      </c>
      <c r="G20" s="342"/>
      <c r="H20" s="243"/>
      <c r="I20" s="243"/>
      <c r="J20" s="242">
        <f>+'2023-2027_bez PI'!Q40</f>
        <v>2420186</v>
      </c>
      <c r="K20" s="243">
        <f>+J20</f>
        <v>2420186</v>
      </c>
    </row>
    <row r="21" spans="1:11" x14ac:dyDescent="0.3">
      <c r="A21" s="325"/>
      <c r="B21" s="243"/>
      <c r="C21" s="243"/>
      <c r="D21" s="243"/>
      <c r="E21" s="242"/>
      <c r="G21" s="342"/>
      <c r="H21" s="243"/>
      <c r="I21" s="243"/>
      <c r="J21" s="243"/>
      <c r="K21" s="242"/>
    </row>
    <row r="22" spans="1:11" x14ac:dyDescent="0.3">
      <c r="A22" s="325"/>
      <c r="B22" s="243"/>
      <c r="C22" s="243"/>
      <c r="D22" s="243"/>
      <c r="E22" s="243"/>
      <c r="G22" s="342"/>
      <c r="H22" s="243"/>
      <c r="I22" s="243"/>
      <c r="J22" s="243"/>
      <c r="K22" s="243"/>
    </row>
    <row r="23" spans="1:11" x14ac:dyDescent="0.3">
      <c r="A23" s="326"/>
      <c r="B23" s="238">
        <f>SUM(B18:B22)</f>
        <v>2366940</v>
      </c>
      <c r="C23" s="238">
        <f t="shared" ref="C23:E23" si="10">SUM(C18:C22)</f>
        <v>27428354</v>
      </c>
      <c r="D23" s="238">
        <f t="shared" si="10"/>
        <v>43260376</v>
      </c>
      <c r="E23" s="238">
        <f t="shared" si="10"/>
        <v>43260376</v>
      </c>
      <c r="G23" s="343"/>
      <c r="H23" s="238">
        <f>SUM(H18:H22)</f>
        <v>995961</v>
      </c>
      <c r="I23" s="238">
        <f t="shared" ref="I23:K23" si="11">SUM(I18:I22)</f>
        <v>6095283</v>
      </c>
      <c r="J23" s="238">
        <f t="shared" si="11"/>
        <v>8515469</v>
      </c>
      <c r="K23" s="238">
        <f t="shared" si="11"/>
        <v>8515469</v>
      </c>
    </row>
    <row r="24" spans="1:11" x14ac:dyDescent="0.3">
      <c r="B24" s="244"/>
      <c r="C24" s="244"/>
      <c r="D24" s="244"/>
      <c r="E24" s="244"/>
      <c r="H24" s="244"/>
      <c r="I24" s="244"/>
      <c r="J24" s="244"/>
      <c r="K24" s="244"/>
    </row>
    <row r="25" spans="1:11" ht="27.6" x14ac:dyDescent="0.3">
      <c r="A25" s="345" t="s">
        <v>112</v>
      </c>
      <c r="B25" s="240" t="s">
        <v>102</v>
      </c>
      <c r="C25" s="241" t="s">
        <v>103</v>
      </c>
      <c r="D25" s="241" t="s">
        <v>104</v>
      </c>
      <c r="E25" s="241" t="s">
        <v>105</v>
      </c>
      <c r="G25" s="324" t="s">
        <v>70</v>
      </c>
      <c r="H25" s="240" t="s">
        <v>102</v>
      </c>
      <c r="I25" s="241" t="s">
        <v>103</v>
      </c>
      <c r="J25" s="241" t="s">
        <v>104</v>
      </c>
      <c r="K25" s="241" t="s">
        <v>105</v>
      </c>
    </row>
    <row r="26" spans="1:11" x14ac:dyDescent="0.3">
      <c r="A26" s="325"/>
      <c r="B26" s="242">
        <f>+'2023-2027_PI'!K11</f>
        <v>3223226</v>
      </c>
      <c r="C26" s="243">
        <f>+B26*3</f>
        <v>9669678</v>
      </c>
      <c r="D26" s="243">
        <f t="shared" ref="D26:E27" si="12">+C26</f>
        <v>9669678</v>
      </c>
      <c r="E26" s="243">
        <f t="shared" si="12"/>
        <v>9669678</v>
      </c>
      <c r="G26" s="342"/>
      <c r="H26" s="242">
        <f>+'2023-2027_bez PI'!K41</f>
        <v>1160086</v>
      </c>
      <c r="I26" s="243">
        <f>+H26*3</f>
        <v>3480258</v>
      </c>
      <c r="J26" s="243">
        <f t="shared" ref="J26:K27" si="13">+I26</f>
        <v>3480258</v>
      </c>
      <c r="K26" s="243">
        <f t="shared" si="13"/>
        <v>3480258</v>
      </c>
    </row>
    <row r="27" spans="1:11" x14ac:dyDescent="0.3">
      <c r="A27" s="325"/>
      <c r="B27" s="243"/>
      <c r="C27" s="242">
        <f>+'2023-2027_PI'!N11</f>
        <v>11767815</v>
      </c>
      <c r="D27" s="243">
        <f t="shared" si="12"/>
        <v>11767815</v>
      </c>
      <c r="E27" s="243">
        <f t="shared" si="12"/>
        <v>11767815</v>
      </c>
      <c r="G27" s="342"/>
      <c r="H27" s="243"/>
      <c r="I27" s="242">
        <f>+'2023-2027_bez PI'!N41</f>
        <v>3619467</v>
      </c>
      <c r="J27" s="243">
        <f t="shared" si="13"/>
        <v>3619467</v>
      </c>
      <c r="K27" s="243">
        <f t="shared" si="13"/>
        <v>3619467</v>
      </c>
    </row>
    <row r="28" spans="1:11" x14ac:dyDescent="0.3">
      <c r="A28" s="325"/>
      <c r="B28" s="243"/>
      <c r="C28" s="243"/>
      <c r="D28" s="242">
        <f>+'2023-2027_PI'!Q11</f>
        <v>11950261</v>
      </c>
      <c r="E28" s="243">
        <f>+D28</f>
        <v>11950261</v>
      </c>
      <c r="G28" s="342"/>
      <c r="H28" s="243"/>
      <c r="I28" s="243"/>
      <c r="J28" s="242">
        <f>+'2023-2027_bez PI'!Q41</f>
        <v>2819008</v>
      </c>
      <c r="K28" s="243">
        <f>+J28</f>
        <v>2819008</v>
      </c>
    </row>
    <row r="29" spans="1:11" x14ac:dyDescent="0.3">
      <c r="A29" s="325"/>
      <c r="B29" s="243"/>
      <c r="C29" s="243"/>
      <c r="D29" s="243"/>
      <c r="E29" s="242"/>
      <c r="G29" s="342"/>
      <c r="H29" s="243"/>
      <c r="I29" s="243"/>
      <c r="J29" s="243"/>
      <c r="K29" s="242"/>
    </row>
    <row r="30" spans="1:11" x14ac:dyDescent="0.3">
      <c r="A30" s="325"/>
      <c r="B30" s="243"/>
      <c r="C30" s="243"/>
      <c r="D30" s="243"/>
      <c r="E30" s="243"/>
      <c r="G30" s="342"/>
      <c r="H30" s="243"/>
      <c r="I30" s="243"/>
      <c r="J30" s="243"/>
      <c r="K30" s="243"/>
    </row>
    <row r="31" spans="1:11" x14ac:dyDescent="0.3">
      <c r="A31" s="326"/>
      <c r="B31" s="238">
        <f>SUM(B26:B30)</f>
        <v>3223226</v>
      </c>
      <c r="C31" s="238">
        <f t="shared" ref="C31:E31" si="14">SUM(C26:C30)</f>
        <v>21437493</v>
      </c>
      <c r="D31" s="238">
        <f t="shared" si="14"/>
        <v>33387754</v>
      </c>
      <c r="E31" s="238">
        <f t="shared" si="14"/>
        <v>33387754</v>
      </c>
      <c r="G31" s="343"/>
      <c r="H31" s="238">
        <f>SUM(H26:H30)</f>
        <v>1160086</v>
      </c>
      <c r="I31" s="238">
        <f t="shared" ref="I31:K31" si="15">SUM(I26:I30)</f>
        <v>7099725</v>
      </c>
      <c r="J31" s="238">
        <f t="shared" si="15"/>
        <v>9918733</v>
      </c>
      <c r="K31" s="238">
        <f t="shared" si="15"/>
        <v>9918733</v>
      </c>
    </row>
    <row r="34" spans="1:15" ht="27.6" x14ac:dyDescent="0.3">
      <c r="A34" s="324" t="s">
        <v>113</v>
      </c>
      <c r="B34" s="240" t="s">
        <v>102</v>
      </c>
      <c r="C34" s="241" t="s">
        <v>103</v>
      </c>
      <c r="D34" s="241" t="s">
        <v>104</v>
      </c>
      <c r="E34" s="241" t="s">
        <v>105</v>
      </c>
      <c r="G34" s="324" t="s">
        <v>114</v>
      </c>
      <c r="H34" s="240" t="s">
        <v>102</v>
      </c>
      <c r="I34" s="241" t="s">
        <v>103</v>
      </c>
      <c r="J34" s="241" t="s">
        <v>104</v>
      </c>
      <c r="K34" s="241" t="s">
        <v>105</v>
      </c>
    </row>
    <row r="35" spans="1:15" x14ac:dyDescent="0.3">
      <c r="A35" s="342"/>
      <c r="B35" s="245">
        <f>+B18+H18+H26</f>
        <v>4522987</v>
      </c>
      <c r="C35" s="243">
        <f>+B35*3</f>
        <v>13568961</v>
      </c>
      <c r="D35" s="243">
        <f t="shared" ref="D35:E36" si="16">+C35</f>
        <v>13568961</v>
      </c>
      <c r="E35" s="243">
        <f t="shared" si="16"/>
        <v>13568961</v>
      </c>
      <c r="G35" s="342"/>
      <c r="H35" s="245">
        <f>+B26+B35</f>
        <v>7746213</v>
      </c>
      <c r="I35" s="243">
        <f>+H35*3</f>
        <v>23238639</v>
      </c>
      <c r="J35" s="243">
        <f t="shared" ref="J35:K36" si="17">+I35</f>
        <v>23238639</v>
      </c>
      <c r="K35" s="243">
        <f t="shared" si="17"/>
        <v>23238639</v>
      </c>
    </row>
    <row r="36" spans="1:15" x14ac:dyDescent="0.3">
      <c r="A36" s="342"/>
      <c r="B36" s="243"/>
      <c r="C36" s="245">
        <f>+C19+I19+I27</f>
        <v>27054401</v>
      </c>
      <c r="D36" s="243">
        <f t="shared" si="16"/>
        <v>27054401</v>
      </c>
      <c r="E36" s="243">
        <f t="shared" si="16"/>
        <v>27054401</v>
      </c>
      <c r="G36" s="342"/>
      <c r="H36" s="243"/>
      <c r="I36" s="245">
        <f>+C27+C36</f>
        <v>38822216</v>
      </c>
      <c r="J36" s="243">
        <f t="shared" si="17"/>
        <v>38822216</v>
      </c>
      <c r="K36" s="243">
        <f t="shared" si="17"/>
        <v>38822216</v>
      </c>
    </row>
    <row r="37" spans="1:15" x14ac:dyDescent="0.3">
      <c r="A37" s="342"/>
      <c r="B37" s="243"/>
      <c r="C37" s="243"/>
      <c r="D37" s="245">
        <f>+D20+J20+J28</f>
        <v>21071216</v>
      </c>
      <c r="E37" s="243">
        <f>+D37</f>
        <v>21071216</v>
      </c>
      <c r="G37" s="342"/>
      <c r="H37" s="243"/>
      <c r="I37" s="243"/>
      <c r="J37" s="245">
        <f>+D28+D37</f>
        <v>33021477</v>
      </c>
      <c r="K37" s="243">
        <f>+J37</f>
        <v>33021477</v>
      </c>
    </row>
    <row r="38" spans="1:15" x14ac:dyDescent="0.3">
      <c r="A38" s="342"/>
      <c r="B38" s="243"/>
      <c r="C38" s="243"/>
      <c r="D38" s="243"/>
      <c r="E38" s="245">
        <f>+E21+K21+K29</f>
        <v>0</v>
      </c>
      <c r="G38" s="342"/>
      <c r="H38" s="243"/>
      <c r="I38" s="243"/>
      <c r="J38" s="243"/>
      <c r="K38" s="245">
        <f>+E29+E38</f>
        <v>0</v>
      </c>
    </row>
    <row r="39" spans="1:15" x14ac:dyDescent="0.3">
      <c r="A39" s="342"/>
      <c r="B39" s="243"/>
      <c r="C39" s="243"/>
      <c r="D39" s="243"/>
      <c r="E39" s="243"/>
      <c r="G39" s="342"/>
      <c r="H39" s="243"/>
      <c r="I39" s="243"/>
      <c r="J39" s="243"/>
      <c r="K39" s="243"/>
    </row>
    <row r="40" spans="1:15" x14ac:dyDescent="0.3">
      <c r="A40" s="343"/>
      <c r="B40" s="286">
        <f>SUM(B35:B39)</f>
        <v>4522987</v>
      </c>
      <c r="C40" s="286">
        <f t="shared" ref="C40:E40" si="18">SUM(C35:C39)</f>
        <v>40623362</v>
      </c>
      <c r="D40" s="286">
        <f t="shared" si="18"/>
        <v>61694578</v>
      </c>
      <c r="E40" s="286">
        <f t="shared" si="18"/>
        <v>61694578</v>
      </c>
      <c r="G40" s="343"/>
      <c r="H40" s="286">
        <f>SUM(H35:H39)</f>
        <v>7746213</v>
      </c>
      <c r="I40" s="286">
        <f t="shared" ref="I40:K40" si="19">SUM(I35:I39)</f>
        <v>62060855</v>
      </c>
      <c r="J40" s="286">
        <f t="shared" si="19"/>
        <v>95082332</v>
      </c>
      <c r="K40" s="286">
        <f t="shared" si="19"/>
        <v>95082332</v>
      </c>
    </row>
    <row r="47" spans="1:15" x14ac:dyDescent="0.3">
      <c r="B47" s="244"/>
      <c r="C47" s="244"/>
      <c r="D47" s="244"/>
      <c r="E47" s="244"/>
    </row>
    <row r="48" spans="1:15" x14ac:dyDescent="0.3">
      <c r="L48" s="244"/>
      <c r="M48" s="244"/>
      <c r="N48" s="244"/>
      <c r="O48" s="244"/>
    </row>
    <row r="55" spans="2:5" x14ac:dyDescent="0.3">
      <c r="B55" s="244"/>
      <c r="C55" s="244"/>
      <c r="D55" s="244"/>
      <c r="E55" s="244"/>
    </row>
    <row r="56" spans="2:5" x14ac:dyDescent="0.3">
      <c r="B56" s="244"/>
      <c r="C56" s="244"/>
      <c r="D56" s="244"/>
      <c r="E56" s="244"/>
    </row>
  </sheetData>
  <mergeCells count="7">
    <mergeCell ref="A34:A40"/>
    <mergeCell ref="G34:G40"/>
    <mergeCell ref="M1:Q1"/>
    <mergeCell ref="A17:A23"/>
    <mergeCell ref="G17:G23"/>
    <mergeCell ref="A25:A31"/>
    <mergeCell ref="G25:G31"/>
  </mergeCells>
  <printOptions horizontalCentered="1"/>
  <pageMargins left="0.25" right="0.25" top="0.27" bottom="0.36" header="0.17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92D050"/>
    <pageSetUpPr fitToPage="1"/>
  </sheetPr>
  <dimension ref="A1:AG174"/>
  <sheetViews>
    <sheetView zoomScale="70" zoomScaleNormal="7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C51" sqref="C51"/>
    </sheetView>
  </sheetViews>
  <sheetFormatPr defaultRowHeight="14.4" x14ac:dyDescent="0.3"/>
  <cols>
    <col min="1" max="1" width="6.33203125" style="3" bestFit="1" customWidth="1"/>
    <col min="2" max="2" width="8.88671875" style="3"/>
    <col min="3" max="3" width="15.77734375" style="3" customWidth="1"/>
    <col min="4" max="6" width="15.88671875" style="2" hidden="1" customWidth="1"/>
    <col min="7" max="7" width="14.5546875" style="2" hidden="1" customWidth="1"/>
    <col min="8" max="9" width="14.77734375" style="2" hidden="1" customWidth="1"/>
    <col min="10" max="18" width="14.77734375" style="2" customWidth="1"/>
    <col min="19" max="19" width="53.44140625" style="1" hidden="1" customWidth="1"/>
    <col min="20" max="20" width="28.77734375" style="1" bestFit="1" customWidth="1"/>
    <col min="21" max="22" width="11" style="1" customWidth="1"/>
    <col min="23" max="23" width="9.77734375" style="2" bestFit="1" customWidth="1"/>
    <col min="24" max="25" width="10.88671875" style="2" bestFit="1" customWidth="1"/>
    <col min="26" max="28" width="8.88671875" style="2"/>
    <col min="29" max="29" width="8.88671875" style="3"/>
    <col min="30" max="33" width="9.77734375" style="3" bestFit="1" customWidth="1"/>
    <col min="34" max="34" width="8.88671875" style="3"/>
    <col min="35" max="35" width="12.33203125" style="3" bestFit="1" customWidth="1"/>
    <col min="36" max="36" width="8.21875" style="3" bestFit="1" customWidth="1"/>
    <col min="37" max="39" width="9.77734375" style="3" bestFit="1" customWidth="1"/>
    <col min="40" max="16384" width="8.88671875" style="3"/>
  </cols>
  <sheetData>
    <row r="1" spans="1:28" ht="18" x14ac:dyDescent="0.35">
      <c r="A1" s="49" t="s">
        <v>58</v>
      </c>
    </row>
    <row r="2" spans="1:28" ht="15.6" x14ac:dyDescent="0.3">
      <c r="G2" s="154">
        <f>+G6/G9-100%</f>
        <v>8.4000000000000005E-2</v>
      </c>
      <c r="I2" s="154">
        <f>+I6/I9-100%</f>
        <v>0.13300000000000001</v>
      </c>
      <c r="M2" s="154">
        <f>+M6/M9-100%</f>
        <v>0.122</v>
      </c>
      <c r="P2" s="154">
        <f>+P6/P9-100%</f>
        <v>8.5000000000000006E-2</v>
      </c>
    </row>
    <row r="3" spans="1:28" x14ac:dyDescent="0.3">
      <c r="A3" s="346" t="s">
        <v>21</v>
      </c>
      <c r="B3" s="348" t="s">
        <v>22</v>
      </c>
      <c r="C3" s="346" t="s">
        <v>23</v>
      </c>
      <c r="D3" s="350" t="s">
        <v>62</v>
      </c>
      <c r="E3" s="384" t="s">
        <v>85</v>
      </c>
      <c r="F3" s="350" t="s">
        <v>68</v>
      </c>
      <c r="G3" s="366" t="s">
        <v>86</v>
      </c>
      <c r="H3" s="366"/>
      <c r="I3" s="366"/>
      <c r="J3" s="366"/>
      <c r="K3" s="367"/>
      <c r="L3" s="368" t="s">
        <v>87</v>
      </c>
      <c r="M3" s="369"/>
      <c r="N3" s="370"/>
      <c r="O3" s="371" t="s">
        <v>88</v>
      </c>
      <c r="P3" s="372"/>
      <c r="Q3" s="373"/>
      <c r="R3" s="358" t="s">
        <v>89</v>
      </c>
      <c r="S3" s="355"/>
    </row>
    <row r="4" spans="1:28" s="49" customFormat="1" ht="29.4" customHeight="1" x14ac:dyDescent="0.35">
      <c r="A4" s="346"/>
      <c r="B4" s="348"/>
      <c r="C4" s="346"/>
      <c r="D4" s="350"/>
      <c r="E4" s="384"/>
      <c r="F4" s="350"/>
      <c r="G4" s="353" t="s">
        <v>63</v>
      </c>
      <c r="H4" s="353"/>
      <c r="I4" s="353"/>
      <c r="J4" s="353"/>
      <c r="K4" s="354"/>
      <c r="L4" s="352" t="s">
        <v>63</v>
      </c>
      <c r="M4" s="353"/>
      <c r="N4" s="354"/>
      <c r="O4" s="352" t="s">
        <v>63</v>
      </c>
      <c r="P4" s="353"/>
      <c r="Q4" s="354"/>
      <c r="R4" s="359"/>
      <c r="S4" s="356"/>
      <c r="T4" s="51"/>
      <c r="U4" s="51"/>
      <c r="V4" s="51"/>
      <c r="W4" s="50"/>
      <c r="X4" s="50"/>
      <c r="Y4" s="50"/>
      <c r="Z4" s="50"/>
      <c r="AA4" s="50"/>
      <c r="AB4" s="50"/>
    </row>
    <row r="5" spans="1:28" ht="52.8" customHeight="1" x14ac:dyDescent="0.3">
      <c r="A5" s="346"/>
      <c r="B5" s="348"/>
      <c r="C5" s="346"/>
      <c r="D5" s="350"/>
      <c r="E5" s="384"/>
      <c r="F5" s="350"/>
      <c r="G5" s="155" t="s">
        <v>137</v>
      </c>
      <c r="H5" s="360" t="s">
        <v>90</v>
      </c>
      <c r="I5" s="155" t="s">
        <v>137</v>
      </c>
      <c r="J5" s="360" t="s">
        <v>91</v>
      </c>
      <c r="K5" s="361" t="s">
        <v>92</v>
      </c>
      <c r="L5" s="362" t="s">
        <v>93</v>
      </c>
      <c r="M5" s="161" t="s">
        <v>94</v>
      </c>
      <c r="N5" s="364" t="s">
        <v>95</v>
      </c>
      <c r="O5" s="362" t="s">
        <v>96</v>
      </c>
      <c r="P5" s="161" t="s">
        <v>97</v>
      </c>
      <c r="Q5" s="365" t="s">
        <v>95</v>
      </c>
      <c r="R5" s="359"/>
      <c r="S5" s="356"/>
    </row>
    <row r="6" spans="1:28" x14ac:dyDescent="0.3">
      <c r="A6" s="346"/>
      <c r="B6" s="348"/>
      <c r="C6" s="346"/>
      <c r="D6" s="350"/>
      <c r="E6" s="384"/>
      <c r="F6" s="350"/>
      <c r="G6" s="156">
        <v>8.1300000000000008</v>
      </c>
      <c r="H6" s="360"/>
      <c r="I6" s="162">
        <v>8.5</v>
      </c>
      <c r="J6" s="360"/>
      <c r="K6" s="361"/>
      <c r="L6" s="363"/>
      <c r="M6" s="162">
        <v>9.5399999999999991</v>
      </c>
      <c r="N6" s="364"/>
      <c r="O6" s="363"/>
      <c r="P6" s="162">
        <v>10.35</v>
      </c>
      <c r="Q6" s="365"/>
      <c r="R6" s="359"/>
      <c r="S6" s="356"/>
    </row>
    <row r="7" spans="1:28" x14ac:dyDescent="0.3">
      <c r="A7" s="346"/>
      <c r="B7" s="348"/>
      <c r="C7" s="346"/>
      <c r="D7" s="350"/>
      <c r="E7" s="384"/>
      <c r="F7" s="350"/>
      <c r="G7" s="157">
        <f>+G6*30*4</f>
        <v>976</v>
      </c>
      <c r="H7" s="360"/>
      <c r="I7" s="163">
        <f>+I6*30*4</f>
        <v>1020</v>
      </c>
      <c r="J7" s="360"/>
      <c r="K7" s="361"/>
      <c r="L7" s="363"/>
      <c r="M7" s="163">
        <f>+M6*30*4</f>
        <v>1145</v>
      </c>
      <c r="N7" s="364"/>
      <c r="O7" s="363"/>
      <c r="P7" s="163">
        <f>+P6*30*4</f>
        <v>1242</v>
      </c>
      <c r="Q7" s="365"/>
      <c r="R7" s="359"/>
      <c r="S7" s="356"/>
    </row>
    <row r="8" spans="1:28" ht="32.4" customHeight="1" x14ac:dyDescent="0.3">
      <c r="A8" s="346"/>
      <c r="B8" s="348"/>
      <c r="C8" s="346"/>
      <c r="D8" s="350"/>
      <c r="E8" s="384"/>
      <c r="F8" s="350"/>
      <c r="G8" s="158" t="s">
        <v>61</v>
      </c>
      <c r="H8" s="360"/>
      <c r="I8" s="164" t="s">
        <v>61</v>
      </c>
      <c r="J8" s="360"/>
      <c r="K8" s="361"/>
      <c r="L8" s="363"/>
      <c r="M8" s="164" t="s">
        <v>98</v>
      </c>
      <c r="N8" s="364"/>
      <c r="O8" s="363"/>
      <c r="P8" s="164" t="s">
        <v>99</v>
      </c>
      <c r="Q8" s="365"/>
      <c r="R8" s="359"/>
      <c r="S8" s="356"/>
    </row>
    <row r="9" spans="1:28" x14ac:dyDescent="0.3">
      <c r="A9" s="346"/>
      <c r="B9" s="348"/>
      <c r="C9" s="346"/>
      <c r="D9" s="350"/>
      <c r="E9" s="384"/>
      <c r="F9" s="350"/>
      <c r="G9" s="156">
        <v>7.5</v>
      </c>
      <c r="H9" s="360"/>
      <c r="I9" s="162">
        <v>7.5</v>
      </c>
      <c r="J9" s="360"/>
      <c r="K9" s="361"/>
      <c r="L9" s="363"/>
      <c r="M9" s="162">
        <f>+I6</f>
        <v>8.5</v>
      </c>
      <c r="N9" s="364"/>
      <c r="O9" s="363"/>
      <c r="P9" s="162">
        <f>+M6</f>
        <v>9.5399999999999991</v>
      </c>
      <c r="Q9" s="365"/>
      <c r="R9" s="359"/>
      <c r="S9" s="356"/>
    </row>
    <row r="10" spans="1:28" ht="15" thickBot="1" x14ac:dyDescent="0.35">
      <c r="A10" s="347"/>
      <c r="B10" s="349"/>
      <c r="C10" s="347"/>
      <c r="D10" s="351"/>
      <c r="E10" s="385"/>
      <c r="F10" s="351"/>
      <c r="G10" s="159">
        <f>+G9*30*4</f>
        <v>900</v>
      </c>
      <c r="H10" s="360"/>
      <c r="I10" s="165">
        <f>+I9*30*4</f>
        <v>900</v>
      </c>
      <c r="J10" s="360"/>
      <c r="K10" s="361"/>
      <c r="L10" s="363"/>
      <c r="M10" s="165">
        <f>+M9*30*4</f>
        <v>1020</v>
      </c>
      <c r="N10" s="364"/>
      <c r="O10" s="363"/>
      <c r="P10" s="165">
        <f>+P9*30*4</f>
        <v>1145</v>
      </c>
      <c r="Q10" s="365"/>
      <c r="R10" s="359"/>
      <c r="S10" s="357"/>
    </row>
    <row r="11" spans="1:28" ht="16.8" hidden="1" thickTop="1" thickBot="1" x14ac:dyDescent="0.35">
      <c r="A11" s="381" t="s">
        <v>57</v>
      </c>
      <c r="B11" s="382"/>
      <c r="C11" s="383"/>
      <c r="D11" s="186">
        <f t="shared" ref="D11:R11" si="0">+D12+D14+D18+D22+D24+D25+D26+D27+D28+D29+D30+D35+D36+D31</f>
        <v>207548744</v>
      </c>
      <c r="E11" s="187">
        <f t="shared" si="0"/>
        <v>19983637</v>
      </c>
      <c r="F11" s="186">
        <f t="shared" si="0"/>
        <v>187565107</v>
      </c>
      <c r="G11" s="55">
        <f t="shared" si="0"/>
        <v>52008688</v>
      </c>
      <c r="H11" s="188">
        <f t="shared" si="0"/>
        <v>4030192</v>
      </c>
      <c r="I11" s="55">
        <f t="shared" si="0"/>
        <v>72702028</v>
      </c>
      <c r="J11" s="188">
        <f t="shared" si="0"/>
        <v>8553179</v>
      </c>
      <c r="K11" s="198">
        <f t="shared" si="0"/>
        <v>4522987</v>
      </c>
      <c r="L11" s="55">
        <f t="shared" si="0"/>
        <v>221117705</v>
      </c>
      <c r="M11" s="55">
        <f t="shared" si="0"/>
        <v>248172106</v>
      </c>
      <c r="N11" s="189">
        <f t="shared" si="0"/>
        <v>27054401</v>
      </c>
      <c r="O11" s="55">
        <f t="shared" si="0"/>
        <v>248172106</v>
      </c>
      <c r="P11" s="55">
        <f t="shared" si="0"/>
        <v>269243322</v>
      </c>
      <c r="Q11" s="61">
        <f t="shared" si="0"/>
        <v>21071216</v>
      </c>
      <c r="R11" s="71">
        <f t="shared" si="0"/>
        <v>61694578</v>
      </c>
      <c r="S11" s="48"/>
    </row>
    <row r="12" spans="1:28" ht="15" hidden="1" thickTop="1" x14ac:dyDescent="0.3">
      <c r="A12" s="379">
        <v>62</v>
      </c>
      <c r="B12" s="377" t="s">
        <v>24</v>
      </c>
      <c r="C12" s="6" t="s">
        <v>5</v>
      </c>
      <c r="D12" s="45">
        <f t="shared" ref="D12:R12" si="1">SUM(D13:D13)</f>
        <v>39086622</v>
      </c>
      <c r="E12" s="144">
        <f t="shared" si="1"/>
        <v>3675962</v>
      </c>
      <c r="F12" s="45">
        <f t="shared" si="1"/>
        <v>35410660</v>
      </c>
      <c r="G12" s="46">
        <f t="shared" si="1"/>
        <v>12795052</v>
      </c>
      <c r="H12" s="166">
        <f t="shared" si="1"/>
        <v>991499</v>
      </c>
      <c r="I12" s="46">
        <f t="shared" si="1"/>
        <v>13377360</v>
      </c>
      <c r="J12" s="166">
        <f t="shared" si="1"/>
        <v>1573807</v>
      </c>
      <c r="K12" s="176">
        <f t="shared" si="1"/>
        <v>582308</v>
      </c>
      <c r="L12" s="46">
        <f t="shared" si="1"/>
        <v>40833546</v>
      </c>
      <c r="M12" s="46">
        <f t="shared" si="1"/>
        <v>45829650</v>
      </c>
      <c r="N12" s="190">
        <f t="shared" si="1"/>
        <v>4996104</v>
      </c>
      <c r="O12" s="46">
        <f t="shared" si="1"/>
        <v>45829650</v>
      </c>
      <c r="P12" s="46">
        <f t="shared" si="1"/>
        <v>49720847</v>
      </c>
      <c r="Q12" s="62">
        <f t="shared" si="1"/>
        <v>3891197</v>
      </c>
      <c r="R12" s="56">
        <f t="shared" si="1"/>
        <v>10634225</v>
      </c>
      <c r="S12" s="47" t="s">
        <v>25</v>
      </c>
    </row>
    <row r="13" spans="1:28" ht="15" hidden="1" thickTop="1" x14ac:dyDescent="0.3">
      <c r="A13" s="379"/>
      <c r="B13" s="377"/>
      <c r="C13" s="6"/>
      <c r="D13" s="37">
        <v>39086622</v>
      </c>
      <c r="E13" s="145">
        <v>3675962</v>
      </c>
      <c r="F13" s="37">
        <f>+D13-E13</f>
        <v>35410660</v>
      </c>
      <c r="G13" s="27">
        <f>+(F13*$G$6/$G$9)/3</f>
        <v>12795052</v>
      </c>
      <c r="H13" s="167">
        <f>+G13-F13/3</f>
        <v>991499</v>
      </c>
      <c r="I13" s="27">
        <f>+(F13*$I$6/$I$9)/3</f>
        <v>13377360</v>
      </c>
      <c r="J13" s="167">
        <f>+I13-F13/3</f>
        <v>1573807</v>
      </c>
      <c r="K13" s="177">
        <f>+J13-H13</f>
        <v>582308</v>
      </c>
      <c r="L13" s="27">
        <f>+D13+K13*3</f>
        <v>40833546</v>
      </c>
      <c r="M13" s="27">
        <f>+L13*$M$6/$M$9</f>
        <v>45829650</v>
      </c>
      <c r="N13" s="191">
        <f>+M13-L13</f>
        <v>4996104</v>
      </c>
      <c r="O13" s="27">
        <f>L13+N13</f>
        <v>45829650</v>
      </c>
      <c r="P13" s="27">
        <f>+O13*$P$6/$P$9</f>
        <v>49720847</v>
      </c>
      <c r="Q13" s="63">
        <f>+P13-O13</f>
        <v>3891197</v>
      </c>
      <c r="R13" s="57">
        <f>Q13+N13+K13*3</f>
        <v>10634225</v>
      </c>
      <c r="S13" s="7" t="s">
        <v>26</v>
      </c>
      <c r="T13" s="8" t="s">
        <v>2</v>
      </c>
    </row>
    <row r="14" spans="1:28" ht="15" hidden="1" thickTop="1" x14ac:dyDescent="0.3">
      <c r="A14" s="379"/>
      <c r="B14" s="377"/>
      <c r="C14" s="9" t="s">
        <v>6</v>
      </c>
      <c r="D14" s="38">
        <f t="shared" ref="D14:R14" si="2">SUM(D15:D17)</f>
        <v>28955416</v>
      </c>
      <c r="E14" s="146">
        <f t="shared" si="2"/>
        <v>2696120</v>
      </c>
      <c r="F14" s="38">
        <f t="shared" si="2"/>
        <v>26259296</v>
      </c>
      <c r="G14" s="28">
        <f t="shared" si="2"/>
        <v>9488359</v>
      </c>
      <c r="H14" s="168">
        <f t="shared" si="2"/>
        <v>735260</v>
      </c>
      <c r="I14" s="28">
        <f t="shared" si="2"/>
        <v>9920178</v>
      </c>
      <c r="J14" s="168">
        <f t="shared" si="2"/>
        <v>1167079</v>
      </c>
      <c r="K14" s="178">
        <f t="shared" si="2"/>
        <v>431819</v>
      </c>
      <c r="L14" s="28">
        <f t="shared" si="2"/>
        <v>30250873</v>
      </c>
      <c r="M14" s="28">
        <f t="shared" si="2"/>
        <v>33952156</v>
      </c>
      <c r="N14" s="192">
        <f t="shared" si="2"/>
        <v>3701283</v>
      </c>
      <c r="O14" s="28">
        <f t="shared" si="2"/>
        <v>33952156</v>
      </c>
      <c r="P14" s="28">
        <f t="shared" si="2"/>
        <v>36834886</v>
      </c>
      <c r="Q14" s="64">
        <f t="shared" si="2"/>
        <v>2882730</v>
      </c>
      <c r="R14" s="58">
        <f t="shared" si="2"/>
        <v>7879470</v>
      </c>
      <c r="S14" s="10" t="s">
        <v>29</v>
      </c>
    </row>
    <row r="15" spans="1:28" ht="15" hidden="1" thickTop="1" x14ac:dyDescent="0.3">
      <c r="A15" s="379"/>
      <c r="B15" s="377"/>
      <c r="C15" s="11"/>
      <c r="D15" s="37">
        <v>3071353</v>
      </c>
      <c r="E15" s="145">
        <v>287689</v>
      </c>
      <c r="F15" s="37">
        <f>+D15-E15</f>
        <v>2783664</v>
      </c>
      <c r="G15" s="27">
        <f t="shared" ref="G15:G17" si="3">+(F15*$G$6/$G$9)/3</f>
        <v>1005831</v>
      </c>
      <c r="H15" s="167">
        <f>+G15-F15/3</f>
        <v>77943</v>
      </c>
      <c r="I15" s="27">
        <f t="shared" ref="I15:I17" si="4">+(F15*$I$6/$I$9)/3</f>
        <v>1051606</v>
      </c>
      <c r="J15" s="167">
        <f>+I15-F15/3</f>
        <v>123718</v>
      </c>
      <c r="K15" s="177">
        <f t="shared" ref="K15:K36" si="5">+J15-H15</f>
        <v>45775</v>
      </c>
      <c r="L15" s="27">
        <f t="shared" ref="L15:L17" si="6">+D15+K15*3</f>
        <v>3208678</v>
      </c>
      <c r="M15" s="27">
        <f t="shared" ref="M15:M17" si="7">+L15*$M$6/$M$9</f>
        <v>3601269</v>
      </c>
      <c r="N15" s="191">
        <f t="shared" ref="N15:N17" si="8">+M15-L15</f>
        <v>392591</v>
      </c>
      <c r="O15" s="27">
        <f t="shared" ref="O15:O17" si="9">L15+N15</f>
        <v>3601269</v>
      </c>
      <c r="P15" s="27">
        <f t="shared" ref="P15:P17" si="10">+O15*$P$6/$P$9</f>
        <v>3907037</v>
      </c>
      <c r="Q15" s="63">
        <f t="shared" ref="Q15:Q17" si="11">+P15-O15</f>
        <v>305768</v>
      </c>
      <c r="R15" s="57">
        <f>Q15+N15+K15*3</f>
        <v>835684</v>
      </c>
      <c r="S15" s="7" t="s">
        <v>31</v>
      </c>
      <c r="T15" s="8" t="s">
        <v>2</v>
      </c>
    </row>
    <row r="16" spans="1:28" ht="15" hidden="1" thickTop="1" x14ac:dyDescent="0.3">
      <c r="A16" s="379"/>
      <c r="B16" s="377"/>
      <c r="C16" s="11"/>
      <c r="D16" s="37">
        <v>2214650</v>
      </c>
      <c r="E16" s="145">
        <v>196862</v>
      </c>
      <c r="F16" s="37">
        <f>+D16-E16</f>
        <v>2017788</v>
      </c>
      <c r="G16" s="27">
        <f t="shared" si="3"/>
        <v>729094</v>
      </c>
      <c r="H16" s="167">
        <f>+G16-F16/3</f>
        <v>56498</v>
      </c>
      <c r="I16" s="27">
        <f t="shared" si="4"/>
        <v>762275</v>
      </c>
      <c r="J16" s="167">
        <f>+I16-F16/3</f>
        <v>89679</v>
      </c>
      <c r="K16" s="177">
        <f t="shared" si="5"/>
        <v>33181</v>
      </c>
      <c r="L16" s="27">
        <f t="shared" si="6"/>
        <v>2314193</v>
      </c>
      <c r="M16" s="27">
        <f t="shared" si="7"/>
        <v>2597341</v>
      </c>
      <c r="N16" s="191">
        <f t="shared" si="8"/>
        <v>283148</v>
      </c>
      <c r="O16" s="27">
        <f t="shared" si="9"/>
        <v>2597341</v>
      </c>
      <c r="P16" s="27">
        <f t="shared" si="10"/>
        <v>2817870</v>
      </c>
      <c r="Q16" s="63">
        <f t="shared" si="11"/>
        <v>220529</v>
      </c>
      <c r="R16" s="57">
        <f>Q16+N16+K16*3</f>
        <v>603220</v>
      </c>
      <c r="S16" s="7" t="s">
        <v>32</v>
      </c>
      <c r="T16" s="8" t="s">
        <v>0</v>
      </c>
    </row>
    <row r="17" spans="1:28" ht="15" thickTop="1" x14ac:dyDescent="0.3">
      <c r="A17" s="379"/>
      <c r="B17" s="377"/>
      <c r="C17" s="11"/>
      <c r="D17" s="37">
        <v>23669413</v>
      </c>
      <c r="E17" s="145">
        <v>2211569</v>
      </c>
      <c r="F17" s="37">
        <f>+D17-E17</f>
        <v>21457844</v>
      </c>
      <c r="G17" s="27">
        <f t="shared" si="3"/>
        <v>7753434</v>
      </c>
      <c r="H17" s="167">
        <f>+G17-F17/3</f>
        <v>600819</v>
      </c>
      <c r="I17" s="27">
        <f t="shared" si="4"/>
        <v>8106297</v>
      </c>
      <c r="J17" s="167">
        <f>+I17-F17/3</f>
        <v>953682</v>
      </c>
      <c r="K17" s="177">
        <f t="shared" si="5"/>
        <v>352863</v>
      </c>
      <c r="L17" s="27">
        <f t="shared" si="6"/>
        <v>24728002</v>
      </c>
      <c r="M17" s="27">
        <f t="shared" si="7"/>
        <v>27753546</v>
      </c>
      <c r="N17" s="191">
        <f t="shared" si="8"/>
        <v>3025544</v>
      </c>
      <c r="O17" s="27">
        <f t="shared" si="9"/>
        <v>27753546</v>
      </c>
      <c r="P17" s="27">
        <f t="shared" si="10"/>
        <v>30109979</v>
      </c>
      <c r="Q17" s="63">
        <f t="shared" si="11"/>
        <v>2356433</v>
      </c>
      <c r="R17" s="57">
        <f>Q17+N17+K17*3</f>
        <v>6440566</v>
      </c>
      <c r="S17" s="7" t="s">
        <v>4</v>
      </c>
      <c r="T17" s="8" t="s">
        <v>3</v>
      </c>
    </row>
    <row r="18" spans="1:28" hidden="1" x14ac:dyDescent="0.3">
      <c r="A18" s="347">
        <v>15</v>
      </c>
      <c r="B18" s="349" t="s">
        <v>34</v>
      </c>
      <c r="C18" s="4" t="s">
        <v>8</v>
      </c>
      <c r="D18" s="36">
        <f t="shared" ref="D18:R18" si="12">SUM(D19:D21)</f>
        <v>14718805</v>
      </c>
      <c r="E18" s="148">
        <f t="shared" si="12"/>
        <v>1378845</v>
      </c>
      <c r="F18" s="36">
        <f t="shared" si="12"/>
        <v>13339960</v>
      </c>
      <c r="G18" s="26">
        <f t="shared" si="12"/>
        <v>4820172</v>
      </c>
      <c r="H18" s="171">
        <f t="shared" si="12"/>
        <v>373519</v>
      </c>
      <c r="I18" s="26">
        <f t="shared" si="12"/>
        <v>5039541</v>
      </c>
      <c r="J18" s="171">
        <f t="shared" si="12"/>
        <v>592888</v>
      </c>
      <c r="K18" s="181">
        <f t="shared" si="12"/>
        <v>219369</v>
      </c>
      <c r="L18" s="26">
        <f t="shared" si="12"/>
        <v>15376912</v>
      </c>
      <c r="M18" s="26">
        <f t="shared" si="12"/>
        <v>17258323</v>
      </c>
      <c r="N18" s="194">
        <f t="shared" si="12"/>
        <v>1881411</v>
      </c>
      <c r="O18" s="26">
        <f t="shared" si="12"/>
        <v>17258323</v>
      </c>
      <c r="P18" s="26">
        <f t="shared" si="12"/>
        <v>18723653</v>
      </c>
      <c r="Q18" s="65">
        <f t="shared" si="12"/>
        <v>1465330</v>
      </c>
      <c r="R18" s="59">
        <f t="shared" si="12"/>
        <v>4004848</v>
      </c>
      <c r="S18" s="5" t="s">
        <v>35</v>
      </c>
      <c r="T18" s="8"/>
    </row>
    <row r="19" spans="1:28" s="82" customFormat="1" hidden="1" x14ac:dyDescent="0.3">
      <c r="A19" s="379"/>
      <c r="B19" s="377"/>
      <c r="C19" s="83"/>
      <c r="D19" s="84">
        <v>13653176</v>
      </c>
      <c r="E19" s="153">
        <v>1302328</v>
      </c>
      <c r="F19" s="85">
        <f>+D19-E19</f>
        <v>12350848</v>
      </c>
      <c r="G19" s="76">
        <f>+(F19*$G$6/$G$9)/3</f>
        <v>4462773</v>
      </c>
      <c r="H19" s="169">
        <f>+G19-F19/3</f>
        <v>345824</v>
      </c>
      <c r="I19" s="76">
        <f t="shared" ref="I19:I21" si="13">+(F19*$I$6/$I$9)/3</f>
        <v>4665876</v>
      </c>
      <c r="J19" s="169">
        <f>+I19-F19/3</f>
        <v>548927</v>
      </c>
      <c r="K19" s="179">
        <f t="shared" si="5"/>
        <v>203103</v>
      </c>
      <c r="L19" s="76">
        <f t="shared" ref="L19:L21" si="14">+D19+K19*3</f>
        <v>14262485</v>
      </c>
      <c r="M19" s="76">
        <f t="shared" ref="M19:M21" si="15">+L19*$M$6/$M$9</f>
        <v>16007542</v>
      </c>
      <c r="N19" s="193">
        <f t="shared" ref="N19:N21" si="16">+M19-L19</f>
        <v>1745057</v>
      </c>
      <c r="O19" s="76">
        <f t="shared" ref="O19:O21" si="17">L19+N19</f>
        <v>16007542</v>
      </c>
      <c r="P19" s="76">
        <f t="shared" ref="P19:P21" si="18">+O19*$P$6/$P$9</f>
        <v>17366673</v>
      </c>
      <c r="Q19" s="77">
        <f t="shared" ref="Q19:Q21" si="19">+P19-O19</f>
        <v>1359131</v>
      </c>
      <c r="R19" s="75">
        <f>Q19+N19+K19*3</f>
        <v>3713497</v>
      </c>
      <c r="S19" s="78" t="s">
        <v>30</v>
      </c>
      <c r="T19" s="79" t="s">
        <v>64</v>
      </c>
      <c r="U19" s="80"/>
      <c r="V19" s="80"/>
      <c r="W19" s="81"/>
      <c r="X19" s="81"/>
      <c r="Y19" s="81"/>
      <c r="Z19" s="81"/>
      <c r="AA19" s="81"/>
      <c r="AB19" s="81"/>
    </row>
    <row r="20" spans="1:28" hidden="1" x14ac:dyDescent="0.3">
      <c r="A20" s="379"/>
      <c r="B20" s="377"/>
      <c r="C20" s="6"/>
      <c r="D20" s="40">
        <v>271788</v>
      </c>
      <c r="E20" s="149">
        <v>5952</v>
      </c>
      <c r="F20" s="102">
        <f t="shared" ref="F20:F23" si="20">+D20-E20</f>
        <v>265836</v>
      </c>
      <c r="G20" s="27">
        <f t="shared" ref="G20:G21" si="21">+(F20*$G$6/$G$9)/3</f>
        <v>96055</v>
      </c>
      <c r="H20" s="167">
        <f>+G20-F20/3</f>
        <v>7443</v>
      </c>
      <c r="I20" s="27">
        <f t="shared" si="13"/>
        <v>100427</v>
      </c>
      <c r="J20" s="167">
        <f>+I20-F20/3</f>
        <v>11815</v>
      </c>
      <c r="K20" s="177">
        <f t="shared" si="5"/>
        <v>4372</v>
      </c>
      <c r="L20" s="27">
        <f t="shared" si="14"/>
        <v>284904</v>
      </c>
      <c r="M20" s="27">
        <f t="shared" si="15"/>
        <v>319763</v>
      </c>
      <c r="N20" s="191">
        <f t="shared" si="16"/>
        <v>34859</v>
      </c>
      <c r="O20" s="27">
        <f t="shared" si="17"/>
        <v>319763</v>
      </c>
      <c r="P20" s="27">
        <f t="shared" si="18"/>
        <v>346913</v>
      </c>
      <c r="Q20" s="63">
        <f t="shared" si="19"/>
        <v>27150</v>
      </c>
      <c r="R20" s="57">
        <f>Q20+N20+K20*3</f>
        <v>75125</v>
      </c>
      <c r="S20" s="7" t="s">
        <v>36</v>
      </c>
      <c r="T20" s="8" t="s">
        <v>1</v>
      </c>
    </row>
    <row r="21" spans="1:28" hidden="1" x14ac:dyDescent="0.3">
      <c r="A21" s="379"/>
      <c r="B21" s="377"/>
      <c r="C21" s="6"/>
      <c r="D21" s="40">
        <v>793841</v>
      </c>
      <c r="E21" s="149">
        <v>70565</v>
      </c>
      <c r="F21" s="102">
        <f t="shared" si="20"/>
        <v>723276</v>
      </c>
      <c r="G21" s="27">
        <f t="shared" si="21"/>
        <v>261344</v>
      </c>
      <c r="H21" s="167">
        <f>+G21-F21/3</f>
        <v>20252</v>
      </c>
      <c r="I21" s="27">
        <f t="shared" si="13"/>
        <v>273238</v>
      </c>
      <c r="J21" s="167">
        <f>+I21-F21/3</f>
        <v>32146</v>
      </c>
      <c r="K21" s="177">
        <f t="shared" si="5"/>
        <v>11894</v>
      </c>
      <c r="L21" s="27">
        <f t="shared" si="14"/>
        <v>829523</v>
      </c>
      <c r="M21" s="27">
        <f t="shared" si="15"/>
        <v>931018</v>
      </c>
      <c r="N21" s="191">
        <f t="shared" si="16"/>
        <v>101495</v>
      </c>
      <c r="O21" s="27">
        <f t="shared" si="17"/>
        <v>931018</v>
      </c>
      <c r="P21" s="27">
        <f t="shared" si="18"/>
        <v>1010067</v>
      </c>
      <c r="Q21" s="63">
        <f t="shared" si="19"/>
        <v>79049</v>
      </c>
      <c r="R21" s="57">
        <f>Q21+N21+K21*3</f>
        <v>216226</v>
      </c>
      <c r="S21" s="7" t="s">
        <v>32</v>
      </c>
      <c r="T21" s="8" t="s">
        <v>0</v>
      </c>
    </row>
    <row r="22" spans="1:28" hidden="1" x14ac:dyDescent="0.3">
      <c r="A22" s="379"/>
      <c r="B22" s="377"/>
      <c r="C22" s="9" t="s">
        <v>9</v>
      </c>
      <c r="D22" s="38">
        <f t="shared" ref="D22:R22" si="22">SUM(D23:D23)</f>
        <v>82871</v>
      </c>
      <c r="E22" s="146">
        <f t="shared" si="22"/>
        <v>7722</v>
      </c>
      <c r="F22" s="38">
        <f t="shared" si="22"/>
        <v>75149</v>
      </c>
      <c r="G22" s="28">
        <f t="shared" si="22"/>
        <v>27154</v>
      </c>
      <c r="H22" s="168">
        <f t="shared" si="22"/>
        <v>2104</v>
      </c>
      <c r="I22" s="28">
        <f t="shared" si="22"/>
        <v>28390</v>
      </c>
      <c r="J22" s="168">
        <f t="shared" si="22"/>
        <v>3340</v>
      </c>
      <c r="K22" s="178">
        <f t="shared" si="22"/>
        <v>1236</v>
      </c>
      <c r="L22" s="28">
        <f t="shared" si="22"/>
        <v>86579</v>
      </c>
      <c r="M22" s="28">
        <f t="shared" si="22"/>
        <v>97172</v>
      </c>
      <c r="N22" s="192">
        <f t="shared" si="22"/>
        <v>10593</v>
      </c>
      <c r="O22" s="28">
        <f t="shared" si="22"/>
        <v>97172</v>
      </c>
      <c r="P22" s="28">
        <f t="shared" si="22"/>
        <v>105422</v>
      </c>
      <c r="Q22" s="64">
        <f t="shared" si="22"/>
        <v>8250</v>
      </c>
      <c r="R22" s="58">
        <f t="shared" si="22"/>
        <v>22551</v>
      </c>
      <c r="S22" s="10" t="s">
        <v>38</v>
      </c>
      <c r="T22" s="8"/>
    </row>
    <row r="23" spans="1:28" ht="12.6" hidden="1" customHeight="1" x14ac:dyDescent="0.3">
      <c r="A23" s="379"/>
      <c r="B23" s="377"/>
      <c r="C23" s="9"/>
      <c r="D23" s="41">
        <v>82871</v>
      </c>
      <c r="E23" s="149">
        <v>7722</v>
      </c>
      <c r="F23" s="102">
        <f t="shared" si="20"/>
        <v>75149</v>
      </c>
      <c r="G23" s="27">
        <f>+(F23*$G$6/$G$9)/3</f>
        <v>27154</v>
      </c>
      <c r="H23" s="167">
        <f>+G23-F23/3</f>
        <v>2104</v>
      </c>
      <c r="I23" s="27">
        <f t="shared" ref="I23:I30" si="23">+(F23*$I$6/$I$9)/3</f>
        <v>28390</v>
      </c>
      <c r="J23" s="167">
        <f>+I23-F23/3</f>
        <v>3340</v>
      </c>
      <c r="K23" s="177">
        <f t="shared" si="5"/>
        <v>1236</v>
      </c>
      <c r="L23" s="27">
        <f t="shared" ref="L23:L30" si="24">+D23+K23*3</f>
        <v>86579</v>
      </c>
      <c r="M23" s="27">
        <f t="shared" ref="M23:M30" si="25">+L23*$M$6/$M$9</f>
        <v>97172</v>
      </c>
      <c r="N23" s="191">
        <f t="shared" ref="N23:N30" si="26">+M23-L23</f>
        <v>10593</v>
      </c>
      <c r="O23" s="27">
        <f t="shared" ref="O23:O30" si="27">L23+N23</f>
        <v>97172</v>
      </c>
      <c r="P23" s="27">
        <f t="shared" ref="P23:P30" si="28">+O23*$P$6/$P$9</f>
        <v>105422</v>
      </c>
      <c r="Q23" s="63">
        <f t="shared" ref="Q23:Q30" si="29">+P23-O23</f>
        <v>8250</v>
      </c>
      <c r="R23" s="57">
        <f>Q23+N23+K23*3</f>
        <v>22551</v>
      </c>
      <c r="S23" s="7" t="s">
        <v>30</v>
      </c>
      <c r="T23" s="8" t="s">
        <v>1</v>
      </c>
    </row>
    <row r="24" spans="1:28" hidden="1" x14ac:dyDescent="0.3">
      <c r="A24" s="379"/>
      <c r="B24" s="377"/>
      <c r="C24" s="9" t="s">
        <v>10</v>
      </c>
      <c r="D24" s="38">
        <v>49431596</v>
      </c>
      <c r="E24" s="146">
        <v>4697040</v>
      </c>
      <c r="F24" s="38">
        <f>+D24-E24</f>
        <v>44734556</v>
      </c>
      <c r="G24" s="33">
        <f t="shared" ref="G24:G30" si="30">+(F24*$G$6/$G$9)/3</f>
        <v>16164086</v>
      </c>
      <c r="H24" s="201">
        <f>+G24-F24/3</f>
        <v>1252567</v>
      </c>
      <c r="I24" s="33">
        <f t="shared" si="23"/>
        <v>16899721</v>
      </c>
      <c r="J24" s="201">
        <f>+I24-F24/3</f>
        <v>1988202</v>
      </c>
      <c r="K24" s="205">
        <f t="shared" si="5"/>
        <v>735635</v>
      </c>
      <c r="L24" s="33">
        <f t="shared" si="24"/>
        <v>51638501</v>
      </c>
      <c r="M24" s="33">
        <f t="shared" si="25"/>
        <v>57956623</v>
      </c>
      <c r="N24" s="209">
        <f t="shared" si="26"/>
        <v>6318122</v>
      </c>
      <c r="O24" s="33">
        <f t="shared" si="27"/>
        <v>57956623</v>
      </c>
      <c r="P24" s="33">
        <f t="shared" si="28"/>
        <v>62877468</v>
      </c>
      <c r="Q24" s="210">
        <f t="shared" si="29"/>
        <v>4920845</v>
      </c>
      <c r="R24" s="211">
        <f>Q24+N24+K24*3</f>
        <v>13445872</v>
      </c>
      <c r="S24" s="10" t="s">
        <v>40</v>
      </c>
      <c r="T24" s="8" t="s">
        <v>0</v>
      </c>
    </row>
    <row r="25" spans="1:28" hidden="1" x14ac:dyDescent="0.3">
      <c r="A25" s="379"/>
      <c r="B25" s="377"/>
      <c r="C25" s="9" t="s">
        <v>11</v>
      </c>
      <c r="D25" s="38">
        <v>1197835</v>
      </c>
      <c r="E25" s="146">
        <v>118704</v>
      </c>
      <c r="F25" s="38">
        <f t="shared" ref="F25:F30" si="31">+D25-E25</f>
        <v>1079131</v>
      </c>
      <c r="G25" s="33">
        <f>+(F25*$G$6/$G$9)/3</f>
        <v>389926</v>
      </c>
      <c r="H25" s="201">
        <f>+G25-F25/3</f>
        <v>30216</v>
      </c>
      <c r="I25" s="33">
        <f t="shared" si="23"/>
        <v>407672</v>
      </c>
      <c r="J25" s="201">
        <f t="shared" ref="J25:J30" si="32">+I25-F25/3</f>
        <v>47962</v>
      </c>
      <c r="K25" s="205">
        <f t="shared" si="5"/>
        <v>17746</v>
      </c>
      <c r="L25" s="33">
        <f t="shared" si="24"/>
        <v>1251073</v>
      </c>
      <c r="M25" s="33">
        <f t="shared" si="25"/>
        <v>1404145</v>
      </c>
      <c r="N25" s="209">
        <f t="shared" si="26"/>
        <v>153072</v>
      </c>
      <c r="O25" s="33">
        <f t="shared" si="27"/>
        <v>1404145</v>
      </c>
      <c r="P25" s="33">
        <f t="shared" si="28"/>
        <v>1523365</v>
      </c>
      <c r="Q25" s="210">
        <f t="shared" si="29"/>
        <v>119220</v>
      </c>
      <c r="R25" s="211">
        <f t="shared" ref="R25:R30" si="33">Q25+N25+K25*3</f>
        <v>325530</v>
      </c>
      <c r="S25" s="10" t="s">
        <v>13</v>
      </c>
      <c r="T25" s="8" t="s">
        <v>1</v>
      </c>
    </row>
    <row r="26" spans="1:28" hidden="1" x14ac:dyDescent="0.3">
      <c r="A26" s="380"/>
      <c r="B26" s="378"/>
      <c r="C26" s="12" t="s">
        <v>12</v>
      </c>
      <c r="D26" s="110">
        <v>22409133</v>
      </c>
      <c r="E26" s="212">
        <v>2305589</v>
      </c>
      <c r="F26" s="110">
        <f t="shared" si="31"/>
        <v>20103544</v>
      </c>
      <c r="G26" s="199"/>
      <c r="H26" s="204"/>
      <c r="I26" s="34">
        <f>+(D26*$I$6/$I$9)/3</f>
        <v>8465672</v>
      </c>
      <c r="J26" s="202">
        <f>+I26-D26/3</f>
        <v>995961</v>
      </c>
      <c r="K26" s="206">
        <f t="shared" si="5"/>
        <v>995961</v>
      </c>
      <c r="L26" s="34">
        <f t="shared" si="24"/>
        <v>25397016</v>
      </c>
      <c r="M26" s="34">
        <f t="shared" si="25"/>
        <v>28504416</v>
      </c>
      <c r="N26" s="213">
        <f t="shared" si="26"/>
        <v>3107400</v>
      </c>
      <c r="O26" s="34">
        <f t="shared" si="27"/>
        <v>28504416</v>
      </c>
      <c r="P26" s="34">
        <f t="shared" si="28"/>
        <v>30924602</v>
      </c>
      <c r="Q26" s="214">
        <f t="shared" si="29"/>
        <v>2420186</v>
      </c>
      <c r="R26" s="215">
        <f t="shared" si="33"/>
        <v>8515469</v>
      </c>
      <c r="S26" s="13" t="s">
        <v>41</v>
      </c>
      <c r="T26" s="8" t="s">
        <v>69</v>
      </c>
    </row>
    <row r="27" spans="1:28" hidden="1" x14ac:dyDescent="0.3">
      <c r="A27" s="14">
        <v>10</v>
      </c>
      <c r="B27" s="14" t="s">
        <v>42</v>
      </c>
      <c r="C27" s="14" t="s">
        <v>14</v>
      </c>
      <c r="D27" s="42">
        <v>246920</v>
      </c>
      <c r="E27" s="150">
        <v>25348</v>
      </c>
      <c r="F27" s="111">
        <f t="shared" si="31"/>
        <v>221572</v>
      </c>
      <c r="G27" s="30">
        <f t="shared" si="30"/>
        <v>80061</v>
      </c>
      <c r="H27" s="203">
        <f t="shared" ref="H27:H30" si="34">+G27-F27/3</f>
        <v>6204</v>
      </c>
      <c r="I27" s="30">
        <f t="shared" si="23"/>
        <v>83705</v>
      </c>
      <c r="J27" s="203">
        <f t="shared" si="32"/>
        <v>9848</v>
      </c>
      <c r="K27" s="207">
        <f t="shared" si="5"/>
        <v>3644</v>
      </c>
      <c r="L27" s="30">
        <f t="shared" si="24"/>
        <v>257852</v>
      </c>
      <c r="M27" s="30">
        <f t="shared" si="25"/>
        <v>289401</v>
      </c>
      <c r="N27" s="216">
        <f t="shared" si="26"/>
        <v>31549</v>
      </c>
      <c r="O27" s="30">
        <f t="shared" si="27"/>
        <v>289401</v>
      </c>
      <c r="P27" s="30">
        <f t="shared" si="28"/>
        <v>313973</v>
      </c>
      <c r="Q27" s="217">
        <f t="shared" si="29"/>
        <v>24572</v>
      </c>
      <c r="R27" s="218">
        <f t="shared" si="33"/>
        <v>67053</v>
      </c>
      <c r="S27" s="15" t="s">
        <v>43</v>
      </c>
      <c r="T27" s="8" t="s">
        <v>0</v>
      </c>
    </row>
    <row r="28" spans="1:28" hidden="1" x14ac:dyDescent="0.3">
      <c r="A28" s="16">
        <v>16</v>
      </c>
      <c r="B28" s="16" t="s">
        <v>44</v>
      </c>
      <c r="C28" s="16" t="s">
        <v>15</v>
      </c>
      <c r="D28" s="42">
        <v>848870</v>
      </c>
      <c r="E28" s="150">
        <v>83556</v>
      </c>
      <c r="F28" s="111">
        <f t="shared" si="31"/>
        <v>765314</v>
      </c>
      <c r="G28" s="30">
        <f t="shared" si="30"/>
        <v>276533</v>
      </c>
      <c r="H28" s="203">
        <f t="shared" si="34"/>
        <v>21428</v>
      </c>
      <c r="I28" s="30">
        <f t="shared" si="23"/>
        <v>289119</v>
      </c>
      <c r="J28" s="203">
        <f t="shared" si="32"/>
        <v>34014</v>
      </c>
      <c r="K28" s="207">
        <f t="shared" si="5"/>
        <v>12586</v>
      </c>
      <c r="L28" s="30">
        <f t="shared" si="24"/>
        <v>886628</v>
      </c>
      <c r="M28" s="30">
        <f t="shared" si="25"/>
        <v>995110</v>
      </c>
      <c r="N28" s="216">
        <f t="shared" si="26"/>
        <v>108482</v>
      </c>
      <c r="O28" s="30">
        <f t="shared" si="27"/>
        <v>995110</v>
      </c>
      <c r="P28" s="30">
        <f t="shared" si="28"/>
        <v>1079600</v>
      </c>
      <c r="Q28" s="217">
        <f t="shared" si="29"/>
        <v>84490</v>
      </c>
      <c r="R28" s="218">
        <f t="shared" si="33"/>
        <v>230730</v>
      </c>
      <c r="S28" s="15" t="s">
        <v>45</v>
      </c>
      <c r="T28" s="8" t="s">
        <v>0</v>
      </c>
    </row>
    <row r="29" spans="1:28" hidden="1" x14ac:dyDescent="0.3">
      <c r="A29" s="16">
        <v>18</v>
      </c>
      <c r="B29" s="16" t="s">
        <v>46</v>
      </c>
      <c r="C29" s="16" t="s">
        <v>16</v>
      </c>
      <c r="D29" s="218">
        <v>456659</v>
      </c>
      <c r="E29" s="150">
        <v>43215</v>
      </c>
      <c r="F29" s="111">
        <f t="shared" si="31"/>
        <v>413444</v>
      </c>
      <c r="G29" s="30">
        <f t="shared" si="30"/>
        <v>149391</v>
      </c>
      <c r="H29" s="203">
        <f t="shared" si="34"/>
        <v>11576</v>
      </c>
      <c r="I29" s="30">
        <f t="shared" si="23"/>
        <v>156190</v>
      </c>
      <c r="J29" s="203">
        <f t="shared" si="32"/>
        <v>18375</v>
      </c>
      <c r="K29" s="207">
        <f t="shared" si="5"/>
        <v>6799</v>
      </c>
      <c r="L29" s="30">
        <f t="shared" si="24"/>
        <v>477056</v>
      </c>
      <c r="M29" s="30">
        <f t="shared" si="25"/>
        <v>535425</v>
      </c>
      <c r="N29" s="216">
        <f t="shared" si="26"/>
        <v>58369</v>
      </c>
      <c r="O29" s="30">
        <f t="shared" si="27"/>
        <v>535425</v>
      </c>
      <c r="P29" s="30">
        <f t="shared" si="28"/>
        <v>580886</v>
      </c>
      <c r="Q29" s="217">
        <f t="shared" si="29"/>
        <v>45461</v>
      </c>
      <c r="R29" s="218">
        <f t="shared" si="33"/>
        <v>124227</v>
      </c>
      <c r="S29" s="15" t="s">
        <v>47</v>
      </c>
      <c r="T29" s="8" t="s">
        <v>0</v>
      </c>
    </row>
    <row r="30" spans="1:28" hidden="1" x14ac:dyDescent="0.3">
      <c r="A30" s="17">
        <v>19</v>
      </c>
      <c r="B30" s="17" t="s">
        <v>48</v>
      </c>
      <c r="C30" s="17" t="s">
        <v>17</v>
      </c>
      <c r="D30" s="42">
        <v>131200</v>
      </c>
      <c r="E30" s="150">
        <v>11510</v>
      </c>
      <c r="F30" s="111">
        <f t="shared" si="31"/>
        <v>119690</v>
      </c>
      <c r="G30" s="30">
        <f t="shared" si="30"/>
        <v>43248</v>
      </c>
      <c r="H30" s="203">
        <f t="shared" si="34"/>
        <v>3351</v>
      </c>
      <c r="I30" s="30">
        <f t="shared" si="23"/>
        <v>45216</v>
      </c>
      <c r="J30" s="203">
        <f t="shared" si="32"/>
        <v>5319</v>
      </c>
      <c r="K30" s="207">
        <f t="shared" si="5"/>
        <v>1968</v>
      </c>
      <c r="L30" s="30">
        <f t="shared" si="24"/>
        <v>137104</v>
      </c>
      <c r="M30" s="30">
        <f t="shared" si="25"/>
        <v>153879</v>
      </c>
      <c r="N30" s="216">
        <f t="shared" si="26"/>
        <v>16775</v>
      </c>
      <c r="O30" s="30">
        <f t="shared" si="27"/>
        <v>153879</v>
      </c>
      <c r="P30" s="30">
        <f t="shared" si="28"/>
        <v>166944</v>
      </c>
      <c r="Q30" s="217">
        <f t="shared" si="29"/>
        <v>13065</v>
      </c>
      <c r="R30" s="218">
        <f t="shared" si="33"/>
        <v>35744</v>
      </c>
      <c r="S30" s="18" t="s">
        <v>49</v>
      </c>
      <c r="T30" s="8" t="s">
        <v>1</v>
      </c>
    </row>
    <row r="31" spans="1:28" hidden="1" x14ac:dyDescent="0.3">
      <c r="A31" s="349">
        <v>22</v>
      </c>
      <c r="B31" s="349" t="s">
        <v>50</v>
      </c>
      <c r="C31" s="19" t="s">
        <v>18</v>
      </c>
      <c r="D31" s="43">
        <f t="shared" ref="D31:F31" si="35">SUM(D32:D34)</f>
        <v>49473469</v>
      </c>
      <c r="E31" s="151">
        <f t="shared" ref="E31" si="36">SUM(E32:E34)</f>
        <v>4891905</v>
      </c>
      <c r="F31" s="43">
        <f t="shared" si="35"/>
        <v>44581564</v>
      </c>
      <c r="G31" s="31">
        <f t="shared" ref="G31:K31" si="37">SUM(G32:G34)</f>
        <v>7608049</v>
      </c>
      <c r="H31" s="173">
        <f t="shared" si="37"/>
        <v>589554</v>
      </c>
      <c r="I31" s="31">
        <f t="shared" ref="I31" si="38">SUM(I32:I34)</f>
        <v>17815023</v>
      </c>
      <c r="J31" s="173">
        <f t="shared" si="37"/>
        <v>2095886</v>
      </c>
      <c r="K31" s="183">
        <f t="shared" si="37"/>
        <v>1506332</v>
      </c>
      <c r="L31" s="31">
        <f t="shared" ref="L31:M31" si="39">SUM(L32:L34)</f>
        <v>53992465</v>
      </c>
      <c r="M31" s="31">
        <f t="shared" si="39"/>
        <v>60598602</v>
      </c>
      <c r="N31" s="195">
        <f t="shared" ref="N31:R31" si="40">SUM(N32:N34)</f>
        <v>6606137</v>
      </c>
      <c r="O31" s="31">
        <f t="shared" si="40"/>
        <v>60598602</v>
      </c>
      <c r="P31" s="31">
        <f t="shared" si="40"/>
        <v>65743766</v>
      </c>
      <c r="Q31" s="66">
        <f t="shared" si="40"/>
        <v>5145164</v>
      </c>
      <c r="R31" s="53">
        <f t="shared" si="40"/>
        <v>16270297</v>
      </c>
      <c r="S31" s="20"/>
      <c r="T31" s="21"/>
    </row>
    <row r="32" spans="1:28" hidden="1" x14ac:dyDescent="0.3">
      <c r="A32" s="377"/>
      <c r="B32" s="377"/>
      <c r="C32" s="22"/>
      <c r="D32" s="37">
        <v>21461752</v>
      </c>
      <c r="E32" s="57">
        <v>2126796</v>
      </c>
      <c r="F32" s="37">
        <f>+D32-E32</f>
        <v>19334956</v>
      </c>
      <c r="G32" s="27">
        <f t="shared" ref="G32:G33" si="41">+(F32*$G$6/$G$9)/3</f>
        <v>6986364</v>
      </c>
      <c r="H32" s="167">
        <f>+G32-F32/3</f>
        <v>541379</v>
      </c>
      <c r="I32" s="27">
        <f t="shared" ref="I32:I36" si="42">+(F32*$I$6/$I$9)/3</f>
        <v>7304317</v>
      </c>
      <c r="J32" s="167">
        <f>+I32-F32/3</f>
        <v>859332</v>
      </c>
      <c r="K32" s="177">
        <f t="shared" si="5"/>
        <v>317953</v>
      </c>
      <c r="L32" s="27">
        <f t="shared" ref="L32:L36" si="43">+D32+K32*3</f>
        <v>22415611</v>
      </c>
      <c r="M32" s="27">
        <f t="shared" ref="M32:M36" si="44">+L32*$M$6/$M$9</f>
        <v>25158227</v>
      </c>
      <c r="N32" s="191">
        <f t="shared" ref="N32:N36" si="45">+M32-L32</f>
        <v>2742616</v>
      </c>
      <c r="O32" s="27">
        <f t="shared" ref="O32:O36" si="46">L32+N32</f>
        <v>25158227</v>
      </c>
      <c r="P32" s="27">
        <f t="shared" ref="P32:P36" si="47">+O32*$P$6/$P$9</f>
        <v>27294303</v>
      </c>
      <c r="Q32" s="63">
        <f t="shared" ref="Q32:Q36" si="48">+P32-O32</f>
        <v>2136076</v>
      </c>
      <c r="R32" s="57">
        <f>Q32+N32+K32*3</f>
        <v>5832551</v>
      </c>
      <c r="S32" s="7" t="s">
        <v>51</v>
      </c>
      <c r="T32" s="8" t="s">
        <v>0</v>
      </c>
    </row>
    <row r="33" spans="1:33" hidden="1" x14ac:dyDescent="0.3">
      <c r="A33" s="377"/>
      <c r="B33" s="377"/>
      <c r="C33" s="22"/>
      <c r="D33" s="37">
        <v>1909790</v>
      </c>
      <c r="E33" s="57">
        <v>189259</v>
      </c>
      <c r="F33" s="37">
        <f t="shared" ref="F33:F36" si="49">+D33-E33</f>
        <v>1720531</v>
      </c>
      <c r="G33" s="27">
        <f t="shared" si="41"/>
        <v>621685</v>
      </c>
      <c r="H33" s="167">
        <f>+G33-F33/3</f>
        <v>48175</v>
      </c>
      <c r="I33" s="27">
        <f t="shared" si="42"/>
        <v>649978</v>
      </c>
      <c r="J33" s="167">
        <f>+I33-F33/3</f>
        <v>76468</v>
      </c>
      <c r="K33" s="177">
        <f t="shared" si="5"/>
        <v>28293</v>
      </c>
      <c r="L33" s="27">
        <f t="shared" si="43"/>
        <v>1994669</v>
      </c>
      <c r="M33" s="27">
        <f t="shared" si="44"/>
        <v>2238723</v>
      </c>
      <c r="N33" s="191">
        <f t="shared" si="45"/>
        <v>244054</v>
      </c>
      <c r="O33" s="27">
        <f t="shared" si="46"/>
        <v>2238723</v>
      </c>
      <c r="P33" s="27">
        <f t="shared" si="47"/>
        <v>2428803</v>
      </c>
      <c r="Q33" s="63">
        <f t="shared" si="48"/>
        <v>190080</v>
      </c>
      <c r="R33" s="57">
        <f>Q33+N33+K33*3</f>
        <v>519013</v>
      </c>
      <c r="S33" s="7" t="s">
        <v>52</v>
      </c>
      <c r="T33" s="8" t="s">
        <v>0</v>
      </c>
    </row>
    <row r="34" spans="1:33" hidden="1" x14ac:dyDescent="0.3">
      <c r="A34" s="378"/>
      <c r="B34" s="378"/>
      <c r="C34" s="23"/>
      <c r="D34" s="117">
        <v>26101927</v>
      </c>
      <c r="E34" s="293">
        <v>2575850</v>
      </c>
      <c r="F34" s="117">
        <f t="shared" si="49"/>
        <v>23526077</v>
      </c>
      <c r="G34" s="200"/>
      <c r="H34" s="200"/>
      <c r="I34" s="35">
        <f>+(D34*$I$6/$I$9)/3</f>
        <v>9860728</v>
      </c>
      <c r="J34" s="174">
        <f>+I34-D34/3</f>
        <v>1160086</v>
      </c>
      <c r="K34" s="184">
        <f t="shared" si="5"/>
        <v>1160086</v>
      </c>
      <c r="L34" s="35">
        <f t="shared" si="43"/>
        <v>29582185</v>
      </c>
      <c r="M34" s="35">
        <f t="shared" si="44"/>
        <v>33201652</v>
      </c>
      <c r="N34" s="196">
        <f t="shared" si="45"/>
        <v>3619467</v>
      </c>
      <c r="O34" s="35">
        <f t="shared" si="46"/>
        <v>33201652</v>
      </c>
      <c r="P34" s="35">
        <f t="shared" si="47"/>
        <v>36020660</v>
      </c>
      <c r="Q34" s="67">
        <f t="shared" si="48"/>
        <v>2819008</v>
      </c>
      <c r="R34" s="70">
        <f>Q34+N34+K34*3</f>
        <v>9918733</v>
      </c>
      <c r="S34" s="24" t="s">
        <v>53</v>
      </c>
      <c r="T34" s="8" t="s">
        <v>71</v>
      </c>
    </row>
    <row r="35" spans="1:33" hidden="1" x14ac:dyDescent="0.3">
      <c r="A35" s="348">
        <v>29</v>
      </c>
      <c r="B35" s="348" t="s">
        <v>54</v>
      </c>
      <c r="C35" s="19" t="s">
        <v>19</v>
      </c>
      <c r="D35" s="43">
        <v>246922</v>
      </c>
      <c r="E35" s="151">
        <v>23336</v>
      </c>
      <c r="F35" s="43">
        <f t="shared" si="49"/>
        <v>223586</v>
      </c>
      <c r="G35" s="31">
        <f t="shared" ref="G35:G36" si="50">+(F35*$G$6/$G$9)/3</f>
        <v>80789</v>
      </c>
      <c r="H35" s="173">
        <f>+G35-F35/3</f>
        <v>6260</v>
      </c>
      <c r="I35" s="31">
        <f t="shared" si="42"/>
        <v>84466</v>
      </c>
      <c r="J35" s="173">
        <f>+I35-F35/3</f>
        <v>9937</v>
      </c>
      <c r="K35" s="183">
        <f t="shared" si="5"/>
        <v>3677</v>
      </c>
      <c r="L35" s="31">
        <f t="shared" si="43"/>
        <v>257953</v>
      </c>
      <c r="M35" s="31">
        <f t="shared" si="44"/>
        <v>289514</v>
      </c>
      <c r="N35" s="195">
        <f t="shared" si="45"/>
        <v>31561</v>
      </c>
      <c r="O35" s="31">
        <f t="shared" si="46"/>
        <v>289514</v>
      </c>
      <c r="P35" s="31">
        <f t="shared" si="47"/>
        <v>314095</v>
      </c>
      <c r="Q35" s="66">
        <f t="shared" si="48"/>
        <v>24581</v>
      </c>
      <c r="R35" s="53">
        <f>Q35+N35+K35*3</f>
        <v>67173</v>
      </c>
      <c r="S35" s="5" t="s">
        <v>55</v>
      </c>
      <c r="T35" s="320" t="s">
        <v>0</v>
      </c>
    </row>
    <row r="36" spans="1:33" x14ac:dyDescent="0.3">
      <c r="A36" s="348"/>
      <c r="B36" s="348"/>
      <c r="C36" s="23" t="s">
        <v>20</v>
      </c>
      <c r="D36" s="44">
        <v>262426</v>
      </c>
      <c r="E36" s="152">
        <v>24785</v>
      </c>
      <c r="F36" s="44">
        <f t="shared" si="49"/>
        <v>237641</v>
      </c>
      <c r="G36" s="32">
        <f t="shared" si="50"/>
        <v>85868</v>
      </c>
      <c r="H36" s="175">
        <f>+G36-F36/3</f>
        <v>6654</v>
      </c>
      <c r="I36" s="32">
        <f t="shared" si="42"/>
        <v>89775</v>
      </c>
      <c r="J36" s="175">
        <f>+I36-F36/3</f>
        <v>10561</v>
      </c>
      <c r="K36" s="185">
        <f t="shared" si="5"/>
        <v>3907</v>
      </c>
      <c r="L36" s="32">
        <f t="shared" si="43"/>
        <v>274147</v>
      </c>
      <c r="M36" s="32">
        <f t="shared" si="44"/>
        <v>307690</v>
      </c>
      <c r="N36" s="197">
        <f t="shared" si="45"/>
        <v>33543</v>
      </c>
      <c r="O36" s="32">
        <f t="shared" si="46"/>
        <v>307690</v>
      </c>
      <c r="P36" s="32">
        <f t="shared" si="47"/>
        <v>333815</v>
      </c>
      <c r="Q36" s="68">
        <f t="shared" si="48"/>
        <v>26125</v>
      </c>
      <c r="R36" s="54">
        <f>Q36+N36+K36*3</f>
        <v>71389</v>
      </c>
      <c r="S36" s="13" t="s">
        <v>56</v>
      </c>
      <c r="T36" s="8" t="s">
        <v>3</v>
      </c>
    </row>
    <row r="37" spans="1:33" hidden="1" x14ac:dyDescent="0.3">
      <c r="D37" s="25"/>
      <c r="E37" s="25"/>
      <c r="F37" s="25"/>
      <c r="S37" s="8"/>
    </row>
    <row r="38" spans="1:33" x14ac:dyDescent="0.3">
      <c r="D38" s="25"/>
      <c r="E38" s="25"/>
      <c r="F38" s="25"/>
    </row>
    <row r="39" spans="1:33" s="248" customFormat="1" ht="49.8" hidden="1" customHeight="1" x14ac:dyDescent="0.3">
      <c r="A39" s="374" t="s">
        <v>106</v>
      </c>
      <c r="B39" s="374"/>
      <c r="C39" s="374"/>
      <c r="D39" s="250">
        <f t="shared" ref="D39:R39" si="51">+D13+D15+D16+D17+D19+D20+D21+D23+D24+D25+D27+D28+D29+D30+D32+D33+D35+D36</f>
        <v>159037684</v>
      </c>
      <c r="E39" s="251">
        <f t="shared" si="51"/>
        <v>15102198</v>
      </c>
      <c r="F39" s="250">
        <f t="shared" si="51"/>
        <v>143935486</v>
      </c>
      <c r="G39" s="249">
        <f t="shared" si="51"/>
        <v>52008688</v>
      </c>
      <c r="H39" s="252">
        <f t="shared" si="51"/>
        <v>4030192</v>
      </c>
      <c r="I39" s="249">
        <f t="shared" si="51"/>
        <v>54375628</v>
      </c>
      <c r="J39" s="252">
        <f t="shared" si="51"/>
        <v>6397132</v>
      </c>
      <c r="K39" s="253">
        <f t="shared" si="51"/>
        <v>2366940</v>
      </c>
      <c r="L39" s="249">
        <f t="shared" si="51"/>
        <v>166138504</v>
      </c>
      <c r="M39" s="249">
        <f t="shared" si="51"/>
        <v>186466038</v>
      </c>
      <c r="N39" s="254">
        <f t="shared" si="51"/>
        <v>20327534</v>
      </c>
      <c r="O39" s="249">
        <f t="shared" si="51"/>
        <v>186466038</v>
      </c>
      <c r="P39" s="249">
        <f t="shared" si="51"/>
        <v>202298060</v>
      </c>
      <c r="Q39" s="255">
        <f t="shared" si="51"/>
        <v>15832022</v>
      </c>
      <c r="R39" s="256">
        <f t="shared" si="51"/>
        <v>43260376</v>
      </c>
      <c r="S39" s="246"/>
      <c r="T39" s="246"/>
      <c r="U39" s="246"/>
      <c r="V39" s="246"/>
      <c r="W39" s="247"/>
      <c r="X39" s="247"/>
      <c r="Y39" s="247"/>
      <c r="Z39" s="247"/>
      <c r="AA39" s="247"/>
      <c r="AB39" s="247"/>
    </row>
    <row r="40" spans="1:33" s="248" customFormat="1" ht="49.8" hidden="1" customHeight="1" x14ac:dyDescent="0.3">
      <c r="A40" s="375" t="s">
        <v>115</v>
      </c>
      <c r="B40" s="375"/>
      <c r="C40" s="375"/>
      <c r="D40" s="250">
        <f t="shared" ref="D40:R40" si="52">+D26</f>
        <v>22409133</v>
      </c>
      <c r="E40" s="251">
        <f t="shared" si="52"/>
        <v>2305589</v>
      </c>
      <c r="F40" s="250">
        <f t="shared" si="52"/>
        <v>20103544</v>
      </c>
      <c r="G40" s="249">
        <f t="shared" si="52"/>
        <v>0</v>
      </c>
      <c r="H40" s="252">
        <f t="shared" si="52"/>
        <v>0</v>
      </c>
      <c r="I40" s="249">
        <f t="shared" si="52"/>
        <v>8465672</v>
      </c>
      <c r="J40" s="252">
        <f t="shared" si="52"/>
        <v>995961</v>
      </c>
      <c r="K40" s="253">
        <f t="shared" si="52"/>
        <v>995961</v>
      </c>
      <c r="L40" s="249">
        <f t="shared" si="52"/>
        <v>25397016</v>
      </c>
      <c r="M40" s="249">
        <f t="shared" si="52"/>
        <v>28504416</v>
      </c>
      <c r="N40" s="254">
        <f t="shared" si="52"/>
        <v>3107400</v>
      </c>
      <c r="O40" s="249">
        <f t="shared" si="52"/>
        <v>28504416</v>
      </c>
      <c r="P40" s="249">
        <f t="shared" si="52"/>
        <v>30924602</v>
      </c>
      <c r="Q40" s="255">
        <f t="shared" si="52"/>
        <v>2420186</v>
      </c>
      <c r="R40" s="256">
        <f t="shared" si="52"/>
        <v>8515469</v>
      </c>
      <c r="S40" s="246"/>
      <c r="T40" s="246"/>
      <c r="U40" s="246"/>
      <c r="V40" s="246"/>
      <c r="W40" s="247"/>
      <c r="X40" s="247"/>
      <c r="Y40" s="247"/>
      <c r="Z40" s="247"/>
      <c r="AA40" s="247"/>
      <c r="AB40" s="247"/>
    </row>
    <row r="41" spans="1:33" s="248" customFormat="1" ht="49.8" hidden="1" customHeight="1" x14ac:dyDescent="0.3">
      <c r="A41" s="375" t="s">
        <v>116</v>
      </c>
      <c r="B41" s="375"/>
      <c r="C41" s="375"/>
      <c r="D41" s="250">
        <f t="shared" ref="D41:R41" si="53">+D34</f>
        <v>26101927</v>
      </c>
      <c r="E41" s="251">
        <f t="shared" si="53"/>
        <v>2575850</v>
      </c>
      <c r="F41" s="250">
        <f t="shared" si="53"/>
        <v>23526077</v>
      </c>
      <c r="G41" s="249">
        <f t="shared" si="53"/>
        <v>0</v>
      </c>
      <c r="H41" s="252">
        <f t="shared" si="53"/>
        <v>0</v>
      </c>
      <c r="I41" s="249">
        <f t="shared" si="53"/>
        <v>9860728</v>
      </c>
      <c r="J41" s="252">
        <f t="shared" si="53"/>
        <v>1160086</v>
      </c>
      <c r="K41" s="253">
        <f t="shared" si="53"/>
        <v>1160086</v>
      </c>
      <c r="L41" s="249">
        <f t="shared" si="53"/>
        <v>29582185</v>
      </c>
      <c r="M41" s="249">
        <f t="shared" si="53"/>
        <v>33201652</v>
      </c>
      <c r="N41" s="254">
        <f t="shared" si="53"/>
        <v>3619467</v>
      </c>
      <c r="O41" s="249">
        <f t="shared" si="53"/>
        <v>33201652</v>
      </c>
      <c r="P41" s="249">
        <f t="shared" si="53"/>
        <v>36020660</v>
      </c>
      <c r="Q41" s="255">
        <f t="shared" si="53"/>
        <v>2819008</v>
      </c>
      <c r="R41" s="256">
        <f t="shared" si="53"/>
        <v>9918733</v>
      </c>
      <c r="S41" s="246"/>
      <c r="T41" s="246"/>
      <c r="U41" s="246"/>
      <c r="V41" s="246"/>
      <c r="W41" s="247"/>
      <c r="X41" s="247"/>
      <c r="Y41" s="247"/>
      <c r="Z41" s="247"/>
      <c r="AA41" s="247"/>
      <c r="AB41" s="247"/>
    </row>
    <row r="42" spans="1:33" s="266" customFormat="1" ht="33.6" hidden="1" customHeight="1" x14ac:dyDescent="0.3">
      <c r="A42" s="376" t="s">
        <v>57</v>
      </c>
      <c r="B42" s="376"/>
      <c r="C42" s="376"/>
      <c r="D42" s="257">
        <f t="shared" ref="D42:R42" si="54">SUM(D39:D41)</f>
        <v>207548744</v>
      </c>
      <c r="E42" s="258">
        <f t="shared" si="54"/>
        <v>19983637</v>
      </c>
      <c r="F42" s="257">
        <f t="shared" si="54"/>
        <v>187565107</v>
      </c>
      <c r="G42" s="267">
        <f t="shared" si="54"/>
        <v>52008688</v>
      </c>
      <c r="H42" s="259">
        <f t="shared" si="54"/>
        <v>4030192</v>
      </c>
      <c r="I42" s="267">
        <f t="shared" si="54"/>
        <v>72702028</v>
      </c>
      <c r="J42" s="259">
        <f t="shared" si="54"/>
        <v>8553179</v>
      </c>
      <c r="K42" s="260">
        <f t="shared" si="54"/>
        <v>4522987</v>
      </c>
      <c r="L42" s="267">
        <f t="shared" si="54"/>
        <v>221117705</v>
      </c>
      <c r="M42" s="267">
        <f t="shared" si="54"/>
        <v>248172106</v>
      </c>
      <c r="N42" s="261">
        <f t="shared" si="54"/>
        <v>27054401</v>
      </c>
      <c r="O42" s="267">
        <f t="shared" si="54"/>
        <v>248172106</v>
      </c>
      <c r="P42" s="267">
        <f t="shared" si="54"/>
        <v>269243322</v>
      </c>
      <c r="Q42" s="262">
        <f t="shared" si="54"/>
        <v>21071216</v>
      </c>
      <c r="R42" s="263">
        <f t="shared" si="54"/>
        <v>61694578</v>
      </c>
      <c r="S42" s="264"/>
      <c r="T42" s="264"/>
      <c r="U42" s="264"/>
      <c r="V42" s="264"/>
      <c r="W42" s="265"/>
      <c r="X42" s="265"/>
      <c r="Y42" s="265"/>
      <c r="Z42" s="265"/>
      <c r="AA42" s="265"/>
      <c r="AB42" s="265"/>
    </row>
    <row r="43" spans="1:33" x14ac:dyDescent="0.3">
      <c r="D43" s="25"/>
      <c r="E43" s="25"/>
      <c r="F43" s="25"/>
    </row>
    <row r="44" spans="1:33" x14ac:dyDescent="0.3">
      <c r="D44" s="25"/>
      <c r="E44" s="25"/>
      <c r="F44" s="25"/>
      <c r="J44" s="2">
        <v>23</v>
      </c>
      <c r="K44" s="2">
        <v>24</v>
      </c>
      <c r="L44" s="2">
        <v>25</v>
      </c>
      <c r="M44" s="2">
        <v>26</v>
      </c>
    </row>
    <row r="45" spans="1:33" x14ac:dyDescent="0.3">
      <c r="D45" s="25"/>
      <c r="E45" s="25"/>
      <c r="F45" s="25"/>
      <c r="J45" s="25">
        <f>+K42</f>
        <v>4522987</v>
      </c>
      <c r="K45" s="25">
        <f>+J45*3</f>
        <v>13568961</v>
      </c>
      <c r="L45" s="25">
        <f>+K45</f>
        <v>13568961</v>
      </c>
      <c r="M45" s="25">
        <f>+L45</f>
        <v>13568961</v>
      </c>
      <c r="N45" s="1"/>
      <c r="O45" s="25">
        <f>+J52+J58+J66+J73+J81+J87+J93+J99+J105+J111+J117+J123+K131+K137+K143+K149+K157+K165+K171</f>
        <v>4522987</v>
      </c>
      <c r="P45" s="25">
        <f t="shared" ref="P45:R45" si="55">+K52+K58+K66+K73+K81+K87+K93+K99+K105+K111+K117+K123+L131+L137+L143+L149+L157+L165+L171</f>
        <v>13568961</v>
      </c>
      <c r="Q45" s="25">
        <f t="shared" si="55"/>
        <v>13568961</v>
      </c>
      <c r="R45" s="25">
        <f t="shared" si="55"/>
        <v>13568961</v>
      </c>
      <c r="AC45" s="2"/>
      <c r="AD45" s="2"/>
      <c r="AE45" s="2"/>
      <c r="AF45" s="2"/>
      <c r="AG45" s="2"/>
    </row>
    <row r="46" spans="1:33" x14ac:dyDescent="0.3">
      <c r="D46" s="25"/>
      <c r="E46" s="25"/>
      <c r="F46" s="25"/>
      <c r="J46" s="25"/>
      <c r="K46" s="25">
        <f>+N42</f>
        <v>27054401</v>
      </c>
      <c r="L46" s="25">
        <f>+K46</f>
        <v>27054401</v>
      </c>
      <c r="M46" s="25">
        <f>+L46</f>
        <v>27054401</v>
      </c>
      <c r="N46" s="1"/>
      <c r="O46" s="25">
        <f t="shared" ref="O46:O48" si="56">+J53+J59+J67+J74+J82+J88+J94+J100+J106+J112+J118+J124+K132+K138+K144+K150+K158+K166+K172</f>
        <v>0</v>
      </c>
      <c r="P46" s="25">
        <f t="shared" ref="P46:P48" si="57">+K53+K59+K67+K74+K82+K88+K94+K100+K106+K112+K118+K124+L132+L138+L144+L150+L158+L166+L172</f>
        <v>27054401</v>
      </c>
      <c r="Q46" s="25">
        <f t="shared" ref="Q46:Q48" si="58">+L53+L59+L67+L74+L82+L88+L94+L100+L106+L112+L118+L124+M132+M138+M144+M150+M158+M166+M172</f>
        <v>27054401</v>
      </c>
      <c r="R46" s="25">
        <f t="shared" ref="R46:R48" si="59">+M53+M59+M67+M74+M82+M88+M94+M100+M106+M112+M118+M124+N132+N138+N144+N150+N158+N166+N172</f>
        <v>27054401</v>
      </c>
      <c r="AC46" s="1"/>
    </row>
    <row r="47" spans="1:33" x14ac:dyDescent="0.3">
      <c r="D47" s="25"/>
      <c r="E47" s="25"/>
      <c r="F47" s="25"/>
      <c r="J47" s="25"/>
      <c r="K47" s="25"/>
      <c r="L47" s="25">
        <f>+Q42</f>
        <v>21071216</v>
      </c>
      <c r="M47" s="25">
        <f>+L47</f>
        <v>21071216</v>
      </c>
      <c r="N47" s="1"/>
      <c r="O47" s="25">
        <f t="shared" si="56"/>
        <v>0</v>
      </c>
      <c r="P47" s="25">
        <f t="shared" si="57"/>
        <v>0</v>
      </c>
      <c r="Q47" s="25">
        <f t="shared" si="58"/>
        <v>21071216</v>
      </c>
      <c r="R47" s="25">
        <f t="shared" si="59"/>
        <v>21071216</v>
      </c>
    </row>
    <row r="48" spans="1:33" x14ac:dyDescent="0.3">
      <c r="D48" s="25"/>
      <c r="E48" s="25"/>
      <c r="F48" s="25"/>
      <c r="J48" s="25">
        <f>SUM(J45:J47)</f>
        <v>4522987</v>
      </c>
      <c r="K48" s="25">
        <f t="shared" ref="K48:M48" si="60">SUM(K45:K47)</f>
        <v>40623362</v>
      </c>
      <c r="L48" s="25">
        <f t="shared" si="60"/>
        <v>61694578</v>
      </c>
      <c r="M48" s="25">
        <f t="shared" si="60"/>
        <v>61694578</v>
      </c>
      <c r="N48" s="1"/>
      <c r="O48" s="25">
        <f t="shared" si="56"/>
        <v>4522987</v>
      </c>
      <c r="P48" s="25">
        <f t="shared" si="57"/>
        <v>40623362</v>
      </c>
      <c r="Q48" s="25">
        <f t="shared" si="58"/>
        <v>61694578</v>
      </c>
      <c r="R48" s="25">
        <f t="shared" si="59"/>
        <v>61694578</v>
      </c>
      <c r="AC48" s="1"/>
    </row>
    <row r="49" spans="2:29" x14ac:dyDescent="0.3">
      <c r="D49" s="25"/>
      <c r="E49" s="25"/>
      <c r="F49" s="25"/>
      <c r="J49" s="25"/>
      <c r="K49" s="25"/>
      <c r="L49" s="25"/>
      <c r="M49" s="25"/>
      <c r="N49" s="1"/>
      <c r="O49" s="25"/>
      <c r="P49" s="25"/>
      <c r="Q49" s="25"/>
      <c r="R49" s="25"/>
      <c r="AC49" s="1"/>
    </row>
    <row r="50" spans="2:29" x14ac:dyDescent="0.3">
      <c r="D50" s="25"/>
      <c r="E50" s="25"/>
      <c r="F50" s="25"/>
      <c r="J50" s="386" t="s">
        <v>152</v>
      </c>
      <c r="K50" s="386"/>
      <c r="L50" s="386"/>
      <c r="M50" s="386"/>
      <c r="N50" s="386"/>
      <c r="O50" s="25">
        <f>+O45-J45</f>
        <v>0</v>
      </c>
      <c r="P50" s="25">
        <f t="shared" ref="P50:R50" si="61">+P45-K45</f>
        <v>0</v>
      </c>
      <c r="Q50" s="25">
        <f t="shared" si="61"/>
        <v>0</v>
      </c>
      <c r="R50" s="25">
        <f t="shared" si="61"/>
        <v>0</v>
      </c>
      <c r="AC50" s="1"/>
    </row>
    <row r="51" spans="2:29" x14ac:dyDescent="0.3">
      <c r="B51" s="3">
        <v>21.8</v>
      </c>
      <c r="C51" s="3">
        <f>+B51/12*4</f>
        <v>7.2666666666666702</v>
      </c>
      <c r="D51" s="25"/>
      <c r="E51" s="25"/>
      <c r="F51" s="25"/>
      <c r="J51" s="2">
        <v>23</v>
      </c>
      <c r="K51" s="2">
        <v>24</v>
      </c>
      <c r="L51" s="2">
        <v>25</v>
      </c>
      <c r="M51" s="2">
        <v>26</v>
      </c>
      <c r="N51" s="1"/>
      <c r="O51" s="25">
        <f t="shared" ref="O51:O53" si="62">+O46-J46</f>
        <v>0</v>
      </c>
      <c r="P51" s="25">
        <f t="shared" ref="P51:P53" si="63">+P46-K46</f>
        <v>0</v>
      </c>
      <c r="Q51" s="25">
        <f t="shared" ref="Q51:Q53" si="64">+Q46-L46</f>
        <v>0</v>
      </c>
      <c r="R51" s="25">
        <f t="shared" ref="R51:R53" si="65">+R46-M46</f>
        <v>0</v>
      </c>
    </row>
    <row r="52" spans="2:29" x14ac:dyDescent="0.3">
      <c r="D52" s="25"/>
      <c r="E52" s="25"/>
      <c r="F52" s="25"/>
      <c r="J52" s="319">
        <f>+K17</f>
        <v>352863</v>
      </c>
      <c r="K52" s="25">
        <f>+J52*3</f>
        <v>1058589</v>
      </c>
      <c r="L52" s="25">
        <f>+K52</f>
        <v>1058589</v>
      </c>
      <c r="M52" s="25">
        <f>+L52</f>
        <v>1058589</v>
      </c>
      <c r="N52" s="1" t="s">
        <v>153</v>
      </c>
      <c r="O52" s="25">
        <f t="shared" si="62"/>
        <v>0</v>
      </c>
      <c r="P52" s="25">
        <f t="shared" si="63"/>
        <v>0</v>
      </c>
      <c r="Q52" s="25">
        <f t="shared" si="64"/>
        <v>0</v>
      </c>
      <c r="R52" s="25">
        <f t="shared" si="65"/>
        <v>0</v>
      </c>
    </row>
    <row r="53" spans="2:29" x14ac:dyDescent="0.3">
      <c r="D53" s="25"/>
      <c r="E53" s="25"/>
      <c r="F53" s="25"/>
      <c r="J53" s="25"/>
      <c r="K53" s="319">
        <f>+N17</f>
        <v>3025544</v>
      </c>
      <c r="L53" s="25">
        <f>+K53</f>
        <v>3025544</v>
      </c>
      <c r="M53" s="25">
        <f>+L53</f>
        <v>3025544</v>
      </c>
      <c r="N53" s="1"/>
      <c r="O53" s="25">
        <f t="shared" si="62"/>
        <v>0</v>
      </c>
      <c r="P53" s="25">
        <f t="shared" si="63"/>
        <v>0</v>
      </c>
      <c r="Q53" s="25">
        <f t="shared" si="64"/>
        <v>0</v>
      </c>
      <c r="R53" s="25">
        <f t="shared" si="65"/>
        <v>0</v>
      </c>
    </row>
    <row r="54" spans="2:29" x14ac:dyDescent="0.3">
      <c r="D54" s="25"/>
      <c r="E54" s="25"/>
      <c r="F54" s="25"/>
      <c r="H54" s="25"/>
      <c r="I54" s="25"/>
      <c r="J54" s="25"/>
      <c r="K54" s="25"/>
      <c r="L54" s="319">
        <f>+Q17</f>
        <v>2356433</v>
      </c>
      <c r="M54" s="25">
        <f>+L54</f>
        <v>2356433</v>
      </c>
      <c r="N54" s="1"/>
    </row>
    <row r="55" spans="2:29" x14ac:dyDescent="0.3">
      <c r="D55" s="25"/>
      <c r="E55" s="25"/>
      <c r="F55" s="25"/>
      <c r="H55" s="25"/>
      <c r="J55" s="25">
        <f>SUM(J52:J54)</f>
        <v>352863</v>
      </c>
      <c r="K55" s="25">
        <f t="shared" ref="K55:M55" si="66">SUM(K52:K54)</f>
        <v>4084133</v>
      </c>
      <c r="L55" s="25">
        <f t="shared" si="66"/>
        <v>6440566</v>
      </c>
      <c r="M55" s="25">
        <f t="shared" si="66"/>
        <v>6440566</v>
      </c>
      <c r="N55" s="1"/>
    </row>
    <row r="56" spans="2:29" x14ac:dyDescent="0.3">
      <c r="D56" s="25"/>
      <c r="E56" s="25"/>
      <c r="F56" s="25"/>
      <c r="H56" s="25"/>
      <c r="J56" s="1"/>
      <c r="N56" s="25"/>
    </row>
    <row r="57" spans="2:29" x14ac:dyDescent="0.3">
      <c r="D57" s="25"/>
      <c r="E57" s="25"/>
      <c r="F57" s="25"/>
      <c r="H57" s="25"/>
      <c r="J57" s="2">
        <v>23</v>
      </c>
      <c r="K57" s="2">
        <v>24</v>
      </c>
      <c r="L57" s="2">
        <v>25</v>
      </c>
      <c r="M57" s="2">
        <v>26</v>
      </c>
      <c r="N57" s="1" t="s">
        <v>154</v>
      </c>
    </row>
    <row r="58" spans="2:29" x14ac:dyDescent="0.3">
      <c r="D58" s="25"/>
      <c r="E58" s="25"/>
      <c r="F58" s="25"/>
      <c r="H58" s="25"/>
      <c r="J58" s="319">
        <f>+K36</f>
        <v>3907</v>
      </c>
      <c r="K58" s="25">
        <f>+J58*3</f>
        <v>11721</v>
      </c>
      <c r="L58" s="25">
        <f>+K58</f>
        <v>11721</v>
      </c>
      <c r="M58" s="25">
        <f>+L58</f>
        <v>11721</v>
      </c>
      <c r="N58" s="25"/>
      <c r="O58" s="319">
        <f>+K17+K36</f>
        <v>356770</v>
      </c>
      <c r="P58" s="25">
        <f>+O58*3</f>
        <v>1070310</v>
      </c>
      <c r="Q58" s="25">
        <f>+P58</f>
        <v>1070310</v>
      </c>
      <c r="R58" s="25">
        <f>+Q58</f>
        <v>1070310</v>
      </c>
    </row>
    <row r="59" spans="2:29" x14ac:dyDescent="0.3">
      <c r="D59" s="25"/>
      <c r="E59" s="25"/>
      <c r="F59" s="25"/>
      <c r="H59" s="25"/>
      <c r="J59" s="25"/>
      <c r="K59" s="319">
        <f>+N36</f>
        <v>33543</v>
      </c>
      <c r="L59" s="25">
        <f>+K59</f>
        <v>33543</v>
      </c>
      <c r="M59" s="25">
        <f>+L59</f>
        <v>33543</v>
      </c>
      <c r="N59" s="25"/>
      <c r="O59" s="25"/>
      <c r="P59" s="319">
        <f>+N17+N36</f>
        <v>3059087</v>
      </c>
      <c r="Q59" s="25">
        <f>+P59</f>
        <v>3059087</v>
      </c>
      <c r="R59" s="25">
        <f>+Q59</f>
        <v>3059087</v>
      </c>
    </row>
    <row r="60" spans="2:29" x14ac:dyDescent="0.3">
      <c r="D60" s="25"/>
      <c r="E60" s="25"/>
      <c r="F60" s="25"/>
      <c r="H60" s="25"/>
      <c r="J60" s="25"/>
      <c r="K60" s="25"/>
      <c r="L60" s="319">
        <f>+Q36</f>
        <v>26125</v>
      </c>
      <c r="M60" s="25">
        <f>+L60</f>
        <v>26125</v>
      </c>
      <c r="N60" s="25"/>
      <c r="O60" s="25"/>
      <c r="P60" s="25"/>
      <c r="Q60" s="319">
        <f>+Q17+Q36</f>
        <v>2382558</v>
      </c>
      <c r="R60" s="25">
        <f>+Q60</f>
        <v>2382558</v>
      </c>
    </row>
    <row r="61" spans="2:29" x14ac:dyDescent="0.3">
      <c r="D61" s="25"/>
      <c r="E61" s="25"/>
      <c r="F61" s="25"/>
      <c r="H61" s="25"/>
      <c r="J61" s="25">
        <f>SUM(J58:J60)</f>
        <v>3907</v>
      </c>
      <c r="K61" s="25">
        <f t="shared" ref="K61:M61" si="67">SUM(K58:K60)</f>
        <v>45264</v>
      </c>
      <c r="L61" s="25">
        <f t="shared" si="67"/>
        <v>71389</v>
      </c>
      <c r="M61" s="25">
        <f t="shared" si="67"/>
        <v>71389</v>
      </c>
      <c r="N61" s="25"/>
      <c r="O61" s="25">
        <f>SUM(O58:O60)</f>
        <v>356770</v>
      </c>
      <c r="P61" s="25">
        <f t="shared" ref="P61:R61" si="68">SUM(P58:P60)</f>
        <v>4129397</v>
      </c>
      <c r="Q61" s="25">
        <f t="shared" si="68"/>
        <v>6511955</v>
      </c>
      <c r="R61" s="25">
        <f t="shared" si="68"/>
        <v>6511955</v>
      </c>
    </row>
    <row r="62" spans="2:29" x14ac:dyDescent="0.3">
      <c r="D62" s="25"/>
      <c r="E62" s="25"/>
      <c r="F62" s="25"/>
      <c r="H62" s="25"/>
      <c r="K62" s="25"/>
      <c r="L62" s="25"/>
      <c r="M62" s="25"/>
      <c r="N62" s="25"/>
      <c r="O62" s="25">
        <f>+J55+J61-O61</f>
        <v>0</v>
      </c>
      <c r="P62" s="25">
        <f t="shared" ref="P62:R62" si="69">+K55+K61-P61</f>
        <v>0</v>
      </c>
      <c r="Q62" s="25">
        <f t="shared" si="69"/>
        <v>0</v>
      </c>
      <c r="R62" s="25">
        <f t="shared" si="69"/>
        <v>0</v>
      </c>
    </row>
    <row r="63" spans="2:29" x14ac:dyDescent="0.3">
      <c r="D63" s="25"/>
      <c r="E63" s="25"/>
      <c r="F63" s="25"/>
      <c r="H63" s="25"/>
      <c r="K63" s="25"/>
      <c r="L63" s="25"/>
      <c r="M63" s="25"/>
      <c r="N63" s="25"/>
    </row>
    <row r="64" spans="2:29" x14ac:dyDescent="0.3">
      <c r="D64" s="25"/>
      <c r="E64" s="25"/>
      <c r="F64" s="25"/>
      <c r="H64" s="25"/>
      <c r="J64" s="386" t="s">
        <v>164</v>
      </c>
      <c r="K64" s="386"/>
      <c r="L64" s="386"/>
      <c r="M64" s="386"/>
      <c r="N64" s="386"/>
    </row>
    <row r="65" spans="4:25" x14ac:dyDescent="0.3">
      <c r="D65" s="25"/>
      <c r="E65" s="25"/>
      <c r="F65" s="25"/>
      <c r="H65" s="25"/>
      <c r="J65" s="2">
        <v>23</v>
      </c>
      <c r="K65" s="2">
        <v>24</v>
      </c>
      <c r="L65" s="2">
        <v>25</v>
      </c>
      <c r="M65" s="2">
        <v>26</v>
      </c>
      <c r="N65" s="25"/>
    </row>
    <row r="66" spans="4:25" x14ac:dyDescent="0.3">
      <c r="D66" s="25"/>
      <c r="E66" s="25"/>
      <c r="F66" s="25"/>
      <c r="H66" s="25"/>
      <c r="J66" s="319">
        <f>+K34</f>
        <v>1160086</v>
      </c>
      <c r="K66" s="25">
        <f>+J66*3</f>
        <v>3480258</v>
      </c>
      <c r="L66" s="25">
        <f>+K66</f>
        <v>3480258</v>
      </c>
      <c r="M66" s="25">
        <f>+L66</f>
        <v>3480258</v>
      </c>
      <c r="N66" s="1" t="s">
        <v>165</v>
      </c>
    </row>
    <row r="67" spans="4:25" x14ac:dyDescent="0.3">
      <c r="D67" s="25"/>
      <c r="E67" s="25"/>
      <c r="F67" s="25"/>
      <c r="H67" s="25"/>
      <c r="J67" s="25"/>
      <c r="K67" s="319">
        <f>+N34</f>
        <v>3619467</v>
      </c>
      <c r="L67" s="25">
        <f>+K67</f>
        <v>3619467</v>
      </c>
      <c r="M67" s="25">
        <f>+L67</f>
        <v>3619467</v>
      </c>
      <c r="N67" s="25"/>
    </row>
    <row r="68" spans="4:25" x14ac:dyDescent="0.3">
      <c r="D68" s="25"/>
      <c r="E68" s="25"/>
      <c r="F68" s="25"/>
      <c r="H68" s="25"/>
      <c r="J68" s="25"/>
      <c r="K68" s="25"/>
      <c r="L68" s="319">
        <f>+Q34</f>
        <v>2819008</v>
      </c>
      <c r="M68" s="25">
        <f>+L68</f>
        <v>2819008</v>
      </c>
      <c r="N68" s="25"/>
    </row>
    <row r="69" spans="4:25" x14ac:dyDescent="0.3">
      <c r="D69" s="25"/>
      <c r="E69" s="25"/>
      <c r="F69" s="25"/>
      <c r="H69" s="25"/>
      <c r="J69" s="25">
        <f>SUM(J66:J68)</f>
        <v>1160086</v>
      </c>
      <c r="K69" s="25">
        <f t="shared" ref="K69:M69" si="70">SUM(K66:K68)</f>
        <v>7099725</v>
      </c>
      <c r="L69" s="25">
        <f t="shared" si="70"/>
        <v>9918733</v>
      </c>
      <c r="M69" s="25">
        <f t="shared" si="70"/>
        <v>9918733</v>
      </c>
      <c r="N69" s="25"/>
    </row>
    <row r="70" spans="4:25" x14ac:dyDescent="0.3">
      <c r="D70" s="25"/>
      <c r="E70" s="25"/>
      <c r="F70" s="25"/>
      <c r="H70" s="25"/>
      <c r="K70" s="25"/>
      <c r="L70" s="25"/>
      <c r="M70" s="25"/>
      <c r="N70" s="25"/>
      <c r="U70" s="3"/>
      <c r="V70" s="3"/>
      <c r="W70" s="3"/>
      <c r="X70" s="3"/>
      <c r="Y70" s="3"/>
    </row>
    <row r="71" spans="4:25" x14ac:dyDescent="0.3">
      <c r="D71" s="25"/>
      <c r="E71" s="25"/>
      <c r="F71" s="25"/>
      <c r="H71" s="25"/>
      <c r="J71" s="386" t="s">
        <v>166</v>
      </c>
      <c r="K71" s="386"/>
      <c r="L71" s="386"/>
      <c r="M71" s="386"/>
      <c r="N71" s="386"/>
      <c r="V71" s="3"/>
      <c r="W71" s="3"/>
      <c r="X71" s="3"/>
      <c r="Y71" s="3"/>
    </row>
    <row r="72" spans="4:25" x14ac:dyDescent="0.3">
      <c r="D72" s="25"/>
      <c r="E72" s="25"/>
      <c r="F72" s="25"/>
      <c r="H72" s="25"/>
      <c r="J72" s="2">
        <v>23</v>
      </c>
      <c r="K72" s="2">
        <v>24</v>
      </c>
      <c r="L72" s="2">
        <v>25</v>
      </c>
      <c r="M72" s="2">
        <v>26</v>
      </c>
      <c r="N72" s="1" t="s">
        <v>174</v>
      </c>
      <c r="U72" s="3"/>
      <c r="V72" s="3"/>
      <c r="W72" s="3"/>
      <c r="X72" s="3"/>
      <c r="Y72" s="3"/>
    </row>
    <row r="73" spans="4:25" x14ac:dyDescent="0.3">
      <c r="D73" s="25"/>
      <c r="E73" s="25"/>
      <c r="F73" s="25"/>
      <c r="H73" s="25"/>
      <c r="J73" s="319">
        <f>+K26</f>
        <v>995961</v>
      </c>
      <c r="K73" s="25">
        <f>+J73*3</f>
        <v>2987883</v>
      </c>
      <c r="L73" s="25">
        <f>+K73</f>
        <v>2987883</v>
      </c>
      <c r="M73" s="25">
        <f>+L73</f>
        <v>2987883</v>
      </c>
      <c r="N73" s="25"/>
      <c r="V73" s="3"/>
      <c r="W73" s="3"/>
      <c r="X73" s="3"/>
      <c r="Y73" s="3"/>
    </row>
    <row r="74" spans="4:25" x14ac:dyDescent="0.3">
      <c r="D74" s="25"/>
      <c r="E74" s="25"/>
      <c r="F74" s="25"/>
      <c r="H74" s="25"/>
      <c r="J74" s="25"/>
      <c r="K74" s="319">
        <f>+N26</f>
        <v>3107400</v>
      </c>
      <c r="L74" s="25">
        <f>+K74</f>
        <v>3107400</v>
      </c>
      <c r="M74" s="25">
        <f>+L74</f>
        <v>3107400</v>
      </c>
      <c r="N74" s="25"/>
      <c r="V74" s="3"/>
      <c r="W74" s="3"/>
      <c r="X74" s="3"/>
      <c r="Y74" s="3"/>
    </row>
    <row r="75" spans="4:25" x14ac:dyDescent="0.3">
      <c r="D75" s="25"/>
      <c r="E75" s="25"/>
      <c r="F75" s="25"/>
      <c r="H75" s="25"/>
      <c r="J75" s="25"/>
      <c r="K75" s="25"/>
      <c r="L75" s="319">
        <f>+Q26</f>
        <v>2420186</v>
      </c>
      <c r="M75" s="25">
        <f>+L75</f>
        <v>2420186</v>
      </c>
      <c r="N75" s="25"/>
      <c r="V75" s="3"/>
      <c r="W75" s="3"/>
      <c r="X75" s="3"/>
      <c r="Y75" s="3"/>
    </row>
    <row r="76" spans="4:25" x14ac:dyDescent="0.3">
      <c r="D76" s="25"/>
      <c r="E76" s="25"/>
      <c r="F76" s="25"/>
      <c r="H76" s="25"/>
      <c r="J76" s="25">
        <f>SUM(J73:J75)</f>
        <v>995961</v>
      </c>
      <c r="K76" s="25">
        <f t="shared" ref="K76:M76" si="71">SUM(K73:K75)</f>
        <v>6095283</v>
      </c>
      <c r="L76" s="25">
        <f t="shared" si="71"/>
        <v>8515469</v>
      </c>
      <c r="M76" s="25">
        <f t="shared" si="71"/>
        <v>8515469</v>
      </c>
      <c r="N76" s="25"/>
    </row>
    <row r="77" spans="4:25" x14ac:dyDescent="0.3">
      <c r="D77" s="25"/>
      <c r="E77" s="25"/>
      <c r="F77" s="25"/>
      <c r="H77" s="25"/>
      <c r="K77" s="25"/>
      <c r="L77" s="25"/>
      <c r="M77" s="25"/>
      <c r="N77" s="25"/>
    </row>
    <row r="78" spans="4:25" x14ac:dyDescent="0.3">
      <c r="D78" s="25"/>
      <c r="E78" s="25"/>
      <c r="F78" s="25"/>
      <c r="H78" s="25"/>
      <c r="K78" s="25"/>
      <c r="L78" s="25"/>
      <c r="M78" s="25"/>
      <c r="N78" s="25"/>
    </row>
    <row r="79" spans="4:25" x14ac:dyDescent="0.3">
      <c r="D79" s="25"/>
      <c r="E79" s="25"/>
      <c r="F79" s="25"/>
      <c r="H79" s="25"/>
      <c r="J79" s="386" t="s">
        <v>0</v>
      </c>
      <c r="K79" s="386"/>
      <c r="L79" s="386"/>
      <c r="M79" s="386"/>
      <c r="N79" s="386"/>
    </row>
    <row r="80" spans="4:25" x14ac:dyDescent="0.3">
      <c r="D80" s="25"/>
      <c r="E80" s="25"/>
      <c r="F80" s="25"/>
      <c r="H80" s="25"/>
      <c r="J80" s="2">
        <v>23</v>
      </c>
      <c r="K80" s="2">
        <v>24</v>
      </c>
      <c r="L80" s="2">
        <v>25</v>
      </c>
      <c r="M80" s="2">
        <v>26</v>
      </c>
    </row>
    <row r="81" spans="4:14" x14ac:dyDescent="0.3">
      <c r="D81" s="25"/>
      <c r="E81" s="25"/>
      <c r="F81" s="25"/>
      <c r="H81" s="25"/>
      <c r="J81" s="319">
        <f>+K16</f>
        <v>33181</v>
      </c>
      <c r="K81" s="25">
        <f>+J81*3</f>
        <v>99543</v>
      </c>
      <c r="L81" s="25">
        <f>+K81</f>
        <v>99543</v>
      </c>
      <c r="M81" s="25">
        <f>+L81</f>
        <v>99543</v>
      </c>
      <c r="N81" s="1" t="s">
        <v>153</v>
      </c>
    </row>
    <row r="82" spans="4:14" x14ac:dyDescent="0.3">
      <c r="D82" s="25"/>
      <c r="E82" s="25"/>
      <c r="F82" s="25"/>
      <c r="H82" s="25"/>
      <c r="J82" s="25"/>
      <c r="K82" s="319">
        <f>+N16</f>
        <v>283148</v>
      </c>
      <c r="L82" s="25">
        <f>+K82</f>
        <v>283148</v>
      </c>
      <c r="M82" s="25">
        <f>+L82</f>
        <v>283148</v>
      </c>
      <c r="N82" s="1"/>
    </row>
    <row r="83" spans="4:14" x14ac:dyDescent="0.3">
      <c r="D83" s="25"/>
      <c r="E83" s="25"/>
      <c r="F83" s="25"/>
      <c r="H83" s="25"/>
      <c r="J83" s="25"/>
      <c r="K83" s="25"/>
      <c r="L83" s="319">
        <f>+Q16</f>
        <v>220529</v>
      </c>
      <c r="M83" s="25">
        <f>+L83</f>
        <v>220529</v>
      </c>
      <c r="N83" s="1"/>
    </row>
    <row r="84" spans="4:14" x14ac:dyDescent="0.3">
      <c r="D84" s="25"/>
      <c r="E84" s="25"/>
      <c r="F84" s="25"/>
      <c r="H84" s="25"/>
      <c r="J84" s="25">
        <f>SUM(J81:J83)</f>
        <v>33181</v>
      </c>
      <c r="K84" s="25">
        <f t="shared" ref="K84:M84" si="72">SUM(K81:K83)</f>
        <v>382691</v>
      </c>
      <c r="L84" s="25">
        <f t="shared" si="72"/>
        <v>603220</v>
      </c>
      <c r="M84" s="25">
        <f t="shared" si="72"/>
        <v>603220</v>
      </c>
      <c r="N84" s="1"/>
    </row>
    <row r="85" spans="4:14" x14ac:dyDescent="0.3">
      <c r="D85" s="25"/>
      <c r="E85" s="25"/>
      <c r="F85" s="25"/>
      <c r="H85" s="25"/>
    </row>
    <row r="86" spans="4:14" x14ac:dyDescent="0.3">
      <c r="D86" s="25"/>
      <c r="E86" s="25"/>
      <c r="F86" s="25"/>
      <c r="H86" s="25"/>
      <c r="J86" s="2">
        <v>23</v>
      </c>
      <c r="K86" s="2">
        <v>24</v>
      </c>
      <c r="L86" s="2">
        <v>25</v>
      </c>
      <c r="M86" s="2">
        <v>26</v>
      </c>
      <c r="N86" s="1"/>
    </row>
    <row r="87" spans="4:14" x14ac:dyDescent="0.3">
      <c r="D87" s="25"/>
      <c r="E87" s="25"/>
      <c r="F87" s="25"/>
      <c r="H87" s="25"/>
      <c r="J87" s="319">
        <f>+K21</f>
        <v>11894</v>
      </c>
      <c r="K87" s="25">
        <f>+J87*3</f>
        <v>35682</v>
      </c>
      <c r="L87" s="25">
        <f>+K87</f>
        <v>35682</v>
      </c>
      <c r="M87" s="25">
        <f>+L87</f>
        <v>35682</v>
      </c>
      <c r="N87" s="1" t="s">
        <v>155</v>
      </c>
    </row>
    <row r="88" spans="4:14" x14ac:dyDescent="0.3">
      <c r="D88" s="25"/>
      <c r="E88" s="25"/>
      <c r="F88" s="25"/>
      <c r="H88" s="25"/>
      <c r="J88" s="25"/>
      <c r="K88" s="319">
        <f>+N21</f>
        <v>101495</v>
      </c>
      <c r="L88" s="25">
        <f>+K88</f>
        <v>101495</v>
      </c>
      <c r="M88" s="25">
        <f>+L88</f>
        <v>101495</v>
      </c>
      <c r="N88" s="1"/>
    </row>
    <row r="89" spans="4:14" x14ac:dyDescent="0.3">
      <c r="D89" s="25"/>
      <c r="E89" s="25"/>
      <c r="F89" s="25"/>
      <c r="H89" s="25"/>
      <c r="J89" s="25"/>
      <c r="K89" s="25"/>
      <c r="L89" s="319">
        <f>+Q21</f>
        <v>79049</v>
      </c>
      <c r="M89" s="25">
        <f>+L89</f>
        <v>79049</v>
      </c>
      <c r="N89" s="1"/>
    </row>
    <row r="90" spans="4:14" x14ac:dyDescent="0.3">
      <c r="D90" s="25"/>
      <c r="E90" s="25"/>
      <c r="F90" s="25"/>
      <c r="H90" s="25"/>
      <c r="J90" s="25">
        <f>SUM(J87:J89)</f>
        <v>11894</v>
      </c>
      <c r="K90" s="25">
        <f t="shared" ref="K90:M90" si="73">SUM(K87:K89)</f>
        <v>137177</v>
      </c>
      <c r="L90" s="25">
        <f t="shared" si="73"/>
        <v>216226</v>
      </c>
      <c r="M90" s="25">
        <f t="shared" si="73"/>
        <v>216226</v>
      </c>
      <c r="N90" s="1"/>
    </row>
    <row r="91" spans="4:14" x14ac:dyDescent="0.3">
      <c r="D91" s="25"/>
      <c r="E91" s="25"/>
      <c r="F91" s="25"/>
      <c r="H91" s="25"/>
    </row>
    <row r="92" spans="4:14" x14ac:dyDescent="0.3">
      <c r="D92" s="25"/>
      <c r="E92" s="25"/>
      <c r="F92" s="25"/>
      <c r="H92" s="25"/>
      <c r="J92" s="2">
        <v>23</v>
      </c>
      <c r="K92" s="2">
        <v>24</v>
      </c>
      <c r="L92" s="2">
        <v>25</v>
      </c>
      <c r="M92" s="2">
        <v>26</v>
      </c>
      <c r="N92" s="1"/>
    </row>
    <row r="93" spans="4:14" x14ac:dyDescent="0.3">
      <c r="D93" s="25"/>
      <c r="E93" s="25"/>
      <c r="F93" s="25"/>
      <c r="H93" s="25"/>
      <c r="J93" s="319">
        <f>+K24</f>
        <v>735635</v>
      </c>
      <c r="K93" s="25">
        <f>+J93*3</f>
        <v>2206905</v>
      </c>
      <c r="L93" s="25">
        <f>+K93</f>
        <v>2206905</v>
      </c>
      <c r="M93" s="25">
        <f>+L93</f>
        <v>2206905</v>
      </c>
      <c r="N93" s="1" t="s">
        <v>167</v>
      </c>
    </row>
    <row r="94" spans="4:14" x14ac:dyDescent="0.3">
      <c r="D94" s="25"/>
      <c r="E94" s="25"/>
      <c r="F94" s="25"/>
      <c r="H94" s="25"/>
      <c r="J94" s="25"/>
      <c r="K94" s="319">
        <f>+N24</f>
        <v>6318122</v>
      </c>
      <c r="L94" s="25">
        <f>+K94</f>
        <v>6318122</v>
      </c>
      <c r="M94" s="25">
        <f>+L94</f>
        <v>6318122</v>
      </c>
      <c r="N94" s="1"/>
    </row>
    <row r="95" spans="4:14" x14ac:dyDescent="0.3">
      <c r="D95" s="25"/>
      <c r="E95" s="25"/>
      <c r="F95" s="25"/>
      <c r="H95" s="25"/>
      <c r="J95" s="25"/>
      <c r="K95" s="25"/>
      <c r="L95" s="319">
        <f>+Q24</f>
        <v>4920845</v>
      </c>
      <c r="M95" s="25">
        <f>+L95</f>
        <v>4920845</v>
      </c>
      <c r="N95" s="1"/>
    </row>
    <row r="96" spans="4:14" x14ac:dyDescent="0.3">
      <c r="D96" s="25"/>
      <c r="E96" s="25"/>
      <c r="F96" s="25"/>
      <c r="H96" s="25"/>
      <c r="J96" s="25">
        <f>SUM(J93:J95)</f>
        <v>735635</v>
      </c>
      <c r="K96" s="25">
        <f t="shared" ref="K96:M96" si="74">SUM(K93:K95)</f>
        <v>8525027</v>
      </c>
      <c r="L96" s="25">
        <f t="shared" si="74"/>
        <v>13445872</v>
      </c>
      <c r="M96" s="25">
        <f t="shared" si="74"/>
        <v>13445872</v>
      </c>
      <c r="N96" s="1"/>
    </row>
    <row r="97" spans="4:14" x14ac:dyDescent="0.3">
      <c r="D97" s="25"/>
      <c r="E97" s="25"/>
      <c r="F97" s="25"/>
      <c r="H97" s="25"/>
    </row>
    <row r="98" spans="4:14" x14ac:dyDescent="0.3">
      <c r="D98" s="25"/>
      <c r="E98" s="25"/>
      <c r="F98" s="25"/>
      <c r="H98" s="25"/>
      <c r="J98" s="2">
        <v>23</v>
      </c>
      <c r="K98" s="2">
        <v>24</v>
      </c>
      <c r="L98" s="2">
        <v>25</v>
      </c>
      <c r="M98" s="2">
        <v>26</v>
      </c>
      <c r="N98" s="1"/>
    </row>
    <row r="99" spans="4:14" x14ac:dyDescent="0.3">
      <c r="D99" s="25"/>
      <c r="E99" s="25"/>
      <c r="F99" s="25"/>
      <c r="H99" s="25"/>
      <c r="J99" s="319">
        <f>+K27</f>
        <v>3644</v>
      </c>
      <c r="K99" s="25">
        <f>+J99*3</f>
        <v>10932</v>
      </c>
      <c r="L99" s="25">
        <f>+K99</f>
        <v>10932</v>
      </c>
      <c r="M99" s="25">
        <f>+L99</f>
        <v>10932</v>
      </c>
      <c r="N99" s="1" t="s">
        <v>168</v>
      </c>
    </row>
    <row r="100" spans="4:14" x14ac:dyDescent="0.3">
      <c r="D100" s="25"/>
      <c r="E100" s="25"/>
      <c r="F100" s="25"/>
      <c r="H100" s="25"/>
      <c r="J100" s="25"/>
      <c r="K100" s="319">
        <f>+N27</f>
        <v>31549</v>
      </c>
      <c r="L100" s="25">
        <f>+K100</f>
        <v>31549</v>
      </c>
      <c r="M100" s="25">
        <f>+L100</f>
        <v>31549</v>
      </c>
      <c r="N100" s="1"/>
    </row>
    <row r="101" spans="4:14" x14ac:dyDescent="0.3">
      <c r="D101" s="25"/>
      <c r="E101" s="25"/>
      <c r="F101" s="25"/>
      <c r="H101" s="25"/>
      <c r="J101" s="25"/>
      <c r="K101" s="25"/>
      <c r="L101" s="319">
        <f>+Q27</f>
        <v>24572</v>
      </c>
      <c r="M101" s="25">
        <f>+L101</f>
        <v>24572</v>
      </c>
      <c r="N101" s="1"/>
    </row>
    <row r="102" spans="4:14" x14ac:dyDescent="0.3">
      <c r="D102" s="25"/>
      <c r="E102" s="25"/>
      <c r="F102" s="25"/>
      <c r="H102" s="25"/>
      <c r="J102" s="25">
        <f>SUM(J99:J101)</f>
        <v>3644</v>
      </c>
      <c r="K102" s="25">
        <f t="shared" ref="K102:M102" si="75">SUM(K99:K101)</f>
        <v>42481</v>
      </c>
      <c r="L102" s="25">
        <f t="shared" si="75"/>
        <v>67053</v>
      </c>
      <c r="M102" s="25">
        <f t="shared" si="75"/>
        <v>67053</v>
      </c>
      <c r="N102" s="1"/>
    </row>
    <row r="103" spans="4:14" x14ac:dyDescent="0.3">
      <c r="D103" s="25"/>
      <c r="E103" s="25"/>
      <c r="F103" s="25"/>
      <c r="H103" s="25"/>
    </row>
    <row r="104" spans="4:14" x14ac:dyDescent="0.3">
      <c r="D104" s="25"/>
      <c r="E104" s="25"/>
      <c r="F104" s="25"/>
      <c r="H104" s="25"/>
      <c r="J104" s="2">
        <v>23</v>
      </c>
      <c r="K104" s="2">
        <v>24</v>
      </c>
      <c r="L104" s="2">
        <v>25</v>
      </c>
      <c r="M104" s="2">
        <v>26</v>
      </c>
      <c r="N104" s="1"/>
    </row>
    <row r="105" spans="4:14" x14ac:dyDescent="0.3">
      <c r="D105" s="25"/>
      <c r="E105" s="25"/>
      <c r="F105" s="25"/>
      <c r="H105" s="25"/>
      <c r="J105" s="319">
        <f>+K28</f>
        <v>12586</v>
      </c>
      <c r="K105" s="25">
        <f>+J105*3</f>
        <v>37758</v>
      </c>
      <c r="L105" s="25">
        <f>+K105</f>
        <v>37758</v>
      </c>
      <c r="M105" s="25">
        <f>+L105</f>
        <v>37758</v>
      </c>
      <c r="N105" s="1" t="s">
        <v>169</v>
      </c>
    </row>
    <row r="106" spans="4:14" x14ac:dyDescent="0.3">
      <c r="D106" s="25"/>
      <c r="E106" s="25"/>
      <c r="F106" s="25"/>
      <c r="H106" s="25"/>
      <c r="J106" s="25"/>
      <c r="K106" s="319">
        <f>+N28</f>
        <v>108482</v>
      </c>
      <c r="L106" s="25">
        <f>+K106</f>
        <v>108482</v>
      </c>
      <c r="M106" s="25">
        <f>+L106</f>
        <v>108482</v>
      </c>
      <c r="N106" s="1"/>
    </row>
    <row r="107" spans="4:14" x14ac:dyDescent="0.3">
      <c r="D107" s="25"/>
      <c r="E107" s="25"/>
      <c r="F107" s="25"/>
      <c r="H107" s="25"/>
      <c r="J107" s="25"/>
      <c r="K107" s="25"/>
      <c r="L107" s="319">
        <f>+Q28</f>
        <v>84490</v>
      </c>
      <c r="M107" s="25">
        <f>+L107</f>
        <v>84490</v>
      </c>
      <c r="N107" s="1"/>
    </row>
    <row r="108" spans="4:14" x14ac:dyDescent="0.3">
      <c r="D108" s="25"/>
      <c r="E108" s="25"/>
      <c r="F108" s="25"/>
      <c r="H108" s="25"/>
      <c r="J108" s="25">
        <f>SUM(J105:J107)</f>
        <v>12586</v>
      </c>
      <c r="K108" s="25">
        <f t="shared" ref="K108:M108" si="76">SUM(K105:K107)</f>
        <v>146240</v>
      </c>
      <c r="L108" s="25">
        <f t="shared" si="76"/>
        <v>230730</v>
      </c>
      <c r="M108" s="25">
        <f t="shared" si="76"/>
        <v>230730</v>
      </c>
      <c r="N108" s="1"/>
    </row>
    <row r="109" spans="4:14" x14ac:dyDescent="0.3">
      <c r="D109" s="25"/>
      <c r="E109" s="25"/>
      <c r="F109" s="25"/>
      <c r="H109" s="25"/>
    </row>
    <row r="110" spans="4:14" x14ac:dyDescent="0.3">
      <c r="D110" s="25"/>
      <c r="E110" s="25"/>
      <c r="F110" s="25"/>
      <c r="H110" s="25"/>
      <c r="J110" s="2">
        <v>23</v>
      </c>
      <c r="K110" s="2">
        <v>24</v>
      </c>
      <c r="L110" s="2">
        <v>25</v>
      </c>
      <c r="M110" s="2">
        <v>26</v>
      </c>
      <c r="N110" s="1"/>
    </row>
    <row r="111" spans="4:14" x14ac:dyDescent="0.3">
      <c r="D111" s="25"/>
      <c r="E111" s="25"/>
      <c r="F111" s="25"/>
      <c r="H111" s="25"/>
      <c r="J111" s="319">
        <f>+K29</f>
        <v>6799</v>
      </c>
      <c r="K111" s="25">
        <f>+J111*3</f>
        <v>20397</v>
      </c>
      <c r="L111" s="25">
        <f>+K111</f>
        <v>20397</v>
      </c>
      <c r="M111" s="25">
        <f>+L111</f>
        <v>20397</v>
      </c>
      <c r="N111" s="1" t="s">
        <v>170</v>
      </c>
    </row>
    <row r="112" spans="4:14" x14ac:dyDescent="0.3">
      <c r="D112" s="25"/>
      <c r="E112" s="25"/>
      <c r="F112" s="25"/>
      <c r="H112" s="25"/>
      <c r="J112" s="25"/>
      <c r="K112" s="319">
        <f>+N29</f>
        <v>58369</v>
      </c>
      <c r="L112" s="25">
        <f>+K112</f>
        <v>58369</v>
      </c>
      <c r="M112" s="25">
        <f>+L112</f>
        <v>58369</v>
      </c>
      <c r="N112" s="1"/>
    </row>
    <row r="113" spans="4:27" x14ac:dyDescent="0.3">
      <c r="D113" s="25"/>
      <c r="E113" s="25"/>
      <c r="F113" s="25"/>
      <c r="H113" s="25"/>
      <c r="J113" s="25"/>
      <c r="K113" s="25"/>
      <c r="L113" s="319">
        <f>+Q29</f>
        <v>45461</v>
      </c>
      <c r="M113" s="25">
        <f>+L113</f>
        <v>45461</v>
      </c>
      <c r="N113" s="1"/>
    </row>
    <row r="114" spans="4:27" x14ac:dyDescent="0.3">
      <c r="D114" s="25"/>
      <c r="E114" s="25"/>
      <c r="F114" s="25"/>
      <c r="H114" s="25"/>
      <c r="J114" s="25">
        <f>SUM(J111:J113)</f>
        <v>6799</v>
      </c>
      <c r="K114" s="25">
        <f t="shared" ref="K114:M114" si="77">SUM(K111:K113)</f>
        <v>78766</v>
      </c>
      <c r="L114" s="25">
        <f t="shared" si="77"/>
        <v>124227</v>
      </c>
      <c r="M114" s="25">
        <f t="shared" si="77"/>
        <v>124227</v>
      </c>
      <c r="N114" s="1"/>
    </row>
    <row r="115" spans="4:27" x14ac:dyDescent="0.3">
      <c r="D115" s="25"/>
      <c r="E115" s="25"/>
      <c r="F115" s="25"/>
      <c r="H115" s="25"/>
    </row>
    <row r="116" spans="4:27" x14ac:dyDescent="0.3">
      <c r="D116" s="25"/>
      <c r="E116" s="25"/>
      <c r="F116" s="25"/>
      <c r="H116" s="25"/>
      <c r="J116" s="2">
        <v>23</v>
      </c>
      <c r="K116" s="2">
        <v>24</v>
      </c>
      <c r="L116" s="2">
        <v>25</v>
      </c>
      <c r="M116" s="2">
        <v>26</v>
      </c>
      <c r="N116" s="1"/>
    </row>
    <row r="117" spans="4:27" x14ac:dyDescent="0.3">
      <c r="D117" s="25"/>
      <c r="E117" s="25"/>
      <c r="F117" s="25"/>
      <c r="H117" s="25"/>
      <c r="J117" s="319">
        <f>+K32+K33</f>
        <v>346246</v>
      </c>
      <c r="K117" s="25">
        <f>+J117*3</f>
        <v>1038738</v>
      </c>
      <c r="L117" s="25">
        <f>+K117</f>
        <v>1038738</v>
      </c>
      <c r="M117" s="25">
        <f>+L117</f>
        <v>1038738</v>
      </c>
      <c r="N117" s="1" t="s">
        <v>171</v>
      </c>
    </row>
    <row r="118" spans="4:27" x14ac:dyDescent="0.3">
      <c r="D118" s="25"/>
      <c r="E118" s="25"/>
      <c r="F118" s="25"/>
      <c r="H118" s="25"/>
      <c r="J118" s="25"/>
      <c r="K118" s="319">
        <f>+N32+N33</f>
        <v>2986670</v>
      </c>
      <c r="L118" s="25">
        <f>+K118</f>
        <v>2986670</v>
      </c>
      <c r="M118" s="25">
        <f>+L118</f>
        <v>2986670</v>
      </c>
      <c r="N118" s="1"/>
    </row>
    <row r="119" spans="4:27" x14ac:dyDescent="0.3">
      <c r="D119" s="25"/>
      <c r="E119" s="25"/>
      <c r="F119" s="25"/>
      <c r="H119" s="25"/>
      <c r="J119" s="25"/>
      <c r="K119" s="25"/>
      <c r="L119" s="319">
        <f>+Q32+Q33</f>
        <v>2326156</v>
      </c>
      <c r="M119" s="25">
        <f>+L119</f>
        <v>2326156</v>
      </c>
      <c r="N119" s="1"/>
    </row>
    <row r="120" spans="4:27" x14ac:dyDescent="0.3">
      <c r="D120" s="25"/>
      <c r="E120" s="25"/>
      <c r="F120" s="25"/>
      <c r="H120" s="25"/>
      <c r="J120" s="25">
        <f>SUM(J117:J119)</f>
        <v>346246</v>
      </c>
      <c r="K120" s="25">
        <f t="shared" ref="K120:M120" si="78">SUM(K117:K119)</f>
        <v>4025408</v>
      </c>
      <c r="L120" s="25">
        <f t="shared" si="78"/>
        <v>6351564</v>
      </c>
      <c r="M120" s="25">
        <f t="shared" si="78"/>
        <v>6351564</v>
      </c>
      <c r="N120" s="1"/>
    </row>
    <row r="121" spans="4:27" x14ac:dyDescent="0.3">
      <c r="D121" s="25"/>
      <c r="E121" s="25"/>
      <c r="F121" s="25"/>
      <c r="O121" s="3"/>
      <c r="P121" s="3"/>
      <c r="Q121" s="3"/>
    </row>
    <row r="122" spans="4:27" x14ac:dyDescent="0.3">
      <c r="D122" s="25"/>
      <c r="E122" s="25"/>
      <c r="F122" s="25"/>
      <c r="J122" s="2">
        <v>23</v>
      </c>
      <c r="K122" s="2">
        <v>24</v>
      </c>
      <c r="L122" s="2">
        <v>25</v>
      </c>
      <c r="M122" s="2">
        <v>26</v>
      </c>
      <c r="N122" s="1"/>
      <c r="O122" s="3"/>
      <c r="P122" s="3"/>
      <c r="Q122" s="3"/>
      <c r="R122" s="3"/>
      <c r="U122" s="3"/>
      <c r="V122" s="3"/>
      <c r="W122" s="3"/>
      <c r="X122" s="3"/>
      <c r="Y122" s="3"/>
      <c r="Z122" s="3"/>
      <c r="AA122" s="3"/>
    </row>
    <row r="123" spans="4:27" x14ac:dyDescent="0.3">
      <c r="D123" s="25"/>
      <c r="E123" s="25"/>
      <c r="F123" s="25"/>
      <c r="J123" s="319">
        <f>+K35</f>
        <v>3677</v>
      </c>
      <c r="K123" s="25">
        <f>+J123*3</f>
        <v>11031</v>
      </c>
      <c r="L123" s="25">
        <f>+K123</f>
        <v>11031</v>
      </c>
      <c r="M123" s="25">
        <f>+L123</f>
        <v>11031</v>
      </c>
      <c r="N123" s="1" t="s">
        <v>172</v>
      </c>
      <c r="O123" s="3"/>
      <c r="P123" s="3"/>
      <c r="Q123" s="3"/>
      <c r="R123" s="3"/>
      <c r="U123" s="3"/>
      <c r="V123" s="3"/>
      <c r="W123" s="3"/>
      <c r="X123" s="3"/>
      <c r="Y123" s="3"/>
      <c r="Z123" s="3"/>
      <c r="AA123" s="3"/>
    </row>
    <row r="124" spans="4:27" x14ac:dyDescent="0.3">
      <c r="D124" s="25"/>
      <c r="E124" s="25"/>
      <c r="F124" s="25"/>
      <c r="J124" s="25"/>
      <c r="K124" s="319">
        <f>+N35</f>
        <v>31561</v>
      </c>
      <c r="L124" s="25">
        <f>+K124</f>
        <v>31561</v>
      </c>
      <c r="M124" s="25">
        <f>+L124</f>
        <v>31561</v>
      </c>
      <c r="N124" s="1"/>
      <c r="O124" s="3"/>
      <c r="P124" s="3"/>
      <c r="Q124" s="3"/>
      <c r="R124" s="3"/>
      <c r="U124" s="3"/>
      <c r="V124" s="3"/>
      <c r="W124" s="3"/>
      <c r="X124" s="3"/>
      <c r="Y124" s="3"/>
      <c r="Z124" s="3"/>
      <c r="AA124" s="3"/>
    </row>
    <row r="125" spans="4:27" x14ac:dyDescent="0.3">
      <c r="D125" s="25"/>
      <c r="E125" s="25"/>
      <c r="F125" s="25"/>
      <c r="J125" s="25"/>
      <c r="K125" s="25"/>
      <c r="L125" s="319">
        <f>+Q35</f>
        <v>24581</v>
      </c>
      <c r="M125" s="25">
        <f>+L125</f>
        <v>24581</v>
      </c>
      <c r="N125" s="1"/>
      <c r="O125" s="3"/>
      <c r="P125" s="3"/>
      <c r="Q125" s="3"/>
      <c r="R125" s="3"/>
      <c r="U125" s="3"/>
      <c r="V125" s="3"/>
      <c r="W125" s="3"/>
      <c r="X125" s="3"/>
      <c r="Y125" s="3"/>
      <c r="Z125" s="3"/>
      <c r="AA125" s="3"/>
    </row>
    <row r="126" spans="4:27" x14ac:dyDescent="0.3">
      <c r="D126" s="25"/>
      <c r="E126" s="25"/>
      <c r="F126" s="25"/>
      <c r="J126" s="25">
        <f>SUM(J123:J125)</f>
        <v>3677</v>
      </c>
      <c r="K126" s="25">
        <f t="shared" ref="K126:M126" si="79">SUM(K123:K125)</f>
        <v>42592</v>
      </c>
      <c r="L126" s="25">
        <f t="shared" si="79"/>
        <v>67173</v>
      </c>
      <c r="M126" s="25">
        <f t="shared" si="79"/>
        <v>67173</v>
      </c>
      <c r="N126" s="1"/>
      <c r="O126" s="3"/>
      <c r="P126" s="3"/>
      <c r="Q126" s="3"/>
      <c r="R126" s="3"/>
      <c r="U126" s="3"/>
      <c r="V126" s="3"/>
      <c r="W126" s="3"/>
      <c r="X126" s="3"/>
      <c r="Y126" s="3"/>
      <c r="Z126" s="3"/>
      <c r="AA126" s="3"/>
    </row>
    <row r="127" spans="4:27" x14ac:dyDescent="0.3">
      <c r="D127" s="25"/>
      <c r="E127" s="25"/>
      <c r="F127" s="25"/>
      <c r="M127" s="3"/>
      <c r="N127" s="3"/>
      <c r="O127" s="3"/>
      <c r="P127" s="3"/>
      <c r="Q127" s="3"/>
      <c r="R127" s="3"/>
      <c r="U127" s="3"/>
      <c r="V127" s="3"/>
      <c r="W127" s="3"/>
      <c r="X127" s="3"/>
      <c r="Y127" s="3"/>
      <c r="Z127" s="3"/>
      <c r="AA127" s="3"/>
    </row>
    <row r="128" spans="4:27" x14ac:dyDescent="0.3">
      <c r="D128" s="25"/>
      <c r="E128" s="25"/>
      <c r="F128" s="25"/>
      <c r="M128" s="3"/>
      <c r="N128" s="3"/>
      <c r="O128" s="3"/>
      <c r="P128" s="3"/>
      <c r="Q128" s="3"/>
      <c r="R128" s="3"/>
      <c r="U128" s="3"/>
      <c r="V128" s="3"/>
      <c r="W128" s="3"/>
      <c r="X128" s="3"/>
      <c r="Y128" s="3"/>
      <c r="Z128" s="3"/>
      <c r="AA128" s="3"/>
    </row>
    <row r="129" spans="4:27" x14ac:dyDescent="0.3">
      <c r="D129" s="25"/>
      <c r="E129" s="25"/>
      <c r="F129" s="25"/>
      <c r="J129" s="386" t="s">
        <v>1</v>
      </c>
      <c r="K129" s="386"/>
      <c r="L129" s="386"/>
      <c r="M129" s="386"/>
      <c r="N129" s="386"/>
      <c r="Q129" s="3"/>
      <c r="R129" s="3"/>
      <c r="U129" s="3"/>
      <c r="V129" s="3"/>
      <c r="W129" s="3"/>
      <c r="X129" s="3"/>
      <c r="Y129" s="3"/>
      <c r="Z129" s="3"/>
      <c r="AA129" s="3"/>
    </row>
    <row r="130" spans="4:27" x14ac:dyDescent="0.3">
      <c r="D130" s="25"/>
      <c r="E130" s="25"/>
      <c r="F130" s="25"/>
      <c r="J130" s="1"/>
      <c r="K130" s="2">
        <v>23</v>
      </c>
      <c r="L130" s="2">
        <v>24</v>
      </c>
      <c r="M130" s="2">
        <v>25</v>
      </c>
      <c r="N130" s="2">
        <v>26</v>
      </c>
      <c r="O130" s="1" t="s">
        <v>155</v>
      </c>
      <c r="P130" s="2" t="s">
        <v>156</v>
      </c>
      <c r="Q130" s="3"/>
      <c r="R130" s="3"/>
      <c r="U130" s="3"/>
      <c r="V130" s="3"/>
      <c r="W130" s="3"/>
      <c r="X130" s="3"/>
      <c r="Y130" s="3"/>
      <c r="Z130" s="3"/>
      <c r="AA130" s="3"/>
    </row>
    <row r="131" spans="4:27" x14ac:dyDescent="0.3">
      <c r="D131" s="25"/>
      <c r="E131" s="25"/>
      <c r="F131" s="25"/>
      <c r="J131" s="1" t="s">
        <v>155</v>
      </c>
      <c r="K131" s="319">
        <f>+K20</f>
        <v>4372</v>
      </c>
      <c r="L131" s="25">
        <f>+K131*3</f>
        <v>13116</v>
      </c>
      <c r="M131" s="25">
        <f>+L131</f>
        <v>13116</v>
      </c>
      <c r="N131" s="25">
        <f>+M131</f>
        <v>13116</v>
      </c>
      <c r="O131" s="1"/>
      <c r="Q131" s="3"/>
      <c r="R131" s="3"/>
      <c r="U131" s="3"/>
      <c r="V131" s="3"/>
      <c r="W131" s="3"/>
      <c r="X131" s="3"/>
      <c r="Y131" s="3"/>
      <c r="Z131" s="3"/>
      <c r="AA131" s="3"/>
    </row>
    <row r="132" spans="4:27" x14ac:dyDescent="0.3">
      <c r="D132" s="25"/>
      <c r="E132" s="25"/>
      <c r="F132" s="25"/>
      <c r="J132" s="1"/>
      <c r="K132" s="25"/>
      <c r="L132" s="319">
        <f>+N20</f>
        <v>34859</v>
      </c>
      <c r="M132" s="25">
        <f>+L132</f>
        <v>34859</v>
      </c>
      <c r="N132" s="25">
        <f>+M132</f>
        <v>34859</v>
      </c>
      <c r="O132" s="1"/>
      <c r="Q132" s="3"/>
      <c r="R132" s="3"/>
      <c r="U132" s="3"/>
      <c r="V132" s="3"/>
      <c r="W132" s="3"/>
      <c r="X132" s="3"/>
      <c r="Y132" s="3"/>
      <c r="Z132" s="3"/>
      <c r="AA132" s="3"/>
    </row>
    <row r="133" spans="4:27" x14ac:dyDescent="0.3">
      <c r="D133" s="25"/>
      <c r="E133" s="25"/>
      <c r="F133" s="25"/>
      <c r="J133" s="1"/>
      <c r="K133" s="25"/>
      <c r="L133" s="25"/>
      <c r="M133" s="319">
        <f>+Q20</f>
        <v>27150</v>
      </c>
      <c r="N133" s="25">
        <f>+M133</f>
        <v>27150</v>
      </c>
      <c r="O133" s="1"/>
      <c r="Q133" s="3"/>
      <c r="R133" s="3"/>
      <c r="U133" s="3"/>
      <c r="V133" s="3"/>
      <c r="W133" s="3"/>
      <c r="X133" s="3"/>
      <c r="Y133" s="3"/>
      <c r="Z133" s="3"/>
      <c r="AA133" s="3"/>
    </row>
    <row r="134" spans="4:27" x14ac:dyDescent="0.3">
      <c r="D134" s="25"/>
      <c r="E134" s="25"/>
      <c r="F134" s="25"/>
      <c r="J134" s="1"/>
      <c r="K134" s="25">
        <f>SUM(K131:K133)</f>
        <v>4372</v>
      </c>
      <c r="L134" s="25">
        <f t="shared" ref="L134:N134" si="80">SUM(L131:L133)</f>
        <v>47975</v>
      </c>
      <c r="M134" s="25">
        <f t="shared" si="80"/>
        <v>75125</v>
      </c>
      <c r="N134" s="25">
        <f t="shared" si="80"/>
        <v>75125</v>
      </c>
      <c r="O134" s="1"/>
      <c r="Q134" s="3"/>
      <c r="R134" s="3"/>
      <c r="U134" s="3"/>
      <c r="V134" s="3"/>
      <c r="W134" s="3"/>
      <c r="X134" s="3"/>
      <c r="Y134" s="3"/>
      <c r="Z134" s="3"/>
      <c r="AA134" s="3"/>
    </row>
    <row r="135" spans="4:27" x14ac:dyDescent="0.3">
      <c r="D135" s="25"/>
      <c r="E135" s="25"/>
      <c r="F135" s="25"/>
      <c r="J135" s="1"/>
      <c r="K135" s="1"/>
      <c r="O135" s="1"/>
      <c r="Q135" s="3"/>
      <c r="R135" s="3"/>
      <c r="U135" s="3"/>
      <c r="V135" s="3"/>
      <c r="W135" s="3"/>
      <c r="X135" s="3"/>
      <c r="Y135" s="3"/>
      <c r="Z135" s="3"/>
      <c r="AA135" s="3"/>
    </row>
    <row r="136" spans="4:27" x14ac:dyDescent="0.3">
      <c r="D136" s="25"/>
      <c r="E136" s="25"/>
      <c r="F136" s="25"/>
      <c r="J136" s="1"/>
      <c r="K136" s="2">
        <v>23</v>
      </c>
      <c r="L136" s="2">
        <v>24</v>
      </c>
      <c r="M136" s="2">
        <v>25</v>
      </c>
      <c r="N136" s="2">
        <v>26</v>
      </c>
      <c r="O136" s="1" t="s">
        <v>157</v>
      </c>
      <c r="P136" s="2" t="s">
        <v>158</v>
      </c>
      <c r="Q136" s="3"/>
      <c r="R136" s="3"/>
      <c r="U136" s="3"/>
      <c r="V136" s="3"/>
      <c r="W136" s="3"/>
      <c r="X136" s="3"/>
      <c r="Y136" s="3"/>
      <c r="Z136" s="3"/>
      <c r="AA136" s="3"/>
    </row>
    <row r="137" spans="4:27" x14ac:dyDescent="0.3">
      <c r="D137" s="25"/>
      <c r="E137" s="25"/>
      <c r="F137" s="25"/>
      <c r="J137" s="1" t="s">
        <v>157</v>
      </c>
      <c r="K137" s="319">
        <f>+K23</f>
        <v>1236</v>
      </c>
      <c r="L137" s="25">
        <f>+K137*3</f>
        <v>3708</v>
      </c>
      <c r="M137" s="25">
        <f>+L137</f>
        <v>3708</v>
      </c>
      <c r="N137" s="25">
        <f>+M137</f>
        <v>3708</v>
      </c>
      <c r="O137" s="1"/>
      <c r="Q137" s="3"/>
      <c r="R137" s="3"/>
      <c r="U137" s="3"/>
      <c r="V137" s="3"/>
      <c r="W137" s="3"/>
      <c r="X137" s="3"/>
      <c r="Y137" s="3"/>
      <c r="Z137" s="3"/>
      <c r="AA137" s="3"/>
    </row>
    <row r="138" spans="4:27" x14ac:dyDescent="0.3">
      <c r="D138" s="25"/>
      <c r="E138" s="25"/>
      <c r="F138" s="25"/>
      <c r="J138" s="1"/>
      <c r="K138" s="25"/>
      <c r="L138" s="319">
        <f>+N23</f>
        <v>10593</v>
      </c>
      <c r="M138" s="25">
        <f>+L138</f>
        <v>10593</v>
      </c>
      <c r="N138" s="25">
        <f>+M138</f>
        <v>10593</v>
      </c>
      <c r="O138" s="1"/>
      <c r="Q138" s="3"/>
      <c r="R138" s="3"/>
      <c r="U138" s="3"/>
      <c r="V138" s="3"/>
      <c r="W138" s="3"/>
      <c r="X138" s="3"/>
      <c r="Y138" s="3"/>
      <c r="Z138" s="3"/>
      <c r="AA138" s="3"/>
    </row>
    <row r="139" spans="4:27" x14ac:dyDescent="0.3">
      <c r="D139" s="25"/>
      <c r="E139" s="25"/>
      <c r="F139" s="25"/>
      <c r="J139" s="1"/>
      <c r="K139" s="25"/>
      <c r="L139" s="25"/>
      <c r="M139" s="319">
        <f>+Q23</f>
        <v>8250</v>
      </c>
      <c r="N139" s="25">
        <f>+M139</f>
        <v>8250</v>
      </c>
      <c r="O139" s="1"/>
      <c r="Q139" s="3"/>
      <c r="R139" s="3"/>
      <c r="U139" s="3"/>
      <c r="V139" s="3"/>
      <c r="W139" s="3"/>
      <c r="X139" s="3"/>
      <c r="Y139" s="3"/>
      <c r="Z139" s="3"/>
      <c r="AA139" s="3"/>
    </row>
    <row r="140" spans="4:27" x14ac:dyDescent="0.3">
      <c r="D140" s="25"/>
      <c r="E140" s="25"/>
      <c r="F140" s="25"/>
      <c r="J140" s="1"/>
      <c r="K140" s="25">
        <f>SUM(K137:K139)</f>
        <v>1236</v>
      </c>
      <c r="L140" s="25">
        <f t="shared" ref="L140:N140" si="81">SUM(L137:L139)</f>
        <v>14301</v>
      </c>
      <c r="M140" s="25">
        <f t="shared" si="81"/>
        <v>22551</v>
      </c>
      <c r="N140" s="25">
        <f t="shared" si="81"/>
        <v>22551</v>
      </c>
      <c r="O140" s="1"/>
      <c r="Q140" s="3"/>
      <c r="R140" s="3"/>
      <c r="U140" s="3"/>
      <c r="V140" s="3"/>
      <c r="W140" s="3"/>
      <c r="X140" s="3"/>
      <c r="Y140" s="3"/>
      <c r="Z140" s="3"/>
      <c r="AA140" s="3"/>
    </row>
    <row r="141" spans="4:27" x14ac:dyDescent="0.3">
      <c r="D141" s="25"/>
      <c r="E141" s="25"/>
      <c r="F141" s="25"/>
      <c r="J141" s="1"/>
      <c r="K141" s="1"/>
      <c r="O141" s="1"/>
      <c r="Q141" s="3"/>
      <c r="R141" s="3"/>
      <c r="U141" s="3"/>
      <c r="V141" s="3"/>
      <c r="W141" s="3"/>
      <c r="X141" s="3"/>
      <c r="Y141" s="3"/>
      <c r="Z141" s="3"/>
      <c r="AA141" s="3"/>
    </row>
    <row r="142" spans="4:27" x14ac:dyDescent="0.3">
      <c r="D142" s="25"/>
      <c r="E142" s="25"/>
      <c r="F142" s="25"/>
      <c r="J142" s="1"/>
      <c r="K142" s="2">
        <v>23</v>
      </c>
      <c r="L142" s="2">
        <v>24</v>
      </c>
      <c r="M142" s="2">
        <v>25</v>
      </c>
      <c r="N142" s="2">
        <v>26</v>
      </c>
      <c r="O142" s="1" t="s">
        <v>159</v>
      </c>
      <c r="P142" s="2" t="s">
        <v>160</v>
      </c>
      <c r="Q142" s="3"/>
      <c r="R142" s="3"/>
      <c r="U142" s="3"/>
      <c r="V142" s="3"/>
      <c r="W142" s="3"/>
      <c r="X142" s="3"/>
      <c r="Y142" s="3"/>
      <c r="Z142" s="3"/>
      <c r="AA142" s="3"/>
    </row>
    <row r="143" spans="4:27" x14ac:dyDescent="0.3">
      <c r="D143" s="25"/>
      <c r="E143" s="25"/>
      <c r="F143" s="25"/>
      <c r="J143" s="1" t="s">
        <v>159</v>
      </c>
      <c r="K143" s="319">
        <f>+K25</f>
        <v>17746</v>
      </c>
      <c r="L143" s="25">
        <f>+K143*3</f>
        <v>53238</v>
      </c>
      <c r="M143" s="25">
        <f>+L143</f>
        <v>53238</v>
      </c>
      <c r="N143" s="25">
        <f>+M143</f>
        <v>53238</v>
      </c>
      <c r="O143" s="1"/>
      <c r="Q143" s="3"/>
      <c r="R143" s="3"/>
      <c r="U143" s="3"/>
      <c r="V143" s="3"/>
      <c r="W143" s="3"/>
      <c r="X143" s="3"/>
      <c r="Y143" s="3"/>
      <c r="Z143" s="3"/>
      <c r="AA143" s="3"/>
    </row>
    <row r="144" spans="4:27" x14ac:dyDescent="0.3">
      <c r="D144" s="25"/>
      <c r="E144" s="25"/>
      <c r="F144" s="25"/>
      <c r="J144" s="1"/>
      <c r="K144" s="25"/>
      <c r="L144" s="319">
        <f>+N25</f>
        <v>153072</v>
      </c>
      <c r="M144" s="25">
        <f>+L144</f>
        <v>153072</v>
      </c>
      <c r="N144" s="25">
        <f>+M144</f>
        <v>153072</v>
      </c>
      <c r="O144" s="1"/>
      <c r="Q144" s="3"/>
      <c r="R144" s="3"/>
      <c r="U144" s="3"/>
      <c r="V144" s="3"/>
      <c r="W144" s="3"/>
      <c r="X144" s="3"/>
      <c r="Y144" s="3"/>
      <c r="Z144" s="3"/>
      <c r="AA144" s="3"/>
    </row>
    <row r="145" spans="4:27" x14ac:dyDescent="0.3">
      <c r="D145" s="25"/>
      <c r="E145" s="25"/>
      <c r="F145" s="25"/>
      <c r="J145" s="1"/>
      <c r="K145" s="25"/>
      <c r="L145" s="25"/>
      <c r="M145" s="319">
        <f>+Q25</f>
        <v>119220</v>
      </c>
      <c r="N145" s="25">
        <f>+M145</f>
        <v>119220</v>
      </c>
      <c r="O145" s="1"/>
      <c r="Q145" s="3"/>
      <c r="R145" s="3"/>
      <c r="U145" s="3"/>
      <c r="V145" s="3"/>
      <c r="W145" s="3"/>
      <c r="X145" s="3"/>
      <c r="Y145" s="3"/>
      <c r="Z145" s="3"/>
      <c r="AA145" s="3"/>
    </row>
    <row r="146" spans="4:27" x14ac:dyDescent="0.3">
      <c r="D146" s="25"/>
      <c r="E146" s="25"/>
      <c r="F146" s="25"/>
      <c r="J146" s="1"/>
      <c r="K146" s="25">
        <f>SUM(K143:K145)</f>
        <v>17746</v>
      </c>
      <c r="L146" s="25">
        <f t="shared" ref="L146:N146" si="82">SUM(L143:L145)</f>
        <v>206310</v>
      </c>
      <c r="M146" s="25">
        <f t="shared" si="82"/>
        <v>325530</v>
      </c>
      <c r="N146" s="25">
        <f t="shared" si="82"/>
        <v>325530</v>
      </c>
      <c r="O146" s="1"/>
      <c r="Q146" s="3"/>
      <c r="R146" s="3"/>
      <c r="U146" s="3"/>
      <c r="V146" s="3"/>
      <c r="W146" s="3"/>
      <c r="X146" s="3"/>
      <c r="Y146" s="3"/>
      <c r="Z146" s="3"/>
      <c r="AA146" s="3"/>
    </row>
    <row r="147" spans="4:27" x14ac:dyDescent="0.3">
      <c r="D147" s="25"/>
      <c r="E147" s="25"/>
      <c r="F147" s="25"/>
      <c r="J147" s="1"/>
      <c r="K147" s="1"/>
      <c r="O147" s="1"/>
      <c r="Q147" s="3"/>
      <c r="R147" s="3"/>
      <c r="U147" s="3"/>
      <c r="V147" s="3"/>
      <c r="W147" s="3"/>
      <c r="X147" s="3"/>
      <c r="Y147" s="3"/>
      <c r="Z147" s="3"/>
      <c r="AA147" s="3"/>
    </row>
    <row r="148" spans="4:27" x14ac:dyDescent="0.3">
      <c r="D148" s="25"/>
      <c r="E148" s="25"/>
      <c r="F148" s="25"/>
      <c r="J148" s="1"/>
      <c r="K148" s="2">
        <v>23</v>
      </c>
      <c r="L148" s="2">
        <v>24</v>
      </c>
      <c r="M148" s="2">
        <v>25</v>
      </c>
      <c r="N148" s="2">
        <v>26</v>
      </c>
      <c r="O148" s="1" t="s">
        <v>161</v>
      </c>
      <c r="P148" s="2" t="s">
        <v>162</v>
      </c>
      <c r="Q148" s="3"/>
      <c r="R148" s="3"/>
      <c r="U148" s="3"/>
      <c r="V148" s="3"/>
      <c r="W148" s="3"/>
      <c r="X148" s="3"/>
      <c r="Y148" s="3"/>
      <c r="Z148" s="3"/>
      <c r="AA148" s="3"/>
    </row>
    <row r="149" spans="4:27" x14ac:dyDescent="0.3">
      <c r="D149" s="25"/>
      <c r="E149" s="25"/>
      <c r="F149" s="25"/>
      <c r="J149" s="1" t="s">
        <v>161</v>
      </c>
      <c r="K149" s="319">
        <f>+K30</f>
        <v>1968</v>
      </c>
      <c r="L149" s="25">
        <f>+K149*3</f>
        <v>5904</v>
      </c>
      <c r="M149" s="25">
        <f>+L149</f>
        <v>5904</v>
      </c>
      <c r="N149" s="25">
        <f>+M149</f>
        <v>5904</v>
      </c>
      <c r="O149" s="1"/>
      <c r="Q149" s="3"/>
      <c r="R149" s="3"/>
      <c r="U149" s="3"/>
      <c r="V149" s="3"/>
      <c r="W149" s="3"/>
      <c r="X149" s="3"/>
      <c r="Y149" s="3"/>
      <c r="Z149" s="3"/>
      <c r="AA149" s="3"/>
    </row>
    <row r="150" spans="4:27" x14ac:dyDescent="0.3">
      <c r="D150" s="25"/>
      <c r="E150" s="25"/>
      <c r="F150" s="25"/>
      <c r="J150" s="1"/>
      <c r="K150" s="25"/>
      <c r="L150" s="319">
        <f>+N30</f>
        <v>16775</v>
      </c>
      <c r="M150" s="25">
        <f>+L150</f>
        <v>16775</v>
      </c>
      <c r="N150" s="25">
        <f>+M150</f>
        <v>16775</v>
      </c>
      <c r="O150" s="1"/>
      <c r="Q150" s="3"/>
      <c r="R150" s="3"/>
      <c r="U150" s="3"/>
      <c r="V150" s="3"/>
      <c r="W150" s="3"/>
      <c r="X150" s="3"/>
      <c r="Y150" s="3"/>
      <c r="Z150" s="3"/>
      <c r="AA150" s="3"/>
    </row>
    <row r="151" spans="4:27" x14ac:dyDescent="0.3">
      <c r="D151" s="25"/>
      <c r="E151" s="25"/>
      <c r="F151" s="25"/>
      <c r="J151" s="1"/>
      <c r="K151" s="25"/>
      <c r="L151" s="25"/>
      <c r="M151" s="319">
        <f>+Q30</f>
        <v>13065</v>
      </c>
      <c r="N151" s="25">
        <f>+M151</f>
        <v>13065</v>
      </c>
      <c r="O151" s="1"/>
      <c r="Q151" s="3"/>
      <c r="R151" s="3"/>
      <c r="U151" s="3"/>
      <c r="V151" s="3"/>
      <c r="W151" s="3"/>
      <c r="X151" s="3"/>
      <c r="Y151" s="3"/>
      <c r="Z151" s="3"/>
      <c r="AA151" s="3"/>
    </row>
    <row r="152" spans="4:27" x14ac:dyDescent="0.3">
      <c r="D152" s="25"/>
      <c r="E152" s="25"/>
      <c r="F152" s="25"/>
      <c r="J152" s="1"/>
      <c r="K152" s="25">
        <f>SUM(K149:K151)</f>
        <v>1968</v>
      </c>
      <c r="L152" s="25">
        <f t="shared" ref="L152:N152" si="83">SUM(L149:L151)</f>
        <v>22679</v>
      </c>
      <c r="M152" s="25">
        <f t="shared" si="83"/>
        <v>35744</v>
      </c>
      <c r="N152" s="25">
        <f t="shared" si="83"/>
        <v>35744</v>
      </c>
      <c r="Q152" s="3"/>
      <c r="R152" s="3"/>
      <c r="U152" s="3"/>
      <c r="V152" s="3"/>
      <c r="W152" s="3"/>
      <c r="X152" s="3"/>
      <c r="Y152" s="3"/>
      <c r="Z152" s="3"/>
      <c r="AA152" s="3"/>
    </row>
    <row r="153" spans="4:27" x14ac:dyDescent="0.3">
      <c r="D153" s="25"/>
      <c r="E153" s="25"/>
      <c r="F153" s="25"/>
      <c r="J153" s="1"/>
      <c r="K153" s="1"/>
      <c r="Q153" s="3"/>
      <c r="R153" s="3"/>
      <c r="U153" s="3"/>
      <c r="V153" s="3"/>
      <c r="W153" s="3"/>
      <c r="X153" s="3"/>
      <c r="Y153" s="3"/>
      <c r="Z153" s="3"/>
      <c r="AA153" s="3"/>
    </row>
    <row r="154" spans="4:27" x14ac:dyDescent="0.3">
      <c r="D154" s="25"/>
      <c r="E154" s="25"/>
      <c r="F154" s="25"/>
      <c r="J154" s="1"/>
      <c r="K154" s="1"/>
      <c r="Q154" s="3"/>
      <c r="R154" s="3"/>
      <c r="U154" s="3"/>
      <c r="V154" s="3"/>
      <c r="W154" s="3"/>
      <c r="X154" s="3"/>
      <c r="Y154" s="3"/>
      <c r="Z154" s="3"/>
      <c r="AA154" s="3"/>
    </row>
    <row r="155" spans="4:27" x14ac:dyDescent="0.3">
      <c r="D155" s="25"/>
      <c r="E155" s="25"/>
      <c r="F155" s="25"/>
      <c r="J155" s="386" t="s">
        <v>64</v>
      </c>
      <c r="K155" s="386"/>
      <c r="L155" s="386"/>
      <c r="M155" s="386"/>
      <c r="N155" s="386"/>
      <c r="P155" s="3"/>
      <c r="Q155" s="3"/>
      <c r="R155" s="3"/>
      <c r="U155" s="3"/>
      <c r="V155" s="3"/>
      <c r="W155" s="3"/>
      <c r="X155" s="3"/>
      <c r="Y155" s="3"/>
      <c r="Z155" s="3"/>
      <c r="AA155" s="3"/>
    </row>
    <row r="156" spans="4:27" x14ac:dyDescent="0.3">
      <c r="D156" s="25"/>
      <c r="E156" s="25"/>
      <c r="F156" s="25"/>
      <c r="J156" s="1"/>
      <c r="K156" s="2">
        <v>23</v>
      </c>
      <c r="L156" s="2">
        <v>24</v>
      </c>
      <c r="M156" s="2">
        <v>25</v>
      </c>
      <c r="N156" s="2">
        <v>26</v>
      </c>
      <c r="O156" s="1" t="s">
        <v>155</v>
      </c>
      <c r="P156" s="2" t="s">
        <v>163</v>
      </c>
      <c r="Q156" s="3"/>
      <c r="R156" s="3"/>
      <c r="U156" s="3"/>
      <c r="V156" s="3"/>
      <c r="W156" s="3"/>
      <c r="X156" s="3"/>
      <c r="Y156" s="3"/>
      <c r="Z156" s="3"/>
      <c r="AA156" s="3"/>
    </row>
    <row r="157" spans="4:27" x14ac:dyDescent="0.3">
      <c r="D157" s="25"/>
      <c r="E157" s="25"/>
      <c r="F157" s="25"/>
      <c r="J157" s="1"/>
      <c r="K157" s="319">
        <f>+K19</f>
        <v>203103</v>
      </c>
      <c r="L157" s="25">
        <f>+K157*3</f>
        <v>609309</v>
      </c>
      <c r="M157" s="25">
        <f>+L157</f>
        <v>609309</v>
      </c>
      <c r="N157" s="25">
        <f>+M157</f>
        <v>609309</v>
      </c>
      <c r="O157" s="3"/>
      <c r="P157" s="3"/>
      <c r="Q157" s="3"/>
      <c r="R157" s="3"/>
      <c r="U157" s="3"/>
      <c r="V157" s="3"/>
      <c r="W157" s="3"/>
      <c r="X157" s="3"/>
      <c r="Y157" s="3"/>
      <c r="Z157" s="3"/>
      <c r="AA157" s="3"/>
    </row>
    <row r="158" spans="4:27" x14ac:dyDescent="0.3">
      <c r="D158" s="25"/>
      <c r="E158" s="25"/>
      <c r="F158" s="25"/>
      <c r="J158" s="1"/>
      <c r="K158" s="25"/>
      <c r="L158" s="319">
        <f>+N19</f>
        <v>1745057</v>
      </c>
      <c r="M158" s="25">
        <f>+L158</f>
        <v>1745057</v>
      </c>
      <c r="N158" s="25">
        <f>+M158</f>
        <v>1745057</v>
      </c>
      <c r="P158" s="3"/>
      <c r="Q158" s="3"/>
      <c r="R158" s="3"/>
      <c r="U158" s="3"/>
      <c r="V158" s="3"/>
      <c r="W158" s="3"/>
      <c r="X158" s="3"/>
      <c r="Y158" s="3"/>
      <c r="Z158" s="3"/>
      <c r="AA158" s="3"/>
    </row>
    <row r="159" spans="4:27" x14ac:dyDescent="0.3">
      <c r="D159" s="25"/>
      <c r="E159" s="25"/>
      <c r="F159" s="25"/>
      <c r="J159" s="1"/>
      <c r="K159" s="25"/>
      <c r="L159" s="25"/>
      <c r="M159" s="319">
        <f>+Q19</f>
        <v>1359131</v>
      </c>
      <c r="N159" s="25">
        <f>+M159</f>
        <v>1359131</v>
      </c>
      <c r="P159" s="3"/>
      <c r="Q159" s="3"/>
      <c r="R159" s="3"/>
      <c r="U159" s="3"/>
      <c r="V159" s="3"/>
      <c r="W159" s="3"/>
      <c r="X159" s="3"/>
      <c r="Y159" s="3"/>
      <c r="Z159" s="3"/>
      <c r="AA159" s="3"/>
    </row>
    <row r="160" spans="4:27" x14ac:dyDescent="0.3">
      <c r="D160" s="25"/>
      <c r="E160" s="25"/>
      <c r="F160" s="25"/>
      <c r="J160" s="1"/>
      <c r="K160" s="25">
        <f>SUM(K157:K159)</f>
        <v>203103</v>
      </c>
      <c r="L160" s="25">
        <f t="shared" ref="L160:N160" si="84">SUM(L157:L159)</f>
        <v>2354366</v>
      </c>
      <c r="M160" s="25">
        <f t="shared" si="84"/>
        <v>3713497</v>
      </c>
      <c r="N160" s="25">
        <f t="shared" si="84"/>
        <v>3713497</v>
      </c>
      <c r="P160" s="3"/>
      <c r="Q160" s="3"/>
      <c r="R160" s="3"/>
      <c r="U160" s="3"/>
      <c r="V160" s="3"/>
      <c r="W160" s="3"/>
      <c r="X160" s="3"/>
      <c r="Y160" s="3"/>
      <c r="Z160" s="3"/>
      <c r="AA160" s="3"/>
    </row>
    <row r="161" spans="4:27" x14ac:dyDescent="0.3">
      <c r="D161" s="25"/>
      <c r="E161" s="25"/>
      <c r="F161" s="25"/>
      <c r="J161" s="3"/>
      <c r="K161" s="3"/>
      <c r="L161" s="3"/>
      <c r="M161" s="3"/>
      <c r="N161" s="3"/>
      <c r="O161" s="3"/>
      <c r="Q161" s="3"/>
      <c r="R161" s="3"/>
      <c r="U161" s="3"/>
      <c r="V161" s="3"/>
      <c r="W161" s="3"/>
      <c r="X161" s="3"/>
      <c r="Y161" s="3"/>
      <c r="Z161" s="3"/>
      <c r="AA161" s="3"/>
    </row>
    <row r="163" spans="4:27" x14ac:dyDescent="0.3">
      <c r="J163" s="386" t="s">
        <v>2</v>
      </c>
      <c r="K163" s="386"/>
      <c r="L163" s="386"/>
      <c r="M163" s="386"/>
      <c r="N163" s="386"/>
    </row>
    <row r="164" spans="4:27" x14ac:dyDescent="0.3">
      <c r="J164" s="1"/>
      <c r="K164" s="2">
        <v>23</v>
      </c>
      <c r="L164" s="2">
        <v>24</v>
      </c>
      <c r="M164" s="2">
        <v>25</v>
      </c>
      <c r="N164" s="2">
        <v>26</v>
      </c>
      <c r="O164" s="1" t="s">
        <v>173</v>
      </c>
    </row>
    <row r="165" spans="4:27" x14ac:dyDescent="0.3">
      <c r="J165" s="1"/>
      <c r="K165" s="319">
        <f>+K13</f>
        <v>582308</v>
      </c>
      <c r="L165" s="25">
        <f>+K165*3</f>
        <v>1746924</v>
      </c>
      <c r="M165" s="25">
        <f>+L165</f>
        <v>1746924</v>
      </c>
      <c r="N165" s="25">
        <f>+M165</f>
        <v>1746924</v>
      </c>
      <c r="O165" s="1"/>
    </row>
    <row r="166" spans="4:27" x14ac:dyDescent="0.3">
      <c r="J166" s="1"/>
      <c r="K166" s="25"/>
      <c r="L166" s="319">
        <f>+N13</f>
        <v>4996104</v>
      </c>
      <c r="M166" s="25">
        <f>+L166</f>
        <v>4996104</v>
      </c>
      <c r="N166" s="25">
        <f>+M166</f>
        <v>4996104</v>
      </c>
      <c r="O166" s="1"/>
    </row>
    <row r="167" spans="4:27" x14ac:dyDescent="0.3">
      <c r="J167" s="1"/>
      <c r="K167" s="25"/>
      <c r="L167" s="25"/>
      <c r="M167" s="319">
        <f>+Q13</f>
        <v>3891197</v>
      </c>
      <c r="N167" s="25">
        <f>+M167</f>
        <v>3891197</v>
      </c>
      <c r="O167" s="1"/>
    </row>
    <row r="168" spans="4:27" x14ac:dyDescent="0.3">
      <c r="J168" s="1"/>
      <c r="K168" s="25">
        <f>SUM(K165:K167)</f>
        <v>582308</v>
      </c>
      <c r="L168" s="25">
        <f t="shared" ref="L168:N168" si="85">SUM(L165:L167)</f>
        <v>6743028</v>
      </c>
      <c r="M168" s="25">
        <f t="shared" si="85"/>
        <v>10634225</v>
      </c>
      <c r="N168" s="25">
        <f t="shared" si="85"/>
        <v>10634225</v>
      </c>
      <c r="O168" s="1"/>
    </row>
    <row r="169" spans="4:27" x14ac:dyDescent="0.3">
      <c r="J169" s="1"/>
      <c r="K169" s="1"/>
      <c r="O169" s="1"/>
    </row>
    <row r="170" spans="4:27" x14ac:dyDescent="0.3">
      <c r="J170" s="1"/>
      <c r="K170" s="2">
        <v>23</v>
      </c>
      <c r="L170" s="2">
        <v>24</v>
      </c>
      <c r="M170" s="2">
        <v>25</v>
      </c>
      <c r="N170" s="2">
        <v>26</v>
      </c>
      <c r="O170" s="1" t="s">
        <v>153</v>
      </c>
    </row>
    <row r="171" spans="4:27" x14ac:dyDescent="0.3">
      <c r="J171" s="1" t="s">
        <v>153</v>
      </c>
      <c r="K171" s="319">
        <f>+K15</f>
        <v>45775</v>
      </c>
      <c r="L171" s="25">
        <f>+K171*3</f>
        <v>137325</v>
      </c>
      <c r="M171" s="25">
        <f>+L171</f>
        <v>137325</v>
      </c>
      <c r="N171" s="25">
        <f>+M171</f>
        <v>137325</v>
      </c>
    </row>
    <row r="172" spans="4:27" x14ac:dyDescent="0.3">
      <c r="J172" s="1"/>
      <c r="K172" s="25"/>
      <c r="L172" s="319">
        <f>+N15</f>
        <v>392591</v>
      </c>
      <c r="M172" s="25">
        <f>+L172</f>
        <v>392591</v>
      </c>
      <c r="N172" s="25">
        <f>+M172</f>
        <v>392591</v>
      </c>
    </row>
    <row r="173" spans="4:27" x14ac:dyDescent="0.3">
      <c r="J173" s="1"/>
      <c r="K173" s="25"/>
      <c r="L173" s="25"/>
      <c r="M173" s="319">
        <f>+Q15</f>
        <v>305768</v>
      </c>
      <c r="N173" s="25">
        <f>+M173</f>
        <v>305768</v>
      </c>
    </row>
    <row r="174" spans="4:27" x14ac:dyDescent="0.3">
      <c r="J174" s="1"/>
      <c r="K174" s="25">
        <f>SUM(K171:K173)</f>
        <v>45775</v>
      </c>
      <c r="L174" s="25">
        <f t="shared" ref="L174:N174" si="86">SUM(L171:L173)</f>
        <v>529916</v>
      </c>
      <c r="M174" s="25">
        <f t="shared" si="86"/>
        <v>835684</v>
      </c>
      <c r="N174" s="25">
        <f t="shared" si="86"/>
        <v>835684</v>
      </c>
    </row>
  </sheetData>
  <autoFilter ref="A10:AB37" xr:uid="{00000000-0001-0000-0000-000000000000}">
    <filterColumn colId="19">
      <filters>
        <filter val="Interešu izglītība"/>
      </filters>
    </filterColumn>
  </autoFilter>
  <mergeCells count="41">
    <mergeCell ref="J79:N79"/>
    <mergeCell ref="J163:N163"/>
    <mergeCell ref="J64:N64"/>
    <mergeCell ref="J50:N50"/>
    <mergeCell ref="J129:N129"/>
    <mergeCell ref="J155:N155"/>
    <mergeCell ref="J71:N71"/>
    <mergeCell ref="A39:C39"/>
    <mergeCell ref="A41:C41"/>
    <mergeCell ref="A40:C40"/>
    <mergeCell ref="A42:C42"/>
    <mergeCell ref="G4:K4"/>
    <mergeCell ref="A35:A36"/>
    <mergeCell ref="B35:B36"/>
    <mergeCell ref="A31:A34"/>
    <mergeCell ref="B31:B34"/>
    <mergeCell ref="A18:A26"/>
    <mergeCell ref="B18:B26"/>
    <mergeCell ref="A12:A17"/>
    <mergeCell ref="B12:B17"/>
    <mergeCell ref="A11:C11"/>
    <mergeCell ref="E3:E10"/>
    <mergeCell ref="F3:F10"/>
    <mergeCell ref="O4:Q4"/>
    <mergeCell ref="S3:S10"/>
    <mergeCell ref="R3:R10"/>
    <mergeCell ref="H5:H10"/>
    <mergeCell ref="J5:J10"/>
    <mergeCell ref="K5:K10"/>
    <mergeCell ref="L5:L10"/>
    <mergeCell ref="N5:N10"/>
    <mergeCell ref="O5:O10"/>
    <mergeCell ref="Q5:Q10"/>
    <mergeCell ref="G3:K3"/>
    <mergeCell ref="L3:N3"/>
    <mergeCell ref="O3:Q3"/>
    <mergeCell ref="A3:A10"/>
    <mergeCell ref="B3:B10"/>
    <mergeCell ref="C3:C10"/>
    <mergeCell ref="D3:D10"/>
    <mergeCell ref="L4:N4"/>
  </mergeCells>
  <printOptions horizontalCentered="1"/>
  <pageMargins left="0.23622047244094491" right="0.23622047244094491" top="0.27559055118110237" bottom="0.35433070866141736" header="0.15748031496062992" footer="0.23622047244094491"/>
  <pageSetup paperSize="9" scale="4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E8B5E-A7ED-43BB-890E-7C38C906F7AC}">
  <sheetPr>
    <tabColor rgb="FF92D050"/>
    <pageSetUpPr fitToPage="1"/>
  </sheetPr>
  <dimension ref="A1:BH115"/>
  <sheetViews>
    <sheetView zoomScale="70" zoomScaleNormal="70" workbookViewId="0">
      <pane xSplit="3" ySplit="11" topLeftCell="G24" activePane="bottomRight" state="frozen"/>
      <selection pane="topRight" activeCell="D1" sqref="D1"/>
      <selection pane="bottomLeft" activeCell="A12" sqref="A12"/>
      <selection pane="bottomRight" activeCell="I29" sqref="I29:L33"/>
    </sheetView>
  </sheetViews>
  <sheetFormatPr defaultRowHeight="14.4" x14ac:dyDescent="0.3"/>
  <cols>
    <col min="1" max="1" width="6.33203125" style="3" bestFit="1" customWidth="1"/>
    <col min="2" max="2" width="8.88671875" style="3"/>
    <col min="3" max="3" width="15.77734375" style="3" customWidth="1"/>
    <col min="4" max="6" width="15.88671875" style="2" customWidth="1"/>
    <col min="7" max="7" width="14.5546875" style="2" customWidth="1"/>
    <col min="8" max="18" width="14.77734375" style="2" customWidth="1"/>
    <col min="19" max="19" width="53.44140625" style="1" customWidth="1"/>
    <col min="20" max="20" width="28.77734375" style="1" bestFit="1" customWidth="1"/>
    <col min="21" max="22" width="11" style="1" customWidth="1"/>
    <col min="23" max="27" width="8.88671875" style="2"/>
    <col min="28" max="16384" width="8.88671875" style="3"/>
  </cols>
  <sheetData>
    <row r="1" spans="1:27" ht="18" x14ac:dyDescent="0.35">
      <c r="A1" s="49" t="s">
        <v>58</v>
      </c>
    </row>
    <row r="2" spans="1:27" ht="15.6" x14ac:dyDescent="0.3">
      <c r="G2" s="154"/>
      <c r="I2" s="154">
        <f>+I6/I9-100%</f>
        <v>0.158</v>
      </c>
      <c r="M2" s="154">
        <f>+M6/M9-100%</f>
        <v>0.16600000000000001</v>
      </c>
      <c r="P2" s="154">
        <f>+P6/P9-100%</f>
        <v>0.14499999999999999</v>
      </c>
    </row>
    <row r="3" spans="1:27" x14ac:dyDescent="0.3">
      <c r="A3" s="346" t="s">
        <v>21</v>
      </c>
      <c r="B3" s="348" t="s">
        <v>22</v>
      </c>
      <c r="C3" s="346" t="s">
        <v>23</v>
      </c>
      <c r="D3" s="350" t="s">
        <v>62</v>
      </c>
      <c r="E3" s="384" t="s">
        <v>85</v>
      </c>
      <c r="F3" s="350" t="s">
        <v>68</v>
      </c>
      <c r="G3" s="366" t="s">
        <v>86</v>
      </c>
      <c r="H3" s="366"/>
      <c r="I3" s="366"/>
      <c r="J3" s="366"/>
      <c r="K3" s="367"/>
      <c r="L3" s="368" t="s">
        <v>87</v>
      </c>
      <c r="M3" s="369"/>
      <c r="N3" s="370"/>
      <c r="O3" s="371" t="s">
        <v>88</v>
      </c>
      <c r="P3" s="372"/>
      <c r="Q3" s="373"/>
      <c r="R3" s="358" t="s">
        <v>89</v>
      </c>
      <c r="S3" s="355"/>
    </row>
    <row r="4" spans="1:27" s="49" customFormat="1" ht="29.4" customHeight="1" x14ac:dyDescent="0.35">
      <c r="A4" s="346"/>
      <c r="B4" s="348"/>
      <c r="C4" s="346"/>
      <c r="D4" s="350"/>
      <c r="E4" s="384"/>
      <c r="F4" s="350"/>
      <c r="G4" s="353" t="s">
        <v>28</v>
      </c>
      <c r="H4" s="353"/>
      <c r="I4" s="353"/>
      <c r="J4" s="353"/>
      <c r="K4" s="354"/>
      <c r="L4" s="352" t="s">
        <v>28</v>
      </c>
      <c r="M4" s="353"/>
      <c r="N4" s="354"/>
      <c r="O4" s="352" t="s">
        <v>28</v>
      </c>
      <c r="P4" s="353"/>
      <c r="Q4" s="354"/>
      <c r="R4" s="359"/>
      <c r="S4" s="356"/>
      <c r="T4" s="51"/>
      <c r="U4" s="51"/>
      <c r="V4" s="51"/>
      <c r="W4" s="50"/>
      <c r="X4" s="50"/>
      <c r="Y4" s="50"/>
      <c r="Z4" s="50"/>
      <c r="AA4" s="50"/>
    </row>
    <row r="5" spans="1:27" ht="52.8" customHeight="1" x14ac:dyDescent="0.3">
      <c r="A5" s="346"/>
      <c r="B5" s="348"/>
      <c r="C5" s="346"/>
      <c r="D5" s="350"/>
      <c r="E5" s="384"/>
      <c r="F5" s="350"/>
      <c r="G5" s="155" t="s">
        <v>149</v>
      </c>
      <c r="H5" s="360" t="s">
        <v>90</v>
      </c>
      <c r="I5" s="161" t="s">
        <v>148</v>
      </c>
      <c r="J5" s="360" t="s">
        <v>91</v>
      </c>
      <c r="K5" s="361" t="s">
        <v>92</v>
      </c>
      <c r="L5" s="362" t="s">
        <v>93</v>
      </c>
      <c r="M5" s="161" t="s">
        <v>94</v>
      </c>
      <c r="N5" s="364" t="s">
        <v>95</v>
      </c>
      <c r="O5" s="362" t="s">
        <v>96</v>
      </c>
      <c r="P5" s="161" t="s">
        <v>97</v>
      </c>
      <c r="Q5" s="365" t="s">
        <v>95</v>
      </c>
      <c r="R5" s="359"/>
      <c r="S5" s="356"/>
    </row>
    <row r="6" spans="1:27" x14ac:dyDescent="0.3">
      <c r="A6" s="346"/>
      <c r="B6" s="348"/>
      <c r="C6" s="346"/>
      <c r="D6" s="350"/>
      <c r="E6" s="384"/>
      <c r="F6" s="350"/>
      <c r="G6" s="162"/>
      <c r="H6" s="360"/>
      <c r="I6" s="162">
        <v>7.75</v>
      </c>
      <c r="J6" s="360"/>
      <c r="K6" s="361"/>
      <c r="L6" s="363"/>
      <c r="M6" s="162">
        <v>9.0399999999999991</v>
      </c>
      <c r="N6" s="364"/>
      <c r="O6" s="363"/>
      <c r="P6" s="162">
        <v>10.35</v>
      </c>
      <c r="Q6" s="365"/>
      <c r="R6" s="359"/>
      <c r="S6" s="356"/>
    </row>
    <row r="7" spans="1:27" x14ac:dyDescent="0.3">
      <c r="A7" s="346"/>
      <c r="B7" s="348"/>
      <c r="C7" s="346"/>
      <c r="D7" s="350"/>
      <c r="E7" s="384"/>
      <c r="F7" s="350"/>
      <c r="G7" s="165"/>
      <c r="H7" s="360"/>
      <c r="I7" s="163">
        <f>+I6*40*4</f>
        <v>1240</v>
      </c>
      <c r="J7" s="360"/>
      <c r="K7" s="361"/>
      <c r="L7" s="363"/>
      <c r="M7" s="163">
        <f>+M6*40*4</f>
        <v>1446</v>
      </c>
      <c r="N7" s="364"/>
      <c r="O7" s="363"/>
      <c r="P7" s="163">
        <f>+P6*40*4</f>
        <v>1656</v>
      </c>
      <c r="Q7" s="365"/>
      <c r="R7" s="359"/>
      <c r="S7" s="356"/>
    </row>
    <row r="8" spans="1:27" ht="32.4" customHeight="1" x14ac:dyDescent="0.3">
      <c r="A8" s="346"/>
      <c r="B8" s="348"/>
      <c r="C8" s="346"/>
      <c r="D8" s="350"/>
      <c r="E8" s="384"/>
      <c r="F8" s="350"/>
      <c r="G8" s="158" t="s">
        <v>61</v>
      </c>
      <c r="H8" s="360"/>
      <c r="I8" s="164" t="s">
        <v>61</v>
      </c>
      <c r="J8" s="360"/>
      <c r="K8" s="361"/>
      <c r="L8" s="363"/>
      <c r="M8" s="164" t="s">
        <v>98</v>
      </c>
      <c r="N8" s="364"/>
      <c r="O8" s="363"/>
      <c r="P8" s="164" t="s">
        <v>99</v>
      </c>
      <c r="Q8" s="365"/>
      <c r="R8" s="359"/>
      <c r="S8" s="356"/>
    </row>
    <row r="9" spans="1:27" x14ac:dyDescent="0.3">
      <c r="A9" s="346"/>
      <c r="B9" s="348"/>
      <c r="C9" s="346"/>
      <c r="D9" s="350"/>
      <c r="E9" s="384"/>
      <c r="F9" s="350"/>
      <c r="G9" s="162"/>
      <c r="H9" s="360"/>
      <c r="I9" s="162">
        <v>6.69</v>
      </c>
      <c r="J9" s="360"/>
      <c r="K9" s="361"/>
      <c r="L9" s="363"/>
      <c r="M9" s="162">
        <f>+I6</f>
        <v>7.75</v>
      </c>
      <c r="N9" s="364"/>
      <c r="O9" s="363"/>
      <c r="P9" s="162">
        <f>+M6</f>
        <v>9.0399999999999991</v>
      </c>
      <c r="Q9" s="365"/>
      <c r="R9" s="359"/>
      <c r="S9" s="356"/>
    </row>
    <row r="10" spans="1:27" ht="15" thickBot="1" x14ac:dyDescent="0.35">
      <c r="A10" s="347"/>
      <c r="B10" s="349"/>
      <c r="C10" s="347"/>
      <c r="D10" s="351"/>
      <c r="E10" s="385"/>
      <c r="F10" s="351"/>
      <c r="G10" s="165"/>
      <c r="H10" s="360"/>
      <c r="I10" s="165">
        <f>+I9*40*4</f>
        <v>1070</v>
      </c>
      <c r="J10" s="360"/>
      <c r="K10" s="361"/>
      <c r="L10" s="363"/>
      <c r="M10" s="165">
        <f>+M9*40*4</f>
        <v>1240</v>
      </c>
      <c r="N10" s="364"/>
      <c r="O10" s="363"/>
      <c r="P10" s="165">
        <f>+P9*40*4</f>
        <v>1446</v>
      </c>
      <c r="Q10" s="365"/>
      <c r="R10" s="359"/>
      <c r="S10" s="357"/>
    </row>
    <row r="11" spans="1:27" ht="16.8" thickTop="1" thickBot="1" x14ac:dyDescent="0.35">
      <c r="A11" s="381" t="s">
        <v>57</v>
      </c>
      <c r="B11" s="382"/>
      <c r="C11" s="383"/>
      <c r="D11" s="186">
        <f>+D12+D14+D15+D17</f>
        <v>61028435</v>
      </c>
      <c r="E11" s="187">
        <f>+E12+E14+E15+E17</f>
        <v>5940692</v>
      </c>
      <c r="F11" s="186">
        <f>+F12+F14+F15+F17</f>
        <v>55087743</v>
      </c>
      <c r="G11" s="55">
        <f t="shared" ref="G11:R11" si="0">+G12+G14+G15+G17</f>
        <v>0</v>
      </c>
      <c r="H11" s="219">
        <f t="shared" si="0"/>
        <v>0</v>
      </c>
      <c r="I11" s="55">
        <f>+I12+I14+I15+I17</f>
        <v>23566038</v>
      </c>
      <c r="J11" s="219">
        <f t="shared" si="0"/>
        <v>3223226</v>
      </c>
      <c r="K11" s="198">
        <f t="shared" si="0"/>
        <v>3223226</v>
      </c>
      <c r="L11" s="55">
        <f t="shared" si="0"/>
        <v>70698113</v>
      </c>
      <c r="M11" s="55">
        <f t="shared" si="0"/>
        <v>82465928</v>
      </c>
      <c r="N11" s="189">
        <f t="shared" si="0"/>
        <v>11767815</v>
      </c>
      <c r="O11" s="55">
        <f t="shared" si="0"/>
        <v>82465928</v>
      </c>
      <c r="P11" s="55">
        <f t="shared" si="0"/>
        <v>94416189</v>
      </c>
      <c r="Q11" s="61">
        <f t="shared" si="0"/>
        <v>11950261</v>
      </c>
      <c r="R11" s="71">
        <f t="shared" si="0"/>
        <v>33387754</v>
      </c>
      <c r="S11" s="48"/>
    </row>
    <row r="12" spans="1:27" ht="15" thickTop="1" x14ac:dyDescent="0.3">
      <c r="A12" s="379">
        <v>62</v>
      </c>
      <c r="B12" s="377" t="s">
        <v>24</v>
      </c>
      <c r="C12" s="6" t="s">
        <v>5</v>
      </c>
      <c r="D12" s="45">
        <f t="shared" ref="D12:R12" si="1">SUM(D13:D13)</f>
        <v>1852888</v>
      </c>
      <c r="E12" s="144">
        <f t="shared" si="1"/>
        <v>179896</v>
      </c>
      <c r="F12" s="45">
        <f t="shared" si="1"/>
        <v>1672992</v>
      </c>
      <c r="G12" s="46">
        <f t="shared" si="1"/>
        <v>0</v>
      </c>
      <c r="H12" s="166">
        <f t="shared" si="1"/>
        <v>0</v>
      </c>
      <c r="I12" s="46">
        <f t="shared" si="1"/>
        <v>715490</v>
      </c>
      <c r="J12" s="166">
        <f t="shared" si="1"/>
        <v>97861</v>
      </c>
      <c r="K12" s="176">
        <f t="shared" si="1"/>
        <v>97861</v>
      </c>
      <c r="L12" s="46">
        <f t="shared" si="1"/>
        <v>2146471</v>
      </c>
      <c r="M12" s="46">
        <f t="shared" si="1"/>
        <v>2503755</v>
      </c>
      <c r="N12" s="190">
        <f t="shared" si="1"/>
        <v>357284</v>
      </c>
      <c r="O12" s="46">
        <f t="shared" si="1"/>
        <v>2503755</v>
      </c>
      <c r="P12" s="46">
        <f t="shared" si="1"/>
        <v>2866578</v>
      </c>
      <c r="Q12" s="62">
        <f t="shared" si="1"/>
        <v>362823</v>
      </c>
      <c r="R12" s="56">
        <f t="shared" si="1"/>
        <v>1013690</v>
      </c>
      <c r="S12" s="47" t="s">
        <v>25</v>
      </c>
    </row>
    <row r="13" spans="1:27" x14ac:dyDescent="0.3">
      <c r="A13" s="379"/>
      <c r="B13" s="377"/>
      <c r="C13" s="6"/>
      <c r="D13" s="117">
        <v>1852888</v>
      </c>
      <c r="E13" s="220">
        <v>179896</v>
      </c>
      <c r="F13" s="117">
        <f>+D13-E13</f>
        <v>1672992</v>
      </c>
      <c r="G13" s="35"/>
      <c r="H13" s="174"/>
      <c r="I13" s="35">
        <f>(D13*$I$6/$I$9)/3</f>
        <v>715490</v>
      </c>
      <c r="J13" s="221">
        <f>+I13-D13/3</f>
        <v>97861</v>
      </c>
      <c r="K13" s="184">
        <f>+J13</f>
        <v>97861</v>
      </c>
      <c r="L13" s="35">
        <f>+D13+K13*3</f>
        <v>2146471</v>
      </c>
      <c r="M13" s="35">
        <f>+L13*$M$6/$M$9</f>
        <v>2503755</v>
      </c>
      <c r="N13" s="196">
        <f>+M13-L13</f>
        <v>357284</v>
      </c>
      <c r="O13" s="35">
        <f>+L13+N13</f>
        <v>2503755</v>
      </c>
      <c r="P13" s="35">
        <f>+O13*$P$6/$P$9</f>
        <v>2866578</v>
      </c>
      <c r="Q13" s="67">
        <f>+P13-O13</f>
        <v>362823</v>
      </c>
      <c r="R13" s="70">
        <f>+Q13+N13+K13*3</f>
        <v>1013690</v>
      </c>
      <c r="S13" s="7" t="s">
        <v>27</v>
      </c>
      <c r="T13" s="8" t="s">
        <v>28</v>
      </c>
    </row>
    <row r="14" spans="1:27" x14ac:dyDescent="0.3">
      <c r="A14" s="380"/>
      <c r="B14" s="378"/>
      <c r="C14" s="222" t="s">
        <v>7</v>
      </c>
      <c r="D14" s="39">
        <v>55302936</v>
      </c>
      <c r="E14" s="147">
        <v>5370008</v>
      </c>
      <c r="F14" s="39">
        <f>+D14-E14</f>
        <v>49932928</v>
      </c>
      <c r="G14" s="29"/>
      <c r="H14" s="170"/>
      <c r="I14" s="32">
        <f>(D14*$I$6/$I$9)/3</f>
        <v>21355145</v>
      </c>
      <c r="J14" s="170">
        <f>+I14-D14/3</f>
        <v>2920833</v>
      </c>
      <c r="K14" s="180">
        <f>+J14</f>
        <v>2920833</v>
      </c>
      <c r="L14" s="32">
        <f>+D14+K14*3</f>
        <v>64065435</v>
      </c>
      <c r="M14" s="32">
        <f>+L14*$M$6/$M$9</f>
        <v>74729230</v>
      </c>
      <c r="N14" s="197">
        <f>+M14-L14</f>
        <v>10663795</v>
      </c>
      <c r="O14" s="32">
        <f>+L14+N14</f>
        <v>74729230</v>
      </c>
      <c r="P14" s="32">
        <f>+O14*$P$6/$P$9</f>
        <v>85558355</v>
      </c>
      <c r="Q14" s="68">
        <f>+P14-O14</f>
        <v>10829125</v>
      </c>
      <c r="R14" s="54">
        <f>Q14+N14+K14*3</f>
        <v>30255419</v>
      </c>
      <c r="S14" s="223" t="s">
        <v>33</v>
      </c>
      <c r="T14" s="8" t="s">
        <v>28</v>
      </c>
    </row>
    <row r="15" spans="1:27" x14ac:dyDescent="0.3">
      <c r="A15" s="347">
        <v>15</v>
      </c>
      <c r="B15" s="349" t="s">
        <v>34</v>
      </c>
      <c r="C15" s="4" t="s">
        <v>8</v>
      </c>
      <c r="D15" s="45">
        <f t="shared" ref="D15:R15" si="2">SUM(D16:D16)</f>
        <v>3850868</v>
      </c>
      <c r="E15" s="144">
        <f t="shared" si="2"/>
        <v>388712</v>
      </c>
      <c r="F15" s="45">
        <f t="shared" si="2"/>
        <v>3462156</v>
      </c>
      <c r="G15" s="46">
        <f t="shared" si="2"/>
        <v>0</v>
      </c>
      <c r="H15" s="166">
        <f t="shared" si="2"/>
        <v>0</v>
      </c>
      <c r="I15" s="46">
        <f t="shared" si="2"/>
        <v>1487007</v>
      </c>
      <c r="J15" s="166">
        <f t="shared" si="2"/>
        <v>203384</v>
      </c>
      <c r="K15" s="176">
        <f t="shared" si="2"/>
        <v>203384</v>
      </c>
      <c r="L15" s="46">
        <f t="shared" si="2"/>
        <v>4461020</v>
      </c>
      <c r="M15" s="46">
        <f t="shared" si="2"/>
        <v>5203564</v>
      </c>
      <c r="N15" s="190">
        <f t="shared" si="2"/>
        <v>742544</v>
      </c>
      <c r="O15" s="46">
        <f t="shared" si="2"/>
        <v>5203564</v>
      </c>
      <c r="P15" s="46">
        <f t="shared" si="2"/>
        <v>5957620</v>
      </c>
      <c r="Q15" s="62">
        <f t="shared" si="2"/>
        <v>754056</v>
      </c>
      <c r="R15" s="56">
        <f t="shared" si="2"/>
        <v>2106752</v>
      </c>
      <c r="S15" s="5" t="s">
        <v>35</v>
      </c>
      <c r="T15" s="8"/>
    </row>
    <row r="16" spans="1:27" x14ac:dyDescent="0.3">
      <c r="A16" s="379"/>
      <c r="B16" s="377"/>
      <c r="C16" s="6"/>
      <c r="D16" s="40">
        <v>3850868</v>
      </c>
      <c r="E16" s="149">
        <v>388712</v>
      </c>
      <c r="F16" s="102">
        <f t="shared" ref="F16:F18" si="3">+D16-E16</f>
        <v>3462156</v>
      </c>
      <c r="G16" s="160"/>
      <c r="H16" s="172"/>
      <c r="I16" s="27">
        <f>(D16*$I$6/$I$9)/3</f>
        <v>1487007</v>
      </c>
      <c r="J16" s="172">
        <f>+I16-D16/3</f>
        <v>203384</v>
      </c>
      <c r="K16" s="182">
        <f>+J16</f>
        <v>203384</v>
      </c>
      <c r="L16" s="27">
        <f>+D16+K16*3</f>
        <v>4461020</v>
      </c>
      <c r="M16" s="27">
        <f>+L16*$M$6/$M$9</f>
        <v>5203564</v>
      </c>
      <c r="N16" s="191">
        <f>+M16-L16</f>
        <v>742544</v>
      </c>
      <c r="O16" s="27">
        <f>+L16+N16</f>
        <v>5203564</v>
      </c>
      <c r="P16" s="27">
        <f>+O16*$P$6/$P$9</f>
        <v>5957620</v>
      </c>
      <c r="Q16" s="63">
        <f>+P16-O16</f>
        <v>754056</v>
      </c>
      <c r="R16" s="57">
        <f>Q16+N16+K16*3</f>
        <v>2106752</v>
      </c>
      <c r="S16" s="7" t="s">
        <v>37</v>
      </c>
      <c r="T16" s="8" t="s">
        <v>28</v>
      </c>
    </row>
    <row r="17" spans="1:60" x14ac:dyDescent="0.3">
      <c r="A17" s="379"/>
      <c r="B17" s="377"/>
      <c r="C17" s="9" t="s">
        <v>9</v>
      </c>
      <c r="D17" s="38">
        <f t="shared" ref="D17:R17" si="4">SUM(D18:D18)</f>
        <v>21743</v>
      </c>
      <c r="E17" s="146">
        <f t="shared" si="4"/>
        <v>2076</v>
      </c>
      <c r="F17" s="38">
        <f t="shared" si="4"/>
        <v>19667</v>
      </c>
      <c r="G17" s="28">
        <f t="shared" si="4"/>
        <v>0</v>
      </c>
      <c r="H17" s="168">
        <f t="shared" si="4"/>
        <v>0</v>
      </c>
      <c r="I17" s="28">
        <f t="shared" si="4"/>
        <v>8396</v>
      </c>
      <c r="J17" s="168">
        <f t="shared" si="4"/>
        <v>1148</v>
      </c>
      <c r="K17" s="178">
        <f t="shared" si="4"/>
        <v>1148</v>
      </c>
      <c r="L17" s="28">
        <f t="shared" si="4"/>
        <v>25187</v>
      </c>
      <c r="M17" s="28">
        <f t="shared" si="4"/>
        <v>29379</v>
      </c>
      <c r="N17" s="192">
        <f t="shared" si="4"/>
        <v>4192</v>
      </c>
      <c r="O17" s="28">
        <f t="shared" si="4"/>
        <v>29379</v>
      </c>
      <c r="P17" s="28">
        <f t="shared" si="4"/>
        <v>33636</v>
      </c>
      <c r="Q17" s="64">
        <f t="shared" si="4"/>
        <v>4257</v>
      </c>
      <c r="R17" s="58">
        <f t="shared" si="4"/>
        <v>11893</v>
      </c>
      <c r="S17" s="10" t="s">
        <v>38</v>
      </c>
      <c r="T17" s="8"/>
    </row>
    <row r="18" spans="1:60" x14ac:dyDescent="0.3">
      <c r="A18" s="379"/>
      <c r="B18" s="377"/>
      <c r="C18" s="9"/>
      <c r="D18" s="41">
        <v>21743</v>
      </c>
      <c r="E18" s="149">
        <v>2076</v>
      </c>
      <c r="F18" s="102">
        <f t="shared" si="3"/>
        <v>19667</v>
      </c>
      <c r="G18" s="160"/>
      <c r="H18" s="172"/>
      <c r="I18" s="27">
        <f>(D18*$I$6/$I$9)/3</f>
        <v>8396</v>
      </c>
      <c r="J18" s="172">
        <f>+I18-D18/3</f>
        <v>1148</v>
      </c>
      <c r="K18" s="182">
        <f>+J18</f>
        <v>1148</v>
      </c>
      <c r="L18" s="27">
        <f>+D18+K18*3</f>
        <v>25187</v>
      </c>
      <c r="M18" s="27">
        <f>+L18*$M$6/$M$9</f>
        <v>29379</v>
      </c>
      <c r="N18" s="191">
        <f>+M18-L18</f>
        <v>4192</v>
      </c>
      <c r="O18" s="27">
        <f>+L18+N18</f>
        <v>29379</v>
      </c>
      <c r="P18" s="27">
        <f>+O18*$P$6/$P$9</f>
        <v>33636</v>
      </c>
      <c r="Q18" s="63">
        <f>+P18-O18</f>
        <v>4257</v>
      </c>
      <c r="R18" s="57">
        <f>Q18+N18+K18*3</f>
        <v>11893</v>
      </c>
      <c r="S18" s="7" t="s">
        <v>39</v>
      </c>
      <c r="T18" s="8" t="s">
        <v>28</v>
      </c>
    </row>
    <row r="19" spans="1:60" s="1" customFormat="1" x14ac:dyDescent="0.3">
      <c r="A19" s="3"/>
      <c r="B19" s="3"/>
      <c r="C19" s="3"/>
      <c r="D19" s="25"/>
      <c r="E19" s="25"/>
      <c r="F19" s="25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8"/>
      <c r="W19" s="2"/>
      <c r="X19" s="2"/>
      <c r="Y19" s="2"/>
      <c r="Z19" s="2"/>
      <c r="AA19" s="2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1:60" s="1" customFormat="1" x14ac:dyDescent="0.3">
      <c r="A20" s="3"/>
      <c r="B20" s="3"/>
      <c r="C20" s="3"/>
      <c r="D20" s="25"/>
      <c r="E20" s="25"/>
      <c r="F20" s="2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W20" s="2"/>
      <c r="X20" s="2"/>
      <c r="Y20" s="2"/>
      <c r="Z20" s="2"/>
      <c r="AA20" s="2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  <row r="21" spans="1:60" s="1" customFormat="1" x14ac:dyDescent="0.3">
      <c r="A21" s="3"/>
      <c r="B21" s="3"/>
      <c r="C21" s="3"/>
      <c r="D21" s="25"/>
      <c r="E21" s="25"/>
      <c r="F21" s="25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W21" s="2"/>
      <c r="X21" s="2"/>
      <c r="Y21" s="2"/>
      <c r="Z21" s="2"/>
      <c r="AA21" s="2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1:60" s="1" customFormat="1" x14ac:dyDescent="0.3">
      <c r="A22" s="3"/>
      <c r="B22" s="3"/>
      <c r="C22" s="3"/>
      <c r="D22" s="25"/>
      <c r="E22" s="25"/>
      <c r="F22" s="25"/>
      <c r="G22" s="2"/>
      <c r="H22" s="2"/>
      <c r="I22" s="2">
        <v>23</v>
      </c>
      <c r="J22" s="2">
        <v>24</v>
      </c>
      <c r="K22" s="2">
        <v>25</v>
      </c>
      <c r="L22" s="2">
        <v>26</v>
      </c>
      <c r="M22" s="2"/>
      <c r="N22" s="2"/>
      <c r="O22" s="2"/>
      <c r="P22" s="2"/>
      <c r="Q22" s="2"/>
      <c r="R22" s="2"/>
      <c r="W22" s="2"/>
      <c r="X22" s="2"/>
      <c r="Y22" s="2"/>
      <c r="Z22" s="2"/>
      <c r="AA22" s="2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</row>
    <row r="23" spans="1:60" s="2" customFormat="1" x14ac:dyDescent="0.3">
      <c r="A23" s="3"/>
      <c r="B23" s="3"/>
      <c r="C23" s="3"/>
      <c r="D23" s="25"/>
      <c r="E23" s="25"/>
      <c r="F23" s="25"/>
      <c r="I23" s="25">
        <f>+K11</f>
        <v>3223226</v>
      </c>
      <c r="J23" s="25">
        <f>+I23*3</f>
        <v>9669678</v>
      </c>
      <c r="K23" s="25">
        <f>+J23</f>
        <v>9669678</v>
      </c>
      <c r="L23" s="25">
        <f>+K23</f>
        <v>9669678</v>
      </c>
      <c r="S23" s="1"/>
      <c r="T23" s="1"/>
      <c r="U23" s="1"/>
      <c r="V23" s="1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</row>
    <row r="24" spans="1:60" s="2" customFormat="1" x14ac:dyDescent="0.3">
      <c r="A24" s="3"/>
      <c r="B24" s="3"/>
      <c r="C24" s="3"/>
      <c r="D24" s="25"/>
      <c r="E24" s="25"/>
      <c r="F24" s="25"/>
      <c r="I24" s="25"/>
      <c r="J24" s="25">
        <f>+N11</f>
        <v>11767815</v>
      </c>
      <c r="K24" s="25">
        <f>+J24</f>
        <v>11767815</v>
      </c>
      <c r="L24" s="25">
        <f>+K24</f>
        <v>11767815</v>
      </c>
      <c r="S24" s="1"/>
      <c r="T24" s="1"/>
      <c r="U24" s="1"/>
      <c r="V24" s="1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</row>
    <row r="25" spans="1:60" s="2" customFormat="1" x14ac:dyDescent="0.3">
      <c r="A25" s="3"/>
      <c r="B25" s="3"/>
      <c r="C25" s="3"/>
      <c r="D25" s="25"/>
      <c r="E25" s="25"/>
      <c r="F25" s="25"/>
      <c r="I25" s="25"/>
      <c r="J25" s="25"/>
      <c r="K25" s="25">
        <f>+Q11</f>
        <v>11950261</v>
      </c>
      <c r="L25" s="25">
        <f>+K25</f>
        <v>11950261</v>
      </c>
      <c r="S25" s="1"/>
      <c r="T25" s="1"/>
      <c r="U25" s="1"/>
      <c r="V25" s="1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</row>
    <row r="26" spans="1:60" s="2" customFormat="1" x14ac:dyDescent="0.3">
      <c r="A26" s="3"/>
      <c r="B26" s="3"/>
      <c r="C26" s="3"/>
      <c r="D26" s="25"/>
      <c r="E26" s="25"/>
      <c r="F26" s="25"/>
      <c r="I26" s="25">
        <f>SUM(I23:I25)</f>
        <v>3223226</v>
      </c>
      <c r="J26" s="25">
        <f t="shared" ref="J26:L26" si="5">SUM(J23:J25)</f>
        <v>21437493</v>
      </c>
      <c r="K26" s="25">
        <f t="shared" si="5"/>
        <v>33387754</v>
      </c>
      <c r="L26" s="25">
        <f t="shared" si="5"/>
        <v>33387754</v>
      </c>
      <c r="S26" s="1"/>
      <c r="T26" s="1"/>
      <c r="U26" s="1"/>
      <c r="V26" s="1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1:60" s="2" customFormat="1" x14ac:dyDescent="0.3">
      <c r="A27" s="3"/>
      <c r="B27" s="3"/>
      <c r="C27" s="3"/>
      <c r="D27" s="25"/>
      <c r="E27" s="25"/>
      <c r="F27" s="25"/>
      <c r="S27" s="1"/>
      <c r="T27" s="1"/>
      <c r="U27" s="1"/>
      <c r="V27" s="1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</row>
    <row r="28" spans="1:60" s="2" customFormat="1" x14ac:dyDescent="0.3">
      <c r="A28" s="3"/>
      <c r="B28" s="3"/>
      <c r="C28" s="3"/>
      <c r="D28" s="25"/>
      <c r="E28" s="25"/>
      <c r="F28" s="25"/>
      <c r="S28" s="1"/>
      <c r="T28" s="1"/>
      <c r="U28" s="1"/>
      <c r="V28" s="1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1:60" s="2" customFormat="1" x14ac:dyDescent="0.3">
      <c r="A29" s="3"/>
      <c r="B29" s="3"/>
      <c r="C29" s="3"/>
      <c r="D29" s="25"/>
      <c r="E29" s="25"/>
      <c r="F29" s="25"/>
      <c r="H29" s="2" t="s">
        <v>5</v>
      </c>
      <c r="I29" s="2">
        <v>23</v>
      </c>
      <c r="J29" s="2">
        <v>24</v>
      </c>
      <c r="K29" s="2">
        <v>25</v>
      </c>
      <c r="L29" s="2">
        <v>26</v>
      </c>
      <c r="N29" s="2" t="s">
        <v>7</v>
      </c>
      <c r="O29" s="2">
        <v>23</v>
      </c>
      <c r="P29" s="2">
        <v>24</v>
      </c>
      <c r="Q29" s="2">
        <v>25</v>
      </c>
      <c r="R29" s="2">
        <v>26</v>
      </c>
      <c r="S29" s="1"/>
      <c r="T29" s="1"/>
      <c r="U29" s="1"/>
      <c r="V29" s="1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1:60" s="2" customFormat="1" x14ac:dyDescent="0.3">
      <c r="A30" s="3"/>
      <c r="B30" s="3"/>
      <c r="C30" s="3"/>
      <c r="D30" s="25"/>
      <c r="E30" s="25"/>
      <c r="F30" s="25"/>
      <c r="I30" s="319">
        <f>+K13</f>
        <v>97861</v>
      </c>
      <c r="J30" s="25">
        <f>+I30*3</f>
        <v>293583</v>
      </c>
      <c r="K30" s="25">
        <f>+J30</f>
        <v>293583</v>
      </c>
      <c r="L30" s="25">
        <f>+K30</f>
        <v>293583</v>
      </c>
      <c r="O30" s="319">
        <f>+K14</f>
        <v>2920833</v>
      </c>
      <c r="P30" s="25">
        <f>+O30*3</f>
        <v>8762499</v>
      </c>
      <c r="Q30" s="25">
        <f>+P30</f>
        <v>8762499</v>
      </c>
      <c r="R30" s="25">
        <f>+Q30</f>
        <v>8762499</v>
      </c>
      <c r="S30" s="1"/>
      <c r="T30" s="1"/>
      <c r="U30" s="1"/>
      <c r="V30" s="1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1:60" s="2" customFormat="1" x14ac:dyDescent="0.3">
      <c r="A31" s="3"/>
      <c r="B31" s="3"/>
      <c r="C31" s="3"/>
      <c r="D31" s="25"/>
      <c r="E31" s="25"/>
      <c r="F31" s="25"/>
      <c r="I31" s="25"/>
      <c r="J31" s="319">
        <f>+N13</f>
        <v>357284</v>
      </c>
      <c r="K31" s="25">
        <f>+J31</f>
        <v>357284</v>
      </c>
      <c r="L31" s="25">
        <f>+K31</f>
        <v>357284</v>
      </c>
      <c r="O31" s="25"/>
      <c r="P31" s="319">
        <f>+N14</f>
        <v>10663795</v>
      </c>
      <c r="Q31" s="25">
        <f>+P31</f>
        <v>10663795</v>
      </c>
      <c r="R31" s="25">
        <f>+Q31</f>
        <v>10663795</v>
      </c>
      <c r="S31" s="1"/>
      <c r="T31" s="1"/>
      <c r="U31" s="1"/>
      <c r="V31" s="1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</row>
    <row r="32" spans="1:60" s="2" customFormat="1" x14ac:dyDescent="0.3">
      <c r="A32" s="3"/>
      <c r="B32" s="3"/>
      <c r="C32" s="3"/>
      <c r="D32" s="25"/>
      <c r="E32" s="25"/>
      <c r="F32" s="25"/>
      <c r="I32" s="25"/>
      <c r="J32" s="25"/>
      <c r="K32" s="319">
        <f>+Q13</f>
        <v>362823</v>
      </c>
      <c r="L32" s="25">
        <f>+K32</f>
        <v>362823</v>
      </c>
      <c r="O32" s="25"/>
      <c r="P32" s="25"/>
      <c r="Q32" s="319">
        <f>+Q14</f>
        <v>10829125</v>
      </c>
      <c r="R32" s="25">
        <f>+Q32</f>
        <v>10829125</v>
      </c>
      <c r="S32" s="1"/>
      <c r="T32" s="1"/>
      <c r="U32" s="1"/>
      <c r="V32" s="1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</row>
    <row r="33" spans="1:60" s="2" customFormat="1" x14ac:dyDescent="0.3">
      <c r="A33" s="3"/>
      <c r="B33" s="3"/>
      <c r="C33" s="3"/>
      <c r="D33" s="25"/>
      <c r="E33" s="25"/>
      <c r="F33" s="25"/>
      <c r="I33" s="25">
        <f>SUM(I30:I32)</f>
        <v>97861</v>
      </c>
      <c r="J33" s="25">
        <f t="shared" ref="J33:L33" si="6">SUM(J30:J32)</f>
        <v>650867</v>
      </c>
      <c r="K33" s="25">
        <f t="shared" si="6"/>
        <v>1013690</v>
      </c>
      <c r="L33" s="25">
        <f t="shared" si="6"/>
        <v>1013690</v>
      </c>
      <c r="O33" s="25">
        <f>SUM(O30:O32)</f>
        <v>2920833</v>
      </c>
      <c r="P33" s="25">
        <f t="shared" ref="P33:R33" si="7">SUM(P30:P32)</f>
        <v>19426294</v>
      </c>
      <c r="Q33" s="25">
        <f t="shared" si="7"/>
        <v>30255419</v>
      </c>
      <c r="R33" s="25">
        <f t="shared" si="7"/>
        <v>30255419</v>
      </c>
      <c r="S33" s="1"/>
      <c r="T33" s="1"/>
      <c r="U33" s="1"/>
      <c r="V33" s="1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</row>
    <row r="34" spans="1:60" s="2" customFormat="1" x14ac:dyDescent="0.3">
      <c r="A34" s="3"/>
      <c r="B34" s="3"/>
      <c r="C34" s="3"/>
      <c r="D34" s="25"/>
      <c r="E34" s="25"/>
      <c r="F34" s="25"/>
      <c r="S34" s="1"/>
      <c r="T34" s="1"/>
      <c r="U34" s="1"/>
      <c r="V34" s="1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1:60" s="2" customFormat="1" x14ac:dyDescent="0.3">
      <c r="A35" s="3"/>
      <c r="B35" s="3"/>
      <c r="C35" s="3"/>
      <c r="D35" s="25"/>
      <c r="E35" s="25"/>
      <c r="F35" s="25"/>
      <c r="S35" s="1"/>
      <c r="T35" s="1"/>
      <c r="U35" s="1"/>
      <c r="V35" s="1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1:60" s="2" customFormat="1" x14ac:dyDescent="0.3">
      <c r="A36" s="3"/>
      <c r="B36" s="3"/>
      <c r="C36" s="3"/>
      <c r="D36" s="25"/>
      <c r="E36" s="25"/>
      <c r="F36" s="25"/>
      <c r="H36" s="2" t="s">
        <v>8</v>
      </c>
      <c r="I36" s="2">
        <v>23</v>
      </c>
      <c r="J36" s="2">
        <v>24</v>
      </c>
      <c r="K36" s="2">
        <v>25</v>
      </c>
      <c r="L36" s="2">
        <v>26</v>
      </c>
      <c r="N36" s="2" t="s">
        <v>9</v>
      </c>
      <c r="O36" s="2">
        <v>23</v>
      </c>
      <c r="P36" s="2">
        <v>24</v>
      </c>
      <c r="Q36" s="2">
        <v>25</v>
      </c>
      <c r="R36" s="2">
        <v>26</v>
      </c>
      <c r="S36" s="1"/>
      <c r="T36" s="1"/>
      <c r="U36" s="1"/>
      <c r="V36" s="1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</row>
    <row r="37" spans="1:60" s="2" customFormat="1" x14ac:dyDescent="0.3">
      <c r="A37" s="3"/>
      <c r="B37" s="3"/>
      <c r="C37" s="3"/>
      <c r="D37" s="25"/>
      <c r="E37" s="25"/>
      <c r="F37" s="25"/>
      <c r="I37" s="319">
        <f>+K16</f>
        <v>203384</v>
      </c>
      <c r="J37" s="25">
        <f>+I37*3</f>
        <v>610152</v>
      </c>
      <c r="K37" s="25">
        <f>+J37</f>
        <v>610152</v>
      </c>
      <c r="L37" s="25">
        <f>+K37</f>
        <v>610152</v>
      </c>
      <c r="O37" s="319">
        <f>+K18</f>
        <v>1148</v>
      </c>
      <c r="P37" s="25">
        <f>+O37*3</f>
        <v>3444</v>
      </c>
      <c r="Q37" s="25">
        <f>+P37</f>
        <v>3444</v>
      </c>
      <c r="R37" s="25">
        <f>+Q37</f>
        <v>3444</v>
      </c>
      <c r="S37" s="1"/>
      <c r="T37" s="1"/>
      <c r="U37" s="1"/>
      <c r="V37" s="1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1:60" s="2" customFormat="1" x14ac:dyDescent="0.3">
      <c r="A38" s="3"/>
      <c r="B38" s="3"/>
      <c r="C38" s="3"/>
      <c r="D38" s="25"/>
      <c r="E38" s="25"/>
      <c r="F38" s="25"/>
      <c r="I38" s="25"/>
      <c r="J38" s="319">
        <f>+N16</f>
        <v>742544</v>
      </c>
      <c r="K38" s="25">
        <f>+J38</f>
        <v>742544</v>
      </c>
      <c r="L38" s="25">
        <f>+K38</f>
        <v>742544</v>
      </c>
      <c r="O38" s="25"/>
      <c r="P38" s="319">
        <f>+N18</f>
        <v>4192</v>
      </c>
      <c r="Q38" s="25">
        <f>+P38</f>
        <v>4192</v>
      </c>
      <c r="R38" s="25">
        <f>+Q38</f>
        <v>4192</v>
      </c>
      <c r="S38" s="1"/>
      <c r="T38" s="1"/>
      <c r="U38" s="1"/>
      <c r="V38" s="1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</row>
    <row r="39" spans="1:60" s="2" customFormat="1" x14ac:dyDescent="0.3">
      <c r="A39" s="3"/>
      <c r="B39" s="3"/>
      <c r="C39" s="3"/>
      <c r="D39" s="25"/>
      <c r="E39" s="25"/>
      <c r="F39" s="25"/>
      <c r="I39" s="25"/>
      <c r="J39" s="25"/>
      <c r="K39" s="319">
        <f>+Q16</f>
        <v>754056</v>
      </c>
      <c r="L39" s="25">
        <f>+K39</f>
        <v>754056</v>
      </c>
      <c r="O39" s="25"/>
      <c r="P39" s="25"/>
      <c r="Q39" s="319">
        <f>+Q18</f>
        <v>4257</v>
      </c>
      <c r="R39" s="25">
        <f>+Q39</f>
        <v>4257</v>
      </c>
      <c r="S39" s="1"/>
      <c r="T39" s="1"/>
      <c r="U39" s="1"/>
      <c r="V39" s="1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</row>
    <row r="40" spans="1:60" s="2" customFormat="1" x14ac:dyDescent="0.3">
      <c r="A40" s="3"/>
      <c r="B40" s="3"/>
      <c r="C40" s="3"/>
      <c r="D40" s="25"/>
      <c r="E40" s="25"/>
      <c r="F40" s="25"/>
      <c r="I40" s="25">
        <f>SUM(I37:I39)</f>
        <v>203384</v>
      </c>
      <c r="J40" s="25">
        <f t="shared" ref="J40:L40" si="8">SUM(J37:J39)</f>
        <v>1352696</v>
      </c>
      <c r="K40" s="25">
        <f t="shared" si="8"/>
        <v>2106752</v>
      </c>
      <c r="L40" s="25">
        <f t="shared" si="8"/>
        <v>2106752</v>
      </c>
      <c r="O40" s="25">
        <f>SUM(O37:O39)</f>
        <v>1148</v>
      </c>
      <c r="P40" s="25">
        <f t="shared" ref="P40:R40" si="9">SUM(P37:P39)</f>
        <v>7636</v>
      </c>
      <c r="Q40" s="25">
        <f t="shared" si="9"/>
        <v>11893</v>
      </c>
      <c r="R40" s="25">
        <f t="shared" si="9"/>
        <v>11893</v>
      </c>
      <c r="S40" s="1"/>
      <c r="T40" s="1"/>
      <c r="U40" s="1"/>
      <c r="V40" s="1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</row>
    <row r="41" spans="1:60" s="2" customFormat="1" x14ac:dyDescent="0.3">
      <c r="A41" s="3"/>
      <c r="B41" s="3"/>
      <c r="C41" s="3"/>
      <c r="D41" s="25"/>
      <c r="E41" s="25"/>
      <c r="F41" s="25"/>
      <c r="S41" s="1"/>
      <c r="T41" s="1"/>
      <c r="U41" s="1"/>
      <c r="V41" s="1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</row>
    <row r="42" spans="1:60" s="2" customFormat="1" x14ac:dyDescent="0.3">
      <c r="A42" s="3"/>
      <c r="B42" s="3"/>
      <c r="C42" s="3"/>
      <c r="D42" s="25"/>
      <c r="E42" s="25"/>
      <c r="F42" s="25"/>
      <c r="S42" s="1"/>
      <c r="T42" s="1"/>
      <c r="U42" s="1"/>
      <c r="V42" s="1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</row>
    <row r="43" spans="1:60" s="2" customFormat="1" x14ac:dyDescent="0.3">
      <c r="A43" s="3"/>
      <c r="B43" s="3"/>
      <c r="C43" s="3"/>
      <c r="D43" s="25"/>
      <c r="E43" s="25"/>
      <c r="F43" s="25"/>
      <c r="S43" s="1"/>
      <c r="T43" s="1"/>
      <c r="U43" s="1"/>
      <c r="V43" s="1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</row>
    <row r="44" spans="1:60" s="2" customFormat="1" x14ac:dyDescent="0.3">
      <c r="A44" s="3"/>
      <c r="B44" s="3"/>
      <c r="C44" s="3"/>
      <c r="D44" s="25"/>
      <c r="E44" s="25"/>
      <c r="F44" s="25"/>
      <c r="I44" s="25"/>
      <c r="J44" s="25"/>
      <c r="K44" s="25"/>
      <c r="L44" s="25"/>
      <c r="S44" s="1"/>
      <c r="T44" s="1"/>
      <c r="U44" s="1"/>
      <c r="V44" s="1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</row>
    <row r="45" spans="1:60" s="2" customFormat="1" x14ac:dyDescent="0.3">
      <c r="A45" s="3"/>
      <c r="B45" s="3"/>
      <c r="C45" s="3"/>
      <c r="D45" s="25"/>
      <c r="E45" s="25"/>
      <c r="F45" s="25"/>
      <c r="S45" s="1"/>
      <c r="T45" s="1"/>
      <c r="U45" s="1"/>
      <c r="V45" s="1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</row>
    <row r="46" spans="1:60" s="2" customFormat="1" x14ac:dyDescent="0.3">
      <c r="A46" s="3"/>
      <c r="B46" s="3"/>
      <c r="C46" s="3"/>
      <c r="D46" s="25"/>
      <c r="E46" s="25"/>
      <c r="F46" s="25"/>
      <c r="S46" s="1"/>
      <c r="T46" s="1"/>
      <c r="U46" s="1"/>
      <c r="V46" s="1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</row>
    <row r="47" spans="1:60" s="2" customFormat="1" x14ac:dyDescent="0.3">
      <c r="A47" s="3"/>
      <c r="B47" s="3"/>
      <c r="C47" s="3"/>
      <c r="D47" s="25"/>
      <c r="E47" s="25"/>
      <c r="F47" s="25"/>
      <c r="S47" s="1"/>
      <c r="T47" s="1"/>
      <c r="U47" s="1"/>
      <c r="V47" s="1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</row>
    <row r="48" spans="1:60" s="2" customFormat="1" x14ac:dyDescent="0.3">
      <c r="A48" s="3"/>
      <c r="B48" s="3"/>
      <c r="C48" s="3"/>
      <c r="D48" s="25"/>
      <c r="E48" s="25"/>
      <c r="F48" s="25"/>
      <c r="S48" s="1"/>
      <c r="T48" s="1"/>
      <c r="U48" s="1"/>
      <c r="V48" s="1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</row>
    <row r="49" spans="1:60" s="2" customFormat="1" x14ac:dyDescent="0.3">
      <c r="A49" s="3"/>
      <c r="B49" s="3"/>
      <c r="C49" s="3"/>
      <c r="D49" s="25"/>
      <c r="E49" s="25"/>
      <c r="F49" s="25"/>
      <c r="S49" s="1"/>
      <c r="T49" s="1"/>
      <c r="U49" s="1"/>
      <c r="V49" s="1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</row>
    <row r="50" spans="1:60" s="2" customFormat="1" x14ac:dyDescent="0.3">
      <c r="A50" s="3"/>
      <c r="B50" s="3"/>
      <c r="C50" s="3"/>
      <c r="D50" s="25"/>
      <c r="E50" s="25"/>
      <c r="F50" s="25"/>
      <c r="S50" s="1"/>
      <c r="T50" s="1"/>
      <c r="U50" s="1"/>
      <c r="V50" s="1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</row>
    <row r="51" spans="1:60" s="2" customFormat="1" x14ac:dyDescent="0.3">
      <c r="A51" s="3"/>
      <c r="B51" s="3"/>
      <c r="C51" s="3"/>
      <c r="D51" s="25"/>
      <c r="E51" s="25"/>
      <c r="F51" s="25"/>
      <c r="S51" s="1"/>
      <c r="T51" s="1"/>
      <c r="U51" s="1"/>
      <c r="V51" s="1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</row>
    <row r="52" spans="1:60" s="2" customFormat="1" x14ac:dyDescent="0.3">
      <c r="A52" s="3"/>
      <c r="B52" s="3"/>
      <c r="C52" s="3"/>
      <c r="D52" s="25"/>
      <c r="E52" s="25"/>
      <c r="F52" s="25"/>
      <c r="S52" s="1"/>
      <c r="T52" s="1"/>
      <c r="U52" s="1"/>
      <c r="V52" s="1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</row>
    <row r="53" spans="1:60" s="2" customFormat="1" x14ac:dyDescent="0.3">
      <c r="A53" s="3"/>
      <c r="B53" s="3"/>
      <c r="C53" s="3"/>
      <c r="D53" s="25"/>
      <c r="E53" s="25"/>
      <c r="F53" s="25"/>
      <c r="S53" s="1"/>
      <c r="T53" s="1"/>
      <c r="U53" s="1"/>
      <c r="V53" s="1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</row>
    <row r="54" spans="1:60" s="2" customFormat="1" x14ac:dyDescent="0.3">
      <c r="A54" s="3"/>
      <c r="B54" s="3"/>
      <c r="C54" s="3"/>
      <c r="D54" s="25"/>
      <c r="E54" s="25"/>
      <c r="F54" s="25"/>
      <c r="S54" s="1"/>
      <c r="T54" s="1"/>
      <c r="U54" s="1"/>
      <c r="V54" s="1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</row>
    <row r="55" spans="1:60" s="2" customFormat="1" x14ac:dyDescent="0.3">
      <c r="A55" s="3"/>
      <c r="B55" s="3"/>
      <c r="C55" s="3"/>
      <c r="D55" s="25"/>
      <c r="E55" s="25"/>
      <c r="F55" s="25"/>
      <c r="S55" s="1"/>
      <c r="T55" s="1"/>
      <c r="U55" s="1"/>
      <c r="V55" s="1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</row>
    <row r="56" spans="1:60" s="2" customFormat="1" x14ac:dyDescent="0.3">
      <c r="A56" s="3"/>
      <c r="B56" s="3"/>
      <c r="C56" s="3"/>
      <c r="D56" s="25"/>
      <c r="E56" s="25"/>
      <c r="F56" s="25"/>
      <c r="S56" s="1"/>
      <c r="T56" s="1"/>
      <c r="U56" s="1"/>
      <c r="V56" s="1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</row>
    <row r="57" spans="1:60" s="2" customFormat="1" x14ac:dyDescent="0.3">
      <c r="A57" s="3"/>
      <c r="B57" s="3"/>
      <c r="C57" s="3"/>
      <c r="D57" s="25"/>
      <c r="E57" s="25"/>
      <c r="F57" s="25"/>
      <c r="S57" s="1"/>
      <c r="T57" s="1"/>
      <c r="U57" s="1"/>
      <c r="V57" s="1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</row>
    <row r="58" spans="1:60" s="2" customFormat="1" x14ac:dyDescent="0.3">
      <c r="A58" s="3"/>
      <c r="B58" s="3"/>
      <c r="C58" s="3"/>
      <c r="D58" s="25"/>
      <c r="E58" s="25"/>
      <c r="F58" s="25"/>
      <c r="S58" s="1"/>
      <c r="T58" s="1"/>
      <c r="U58" s="1"/>
      <c r="V58" s="1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</row>
    <row r="59" spans="1:60" s="2" customFormat="1" x14ac:dyDescent="0.3">
      <c r="A59" s="3"/>
      <c r="B59" s="3"/>
      <c r="C59" s="3"/>
      <c r="D59" s="25"/>
      <c r="E59" s="25"/>
      <c r="F59" s="25"/>
      <c r="S59" s="1"/>
      <c r="T59" s="1"/>
      <c r="U59" s="1"/>
      <c r="V59" s="1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</row>
    <row r="60" spans="1:60" s="2" customFormat="1" x14ac:dyDescent="0.3">
      <c r="A60" s="3"/>
      <c r="B60" s="3"/>
      <c r="C60" s="3"/>
      <c r="D60" s="25"/>
      <c r="E60" s="25"/>
      <c r="F60" s="25"/>
      <c r="S60" s="1"/>
      <c r="T60" s="1"/>
      <c r="U60" s="1"/>
      <c r="V60" s="1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</row>
    <row r="61" spans="1:60" s="2" customFormat="1" x14ac:dyDescent="0.3">
      <c r="A61" s="3"/>
      <c r="B61" s="3"/>
      <c r="C61" s="3"/>
      <c r="D61" s="25"/>
      <c r="E61" s="25"/>
      <c r="F61" s="25"/>
      <c r="S61" s="1"/>
      <c r="T61" s="1"/>
      <c r="U61" s="1"/>
      <c r="V61" s="1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</row>
    <row r="62" spans="1:60" s="2" customFormat="1" x14ac:dyDescent="0.3">
      <c r="A62" s="3"/>
      <c r="B62" s="3"/>
      <c r="C62" s="3"/>
      <c r="D62" s="25"/>
      <c r="E62" s="25"/>
      <c r="F62" s="25"/>
      <c r="S62" s="1"/>
      <c r="T62" s="1"/>
      <c r="U62" s="1"/>
      <c r="V62" s="1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</row>
    <row r="63" spans="1:60" s="2" customFormat="1" x14ac:dyDescent="0.3">
      <c r="A63" s="3"/>
      <c r="B63" s="3"/>
      <c r="C63" s="3"/>
      <c r="D63" s="25"/>
      <c r="E63" s="25"/>
      <c r="F63" s="25"/>
      <c r="S63" s="1"/>
      <c r="T63" s="1"/>
      <c r="U63" s="1"/>
      <c r="V63" s="1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</row>
    <row r="64" spans="1:60" s="2" customFormat="1" x14ac:dyDescent="0.3">
      <c r="A64" s="3"/>
      <c r="B64" s="3"/>
      <c r="C64" s="3"/>
      <c r="D64" s="25"/>
      <c r="E64" s="25"/>
      <c r="F64" s="25"/>
      <c r="S64" s="1"/>
      <c r="T64" s="1"/>
      <c r="U64" s="1"/>
      <c r="V64" s="1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</row>
    <row r="65" spans="1:60" s="2" customFormat="1" x14ac:dyDescent="0.3">
      <c r="A65" s="3"/>
      <c r="B65" s="3"/>
      <c r="C65" s="3"/>
      <c r="D65" s="25"/>
      <c r="E65" s="25"/>
      <c r="F65" s="25"/>
      <c r="S65" s="1"/>
      <c r="T65" s="1"/>
      <c r="U65" s="1"/>
      <c r="V65" s="1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</row>
    <row r="66" spans="1:60" s="2" customFormat="1" x14ac:dyDescent="0.3">
      <c r="A66" s="3"/>
      <c r="B66" s="3"/>
      <c r="C66" s="3"/>
      <c r="D66" s="25"/>
      <c r="E66" s="25"/>
      <c r="F66" s="25"/>
      <c r="S66" s="1"/>
      <c r="T66" s="1"/>
      <c r="U66" s="1"/>
      <c r="V66" s="1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</row>
    <row r="67" spans="1:60" s="2" customFormat="1" x14ac:dyDescent="0.3">
      <c r="A67" s="3"/>
      <c r="B67" s="3"/>
      <c r="C67" s="3"/>
      <c r="D67" s="25"/>
      <c r="E67" s="25"/>
      <c r="F67" s="25"/>
      <c r="S67" s="1"/>
      <c r="T67" s="1"/>
      <c r="U67" s="1"/>
      <c r="V67" s="1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</row>
    <row r="68" spans="1:60" s="2" customFormat="1" x14ac:dyDescent="0.3">
      <c r="A68" s="3"/>
      <c r="B68" s="3"/>
      <c r="C68" s="3"/>
      <c r="D68" s="25"/>
      <c r="E68" s="25"/>
      <c r="F68" s="25"/>
      <c r="S68" s="1"/>
      <c r="T68" s="1"/>
      <c r="U68" s="1"/>
      <c r="V68" s="1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</row>
    <row r="69" spans="1:60" s="2" customFormat="1" x14ac:dyDescent="0.3">
      <c r="A69" s="3"/>
      <c r="B69" s="3"/>
      <c r="C69" s="3"/>
      <c r="D69" s="25"/>
      <c r="E69" s="25"/>
      <c r="F69" s="25"/>
      <c r="S69" s="1"/>
      <c r="T69" s="1"/>
      <c r="U69" s="1"/>
      <c r="V69" s="1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</row>
    <row r="70" spans="1:60" s="2" customFormat="1" x14ac:dyDescent="0.3">
      <c r="A70" s="3"/>
      <c r="B70" s="3"/>
      <c r="C70" s="3"/>
      <c r="D70" s="25"/>
      <c r="E70" s="25"/>
      <c r="F70" s="25"/>
      <c r="S70" s="1"/>
      <c r="T70" s="1"/>
      <c r="U70" s="1"/>
      <c r="V70" s="1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</row>
    <row r="71" spans="1:60" s="2" customFormat="1" x14ac:dyDescent="0.3">
      <c r="A71" s="3"/>
      <c r="B71" s="3"/>
      <c r="C71" s="3"/>
      <c r="D71" s="25"/>
      <c r="E71" s="25"/>
      <c r="F71" s="25"/>
      <c r="S71" s="1"/>
      <c r="T71" s="1"/>
      <c r="U71" s="1"/>
      <c r="V71" s="1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</row>
    <row r="72" spans="1:60" s="2" customFormat="1" x14ac:dyDescent="0.3">
      <c r="A72" s="3"/>
      <c r="B72" s="3"/>
      <c r="C72" s="3"/>
      <c r="D72" s="25"/>
      <c r="E72" s="25"/>
      <c r="F72" s="25"/>
      <c r="S72" s="1"/>
      <c r="T72" s="1"/>
      <c r="U72" s="1"/>
      <c r="V72" s="1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</row>
    <row r="73" spans="1:60" s="2" customFormat="1" x14ac:dyDescent="0.3">
      <c r="A73" s="3"/>
      <c r="B73" s="3"/>
      <c r="C73" s="3"/>
      <c r="D73" s="25"/>
      <c r="E73" s="25"/>
      <c r="F73" s="25"/>
      <c r="S73" s="1"/>
      <c r="T73" s="1"/>
      <c r="U73" s="1"/>
      <c r="V73" s="1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</row>
    <row r="74" spans="1:60" s="2" customFormat="1" x14ac:dyDescent="0.3">
      <c r="A74" s="3"/>
      <c r="B74" s="3"/>
      <c r="C74" s="3"/>
      <c r="D74" s="25"/>
      <c r="E74" s="25"/>
      <c r="F74" s="25"/>
      <c r="S74" s="1"/>
      <c r="T74" s="1"/>
      <c r="U74" s="1"/>
      <c r="V74" s="1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</row>
    <row r="75" spans="1:60" s="2" customFormat="1" x14ac:dyDescent="0.3">
      <c r="A75" s="3"/>
      <c r="B75" s="3"/>
      <c r="C75" s="3"/>
      <c r="D75" s="25"/>
      <c r="E75" s="25"/>
      <c r="F75" s="25"/>
      <c r="S75" s="1"/>
      <c r="T75" s="1"/>
      <c r="U75" s="1"/>
      <c r="V75" s="1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</row>
    <row r="76" spans="1:60" s="2" customFormat="1" x14ac:dyDescent="0.3">
      <c r="A76" s="3"/>
      <c r="B76" s="3"/>
      <c r="C76" s="3"/>
      <c r="D76" s="25"/>
      <c r="E76" s="25"/>
      <c r="F76" s="25"/>
      <c r="S76" s="1"/>
      <c r="T76" s="1"/>
      <c r="U76" s="1"/>
      <c r="V76" s="1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</row>
    <row r="77" spans="1:60" s="2" customFormat="1" x14ac:dyDescent="0.3">
      <c r="A77" s="3"/>
      <c r="B77" s="3"/>
      <c r="C77" s="3"/>
      <c r="D77" s="25"/>
      <c r="E77" s="25"/>
      <c r="F77" s="25"/>
      <c r="S77" s="1"/>
      <c r="T77" s="1"/>
      <c r="U77" s="1"/>
      <c r="V77" s="1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</row>
    <row r="78" spans="1:60" s="2" customFormat="1" x14ac:dyDescent="0.3">
      <c r="A78" s="3"/>
      <c r="B78" s="3"/>
      <c r="C78" s="3"/>
      <c r="D78" s="25"/>
      <c r="E78" s="25"/>
      <c r="F78" s="25"/>
      <c r="S78" s="1"/>
      <c r="T78" s="1"/>
      <c r="U78" s="1"/>
      <c r="V78" s="1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</row>
    <row r="79" spans="1:60" s="2" customFormat="1" x14ac:dyDescent="0.3">
      <c r="A79" s="3"/>
      <c r="B79" s="3"/>
      <c r="C79" s="3"/>
      <c r="D79" s="25"/>
      <c r="E79" s="25"/>
      <c r="F79" s="25"/>
      <c r="S79" s="1"/>
      <c r="T79" s="1"/>
      <c r="U79" s="1"/>
      <c r="V79" s="1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</row>
    <row r="80" spans="1:60" s="2" customFormat="1" x14ac:dyDescent="0.3">
      <c r="A80" s="3"/>
      <c r="B80" s="3"/>
      <c r="C80" s="3"/>
      <c r="D80" s="25"/>
      <c r="E80" s="25"/>
      <c r="F80" s="25"/>
      <c r="S80" s="1"/>
      <c r="T80" s="1"/>
      <c r="U80" s="1"/>
      <c r="V80" s="1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</row>
    <row r="81" spans="1:60" s="2" customFormat="1" x14ac:dyDescent="0.3">
      <c r="A81" s="3"/>
      <c r="B81" s="3"/>
      <c r="C81" s="3"/>
      <c r="D81" s="25"/>
      <c r="E81" s="25"/>
      <c r="F81" s="25"/>
      <c r="S81" s="1"/>
      <c r="T81" s="1"/>
      <c r="U81" s="1"/>
      <c r="V81" s="1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</row>
    <row r="82" spans="1:60" s="2" customFormat="1" x14ac:dyDescent="0.3">
      <c r="A82" s="3"/>
      <c r="B82" s="3"/>
      <c r="C82" s="3"/>
      <c r="D82" s="25"/>
      <c r="E82" s="25"/>
      <c r="F82" s="25"/>
      <c r="S82" s="1"/>
      <c r="T82" s="1"/>
      <c r="U82" s="1"/>
      <c r="V82" s="1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</row>
    <row r="83" spans="1:60" s="2" customFormat="1" x14ac:dyDescent="0.3">
      <c r="A83" s="3"/>
      <c r="B83" s="3"/>
      <c r="C83" s="3"/>
      <c r="D83" s="25"/>
      <c r="E83" s="25"/>
      <c r="F83" s="25"/>
      <c r="S83" s="1"/>
      <c r="T83" s="1"/>
      <c r="U83" s="1"/>
      <c r="V83" s="1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</row>
    <row r="84" spans="1:60" s="2" customFormat="1" x14ac:dyDescent="0.3">
      <c r="A84" s="3"/>
      <c r="B84" s="3"/>
      <c r="C84" s="3"/>
      <c r="D84" s="25"/>
      <c r="E84" s="25"/>
      <c r="F84" s="25"/>
      <c r="S84" s="1"/>
      <c r="T84" s="1"/>
      <c r="U84" s="1"/>
      <c r="V84" s="1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</row>
    <row r="85" spans="1:60" s="2" customFormat="1" x14ac:dyDescent="0.3">
      <c r="A85" s="3"/>
      <c r="B85" s="3"/>
      <c r="C85" s="3"/>
      <c r="D85" s="25"/>
      <c r="E85" s="25"/>
      <c r="F85" s="25"/>
      <c r="S85" s="1"/>
      <c r="T85" s="1"/>
      <c r="U85" s="1"/>
      <c r="V85" s="1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</row>
    <row r="86" spans="1:60" s="2" customFormat="1" x14ac:dyDescent="0.3">
      <c r="A86" s="3"/>
      <c r="B86" s="3"/>
      <c r="C86" s="3"/>
      <c r="D86" s="25"/>
      <c r="E86" s="25"/>
      <c r="F86" s="25"/>
      <c r="S86" s="1"/>
      <c r="T86" s="1"/>
      <c r="U86" s="1"/>
      <c r="V86" s="1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</row>
    <row r="87" spans="1:60" s="2" customFormat="1" x14ac:dyDescent="0.3">
      <c r="A87" s="3"/>
      <c r="B87" s="3"/>
      <c r="C87" s="3"/>
      <c r="D87" s="25"/>
      <c r="E87" s="25"/>
      <c r="F87" s="25"/>
      <c r="S87" s="1"/>
      <c r="T87" s="1"/>
      <c r="U87" s="1"/>
      <c r="V87" s="1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</row>
    <row r="88" spans="1:60" s="2" customFormat="1" x14ac:dyDescent="0.3">
      <c r="A88" s="3"/>
      <c r="B88" s="3"/>
      <c r="C88" s="3"/>
      <c r="D88" s="25"/>
      <c r="E88" s="25"/>
      <c r="F88" s="25"/>
      <c r="S88" s="1"/>
      <c r="T88" s="1"/>
      <c r="U88" s="1"/>
      <c r="V88" s="1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</row>
    <row r="89" spans="1:60" s="2" customFormat="1" x14ac:dyDescent="0.3">
      <c r="A89" s="3"/>
      <c r="B89" s="3"/>
      <c r="C89" s="3"/>
      <c r="D89" s="25"/>
      <c r="E89" s="25"/>
      <c r="F89" s="25"/>
      <c r="S89" s="1"/>
      <c r="T89" s="1"/>
      <c r="U89" s="1"/>
      <c r="V89" s="1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</row>
    <row r="90" spans="1:60" s="2" customFormat="1" x14ac:dyDescent="0.3">
      <c r="A90" s="3"/>
      <c r="B90" s="3"/>
      <c r="C90" s="3"/>
      <c r="D90" s="25"/>
      <c r="E90" s="25"/>
      <c r="F90" s="25"/>
      <c r="S90" s="1"/>
      <c r="T90" s="1"/>
      <c r="U90" s="1"/>
      <c r="V90" s="1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</row>
    <row r="91" spans="1:60" s="2" customFormat="1" x14ac:dyDescent="0.3">
      <c r="A91" s="3"/>
      <c r="B91" s="3"/>
      <c r="C91" s="3"/>
      <c r="D91" s="25"/>
      <c r="E91" s="25"/>
      <c r="F91" s="25"/>
      <c r="S91" s="1"/>
      <c r="T91" s="1"/>
      <c r="U91" s="1"/>
      <c r="V91" s="1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</row>
    <row r="92" spans="1:60" s="2" customFormat="1" x14ac:dyDescent="0.3">
      <c r="A92" s="3"/>
      <c r="B92" s="3"/>
      <c r="C92" s="3"/>
      <c r="D92" s="25"/>
      <c r="E92" s="25"/>
      <c r="F92" s="25"/>
      <c r="S92" s="1"/>
      <c r="T92" s="1"/>
      <c r="U92" s="1"/>
      <c r="V92" s="1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</row>
    <row r="93" spans="1:60" s="2" customFormat="1" x14ac:dyDescent="0.3">
      <c r="A93" s="3"/>
      <c r="B93" s="3"/>
      <c r="C93" s="3"/>
      <c r="D93" s="25"/>
      <c r="E93" s="25"/>
      <c r="F93" s="25"/>
      <c r="S93" s="1"/>
      <c r="T93" s="1"/>
      <c r="U93" s="1"/>
      <c r="V93" s="1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</row>
    <row r="94" spans="1:60" s="2" customFormat="1" x14ac:dyDescent="0.3">
      <c r="A94" s="3"/>
      <c r="B94" s="3"/>
      <c r="C94" s="3"/>
      <c r="D94" s="25"/>
      <c r="E94" s="25"/>
      <c r="F94" s="25"/>
      <c r="S94" s="1"/>
      <c r="T94" s="1"/>
      <c r="U94" s="1"/>
      <c r="V94" s="1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</row>
    <row r="95" spans="1:60" s="2" customFormat="1" x14ac:dyDescent="0.3">
      <c r="A95" s="3"/>
      <c r="B95" s="3"/>
      <c r="C95" s="3"/>
      <c r="D95" s="25"/>
      <c r="E95" s="25"/>
      <c r="F95" s="25"/>
      <c r="S95" s="1"/>
      <c r="T95" s="1"/>
      <c r="U95" s="1"/>
      <c r="V95" s="1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</row>
    <row r="96" spans="1:60" s="2" customFormat="1" x14ac:dyDescent="0.3">
      <c r="A96" s="3"/>
      <c r="B96" s="3"/>
      <c r="C96" s="3"/>
      <c r="D96" s="25"/>
      <c r="E96" s="25"/>
      <c r="F96" s="25"/>
      <c r="S96" s="1"/>
      <c r="T96" s="1"/>
      <c r="U96" s="1"/>
      <c r="V96" s="1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</row>
    <row r="97" spans="1:60" s="2" customFormat="1" x14ac:dyDescent="0.3">
      <c r="A97" s="3"/>
      <c r="B97" s="3"/>
      <c r="C97" s="3"/>
      <c r="D97" s="25"/>
      <c r="E97" s="25"/>
      <c r="F97" s="25"/>
      <c r="S97" s="1"/>
      <c r="T97" s="1"/>
      <c r="U97" s="1"/>
      <c r="V97" s="1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</row>
    <row r="98" spans="1:60" s="2" customFormat="1" x14ac:dyDescent="0.3">
      <c r="A98" s="3"/>
      <c r="B98" s="3"/>
      <c r="C98" s="3"/>
      <c r="D98" s="25"/>
      <c r="E98" s="25"/>
      <c r="F98" s="25"/>
      <c r="S98" s="1"/>
      <c r="T98" s="1"/>
      <c r="U98" s="1"/>
      <c r="V98" s="1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</row>
    <row r="99" spans="1:60" s="2" customFormat="1" x14ac:dyDescent="0.3">
      <c r="A99" s="3"/>
      <c r="B99" s="3"/>
      <c r="C99" s="3"/>
      <c r="D99" s="25"/>
      <c r="E99" s="25"/>
      <c r="F99" s="25"/>
      <c r="S99" s="1"/>
      <c r="T99" s="1"/>
      <c r="U99" s="1"/>
      <c r="V99" s="1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</row>
    <row r="100" spans="1:60" s="2" customFormat="1" x14ac:dyDescent="0.3">
      <c r="A100" s="3"/>
      <c r="B100" s="3"/>
      <c r="C100" s="3"/>
      <c r="D100" s="25"/>
      <c r="E100" s="25"/>
      <c r="F100" s="25"/>
      <c r="S100" s="1"/>
      <c r="T100" s="1"/>
      <c r="U100" s="1"/>
      <c r="V100" s="1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</row>
    <row r="101" spans="1:60" s="2" customFormat="1" x14ac:dyDescent="0.3">
      <c r="A101" s="3"/>
      <c r="B101" s="3"/>
      <c r="C101" s="3"/>
      <c r="D101" s="25"/>
      <c r="E101" s="25"/>
      <c r="F101" s="25"/>
      <c r="S101" s="1"/>
      <c r="T101" s="1"/>
      <c r="U101" s="1"/>
      <c r="V101" s="1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</row>
    <row r="102" spans="1:60" s="2" customFormat="1" x14ac:dyDescent="0.3">
      <c r="A102" s="3"/>
      <c r="B102" s="3"/>
      <c r="C102" s="3"/>
      <c r="D102" s="25"/>
      <c r="E102" s="25"/>
      <c r="F102" s="25"/>
      <c r="S102" s="1"/>
      <c r="T102" s="1"/>
      <c r="U102" s="1"/>
      <c r="V102" s="1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</row>
    <row r="103" spans="1:60" s="2" customFormat="1" x14ac:dyDescent="0.3">
      <c r="A103" s="3"/>
      <c r="B103" s="3"/>
      <c r="C103" s="3"/>
      <c r="D103" s="25"/>
      <c r="E103" s="25"/>
      <c r="F103" s="25"/>
      <c r="S103" s="1"/>
      <c r="T103" s="1"/>
      <c r="U103" s="1"/>
      <c r="V103" s="1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</row>
    <row r="104" spans="1:60" s="2" customFormat="1" x14ac:dyDescent="0.3">
      <c r="A104" s="3"/>
      <c r="B104" s="3"/>
      <c r="C104" s="3"/>
      <c r="D104" s="25"/>
      <c r="E104" s="25"/>
      <c r="F104" s="25"/>
      <c r="S104" s="1"/>
      <c r="T104" s="1"/>
      <c r="U104" s="1"/>
      <c r="V104" s="1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</row>
    <row r="105" spans="1:60" s="2" customFormat="1" x14ac:dyDescent="0.3">
      <c r="A105" s="3"/>
      <c r="B105" s="3"/>
      <c r="C105" s="3"/>
      <c r="D105" s="25"/>
      <c r="E105" s="25"/>
      <c r="F105" s="25"/>
      <c r="S105" s="1"/>
      <c r="T105" s="1"/>
      <c r="U105" s="1"/>
      <c r="V105" s="1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</row>
    <row r="106" spans="1:60" s="2" customFormat="1" x14ac:dyDescent="0.3">
      <c r="A106" s="3"/>
      <c r="B106" s="3"/>
      <c r="C106" s="3"/>
      <c r="D106" s="25"/>
      <c r="E106" s="25"/>
      <c r="F106" s="25"/>
      <c r="S106" s="1"/>
      <c r="T106" s="1"/>
      <c r="U106" s="1"/>
      <c r="V106" s="1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</row>
    <row r="107" spans="1:60" s="2" customFormat="1" x14ac:dyDescent="0.3">
      <c r="A107" s="3"/>
      <c r="B107" s="3"/>
      <c r="C107" s="3"/>
      <c r="D107" s="25"/>
      <c r="E107" s="25"/>
      <c r="F107" s="25"/>
      <c r="S107" s="1"/>
      <c r="T107" s="1"/>
      <c r="U107" s="1"/>
      <c r="V107" s="1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</row>
    <row r="108" spans="1:60" s="2" customFormat="1" x14ac:dyDescent="0.3">
      <c r="A108" s="3"/>
      <c r="B108" s="3"/>
      <c r="C108" s="3"/>
      <c r="D108" s="25"/>
      <c r="E108" s="25"/>
      <c r="F108" s="25"/>
      <c r="S108" s="1"/>
      <c r="T108" s="1"/>
      <c r="U108" s="1"/>
      <c r="V108" s="1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</row>
    <row r="109" spans="1:60" s="2" customFormat="1" x14ac:dyDescent="0.3">
      <c r="A109" s="3"/>
      <c r="B109" s="3"/>
      <c r="C109" s="3"/>
      <c r="D109" s="25"/>
      <c r="E109" s="25"/>
      <c r="F109" s="25"/>
      <c r="S109" s="1"/>
      <c r="T109" s="1"/>
      <c r="U109" s="1"/>
      <c r="V109" s="1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</row>
    <row r="110" spans="1:60" s="2" customFormat="1" x14ac:dyDescent="0.3">
      <c r="A110" s="3"/>
      <c r="B110" s="3"/>
      <c r="C110" s="3"/>
      <c r="D110" s="25"/>
      <c r="E110" s="25"/>
      <c r="F110" s="25"/>
      <c r="S110" s="1"/>
      <c r="T110" s="1"/>
      <c r="U110" s="1"/>
      <c r="V110" s="1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</row>
    <row r="111" spans="1:60" s="2" customFormat="1" x14ac:dyDescent="0.3">
      <c r="A111" s="3"/>
      <c r="B111" s="3"/>
      <c r="C111" s="3"/>
      <c r="D111" s="25"/>
      <c r="E111" s="25"/>
      <c r="F111" s="25"/>
      <c r="S111" s="1"/>
      <c r="T111" s="1"/>
      <c r="U111" s="1"/>
      <c r="V111" s="1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</row>
    <row r="112" spans="1:60" s="2" customFormat="1" x14ac:dyDescent="0.3">
      <c r="A112" s="3"/>
      <c r="B112" s="3"/>
      <c r="C112" s="3"/>
      <c r="D112" s="25"/>
      <c r="E112" s="25"/>
      <c r="F112" s="25"/>
      <c r="S112" s="1"/>
      <c r="T112" s="1"/>
      <c r="U112" s="1"/>
      <c r="V112" s="1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</row>
    <row r="113" spans="1:60" s="2" customFormat="1" x14ac:dyDescent="0.3">
      <c r="A113" s="3"/>
      <c r="B113" s="3"/>
      <c r="C113" s="3"/>
      <c r="D113" s="25"/>
      <c r="E113" s="25"/>
      <c r="F113" s="25"/>
      <c r="S113" s="1"/>
      <c r="T113" s="1"/>
      <c r="U113" s="1"/>
      <c r="V113" s="1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</row>
    <row r="114" spans="1:60" s="2" customFormat="1" x14ac:dyDescent="0.3">
      <c r="A114" s="3"/>
      <c r="B114" s="3"/>
      <c r="C114" s="3"/>
      <c r="D114" s="25"/>
      <c r="E114" s="25"/>
      <c r="F114" s="25"/>
      <c r="S114" s="1"/>
      <c r="T114" s="1"/>
      <c r="U114" s="1"/>
      <c r="V114" s="1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</row>
    <row r="115" spans="1:60" s="2" customFormat="1" x14ac:dyDescent="0.3">
      <c r="A115" s="3"/>
      <c r="B115" s="3"/>
      <c r="C115" s="3"/>
      <c r="D115" s="25"/>
      <c r="E115" s="25"/>
      <c r="F115" s="25"/>
      <c r="S115" s="1"/>
      <c r="T115" s="1"/>
      <c r="U115" s="1"/>
      <c r="V115" s="1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</row>
  </sheetData>
  <autoFilter ref="A10:AA19" xr:uid="{00000000-0001-0000-0000-000000000000}"/>
  <mergeCells count="26">
    <mergeCell ref="S3:S10"/>
    <mergeCell ref="H5:H10"/>
    <mergeCell ref="J5:J10"/>
    <mergeCell ref="K5:K10"/>
    <mergeCell ref="L5:L10"/>
    <mergeCell ref="N5:N10"/>
    <mergeCell ref="O5:O10"/>
    <mergeCell ref="Q5:Q10"/>
    <mergeCell ref="G3:K3"/>
    <mergeCell ref="L3:N3"/>
    <mergeCell ref="A15:A18"/>
    <mergeCell ref="B15:B18"/>
    <mergeCell ref="A11:C11"/>
    <mergeCell ref="A12:A14"/>
    <mergeCell ref="B12:B14"/>
    <mergeCell ref="A3:A10"/>
    <mergeCell ref="B3:B10"/>
    <mergeCell ref="C3:C10"/>
    <mergeCell ref="O3:Q3"/>
    <mergeCell ref="R3:R10"/>
    <mergeCell ref="G4:K4"/>
    <mergeCell ref="L4:N4"/>
    <mergeCell ref="O4:Q4"/>
    <mergeCell ref="D3:D10"/>
    <mergeCell ref="E3:E10"/>
    <mergeCell ref="F3:F10"/>
  </mergeCells>
  <printOptions horizontalCentered="1"/>
  <pageMargins left="0.23622047244094491" right="0.23622047244094491" top="0.27559055118110237" bottom="0.35433070866141736" header="0.15748031496062992" footer="0.23622047244094491"/>
  <pageSetup paperSize="9" scale="4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7097C-3231-4CD7-9956-FA5BA2B6E90E}">
  <sheetPr>
    <pageSetUpPr fitToPage="1"/>
  </sheetPr>
  <dimension ref="A1:O58"/>
  <sheetViews>
    <sheetView zoomScale="80" zoomScaleNormal="80" workbookViewId="0">
      <pane xSplit="3" ySplit="10" topLeftCell="D29" activePane="bottomRight" state="frozen"/>
      <selection activeCell="E12" sqref="E12"/>
      <selection pane="topRight" activeCell="E12" sqref="E12"/>
      <selection pane="bottomLeft" activeCell="E12" sqref="E12"/>
      <selection pane="bottomRight" activeCell="F36" sqref="F36"/>
    </sheetView>
  </sheetViews>
  <sheetFormatPr defaultRowHeight="14.4" x14ac:dyDescent="0.3"/>
  <cols>
    <col min="1" max="1" width="6.33203125" style="3" bestFit="1" customWidth="1"/>
    <col min="2" max="2" width="8.88671875" style="3"/>
    <col min="3" max="3" width="15.77734375" style="3" customWidth="1"/>
    <col min="4" max="6" width="15.88671875" style="2" customWidth="1"/>
    <col min="7" max="7" width="53.44140625" style="2" customWidth="1"/>
    <col min="8" max="8" width="28.77734375" style="2" bestFit="1" customWidth="1"/>
    <col min="9" max="10" width="11" style="2" customWidth="1"/>
    <col min="11" max="12" width="10.6640625" style="2" bestFit="1" customWidth="1"/>
    <col min="13" max="15" width="8.88671875" style="2"/>
    <col min="16" max="16384" width="8.88671875" style="3"/>
  </cols>
  <sheetData>
    <row r="1" spans="1:15" s="49" customFormat="1" ht="18" x14ac:dyDescent="0.35">
      <c r="A1" s="49" t="s">
        <v>58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ht="30" customHeight="1" x14ac:dyDescent="0.3">
      <c r="A2" s="346" t="s">
        <v>21</v>
      </c>
      <c r="B2" s="348" t="s">
        <v>22</v>
      </c>
      <c r="C2" s="346" t="s">
        <v>23</v>
      </c>
      <c r="D2" s="351" t="s">
        <v>62</v>
      </c>
      <c r="E2" s="399" t="s">
        <v>67</v>
      </c>
      <c r="F2" s="351" t="s">
        <v>68</v>
      </c>
      <c r="I2" s="25"/>
      <c r="J2" s="25"/>
      <c r="K2" s="25"/>
      <c r="L2" s="25"/>
    </row>
    <row r="3" spans="1:15" ht="40.200000000000003" customHeight="1" x14ac:dyDescent="0.3">
      <c r="A3" s="346"/>
      <c r="B3" s="348"/>
      <c r="C3" s="346"/>
      <c r="D3" s="397"/>
      <c r="E3" s="400"/>
      <c r="F3" s="397"/>
      <c r="G3" s="387"/>
      <c r="I3" s="25"/>
      <c r="J3" s="25"/>
      <c r="K3" s="25"/>
      <c r="L3" s="25"/>
    </row>
    <row r="4" spans="1:15" ht="44.4" customHeight="1" x14ac:dyDescent="0.3">
      <c r="A4" s="346"/>
      <c r="B4" s="348"/>
      <c r="C4" s="346"/>
      <c r="D4" s="397"/>
      <c r="E4" s="400"/>
      <c r="F4" s="397"/>
      <c r="G4" s="388"/>
      <c r="I4" s="25"/>
      <c r="J4" s="25"/>
      <c r="K4" s="25"/>
      <c r="L4" s="25"/>
    </row>
    <row r="5" spans="1:15" x14ac:dyDescent="0.3">
      <c r="A5" s="346"/>
      <c r="B5" s="348"/>
      <c r="C5" s="346"/>
      <c r="D5" s="397"/>
      <c r="E5" s="400"/>
      <c r="F5" s="397"/>
      <c r="G5" s="388"/>
    </row>
    <row r="6" spans="1:15" x14ac:dyDescent="0.3">
      <c r="A6" s="346"/>
      <c r="B6" s="348"/>
      <c r="C6" s="346"/>
      <c r="D6" s="397"/>
      <c r="E6" s="400"/>
      <c r="F6" s="397"/>
      <c r="G6" s="388"/>
    </row>
    <row r="7" spans="1:15" ht="39" customHeight="1" x14ac:dyDescent="0.3">
      <c r="A7" s="346"/>
      <c r="B7" s="348"/>
      <c r="C7" s="346"/>
      <c r="D7" s="397"/>
      <c r="E7" s="400"/>
      <c r="F7" s="397"/>
      <c r="G7" s="388"/>
    </row>
    <row r="8" spans="1:15" x14ac:dyDescent="0.3">
      <c r="A8" s="346"/>
      <c r="B8" s="348"/>
      <c r="C8" s="346"/>
      <c r="D8" s="397"/>
      <c r="E8" s="400"/>
      <c r="F8" s="397"/>
      <c r="G8" s="388"/>
    </row>
    <row r="9" spans="1:15" ht="15" customHeight="1" thickBot="1" x14ac:dyDescent="0.35">
      <c r="A9" s="395"/>
      <c r="B9" s="396"/>
      <c r="C9" s="395"/>
      <c r="D9" s="398"/>
      <c r="E9" s="401"/>
      <c r="F9" s="398"/>
      <c r="G9" s="389"/>
    </row>
    <row r="10" spans="1:15" ht="16.8" thickTop="1" thickBot="1" x14ac:dyDescent="0.35">
      <c r="A10" s="390" t="s">
        <v>57</v>
      </c>
      <c r="B10" s="391"/>
      <c r="C10" s="392"/>
      <c r="D10" s="52">
        <f>+D11+D14+D19+D20+D25+D28+D29+D30+D31+D32+D33+D34+D39+D40+D35</f>
        <v>636432924</v>
      </c>
      <c r="E10" s="86">
        <f t="shared" ref="E10:F10" si="0">+E11+E14+E19+E20+E25+E28+E29+E30+E31+E32+E33+E34+E39+E40+E35</f>
        <v>61671021</v>
      </c>
      <c r="F10" s="52">
        <f t="shared" si="0"/>
        <v>574761903</v>
      </c>
      <c r="G10" s="100"/>
    </row>
    <row r="11" spans="1:15" ht="15" thickTop="1" x14ac:dyDescent="0.3">
      <c r="A11" s="379">
        <v>62</v>
      </c>
      <c r="B11" s="377" t="s">
        <v>24</v>
      </c>
      <c r="C11" s="6" t="s">
        <v>5</v>
      </c>
      <c r="D11" s="45">
        <f t="shared" ref="D11:F11" si="1">SUM(D12:D13)</f>
        <v>40939510</v>
      </c>
      <c r="E11" s="87">
        <f t="shared" ref="E11" si="2">SUM(E12:E13)</f>
        <v>3855858</v>
      </c>
      <c r="F11" s="45">
        <f t="shared" si="1"/>
        <v>37083652</v>
      </c>
      <c r="G11" s="101" t="s">
        <v>25</v>
      </c>
    </row>
    <row r="12" spans="1:15" x14ac:dyDescent="0.3">
      <c r="A12" s="379"/>
      <c r="B12" s="377"/>
      <c r="C12" s="6"/>
      <c r="D12" s="37">
        <v>39086622</v>
      </c>
      <c r="E12" s="88">
        <v>3675962</v>
      </c>
      <c r="F12" s="102">
        <f>+D12-E12</f>
        <v>35410660</v>
      </c>
      <c r="G12" s="103" t="s">
        <v>26</v>
      </c>
      <c r="H12" s="104" t="s">
        <v>2</v>
      </c>
    </row>
    <row r="13" spans="1:15" x14ac:dyDescent="0.3">
      <c r="A13" s="379"/>
      <c r="B13" s="377"/>
      <c r="C13" s="6"/>
      <c r="D13" s="37">
        <v>1852888</v>
      </c>
      <c r="E13" s="88">
        <v>179896</v>
      </c>
      <c r="F13" s="102">
        <f>+D13-E13</f>
        <v>1672992</v>
      </c>
      <c r="G13" s="103" t="s">
        <v>27</v>
      </c>
      <c r="H13" s="104" t="s">
        <v>28</v>
      </c>
    </row>
    <row r="14" spans="1:15" x14ac:dyDescent="0.3">
      <c r="A14" s="379"/>
      <c r="B14" s="377"/>
      <c r="C14" s="9" t="s">
        <v>6</v>
      </c>
      <c r="D14" s="38">
        <f t="shared" ref="D14:F14" si="3">SUM(D15:D18)</f>
        <v>396831740</v>
      </c>
      <c r="E14" s="89">
        <f t="shared" si="3"/>
        <v>38442812</v>
      </c>
      <c r="F14" s="38">
        <f t="shared" si="3"/>
        <v>358388928</v>
      </c>
      <c r="G14" s="105" t="s">
        <v>29</v>
      </c>
    </row>
    <row r="15" spans="1:15" s="82" customFormat="1" x14ac:dyDescent="0.3">
      <c r="A15" s="393"/>
      <c r="B15" s="394"/>
      <c r="C15" s="73"/>
      <c r="D15" s="74">
        <v>367876324</v>
      </c>
      <c r="E15" s="90">
        <v>35746692</v>
      </c>
      <c r="F15" s="85">
        <f>+D15-E15</f>
        <v>332129632</v>
      </c>
      <c r="G15" s="106" t="s">
        <v>30</v>
      </c>
      <c r="H15" s="79" t="s">
        <v>64</v>
      </c>
      <c r="I15" s="81"/>
      <c r="J15" s="81"/>
      <c r="K15" s="81"/>
      <c r="L15" s="81"/>
      <c r="M15" s="81"/>
      <c r="N15" s="81"/>
      <c r="O15" s="81"/>
    </row>
    <row r="16" spans="1:15" x14ac:dyDescent="0.3">
      <c r="A16" s="379"/>
      <c r="B16" s="377"/>
      <c r="C16" s="11"/>
      <c r="D16" s="37">
        <v>3071353</v>
      </c>
      <c r="E16" s="88">
        <v>287689</v>
      </c>
      <c r="F16" s="102">
        <f>+D16-E16</f>
        <v>2783664</v>
      </c>
      <c r="G16" s="103" t="s">
        <v>31</v>
      </c>
      <c r="H16" s="104" t="s">
        <v>2</v>
      </c>
    </row>
    <row r="17" spans="1:15" x14ac:dyDescent="0.3">
      <c r="A17" s="379"/>
      <c r="B17" s="377"/>
      <c r="C17" s="11"/>
      <c r="D17" s="37">
        <v>2214650</v>
      </c>
      <c r="E17" s="88">
        <v>196862</v>
      </c>
      <c r="F17" s="102">
        <f>+D17-E17</f>
        <v>2017788</v>
      </c>
      <c r="G17" s="103" t="s">
        <v>32</v>
      </c>
      <c r="H17" s="104" t="s">
        <v>0</v>
      </c>
    </row>
    <row r="18" spans="1:15" x14ac:dyDescent="0.3">
      <c r="A18" s="379"/>
      <c r="B18" s="377"/>
      <c r="C18" s="11"/>
      <c r="D18" s="37">
        <v>23669413</v>
      </c>
      <c r="E18" s="88">
        <v>2211569</v>
      </c>
      <c r="F18" s="102">
        <f>+D18-E18</f>
        <v>21457844</v>
      </c>
      <c r="G18" s="103" t="s">
        <v>4</v>
      </c>
      <c r="H18" s="104" t="s">
        <v>3</v>
      </c>
    </row>
    <row r="19" spans="1:15" x14ac:dyDescent="0.3">
      <c r="A19" s="380"/>
      <c r="B19" s="378"/>
      <c r="C19" s="12" t="s">
        <v>7</v>
      </c>
      <c r="D19" s="39">
        <v>55302936</v>
      </c>
      <c r="E19" s="91">
        <v>5370008</v>
      </c>
      <c r="F19" s="107">
        <f>+D19-E19</f>
        <v>49932928</v>
      </c>
      <c r="G19" s="108" t="s">
        <v>33</v>
      </c>
      <c r="H19" s="104" t="s">
        <v>28</v>
      </c>
    </row>
    <row r="20" spans="1:15" x14ac:dyDescent="0.3">
      <c r="A20" s="347">
        <v>15</v>
      </c>
      <c r="B20" s="349" t="s">
        <v>34</v>
      </c>
      <c r="C20" s="4" t="s">
        <v>8</v>
      </c>
      <c r="D20" s="36">
        <f t="shared" ref="D20:F20" si="4">SUM(D21:D24)</f>
        <v>18569673</v>
      </c>
      <c r="E20" s="92">
        <f t="shared" si="4"/>
        <v>1767557</v>
      </c>
      <c r="F20" s="36">
        <f t="shared" si="4"/>
        <v>16802116</v>
      </c>
      <c r="G20" s="109" t="s">
        <v>35</v>
      </c>
      <c r="H20" s="104"/>
    </row>
    <row r="21" spans="1:15" s="82" customFormat="1" x14ac:dyDescent="0.3">
      <c r="A21" s="393"/>
      <c r="B21" s="394"/>
      <c r="C21" s="83"/>
      <c r="D21" s="84">
        <v>13653176</v>
      </c>
      <c r="E21" s="93">
        <v>1302328</v>
      </c>
      <c r="F21" s="85">
        <f>+D21-E21</f>
        <v>12350848</v>
      </c>
      <c r="G21" s="106" t="s">
        <v>30</v>
      </c>
      <c r="H21" s="79" t="s">
        <v>64</v>
      </c>
      <c r="I21" s="81"/>
      <c r="J21" s="81"/>
      <c r="K21" s="81"/>
      <c r="L21" s="81"/>
      <c r="M21" s="81"/>
      <c r="N21" s="81"/>
      <c r="O21" s="81"/>
    </row>
    <row r="22" spans="1:15" x14ac:dyDescent="0.3">
      <c r="A22" s="379"/>
      <c r="B22" s="377"/>
      <c r="C22" s="6"/>
      <c r="D22" s="40">
        <v>271788</v>
      </c>
      <c r="E22" s="94">
        <v>5952</v>
      </c>
      <c r="F22" s="41">
        <f>+D22-E22</f>
        <v>265836</v>
      </c>
      <c r="G22" s="103" t="s">
        <v>36</v>
      </c>
      <c r="H22" s="104" t="s">
        <v>1</v>
      </c>
    </row>
    <row r="23" spans="1:15" x14ac:dyDescent="0.3">
      <c r="A23" s="379"/>
      <c r="B23" s="377"/>
      <c r="C23" s="6"/>
      <c r="D23" s="40">
        <v>3850868</v>
      </c>
      <c r="E23" s="94">
        <v>388712</v>
      </c>
      <c r="F23" s="41">
        <f>+D23-E23</f>
        <v>3462156</v>
      </c>
      <c r="G23" s="103" t="s">
        <v>37</v>
      </c>
      <c r="H23" s="104" t="s">
        <v>28</v>
      </c>
    </row>
    <row r="24" spans="1:15" x14ac:dyDescent="0.3">
      <c r="A24" s="379"/>
      <c r="B24" s="377"/>
      <c r="C24" s="6"/>
      <c r="D24" s="40">
        <v>793841</v>
      </c>
      <c r="E24" s="94">
        <v>70565</v>
      </c>
      <c r="F24" s="41">
        <f>+D24-E24</f>
        <v>723276</v>
      </c>
      <c r="G24" s="103" t="s">
        <v>32</v>
      </c>
      <c r="H24" s="104" t="s">
        <v>0</v>
      </c>
    </row>
    <row r="25" spans="1:15" x14ac:dyDescent="0.3">
      <c r="A25" s="379"/>
      <c r="B25" s="377"/>
      <c r="C25" s="9" t="s">
        <v>9</v>
      </c>
      <c r="D25" s="38">
        <f t="shared" ref="D25:F25" si="5">SUM(D26:D27)</f>
        <v>104614</v>
      </c>
      <c r="E25" s="89">
        <f t="shared" si="5"/>
        <v>9798</v>
      </c>
      <c r="F25" s="38">
        <f t="shared" si="5"/>
        <v>94816</v>
      </c>
      <c r="G25" s="105" t="s">
        <v>38</v>
      </c>
      <c r="H25" s="104"/>
    </row>
    <row r="26" spans="1:15" x14ac:dyDescent="0.3">
      <c r="A26" s="379"/>
      <c r="B26" s="377"/>
      <c r="C26" s="9"/>
      <c r="D26" s="41">
        <v>21743</v>
      </c>
      <c r="E26" s="94">
        <v>2076</v>
      </c>
      <c r="F26" s="41">
        <f t="shared" ref="F26:F34" si="6">+D26-E26</f>
        <v>19667</v>
      </c>
      <c r="G26" s="103" t="s">
        <v>39</v>
      </c>
      <c r="H26" s="104" t="s">
        <v>28</v>
      </c>
    </row>
    <row r="27" spans="1:15" ht="12.6" customHeight="1" x14ac:dyDescent="0.3">
      <c r="A27" s="379"/>
      <c r="B27" s="377"/>
      <c r="C27" s="9"/>
      <c r="D27" s="41">
        <v>82871</v>
      </c>
      <c r="E27" s="94">
        <v>7722</v>
      </c>
      <c r="F27" s="41">
        <f t="shared" si="6"/>
        <v>75149</v>
      </c>
      <c r="G27" s="103" t="s">
        <v>30</v>
      </c>
      <c r="H27" s="104" t="s">
        <v>1</v>
      </c>
    </row>
    <row r="28" spans="1:15" x14ac:dyDescent="0.3">
      <c r="A28" s="379"/>
      <c r="B28" s="377"/>
      <c r="C28" s="9" t="s">
        <v>10</v>
      </c>
      <c r="D28" s="38">
        <v>49431596</v>
      </c>
      <c r="E28" s="89">
        <v>4697040</v>
      </c>
      <c r="F28" s="38">
        <f t="shared" si="6"/>
        <v>44734556</v>
      </c>
      <c r="G28" s="105" t="s">
        <v>40</v>
      </c>
      <c r="H28" s="104" t="s">
        <v>0</v>
      </c>
    </row>
    <row r="29" spans="1:15" x14ac:dyDescent="0.3">
      <c r="A29" s="379"/>
      <c r="B29" s="377"/>
      <c r="C29" s="9" t="s">
        <v>11</v>
      </c>
      <c r="D29" s="38">
        <v>1197835</v>
      </c>
      <c r="E29" s="89">
        <v>118704</v>
      </c>
      <c r="F29" s="38">
        <f t="shared" si="6"/>
        <v>1079131</v>
      </c>
      <c r="G29" s="105" t="s">
        <v>13</v>
      </c>
      <c r="H29" s="104" t="s">
        <v>1</v>
      </c>
    </row>
    <row r="30" spans="1:15" x14ac:dyDescent="0.3">
      <c r="A30" s="380"/>
      <c r="B30" s="378"/>
      <c r="C30" s="12" t="s">
        <v>12</v>
      </c>
      <c r="D30" s="110">
        <v>22409133</v>
      </c>
      <c r="E30" s="91">
        <v>2305589</v>
      </c>
      <c r="F30" s="110">
        <f t="shared" si="6"/>
        <v>20103544</v>
      </c>
      <c r="G30" s="108" t="s">
        <v>41</v>
      </c>
      <c r="H30" s="104" t="s">
        <v>69</v>
      </c>
    </row>
    <row r="31" spans="1:15" x14ac:dyDescent="0.3">
      <c r="A31" s="14">
        <v>10</v>
      </c>
      <c r="B31" s="14" t="s">
        <v>42</v>
      </c>
      <c r="C31" s="14" t="s">
        <v>14</v>
      </c>
      <c r="D31" s="42">
        <v>246920</v>
      </c>
      <c r="E31" s="60">
        <v>25348</v>
      </c>
      <c r="F31" s="111">
        <f t="shared" si="6"/>
        <v>221572</v>
      </c>
      <c r="G31" s="112" t="s">
        <v>43</v>
      </c>
      <c r="H31" s="104" t="s">
        <v>0</v>
      </c>
    </row>
    <row r="32" spans="1:15" x14ac:dyDescent="0.3">
      <c r="A32" s="16">
        <v>16</v>
      </c>
      <c r="B32" s="16" t="s">
        <v>44</v>
      </c>
      <c r="C32" s="16" t="s">
        <v>15</v>
      </c>
      <c r="D32" s="42">
        <v>848870</v>
      </c>
      <c r="E32" s="60">
        <v>83556</v>
      </c>
      <c r="F32" s="111">
        <f t="shared" si="6"/>
        <v>765314</v>
      </c>
      <c r="G32" s="112" t="s">
        <v>45</v>
      </c>
      <c r="H32" s="104" t="s">
        <v>0</v>
      </c>
    </row>
    <row r="33" spans="1:15" x14ac:dyDescent="0.3">
      <c r="A33" s="16">
        <v>18</v>
      </c>
      <c r="B33" s="16" t="s">
        <v>46</v>
      </c>
      <c r="C33" s="16" t="s">
        <v>16</v>
      </c>
      <c r="D33" s="42">
        <v>436080</v>
      </c>
      <c r="E33" s="60">
        <v>43215</v>
      </c>
      <c r="F33" s="111">
        <f t="shared" si="6"/>
        <v>392865</v>
      </c>
      <c r="G33" s="112" t="s">
        <v>47</v>
      </c>
      <c r="H33" s="104" t="s">
        <v>0</v>
      </c>
    </row>
    <row r="34" spans="1:15" x14ac:dyDescent="0.3">
      <c r="A34" s="17">
        <v>19</v>
      </c>
      <c r="B34" s="17" t="s">
        <v>48</v>
      </c>
      <c r="C34" s="17" t="s">
        <v>17</v>
      </c>
      <c r="D34" s="42">
        <v>131200</v>
      </c>
      <c r="E34" s="60">
        <v>11510</v>
      </c>
      <c r="F34" s="111">
        <f t="shared" si="6"/>
        <v>119690</v>
      </c>
      <c r="G34" s="113" t="s">
        <v>49</v>
      </c>
      <c r="H34" s="104" t="s">
        <v>1</v>
      </c>
    </row>
    <row r="35" spans="1:15" x14ac:dyDescent="0.3">
      <c r="A35" s="349">
        <v>22</v>
      </c>
      <c r="B35" s="349" t="s">
        <v>50</v>
      </c>
      <c r="C35" s="19" t="s">
        <v>18</v>
      </c>
      <c r="D35" s="114">
        <f t="shared" ref="D35:F35" si="7">SUM(D36:D38)</f>
        <v>49473469</v>
      </c>
      <c r="E35" s="95">
        <f t="shared" si="7"/>
        <v>4891905</v>
      </c>
      <c r="F35" s="114">
        <f t="shared" si="7"/>
        <v>44581564</v>
      </c>
      <c r="G35" s="115"/>
      <c r="H35" s="116"/>
    </row>
    <row r="36" spans="1:15" x14ac:dyDescent="0.3">
      <c r="A36" s="377"/>
      <c r="B36" s="377"/>
      <c r="C36" s="22"/>
      <c r="D36" s="37">
        <v>21461752</v>
      </c>
      <c r="E36" s="88">
        <v>2126796</v>
      </c>
      <c r="F36" s="37">
        <f>+D36-E36</f>
        <v>19334956</v>
      </c>
      <c r="G36" s="103" t="s">
        <v>51</v>
      </c>
      <c r="H36" s="104" t="s">
        <v>0</v>
      </c>
    </row>
    <row r="37" spans="1:15" x14ac:dyDescent="0.3">
      <c r="A37" s="377"/>
      <c r="B37" s="377"/>
      <c r="C37" s="22"/>
      <c r="D37" s="37">
        <v>1909790</v>
      </c>
      <c r="E37" s="88">
        <v>189259</v>
      </c>
      <c r="F37" s="37">
        <f>+D37-E37</f>
        <v>1720531</v>
      </c>
      <c r="G37" s="103" t="s">
        <v>52</v>
      </c>
      <c r="H37" s="104" t="s">
        <v>0</v>
      </c>
    </row>
    <row r="38" spans="1:15" x14ac:dyDescent="0.3">
      <c r="A38" s="378"/>
      <c r="B38" s="378"/>
      <c r="C38" s="23"/>
      <c r="D38" s="117">
        <v>26101927</v>
      </c>
      <c r="E38" s="96">
        <v>2575850</v>
      </c>
      <c r="F38" s="37">
        <f>+D38-E38</f>
        <v>23526077</v>
      </c>
      <c r="G38" s="118" t="s">
        <v>53</v>
      </c>
      <c r="H38" s="104" t="s">
        <v>71</v>
      </c>
    </row>
    <row r="39" spans="1:15" x14ac:dyDescent="0.3">
      <c r="A39" s="348">
        <v>29</v>
      </c>
      <c r="B39" s="348" t="s">
        <v>54</v>
      </c>
      <c r="C39" s="19" t="s">
        <v>19</v>
      </c>
      <c r="D39" s="43">
        <v>246922</v>
      </c>
      <c r="E39" s="95">
        <v>23336</v>
      </c>
      <c r="F39" s="43">
        <f>+D39-E39</f>
        <v>223586</v>
      </c>
      <c r="G39" s="109" t="s">
        <v>55</v>
      </c>
      <c r="H39" s="104" t="s">
        <v>0</v>
      </c>
    </row>
    <row r="40" spans="1:15" x14ac:dyDescent="0.3">
      <c r="A40" s="348"/>
      <c r="B40" s="348"/>
      <c r="C40" s="23" t="s">
        <v>20</v>
      </c>
      <c r="D40" s="44">
        <v>262426</v>
      </c>
      <c r="E40" s="97">
        <v>24785</v>
      </c>
      <c r="F40" s="44">
        <f>+D40-E40</f>
        <v>237641</v>
      </c>
      <c r="G40" s="108" t="s">
        <v>56</v>
      </c>
      <c r="H40" s="104" t="s">
        <v>3</v>
      </c>
    </row>
    <row r="41" spans="1:15" x14ac:dyDescent="0.3">
      <c r="D41" s="25"/>
      <c r="E41" s="25"/>
      <c r="F41" s="25"/>
      <c r="G41" s="104"/>
    </row>
    <row r="42" spans="1:15" x14ac:dyDescent="0.3">
      <c r="D42" s="25"/>
      <c r="E42" s="25"/>
      <c r="F42" s="25"/>
      <c r="G42" s="104"/>
    </row>
    <row r="43" spans="1:15" s="123" customFormat="1" ht="15.6" x14ac:dyDescent="0.3">
      <c r="A43" s="402" t="s">
        <v>57</v>
      </c>
      <c r="B43" s="402"/>
      <c r="C43" s="402"/>
      <c r="D43" s="119">
        <f>SUM(D44:D52)</f>
        <v>636432924</v>
      </c>
      <c r="E43" s="119">
        <f t="shared" ref="E43:F43" si="8">SUM(E44:E52)</f>
        <v>61671021</v>
      </c>
      <c r="F43" s="120">
        <f t="shared" si="8"/>
        <v>574761903</v>
      </c>
      <c r="G43" s="121"/>
      <c r="H43" s="122"/>
      <c r="I43" s="122"/>
      <c r="J43" s="122"/>
      <c r="K43" s="122"/>
      <c r="L43" s="122"/>
      <c r="M43" s="122"/>
      <c r="N43" s="122"/>
      <c r="O43" s="122"/>
    </row>
    <row r="44" spans="1:15" s="98" customFormat="1" ht="50.4" customHeight="1" x14ac:dyDescent="0.3">
      <c r="A44" s="403" t="s">
        <v>72</v>
      </c>
      <c r="B44" s="403"/>
      <c r="C44" s="403"/>
      <c r="D44" s="124">
        <f>+D15</f>
        <v>367876324</v>
      </c>
      <c r="E44" s="124">
        <f t="shared" ref="E44:F44" si="9">+E15</f>
        <v>35746692</v>
      </c>
      <c r="F44" s="124">
        <f t="shared" si="9"/>
        <v>332129632</v>
      </c>
      <c r="G44" s="125" t="s">
        <v>73</v>
      </c>
      <c r="H44" s="25"/>
      <c r="I44" s="25"/>
      <c r="J44" s="25"/>
      <c r="K44" s="25"/>
      <c r="L44" s="25"/>
      <c r="M44" s="25"/>
      <c r="N44" s="25"/>
      <c r="O44" s="25"/>
    </row>
    <row r="45" spans="1:15" s="98" customFormat="1" ht="50.4" customHeight="1" x14ac:dyDescent="0.3">
      <c r="A45" s="403" t="s">
        <v>74</v>
      </c>
      <c r="B45" s="403"/>
      <c r="C45" s="403"/>
      <c r="D45" s="124">
        <f>+D21</f>
        <v>13653176</v>
      </c>
      <c r="E45" s="124">
        <f t="shared" ref="E45:F45" si="10">+E21</f>
        <v>1302328</v>
      </c>
      <c r="F45" s="124">
        <f t="shared" si="10"/>
        <v>12350848</v>
      </c>
      <c r="G45" s="125" t="s">
        <v>75</v>
      </c>
      <c r="H45" s="25"/>
      <c r="I45" s="25"/>
      <c r="J45" s="25"/>
      <c r="K45" s="25"/>
      <c r="L45" s="25"/>
      <c r="M45" s="25"/>
      <c r="N45" s="25"/>
      <c r="O45" s="25"/>
    </row>
    <row r="46" spans="1:15" s="98" customFormat="1" ht="32.4" customHeight="1" x14ac:dyDescent="0.3">
      <c r="A46" s="403" t="s">
        <v>1</v>
      </c>
      <c r="B46" s="403"/>
      <c r="C46" s="403"/>
      <c r="D46" s="124">
        <f>+D22+D27+D29+D34</f>
        <v>1683694</v>
      </c>
      <c r="E46" s="124">
        <f t="shared" ref="E46:F46" si="11">+E22+E27+E29+E34</f>
        <v>143888</v>
      </c>
      <c r="F46" s="124">
        <f t="shared" si="11"/>
        <v>1539806</v>
      </c>
      <c r="G46" s="125" t="s">
        <v>76</v>
      </c>
      <c r="H46" s="25"/>
      <c r="I46" s="25"/>
      <c r="J46" s="25"/>
      <c r="K46" s="25"/>
      <c r="L46" s="25"/>
      <c r="M46" s="25"/>
      <c r="N46" s="25"/>
      <c r="O46" s="25"/>
    </row>
    <row r="47" spans="1:15" s="98" customFormat="1" ht="27" customHeight="1" x14ac:dyDescent="0.3">
      <c r="A47" s="403" t="s">
        <v>2</v>
      </c>
      <c r="B47" s="403"/>
      <c r="C47" s="403"/>
      <c r="D47" s="124">
        <f>+D12+D16</f>
        <v>42157975</v>
      </c>
      <c r="E47" s="124">
        <f t="shared" ref="E47:F47" si="12">+E12+E16</f>
        <v>3963651</v>
      </c>
      <c r="F47" s="124">
        <f t="shared" si="12"/>
        <v>38194324</v>
      </c>
      <c r="G47" s="125" t="s">
        <v>77</v>
      </c>
      <c r="H47" s="25"/>
      <c r="I47" s="25"/>
      <c r="J47" s="25"/>
      <c r="K47" s="25"/>
      <c r="L47" s="25"/>
      <c r="M47" s="25"/>
      <c r="N47" s="25"/>
      <c r="O47" s="25"/>
    </row>
    <row r="48" spans="1:15" s="98" customFormat="1" ht="27" customHeight="1" x14ac:dyDescent="0.3">
      <c r="A48" s="403" t="s">
        <v>0</v>
      </c>
      <c r="B48" s="403"/>
      <c r="C48" s="403"/>
      <c r="D48" s="124">
        <f>+D17+D24+D28+D31+D32+D33+D36+D37+D39</f>
        <v>77590421</v>
      </c>
      <c r="E48" s="124">
        <f t="shared" ref="E48:F48" si="13">+E17+E24+E28+E31+E32+E33+E36+E37+E39</f>
        <v>7455977</v>
      </c>
      <c r="F48" s="124">
        <f t="shared" si="13"/>
        <v>70134444</v>
      </c>
      <c r="G48" s="125" t="s">
        <v>78</v>
      </c>
      <c r="H48" s="25"/>
      <c r="I48" s="25"/>
      <c r="J48" s="25"/>
      <c r="K48" s="25"/>
      <c r="L48" s="25"/>
      <c r="M48" s="25"/>
      <c r="N48" s="25"/>
      <c r="O48" s="25"/>
    </row>
    <row r="49" spans="1:15" s="98" customFormat="1" ht="27" customHeight="1" x14ac:dyDescent="0.3">
      <c r="A49" s="403" t="s">
        <v>69</v>
      </c>
      <c r="B49" s="403"/>
      <c r="C49" s="403"/>
      <c r="D49" s="124">
        <f>+D30</f>
        <v>22409133</v>
      </c>
      <c r="E49" s="124">
        <f t="shared" ref="E49:F49" si="14">+E30</f>
        <v>2305589</v>
      </c>
      <c r="F49" s="124">
        <f t="shared" si="14"/>
        <v>20103544</v>
      </c>
      <c r="G49" s="125" t="s">
        <v>41</v>
      </c>
      <c r="H49" s="25"/>
      <c r="I49" s="25"/>
      <c r="J49" s="25"/>
      <c r="K49" s="25"/>
      <c r="L49" s="25"/>
      <c r="M49" s="25"/>
      <c r="N49" s="25"/>
      <c r="O49" s="25"/>
    </row>
    <row r="50" spans="1:15" s="98" customFormat="1" ht="27" customHeight="1" x14ac:dyDescent="0.3">
      <c r="A50" s="403" t="s">
        <v>70</v>
      </c>
      <c r="B50" s="403"/>
      <c r="C50" s="403"/>
      <c r="D50" s="124">
        <f>+D38</f>
        <v>26101927</v>
      </c>
      <c r="E50" s="124">
        <f t="shared" ref="E50:F50" si="15">+E38</f>
        <v>2575850</v>
      </c>
      <c r="F50" s="124">
        <f t="shared" si="15"/>
        <v>23526077</v>
      </c>
      <c r="G50" s="125" t="s">
        <v>79</v>
      </c>
      <c r="H50" s="25"/>
      <c r="I50" s="25"/>
      <c r="J50" s="25"/>
      <c r="K50" s="25"/>
      <c r="L50" s="25"/>
      <c r="M50" s="25"/>
      <c r="N50" s="25"/>
      <c r="O50" s="25"/>
    </row>
    <row r="51" spans="1:15" s="98" customFormat="1" ht="30.6" customHeight="1" x14ac:dyDescent="0.3">
      <c r="A51" s="403" t="s">
        <v>3</v>
      </c>
      <c r="B51" s="403"/>
      <c r="C51" s="403"/>
      <c r="D51" s="124">
        <f>+D18+D40</f>
        <v>23931839</v>
      </c>
      <c r="E51" s="124">
        <f t="shared" ref="E51:F51" si="16">+E18+E40</f>
        <v>2236354</v>
      </c>
      <c r="F51" s="126">
        <f t="shared" si="16"/>
        <v>21695485</v>
      </c>
      <c r="G51" s="125" t="s">
        <v>80</v>
      </c>
      <c r="H51" s="25"/>
      <c r="I51" s="25"/>
      <c r="J51" s="25"/>
      <c r="K51" s="25"/>
      <c r="L51" s="25"/>
      <c r="M51" s="25"/>
      <c r="N51" s="25"/>
      <c r="O51" s="25"/>
    </row>
    <row r="52" spans="1:15" s="98" customFormat="1" ht="48.6" customHeight="1" x14ac:dyDescent="0.3">
      <c r="A52" s="403" t="s">
        <v>28</v>
      </c>
      <c r="B52" s="403"/>
      <c r="C52" s="403"/>
      <c r="D52" s="124">
        <f>+D13+D19+D23+D26</f>
        <v>61028435</v>
      </c>
      <c r="E52" s="124">
        <f t="shared" ref="E52:F52" si="17">+E13+E19+E23+E26</f>
        <v>5940692</v>
      </c>
      <c r="F52" s="124">
        <f t="shared" si="17"/>
        <v>55087743</v>
      </c>
      <c r="G52" s="125" t="s">
        <v>81</v>
      </c>
      <c r="H52" s="25"/>
      <c r="I52" s="25"/>
      <c r="J52" s="25"/>
      <c r="K52" s="25"/>
      <c r="L52" s="25"/>
      <c r="M52" s="25"/>
      <c r="N52" s="25"/>
      <c r="O52" s="25"/>
    </row>
    <row r="53" spans="1:15" s="98" customFormat="1" x14ac:dyDescent="0.3"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s="98" customFormat="1" x14ac:dyDescent="0.3"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s="98" customFormat="1" x14ac:dyDescent="0.3"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s="98" customFormat="1" x14ac:dyDescent="0.3"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5" s="98" customFormat="1" x14ac:dyDescent="0.3"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5" s="98" customFormat="1" x14ac:dyDescent="0.3">
      <c r="D58" s="25"/>
      <c r="E58" s="25"/>
      <c r="F58" s="25"/>
      <c r="G58" s="127"/>
      <c r="H58" s="25"/>
      <c r="I58" s="25"/>
      <c r="J58" s="25"/>
      <c r="K58" s="25"/>
      <c r="L58" s="25"/>
      <c r="M58" s="25"/>
      <c r="N58" s="25"/>
      <c r="O58" s="25"/>
    </row>
  </sheetData>
  <autoFilter ref="A9:O41" xr:uid="{00000000-0001-0000-0000-000000000000}"/>
  <mergeCells count="26">
    <mergeCell ref="A43:C43"/>
    <mergeCell ref="A51:C51"/>
    <mergeCell ref="A52:C52"/>
    <mergeCell ref="A45:C45"/>
    <mergeCell ref="A46:C46"/>
    <mergeCell ref="A47:C47"/>
    <mergeCell ref="A48:C48"/>
    <mergeCell ref="A49:C49"/>
    <mergeCell ref="A50:C50"/>
    <mergeCell ref="A44:C44"/>
    <mergeCell ref="A35:A38"/>
    <mergeCell ref="B35:B38"/>
    <mergeCell ref="A39:A40"/>
    <mergeCell ref="G3:G9"/>
    <mergeCell ref="A10:C10"/>
    <mergeCell ref="A11:A19"/>
    <mergeCell ref="B11:B19"/>
    <mergeCell ref="A20:A30"/>
    <mergeCell ref="B20:B30"/>
    <mergeCell ref="A2:A9"/>
    <mergeCell ref="B2:B9"/>
    <mergeCell ref="C2:C9"/>
    <mergeCell ref="D2:D9"/>
    <mergeCell ref="E2:E9"/>
    <mergeCell ref="F2:F9"/>
    <mergeCell ref="B39:B40"/>
  </mergeCells>
  <printOptions horizontalCentered="1"/>
  <pageMargins left="0.23622047244094491" right="0.23622047244094491" top="0.27559055118110237" bottom="0.35433070866141736" header="0.15748031496062992" footer="0.23622047244094491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7E8D-4DC2-4858-B2C0-5A41C01DC979}">
  <sheetPr>
    <tabColor rgb="FFFFFF00"/>
    <pageSetUpPr fitToPage="1"/>
  </sheetPr>
  <dimension ref="A1:Z144"/>
  <sheetViews>
    <sheetView zoomScale="80" zoomScaleNormal="80" workbookViewId="0">
      <pane xSplit="2" ySplit="6" topLeftCell="C22" activePane="bottomRight" state="frozen"/>
      <selection activeCell="E12" sqref="E12"/>
      <selection pane="topRight" activeCell="E12" sqref="E12"/>
      <selection pane="bottomLeft" activeCell="E12" sqref="E12"/>
      <selection pane="bottomRight" activeCell="K35" sqref="K35"/>
    </sheetView>
  </sheetViews>
  <sheetFormatPr defaultRowHeight="14.4" x14ac:dyDescent="0.3"/>
  <cols>
    <col min="1" max="1" width="6.33203125" style="3" bestFit="1" customWidth="1"/>
    <col min="2" max="2" width="8.88671875" style="3"/>
    <col min="3" max="3" width="15.77734375" style="3" customWidth="1"/>
    <col min="4" max="7" width="15.88671875" style="2" customWidth="1"/>
    <col min="8" max="8" width="53.44140625" style="2" customWidth="1"/>
    <col min="9" max="9" width="28.77734375" style="2" customWidth="1"/>
    <col min="10" max="10" width="11.109375" style="2" bestFit="1" customWidth="1"/>
    <col min="11" max="11" width="11.109375" style="3" bestFit="1" customWidth="1"/>
    <col min="12" max="13" width="9.33203125" style="3" bestFit="1" customWidth="1"/>
    <col min="14" max="15" width="11.109375" style="3" bestFit="1" customWidth="1"/>
    <col min="16" max="16384" width="8.88671875" style="3"/>
  </cols>
  <sheetData>
    <row r="1" spans="1:15" s="49" customFormat="1" ht="18" x14ac:dyDescent="0.35">
      <c r="A1" s="49" t="s">
        <v>58</v>
      </c>
      <c r="D1" s="50"/>
      <c r="E1" s="50"/>
      <c r="F1" s="50"/>
      <c r="G1" s="50"/>
      <c r="H1" s="50"/>
      <c r="I1" s="50"/>
      <c r="J1" s="50"/>
    </row>
    <row r="2" spans="1:15" ht="30" customHeight="1" x14ac:dyDescent="0.3">
      <c r="A2" s="346" t="s">
        <v>21</v>
      </c>
      <c r="B2" s="348" t="s">
        <v>22</v>
      </c>
      <c r="C2" s="346" t="s">
        <v>23</v>
      </c>
      <c r="D2" s="405" t="s">
        <v>82</v>
      </c>
      <c r="E2" s="405"/>
      <c r="F2" s="405"/>
      <c r="G2" s="405"/>
    </row>
    <row r="3" spans="1:15" ht="40.200000000000003" customHeight="1" x14ac:dyDescent="0.3">
      <c r="A3" s="346"/>
      <c r="B3" s="348"/>
      <c r="C3" s="346"/>
      <c r="D3" s="405" t="s">
        <v>83</v>
      </c>
      <c r="E3" s="405"/>
      <c r="F3" s="405" t="s">
        <v>84</v>
      </c>
      <c r="G3" s="405"/>
      <c r="H3" s="404"/>
    </row>
    <row r="4" spans="1:15" ht="78.599999999999994" customHeight="1" x14ac:dyDescent="0.3">
      <c r="A4" s="346"/>
      <c r="B4" s="348"/>
      <c r="C4" s="346"/>
      <c r="D4" s="128" t="s">
        <v>59</v>
      </c>
      <c r="E4" s="128" t="s">
        <v>60</v>
      </c>
      <c r="F4" s="128" t="s">
        <v>59</v>
      </c>
      <c r="G4" s="128" t="s">
        <v>60</v>
      </c>
      <c r="H4" s="387"/>
    </row>
    <row r="5" spans="1:15" ht="15" customHeight="1" thickBot="1" x14ac:dyDescent="0.35">
      <c r="A5" s="346"/>
      <c r="B5" s="348"/>
      <c r="C5" s="346"/>
      <c r="D5" s="99"/>
      <c r="E5" s="99"/>
      <c r="F5" s="99"/>
      <c r="G5" s="99"/>
      <c r="H5" s="387"/>
    </row>
    <row r="6" spans="1:15" ht="16.8" thickTop="1" thickBot="1" x14ac:dyDescent="0.35">
      <c r="A6" s="390" t="s">
        <v>57</v>
      </c>
      <c r="B6" s="391"/>
      <c r="C6" s="392"/>
      <c r="D6" s="129">
        <f t="shared" ref="D6:G6" si="0">+D7+D10+D15+D16+D21+D24+D25+D26+D27+D28+D29+D30+D35+D36+D31</f>
        <v>61671021</v>
      </c>
      <c r="E6" s="129">
        <f t="shared" si="0"/>
        <v>20557009</v>
      </c>
      <c r="F6" s="129">
        <f t="shared" si="0"/>
        <v>62383053</v>
      </c>
      <c r="G6" s="129">
        <f t="shared" si="0"/>
        <v>20794353</v>
      </c>
      <c r="H6" s="130"/>
    </row>
    <row r="7" spans="1:15" ht="15" thickTop="1" x14ac:dyDescent="0.3">
      <c r="A7" s="379">
        <v>62</v>
      </c>
      <c r="B7" s="377" t="s">
        <v>24</v>
      </c>
      <c r="C7" s="6" t="s">
        <v>5</v>
      </c>
      <c r="D7" s="131">
        <f t="shared" ref="D7:E7" si="1">SUM(D8:D9)</f>
        <v>3855858</v>
      </c>
      <c r="E7" s="131">
        <f t="shared" si="1"/>
        <v>1285286</v>
      </c>
      <c r="F7" s="131">
        <f t="shared" ref="F7:G7" si="2">SUM(F8:F9)</f>
        <v>3889898</v>
      </c>
      <c r="G7" s="131">
        <f t="shared" si="2"/>
        <v>1296633</v>
      </c>
      <c r="H7" s="101" t="s">
        <v>25</v>
      </c>
    </row>
    <row r="8" spans="1:15" x14ac:dyDescent="0.3">
      <c r="A8" s="379"/>
      <c r="B8" s="377"/>
      <c r="C8" s="6"/>
      <c r="D8" s="132">
        <v>3675962</v>
      </c>
      <c r="E8" s="132">
        <f t="shared" ref="E8:E9" si="3">+D8/3</f>
        <v>1225321</v>
      </c>
      <c r="F8" s="132">
        <v>3675962</v>
      </c>
      <c r="G8" s="132">
        <f t="shared" ref="G8:G9" si="4">+F8/3</f>
        <v>1225321</v>
      </c>
      <c r="H8" s="103" t="s">
        <v>26</v>
      </c>
      <c r="I8" s="104" t="s">
        <v>2</v>
      </c>
    </row>
    <row r="9" spans="1:15" x14ac:dyDescent="0.3">
      <c r="A9" s="379"/>
      <c r="B9" s="377"/>
      <c r="C9" s="6"/>
      <c r="D9" s="132">
        <v>179896</v>
      </c>
      <c r="E9" s="132">
        <f t="shared" si="3"/>
        <v>59965</v>
      </c>
      <c r="F9" s="132">
        <v>213936</v>
      </c>
      <c r="G9" s="132">
        <f t="shared" si="4"/>
        <v>71312</v>
      </c>
      <c r="H9" s="103" t="s">
        <v>27</v>
      </c>
      <c r="I9" s="104" t="s">
        <v>28</v>
      </c>
    </row>
    <row r="10" spans="1:15" x14ac:dyDescent="0.3">
      <c r="A10" s="379"/>
      <c r="B10" s="377"/>
      <c r="C10" s="9" t="s">
        <v>6</v>
      </c>
      <c r="D10" s="133">
        <f t="shared" ref="D10:G10" si="5">SUM(D11:D14)</f>
        <v>38442812</v>
      </c>
      <c r="E10" s="133">
        <f t="shared" si="5"/>
        <v>12814271</v>
      </c>
      <c r="F10" s="133">
        <f t="shared" si="5"/>
        <v>38086316</v>
      </c>
      <c r="G10" s="133">
        <f t="shared" si="5"/>
        <v>12695439</v>
      </c>
      <c r="H10" s="105" t="s">
        <v>29</v>
      </c>
    </row>
    <row r="11" spans="1:15" s="82" customFormat="1" x14ac:dyDescent="0.3">
      <c r="A11" s="379"/>
      <c r="B11" s="377"/>
      <c r="C11" s="73"/>
      <c r="D11" s="134">
        <v>35746692</v>
      </c>
      <c r="E11" s="134">
        <f t="shared" ref="E11:E15" si="6">+D11/3</f>
        <v>11915564</v>
      </c>
      <c r="F11" s="134">
        <v>35390196</v>
      </c>
      <c r="G11" s="134">
        <f t="shared" ref="G11:G15" si="7">+F11/3</f>
        <v>11796732</v>
      </c>
      <c r="H11" s="106" t="s">
        <v>30</v>
      </c>
      <c r="I11" s="79" t="s">
        <v>64</v>
      </c>
      <c r="J11" s="81"/>
    </row>
    <row r="12" spans="1:15" x14ac:dyDescent="0.3">
      <c r="A12" s="379"/>
      <c r="B12" s="377"/>
      <c r="C12" s="11"/>
      <c r="D12" s="132">
        <v>287689</v>
      </c>
      <c r="E12" s="132">
        <f t="shared" si="6"/>
        <v>95896</v>
      </c>
      <c r="F12" s="132">
        <v>287689</v>
      </c>
      <c r="G12" s="132">
        <f t="shared" si="7"/>
        <v>95896</v>
      </c>
      <c r="H12" s="103" t="s">
        <v>31</v>
      </c>
      <c r="I12" s="104" t="s">
        <v>2</v>
      </c>
    </row>
    <row r="13" spans="1:15" x14ac:dyDescent="0.3">
      <c r="A13" s="379"/>
      <c r="B13" s="377"/>
      <c r="C13" s="11"/>
      <c r="D13" s="132">
        <v>196862</v>
      </c>
      <c r="E13" s="132">
        <f t="shared" si="6"/>
        <v>65621</v>
      </c>
      <c r="F13" s="132">
        <v>196862</v>
      </c>
      <c r="G13" s="132">
        <f t="shared" si="7"/>
        <v>65621</v>
      </c>
      <c r="H13" s="103" t="s">
        <v>32</v>
      </c>
      <c r="I13" s="104" t="s">
        <v>0</v>
      </c>
    </row>
    <row r="14" spans="1:15" x14ac:dyDescent="0.3">
      <c r="A14" s="379"/>
      <c r="B14" s="377"/>
      <c r="C14" s="11"/>
      <c r="D14" s="132">
        <v>2211569</v>
      </c>
      <c r="E14" s="132">
        <f t="shared" si="6"/>
        <v>737190</v>
      </c>
      <c r="F14" s="132">
        <v>2211569</v>
      </c>
      <c r="G14" s="132">
        <f t="shared" si="7"/>
        <v>737190</v>
      </c>
      <c r="H14" s="103" t="s">
        <v>4</v>
      </c>
      <c r="I14" s="104" t="s">
        <v>3</v>
      </c>
    </row>
    <row r="15" spans="1:15" x14ac:dyDescent="0.3">
      <c r="A15" s="380"/>
      <c r="B15" s="378"/>
      <c r="C15" s="12" t="s">
        <v>7</v>
      </c>
      <c r="D15" s="135">
        <v>5370008</v>
      </c>
      <c r="E15" s="135">
        <f t="shared" si="6"/>
        <v>1790003</v>
      </c>
      <c r="F15" s="135">
        <v>6339096</v>
      </c>
      <c r="G15" s="135">
        <f t="shared" si="7"/>
        <v>2113032</v>
      </c>
      <c r="H15" s="108" t="s">
        <v>33</v>
      </c>
      <c r="I15" s="104" t="s">
        <v>28</v>
      </c>
    </row>
    <row r="16" spans="1:15" x14ac:dyDescent="0.3">
      <c r="A16" s="347">
        <v>15</v>
      </c>
      <c r="B16" s="349" t="s">
        <v>34</v>
      </c>
      <c r="C16" s="4" t="s">
        <v>8</v>
      </c>
      <c r="D16" s="136">
        <f t="shared" ref="D16:G16" si="8">SUM(D17:D20)</f>
        <v>1767557</v>
      </c>
      <c r="E16" s="136">
        <f t="shared" si="8"/>
        <v>589186</v>
      </c>
      <c r="F16" s="136">
        <f t="shared" si="8"/>
        <v>1832957</v>
      </c>
      <c r="G16" s="136">
        <f t="shared" si="8"/>
        <v>610986</v>
      </c>
      <c r="H16" s="109" t="s">
        <v>35</v>
      </c>
      <c r="I16" s="104"/>
      <c r="J16" s="69"/>
      <c r="K16" s="69"/>
      <c r="L16" s="69"/>
      <c r="M16" s="69"/>
      <c r="N16" s="69"/>
      <c r="O16" s="69"/>
    </row>
    <row r="17" spans="1:17" s="82" customFormat="1" x14ac:dyDescent="0.3">
      <c r="A17" s="379"/>
      <c r="B17" s="377"/>
      <c r="C17" s="83"/>
      <c r="D17" s="137">
        <v>1302328</v>
      </c>
      <c r="E17" s="137">
        <f t="shared" ref="E17:E20" si="9">+D17/3</f>
        <v>434109</v>
      </c>
      <c r="F17" s="137">
        <v>1299096</v>
      </c>
      <c r="G17" s="137">
        <f t="shared" ref="G17:G20" si="10">+F17/3</f>
        <v>433032</v>
      </c>
      <c r="H17" s="106" t="s">
        <v>30</v>
      </c>
      <c r="I17" s="79" t="s">
        <v>64</v>
      </c>
      <c r="J17" s="25"/>
      <c r="K17" s="98"/>
      <c r="L17" s="138"/>
      <c r="M17" s="138"/>
      <c r="N17" s="139"/>
      <c r="O17" s="139"/>
      <c r="P17" s="138"/>
      <c r="Q17" s="138"/>
    </row>
    <row r="18" spans="1:17" x14ac:dyDescent="0.3">
      <c r="A18" s="379"/>
      <c r="B18" s="377"/>
      <c r="C18" s="6"/>
      <c r="D18" s="140">
        <v>5952</v>
      </c>
      <c r="E18" s="140">
        <f t="shared" si="9"/>
        <v>1984</v>
      </c>
      <c r="F18" s="140">
        <v>5952</v>
      </c>
      <c r="G18" s="140">
        <f t="shared" si="10"/>
        <v>1984</v>
      </c>
      <c r="H18" s="103" t="s">
        <v>36</v>
      </c>
      <c r="I18" s="104" t="s">
        <v>1</v>
      </c>
      <c r="J18" s="98"/>
      <c r="K18" s="98"/>
      <c r="L18" s="98"/>
      <c r="M18" s="98"/>
      <c r="N18" s="139"/>
      <c r="O18" s="139"/>
      <c r="P18" s="98"/>
      <c r="Q18" s="98"/>
    </row>
    <row r="19" spans="1:17" x14ac:dyDescent="0.3">
      <c r="A19" s="379"/>
      <c r="B19" s="377"/>
      <c r="C19" s="6"/>
      <c r="D19" s="140">
        <v>388712</v>
      </c>
      <c r="E19" s="140">
        <f t="shared" si="9"/>
        <v>129571</v>
      </c>
      <c r="F19" s="140">
        <v>457344</v>
      </c>
      <c r="G19" s="140">
        <f t="shared" si="10"/>
        <v>152448</v>
      </c>
      <c r="H19" s="103" t="s">
        <v>37</v>
      </c>
      <c r="I19" s="104" t="s">
        <v>28</v>
      </c>
      <c r="J19" s="25"/>
      <c r="K19" s="98"/>
      <c r="L19" s="98"/>
      <c r="M19" s="98"/>
      <c r="N19" s="139"/>
      <c r="O19" s="139"/>
      <c r="P19" s="98"/>
      <c r="Q19" s="98"/>
    </row>
    <row r="20" spans="1:17" x14ac:dyDescent="0.3">
      <c r="A20" s="379"/>
      <c r="B20" s="377"/>
      <c r="C20" s="6"/>
      <c r="D20" s="140">
        <v>70565</v>
      </c>
      <c r="E20" s="140">
        <f t="shared" si="9"/>
        <v>23522</v>
      </c>
      <c r="F20" s="140">
        <v>70565</v>
      </c>
      <c r="G20" s="140">
        <f t="shared" si="10"/>
        <v>23522</v>
      </c>
      <c r="H20" s="103" t="s">
        <v>32</v>
      </c>
      <c r="I20" s="104" t="s">
        <v>0</v>
      </c>
      <c r="J20" s="25"/>
      <c r="K20" s="98"/>
      <c r="L20" s="98"/>
      <c r="M20" s="98"/>
      <c r="N20" s="139"/>
      <c r="O20" s="139"/>
      <c r="P20" s="98"/>
      <c r="Q20" s="98"/>
    </row>
    <row r="21" spans="1:17" x14ac:dyDescent="0.3">
      <c r="A21" s="379"/>
      <c r="B21" s="377"/>
      <c r="C21" s="9" t="s">
        <v>9</v>
      </c>
      <c r="D21" s="133">
        <f t="shared" ref="D21:G21" si="11">SUM(D22:D23)</f>
        <v>9798</v>
      </c>
      <c r="E21" s="133">
        <f t="shared" si="11"/>
        <v>3266</v>
      </c>
      <c r="F21" s="133">
        <f t="shared" si="11"/>
        <v>9798</v>
      </c>
      <c r="G21" s="133">
        <f t="shared" si="11"/>
        <v>3266</v>
      </c>
      <c r="H21" s="105" t="s">
        <v>38</v>
      </c>
      <c r="I21" s="104"/>
      <c r="J21" s="25"/>
      <c r="K21" s="98"/>
      <c r="L21" s="98"/>
      <c r="M21" s="98"/>
      <c r="N21" s="98"/>
      <c r="O21" s="98"/>
      <c r="P21" s="98"/>
      <c r="Q21" s="98"/>
    </row>
    <row r="22" spans="1:17" x14ac:dyDescent="0.3">
      <c r="A22" s="379"/>
      <c r="B22" s="377"/>
      <c r="C22" s="9"/>
      <c r="D22" s="140">
        <v>2076</v>
      </c>
      <c r="E22" s="140">
        <f t="shared" ref="E22:E30" si="12">+D22/3</f>
        <v>692</v>
      </c>
      <c r="F22" s="140">
        <v>2076</v>
      </c>
      <c r="G22" s="140">
        <f t="shared" ref="G22:G30" si="13">+F22/3</f>
        <v>692</v>
      </c>
      <c r="H22" s="103" t="s">
        <v>39</v>
      </c>
      <c r="I22" s="104" t="s">
        <v>28</v>
      </c>
      <c r="J22" s="25"/>
      <c r="K22" s="98"/>
      <c r="L22" s="98"/>
      <c r="M22" s="98"/>
      <c r="N22" s="98"/>
      <c r="O22" s="98"/>
      <c r="P22" s="98"/>
      <c r="Q22" s="98"/>
    </row>
    <row r="23" spans="1:17" ht="12.6" customHeight="1" x14ac:dyDescent="0.3">
      <c r="A23" s="379"/>
      <c r="B23" s="377"/>
      <c r="C23" s="9"/>
      <c r="D23" s="140">
        <v>7722</v>
      </c>
      <c r="E23" s="140">
        <f t="shared" si="12"/>
        <v>2574</v>
      </c>
      <c r="F23" s="140">
        <v>7722</v>
      </c>
      <c r="G23" s="140">
        <f t="shared" si="13"/>
        <v>2574</v>
      </c>
      <c r="H23" s="103" t="s">
        <v>30</v>
      </c>
      <c r="I23" s="104" t="s">
        <v>1</v>
      </c>
      <c r="J23" s="25"/>
      <c r="K23" s="98"/>
      <c r="L23" s="98"/>
      <c r="M23" s="98"/>
      <c r="N23" s="98"/>
      <c r="O23" s="98"/>
      <c r="P23" s="98"/>
      <c r="Q23" s="98"/>
    </row>
    <row r="24" spans="1:17" x14ac:dyDescent="0.3">
      <c r="A24" s="379"/>
      <c r="B24" s="377"/>
      <c r="C24" s="9" t="s">
        <v>10</v>
      </c>
      <c r="D24" s="133">
        <v>4697040</v>
      </c>
      <c r="E24" s="133">
        <f t="shared" si="12"/>
        <v>1565680</v>
      </c>
      <c r="F24" s="133">
        <v>4697040</v>
      </c>
      <c r="G24" s="133">
        <f t="shared" si="13"/>
        <v>1565680</v>
      </c>
      <c r="H24" s="105" t="s">
        <v>40</v>
      </c>
      <c r="I24" s="104" t="s">
        <v>0</v>
      </c>
      <c r="J24" s="25"/>
      <c r="K24" s="98"/>
      <c r="L24" s="98"/>
      <c r="M24" s="98"/>
      <c r="N24" s="98"/>
      <c r="O24" s="98"/>
      <c r="P24" s="98"/>
      <c r="Q24" s="98"/>
    </row>
    <row r="25" spans="1:17" x14ac:dyDescent="0.3">
      <c r="A25" s="379"/>
      <c r="B25" s="377"/>
      <c r="C25" s="9" t="s">
        <v>11</v>
      </c>
      <c r="D25" s="133">
        <v>118704</v>
      </c>
      <c r="E25" s="133">
        <f t="shared" si="12"/>
        <v>39568</v>
      </c>
      <c r="F25" s="133">
        <v>118704</v>
      </c>
      <c r="G25" s="133">
        <f t="shared" si="13"/>
        <v>39568</v>
      </c>
      <c r="H25" s="105" t="s">
        <v>13</v>
      </c>
      <c r="I25" s="104" t="s">
        <v>1</v>
      </c>
      <c r="J25" s="25"/>
      <c r="K25" s="98"/>
      <c r="L25" s="98"/>
      <c r="M25" s="98"/>
      <c r="N25" s="98"/>
      <c r="O25" s="98"/>
      <c r="P25" s="98"/>
      <c r="Q25" s="98"/>
    </row>
    <row r="26" spans="1:17" x14ac:dyDescent="0.3">
      <c r="A26" s="380"/>
      <c r="B26" s="378"/>
      <c r="C26" s="12" t="s">
        <v>12</v>
      </c>
      <c r="D26" s="135">
        <v>2305589</v>
      </c>
      <c r="E26" s="135">
        <f t="shared" si="12"/>
        <v>768530</v>
      </c>
      <c r="F26" s="135">
        <v>2305589</v>
      </c>
      <c r="G26" s="135">
        <f t="shared" si="13"/>
        <v>768530</v>
      </c>
      <c r="H26" s="108" t="s">
        <v>41</v>
      </c>
      <c r="I26" s="104" t="s">
        <v>65</v>
      </c>
      <c r="J26" s="25"/>
      <c r="K26" s="98"/>
      <c r="L26" s="98"/>
      <c r="M26" s="98"/>
      <c r="N26" s="98"/>
      <c r="O26" s="98"/>
      <c r="P26" s="98"/>
      <c r="Q26" s="98"/>
    </row>
    <row r="27" spans="1:17" x14ac:dyDescent="0.3">
      <c r="A27" s="14">
        <v>10</v>
      </c>
      <c r="B27" s="14" t="s">
        <v>42</v>
      </c>
      <c r="C27" s="14" t="s">
        <v>14</v>
      </c>
      <c r="D27" s="72">
        <v>25348</v>
      </c>
      <c r="E27" s="72">
        <f t="shared" si="12"/>
        <v>8449</v>
      </c>
      <c r="F27" s="72">
        <v>25348</v>
      </c>
      <c r="G27" s="72">
        <f t="shared" si="13"/>
        <v>8449</v>
      </c>
      <c r="H27" s="112" t="s">
        <v>43</v>
      </c>
      <c r="I27" s="104" t="s">
        <v>0</v>
      </c>
      <c r="J27" s="25"/>
      <c r="K27" s="98"/>
      <c r="L27" s="98"/>
      <c r="M27" s="98"/>
      <c r="N27" s="98"/>
      <c r="O27" s="98"/>
      <c r="P27" s="98"/>
      <c r="Q27" s="98"/>
    </row>
    <row r="28" spans="1:17" x14ac:dyDescent="0.3">
      <c r="A28" s="16">
        <v>16</v>
      </c>
      <c r="B28" s="16" t="s">
        <v>44</v>
      </c>
      <c r="C28" s="16" t="s">
        <v>15</v>
      </c>
      <c r="D28" s="72">
        <v>83556</v>
      </c>
      <c r="E28" s="72">
        <f t="shared" si="12"/>
        <v>27852</v>
      </c>
      <c r="F28" s="72">
        <v>83556</v>
      </c>
      <c r="G28" s="72">
        <f t="shared" si="13"/>
        <v>27852</v>
      </c>
      <c r="H28" s="112" t="s">
        <v>45</v>
      </c>
      <c r="I28" s="104" t="s">
        <v>0</v>
      </c>
      <c r="J28" s="25"/>
      <c r="K28" s="98"/>
      <c r="L28" s="98"/>
      <c r="M28" s="98"/>
      <c r="N28" s="98"/>
      <c r="O28" s="98"/>
      <c r="P28" s="98"/>
      <c r="Q28" s="98"/>
    </row>
    <row r="29" spans="1:17" x14ac:dyDescent="0.3">
      <c r="A29" s="16">
        <v>18</v>
      </c>
      <c r="B29" s="16" t="s">
        <v>46</v>
      </c>
      <c r="C29" s="16" t="s">
        <v>16</v>
      </c>
      <c r="D29" s="72">
        <v>43215</v>
      </c>
      <c r="E29" s="72">
        <f t="shared" si="12"/>
        <v>14405</v>
      </c>
      <c r="F29" s="72">
        <v>43215</v>
      </c>
      <c r="G29" s="72">
        <f t="shared" si="13"/>
        <v>14405</v>
      </c>
      <c r="H29" s="112" t="s">
        <v>47</v>
      </c>
      <c r="I29" s="104" t="s">
        <v>0</v>
      </c>
    </row>
    <row r="30" spans="1:17" x14ac:dyDescent="0.3">
      <c r="A30" s="17">
        <v>19</v>
      </c>
      <c r="B30" s="17" t="s">
        <v>48</v>
      </c>
      <c r="C30" s="17" t="s">
        <v>17</v>
      </c>
      <c r="D30" s="72">
        <v>11510</v>
      </c>
      <c r="E30" s="72">
        <f t="shared" si="12"/>
        <v>3837</v>
      </c>
      <c r="F30" s="72">
        <v>11510</v>
      </c>
      <c r="G30" s="72">
        <f t="shared" si="13"/>
        <v>3837</v>
      </c>
      <c r="H30" s="113" t="s">
        <v>49</v>
      </c>
      <c r="I30" s="104" t="s">
        <v>1</v>
      </c>
    </row>
    <row r="31" spans="1:17" x14ac:dyDescent="0.3">
      <c r="A31" s="349">
        <v>22</v>
      </c>
      <c r="B31" s="349" t="s">
        <v>50</v>
      </c>
      <c r="C31" s="19" t="s">
        <v>18</v>
      </c>
      <c r="D31" s="141">
        <f t="shared" ref="D31:G31" si="14">SUM(D32:D34)</f>
        <v>4891905</v>
      </c>
      <c r="E31" s="141">
        <f t="shared" si="14"/>
        <v>1630635</v>
      </c>
      <c r="F31" s="141">
        <f t="shared" si="14"/>
        <v>4891905</v>
      </c>
      <c r="G31" s="141">
        <f t="shared" si="14"/>
        <v>1630635</v>
      </c>
      <c r="H31" s="115"/>
      <c r="I31" s="116"/>
      <c r="J31" s="25"/>
      <c r="K31" s="98"/>
      <c r="L31" s="98"/>
    </row>
    <row r="32" spans="1:17" x14ac:dyDescent="0.3">
      <c r="A32" s="377"/>
      <c r="B32" s="377"/>
      <c r="C32" s="22"/>
      <c r="D32" s="132">
        <v>2126796</v>
      </c>
      <c r="E32" s="132">
        <f t="shared" ref="E32:E36" si="15">+D32/3</f>
        <v>708932</v>
      </c>
      <c r="F32" s="132">
        <v>2126796</v>
      </c>
      <c r="G32" s="132">
        <f t="shared" ref="G32:G34" si="16">+F32/3</f>
        <v>708932</v>
      </c>
      <c r="H32" s="103" t="s">
        <v>51</v>
      </c>
      <c r="I32" s="104" t="s">
        <v>0</v>
      </c>
      <c r="J32" s="25"/>
      <c r="K32" s="98"/>
      <c r="L32" s="98"/>
    </row>
    <row r="33" spans="1:26" x14ac:dyDescent="0.3">
      <c r="A33" s="377"/>
      <c r="B33" s="377"/>
      <c r="C33" s="22"/>
      <c r="D33" s="132">
        <v>189259</v>
      </c>
      <c r="E33" s="132">
        <f t="shared" si="15"/>
        <v>63086</v>
      </c>
      <c r="F33" s="132">
        <v>189259</v>
      </c>
      <c r="G33" s="132">
        <f t="shared" si="16"/>
        <v>63086</v>
      </c>
      <c r="H33" s="103" t="s">
        <v>52</v>
      </c>
      <c r="I33" s="104" t="s">
        <v>0</v>
      </c>
      <c r="J33" s="25"/>
      <c r="K33" s="98"/>
      <c r="L33" s="98"/>
    </row>
    <row r="34" spans="1:26" x14ac:dyDescent="0.3">
      <c r="A34" s="378"/>
      <c r="B34" s="378"/>
      <c r="C34" s="23"/>
      <c r="D34" s="142">
        <v>2575850</v>
      </c>
      <c r="E34" s="142">
        <f t="shared" si="15"/>
        <v>858617</v>
      </c>
      <c r="F34" s="142">
        <v>2575850</v>
      </c>
      <c r="G34" s="142">
        <f t="shared" si="16"/>
        <v>858617</v>
      </c>
      <c r="H34" s="118" t="s">
        <v>53</v>
      </c>
      <c r="I34" s="104" t="s">
        <v>66</v>
      </c>
      <c r="J34" s="25"/>
      <c r="K34" s="98"/>
      <c r="L34" s="98"/>
    </row>
    <row r="35" spans="1:26" x14ac:dyDescent="0.3">
      <c r="A35" s="348">
        <v>29</v>
      </c>
      <c r="B35" s="348" t="s">
        <v>54</v>
      </c>
      <c r="C35" s="19" t="s">
        <v>19</v>
      </c>
      <c r="D35" s="141">
        <v>23336</v>
      </c>
      <c r="E35" s="141">
        <f>+D35/3</f>
        <v>7779</v>
      </c>
      <c r="F35" s="141">
        <v>23336</v>
      </c>
      <c r="G35" s="141">
        <f>+F35/3</f>
        <v>7779</v>
      </c>
      <c r="H35" s="109" t="s">
        <v>55</v>
      </c>
      <c r="I35" s="104" t="s">
        <v>0</v>
      </c>
      <c r="J35" s="25"/>
      <c r="K35" s="98"/>
      <c r="L35" s="98"/>
    </row>
    <row r="36" spans="1:26" x14ac:dyDescent="0.3">
      <c r="A36" s="348"/>
      <c r="B36" s="348"/>
      <c r="C36" s="23" t="s">
        <v>20</v>
      </c>
      <c r="D36" s="143">
        <v>24785</v>
      </c>
      <c r="E36" s="143">
        <f t="shared" si="15"/>
        <v>8262</v>
      </c>
      <c r="F36" s="143">
        <v>24785</v>
      </c>
      <c r="G36" s="143">
        <f t="shared" ref="G36" si="17">+F36/3</f>
        <v>8262</v>
      </c>
      <c r="H36" s="108" t="s">
        <v>56</v>
      </c>
      <c r="I36" s="104" t="s">
        <v>3</v>
      </c>
      <c r="J36" s="25"/>
      <c r="K36" s="98"/>
      <c r="L36" s="98"/>
    </row>
    <row r="37" spans="1:26" x14ac:dyDescent="0.3">
      <c r="D37" s="25"/>
      <c r="E37" s="25"/>
      <c r="F37" s="25"/>
      <c r="G37" s="25"/>
      <c r="H37" s="104"/>
    </row>
    <row r="38" spans="1:26" s="2" customFormat="1" x14ac:dyDescent="0.3">
      <c r="A38" s="3"/>
      <c r="B38" s="3"/>
      <c r="C38" s="3"/>
      <c r="D38" s="25"/>
      <c r="E38" s="25"/>
      <c r="F38" s="25"/>
      <c r="G38" s="25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2" customFormat="1" x14ac:dyDescent="0.3">
      <c r="A39" s="3"/>
      <c r="B39" s="3"/>
      <c r="C39" s="3"/>
      <c r="D39" s="25"/>
      <c r="E39" s="25"/>
      <c r="F39" s="25"/>
      <c r="G39" s="25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2" customFormat="1" x14ac:dyDescent="0.3">
      <c r="A40" s="3"/>
      <c r="B40" s="3"/>
      <c r="C40" s="3"/>
      <c r="D40" s="25"/>
      <c r="E40" s="25"/>
      <c r="F40" s="25"/>
      <c r="G40" s="25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2" customFormat="1" x14ac:dyDescent="0.3">
      <c r="A41" s="3"/>
      <c r="B41" s="3"/>
      <c r="C41" s="3"/>
      <c r="D41" s="25"/>
      <c r="E41" s="25"/>
      <c r="F41" s="25"/>
      <c r="G41" s="25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2" customFormat="1" x14ac:dyDescent="0.3">
      <c r="A42" s="3"/>
      <c r="B42" s="3"/>
      <c r="C42" s="3"/>
      <c r="D42" s="25"/>
      <c r="E42" s="25"/>
      <c r="F42" s="25"/>
      <c r="G42" s="25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2" customFormat="1" x14ac:dyDescent="0.3">
      <c r="A43" s="3"/>
      <c r="B43" s="3"/>
      <c r="C43" s="3"/>
      <c r="D43" s="25"/>
      <c r="E43" s="25"/>
      <c r="F43" s="25"/>
      <c r="G43" s="25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2" customFormat="1" x14ac:dyDescent="0.3">
      <c r="A44" s="3"/>
      <c r="B44" s="3"/>
      <c r="C44" s="3"/>
      <c r="D44" s="25"/>
      <c r="E44" s="25"/>
      <c r="F44" s="25"/>
      <c r="G44" s="25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2" customFormat="1" x14ac:dyDescent="0.3">
      <c r="A45" s="3"/>
      <c r="B45" s="3"/>
      <c r="C45" s="3"/>
      <c r="D45" s="25"/>
      <c r="E45" s="25"/>
      <c r="F45" s="25"/>
      <c r="G45" s="25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2" customFormat="1" x14ac:dyDescent="0.3">
      <c r="A46" s="3"/>
      <c r="B46" s="3"/>
      <c r="C46" s="3"/>
      <c r="D46" s="25"/>
      <c r="E46" s="25"/>
      <c r="F46" s="25"/>
      <c r="G46" s="25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2" customFormat="1" x14ac:dyDescent="0.3">
      <c r="A47" s="3"/>
      <c r="B47" s="3"/>
      <c r="C47" s="3"/>
      <c r="D47" s="25"/>
      <c r="E47" s="25"/>
      <c r="F47" s="25"/>
      <c r="G47" s="25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2" customFormat="1" x14ac:dyDescent="0.3">
      <c r="A48" s="3"/>
      <c r="B48" s="3"/>
      <c r="C48" s="3"/>
      <c r="D48" s="25"/>
      <c r="E48" s="25"/>
      <c r="F48" s="25"/>
      <c r="G48" s="25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2" customFormat="1" x14ac:dyDescent="0.3">
      <c r="A49" s="3"/>
      <c r="B49" s="3"/>
      <c r="C49" s="3"/>
      <c r="D49" s="25"/>
      <c r="E49" s="25"/>
      <c r="F49" s="25"/>
      <c r="G49" s="25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2" customFormat="1" x14ac:dyDescent="0.3">
      <c r="A50" s="3"/>
      <c r="B50" s="3"/>
      <c r="C50" s="3"/>
      <c r="D50" s="25"/>
      <c r="E50" s="25"/>
      <c r="F50" s="25"/>
      <c r="G50" s="25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2" customFormat="1" x14ac:dyDescent="0.3">
      <c r="A51" s="3"/>
      <c r="B51" s="3"/>
      <c r="C51" s="3"/>
      <c r="D51" s="25"/>
      <c r="E51" s="25"/>
      <c r="F51" s="25"/>
      <c r="G51" s="25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s="2" customFormat="1" x14ac:dyDescent="0.3">
      <c r="A52" s="3"/>
      <c r="B52" s="3"/>
      <c r="C52" s="3"/>
      <c r="D52" s="25"/>
      <c r="E52" s="25"/>
      <c r="F52" s="25"/>
      <c r="G52" s="25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s="2" customFormat="1" x14ac:dyDescent="0.3">
      <c r="A53" s="3"/>
      <c r="B53" s="3"/>
      <c r="C53" s="3"/>
      <c r="D53" s="25"/>
      <c r="E53" s="25"/>
      <c r="F53" s="25"/>
      <c r="G53" s="25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s="2" customFormat="1" x14ac:dyDescent="0.3">
      <c r="A54" s="3"/>
      <c r="B54" s="3"/>
      <c r="C54" s="3"/>
      <c r="D54" s="25"/>
      <c r="E54" s="25"/>
      <c r="F54" s="25"/>
      <c r="G54" s="25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s="2" customFormat="1" x14ac:dyDescent="0.3">
      <c r="A55" s="3"/>
      <c r="B55" s="3"/>
      <c r="C55" s="3"/>
      <c r="D55" s="25"/>
      <c r="E55" s="25"/>
      <c r="F55" s="25"/>
      <c r="G55" s="25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s="2" customFormat="1" x14ac:dyDescent="0.3">
      <c r="A56" s="3"/>
      <c r="B56" s="3"/>
      <c r="C56" s="3"/>
      <c r="D56" s="25"/>
      <c r="E56" s="25"/>
      <c r="F56" s="25"/>
      <c r="G56" s="25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s="2" customFormat="1" x14ac:dyDescent="0.3">
      <c r="A57" s="3"/>
      <c r="B57" s="3"/>
      <c r="C57" s="3"/>
      <c r="D57" s="25"/>
      <c r="E57" s="25"/>
      <c r="F57" s="25"/>
      <c r="G57" s="25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s="2" customFormat="1" x14ac:dyDescent="0.3">
      <c r="A58" s="3"/>
      <c r="B58" s="3"/>
      <c r="C58" s="3"/>
      <c r="D58" s="25"/>
      <c r="E58" s="25"/>
      <c r="F58" s="25"/>
      <c r="G58" s="25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s="2" customFormat="1" x14ac:dyDescent="0.3">
      <c r="A59" s="3"/>
      <c r="B59" s="3"/>
      <c r="C59" s="3"/>
      <c r="D59" s="25"/>
      <c r="E59" s="25"/>
      <c r="F59" s="25"/>
      <c r="G59" s="25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s="2" customFormat="1" x14ac:dyDescent="0.3">
      <c r="A60" s="3"/>
      <c r="B60" s="3"/>
      <c r="C60" s="3"/>
      <c r="D60" s="25"/>
      <c r="E60" s="25"/>
      <c r="F60" s="25"/>
      <c r="G60" s="25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s="2" customFormat="1" x14ac:dyDescent="0.3">
      <c r="A61" s="3"/>
      <c r="B61" s="3"/>
      <c r="C61" s="3"/>
      <c r="D61" s="25"/>
      <c r="E61" s="25"/>
      <c r="F61" s="25"/>
      <c r="G61" s="25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s="2" customFormat="1" x14ac:dyDescent="0.3">
      <c r="A62" s="3"/>
      <c r="B62" s="3"/>
      <c r="C62" s="3"/>
      <c r="D62" s="25"/>
      <c r="E62" s="25"/>
      <c r="F62" s="25"/>
      <c r="G62" s="25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s="2" customFormat="1" x14ac:dyDescent="0.3">
      <c r="A63" s="3"/>
      <c r="B63" s="3"/>
      <c r="C63" s="3"/>
      <c r="D63" s="25"/>
      <c r="E63" s="25"/>
      <c r="F63" s="25"/>
      <c r="G63" s="25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s="2" customFormat="1" x14ac:dyDescent="0.3">
      <c r="A64" s="3"/>
      <c r="B64" s="3"/>
      <c r="C64" s="3"/>
      <c r="D64" s="25"/>
      <c r="E64" s="25"/>
      <c r="F64" s="25"/>
      <c r="G64" s="25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s="2" customFormat="1" x14ac:dyDescent="0.3">
      <c r="A65" s="3"/>
      <c r="B65" s="3"/>
      <c r="C65" s="3"/>
      <c r="D65" s="25"/>
      <c r="E65" s="25"/>
      <c r="F65" s="25"/>
      <c r="G65" s="25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s="2" customFormat="1" x14ac:dyDescent="0.3">
      <c r="A66" s="3"/>
      <c r="B66" s="3"/>
      <c r="C66" s="3"/>
      <c r="D66" s="25"/>
      <c r="E66" s="25"/>
      <c r="F66" s="25"/>
      <c r="G66" s="25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s="2" customFormat="1" x14ac:dyDescent="0.3">
      <c r="A67" s="3"/>
      <c r="B67" s="3"/>
      <c r="C67" s="3"/>
      <c r="D67" s="25"/>
      <c r="E67" s="25"/>
      <c r="F67" s="25"/>
      <c r="G67" s="25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s="2" customFormat="1" x14ac:dyDescent="0.3">
      <c r="A68" s="3"/>
      <c r="B68" s="3"/>
      <c r="C68" s="3"/>
      <c r="D68" s="25"/>
      <c r="E68" s="25"/>
      <c r="F68" s="25"/>
      <c r="G68" s="25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s="2" customFormat="1" x14ac:dyDescent="0.3">
      <c r="A69" s="3"/>
      <c r="B69" s="3"/>
      <c r="C69" s="3"/>
      <c r="D69" s="25"/>
      <c r="E69" s="25"/>
      <c r="F69" s="25"/>
      <c r="G69" s="25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s="2" customFormat="1" x14ac:dyDescent="0.3">
      <c r="A70" s="3"/>
      <c r="B70" s="3"/>
      <c r="C70" s="3"/>
      <c r="D70" s="25"/>
      <c r="E70" s="25"/>
      <c r="F70" s="25"/>
      <c r="G70" s="2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s="2" customFormat="1" x14ac:dyDescent="0.3">
      <c r="A71" s="3"/>
      <c r="B71" s="3"/>
      <c r="C71" s="3"/>
      <c r="D71" s="25"/>
      <c r="E71" s="25"/>
      <c r="F71" s="25"/>
      <c r="G71" s="2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s="2" customFormat="1" x14ac:dyDescent="0.3">
      <c r="A72" s="3"/>
      <c r="B72" s="3"/>
      <c r="C72" s="3"/>
      <c r="D72" s="25"/>
      <c r="E72" s="25"/>
      <c r="F72" s="25"/>
      <c r="G72" s="2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s="2" customFormat="1" x14ac:dyDescent="0.3">
      <c r="A73" s="3"/>
      <c r="B73" s="3"/>
      <c r="C73" s="3"/>
      <c r="D73" s="25"/>
      <c r="E73" s="25"/>
      <c r="F73" s="25"/>
      <c r="G73" s="2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s="2" customFormat="1" x14ac:dyDescent="0.3">
      <c r="A74" s="3"/>
      <c r="B74" s="3"/>
      <c r="C74" s="3"/>
      <c r="D74" s="25"/>
      <c r="E74" s="25"/>
      <c r="F74" s="25"/>
      <c r="G74" s="25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s="2" customFormat="1" x14ac:dyDescent="0.3">
      <c r="A75" s="3"/>
      <c r="B75" s="3"/>
      <c r="C75" s="3"/>
      <c r="D75" s="25"/>
      <c r="E75" s="25"/>
      <c r="F75" s="25"/>
      <c r="G75" s="25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s="2" customFormat="1" x14ac:dyDescent="0.3">
      <c r="A76" s="3"/>
      <c r="B76" s="3"/>
      <c r="C76" s="3"/>
      <c r="D76" s="25"/>
      <c r="E76" s="25"/>
      <c r="F76" s="25"/>
      <c r="G76" s="25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s="2" customFormat="1" x14ac:dyDescent="0.3">
      <c r="A77" s="3"/>
      <c r="B77" s="3"/>
      <c r="C77" s="3"/>
      <c r="D77" s="25"/>
      <c r="E77" s="25"/>
      <c r="F77" s="25"/>
      <c r="G77" s="25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s="2" customFormat="1" x14ac:dyDescent="0.3">
      <c r="A78" s="3"/>
      <c r="B78" s="3"/>
      <c r="C78" s="3"/>
      <c r="D78" s="25"/>
      <c r="E78" s="25"/>
      <c r="F78" s="25"/>
      <c r="G78" s="25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s="2" customFormat="1" x14ac:dyDescent="0.3">
      <c r="A79" s="3"/>
      <c r="B79" s="3"/>
      <c r="C79" s="3"/>
      <c r="D79" s="25"/>
      <c r="E79" s="25"/>
      <c r="F79" s="25"/>
      <c r="G79" s="25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s="2" customFormat="1" x14ac:dyDescent="0.3">
      <c r="A80" s="3"/>
      <c r="B80" s="3"/>
      <c r="C80" s="3"/>
      <c r="D80" s="25"/>
      <c r="E80" s="25"/>
      <c r="F80" s="25"/>
      <c r="G80" s="25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s="2" customFormat="1" x14ac:dyDescent="0.3">
      <c r="A81" s="3"/>
      <c r="B81" s="3"/>
      <c r="C81" s="3"/>
      <c r="D81" s="25"/>
      <c r="E81" s="25"/>
      <c r="F81" s="25"/>
      <c r="G81" s="25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s="2" customFormat="1" x14ac:dyDescent="0.3">
      <c r="A82" s="3"/>
      <c r="B82" s="3"/>
      <c r="C82" s="3"/>
      <c r="D82" s="25"/>
      <c r="E82" s="25"/>
      <c r="F82" s="25"/>
      <c r="G82" s="25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2" customFormat="1" x14ac:dyDescent="0.3">
      <c r="A83" s="3"/>
      <c r="B83" s="3"/>
      <c r="C83" s="3"/>
      <c r="D83" s="25"/>
      <c r="E83" s="25"/>
      <c r="F83" s="25"/>
      <c r="G83" s="25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s="2" customFormat="1" x14ac:dyDescent="0.3">
      <c r="A84" s="3"/>
      <c r="B84" s="3"/>
      <c r="C84" s="3"/>
      <c r="D84" s="25"/>
      <c r="E84" s="25"/>
      <c r="F84" s="25"/>
      <c r="G84" s="25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s="2" customFormat="1" x14ac:dyDescent="0.3">
      <c r="A85" s="3"/>
      <c r="B85" s="3"/>
      <c r="C85" s="3"/>
      <c r="D85" s="25"/>
      <c r="E85" s="25"/>
      <c r="F85" s="25"/>
      <c r="G85" s="25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s="2" customFormat="1" x14ac:dyDescent="0.3">
      <c r="A86" s="3"/>
      <c r="B86" s="3"/>
      <c r="C86" s="3"/>
      <c r="D86" s="25"/>
      <c r="E86" s="25"/>
      <c r="F86" s="25"/>
      <c r="G86" s="25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s="2" customFormat="1" x14ac:dyDescent="0.3">
      <c r="A87" s="3"/>
      <c r="B87" s="3"/>
      <c r="C87" s="3"/>
      <c r="D87" s="25"/>
      <c r="E87" s="25"/>
      <c r="F87" s="25"/>
      <c r="G87" s="25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s="2" customFormat="1" x14ac:dyDescent="0.3">
      <c r="A88" s="3"/>
      <c r="B88" s="3"/>
      <c r="C88" s="3"/>
      <c r="D88" s="25"/>
      <c r="E88" s="25"/>
      <c r="F88" s="25"/>
      <c r="G88" s="25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s="2" customFormat="1" x14ac:dyDescent="0.3">
      <c r="A89" s="3"/>
      <c r="B89" s="3"/>
      <c r="C89" s="3"/>
      <c r="D89" s="25"/>
      <c r="E89" s="25"/>
      <c r="F89" s="25"/>
      <c r="G89" s="25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s="2" customFormat="1" x14ac:dyDescent="0.3">
      <c r="A90" s="3"/>
      <c r="B90" s="3"/>
      <c r="C90" s="3"/>
      <c r="D90" s="25"/>
      <c r="E90" s="25"/>
      <c r="F90" s="25"/>
      <c r="G90" s="25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s="2" customFormat="1" x14ac:dyDescent="0.3">
      <c r="A91" s="3"/>
      <c r="B91" s="3"/>
      <c r="C91" s="3"/>
      <c r="D91" s="25"/>
      <c r="E91" s="25"/>
      <c r="F91" s="25"/>
      <c r="G91" s="25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s="2" customFormat="1" x14ac:dyDescent="0.3">
      <c r="A92" s="3"/>
      <c r="B92" s="3"/>
      <c r="C92" s="3"/>
      <c r="D92" s="25"/>
      <c r="E92" s="25"/>
      <c r="F92" s="25"/>
      <c r="G92" s="25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s="2" customFormat="1" x14ac:dyDescent="0.3">
      <c r="A93" s="3"/>
      <c r="B93" s="3"/>
      <c r="C93" s="3"/>
      <c r="D93" s="25"/>
      <c r="E93" s="25"/>
      <c r="F93" s="25"/>
      <c r="G93" s="25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s="2" customFormat="1" x14ac:dyDescent="0.3">
      <c r="A94" s="3"/>
      <c r="B94" s="3"/>
      <c r="C94" s="3"/>
      <c r="D94" s="25"/>
      <c r="E94" s="25"/>
      <c r="F94" s="25"/>
      <c r="G94" s="25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s="2" customFormat="1" x14ac:dyDescent="0.3">
      <c r="A95" s="3"/>
      <c r="B95" s="3"/>
      <c r="C95" s="3"/>
      <c r="D95" s="25"/>
      <c r="E95" s="25"/>
      <c r="F95" s="25"/>
      <c r="G95" s="25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s="2" customFormat="1" x14ac:dyDescent="0.3">
      <c r="A96" s="3"/>
      <c r="B96" s="3"/>
      <c r="C96" s="3"/>
      <c r="D96" s="25"/>
      <c r="E96" s="25"/>
      <c r="F96" s="25"/>
      <c r="G96" s="25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s="2" customFormat="1" x14ac:dyDescent="0.3">
      <c r="A97" s="3"/>
      <c r="B97" s="3"/>
      <c r="C97" s="3"/>
      <c r="D97" s="25"/>
      <c r="E97" s="25"/>
      <c r="F97" s="25"/>
      <c r="G97" s="25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s="2" customFormat="1" x14ac:dyDescent="0.3">
      <c r="A98" s="3"/>
      <c r="B98" s="3"/>
      <c r="C98" s="3"/>
      <c r="D98" s="25"/>
      <c r="E98" s="25"/>
      <c r="F98" s="25"/>
      <c r="G98" s="25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s="2" customFormat="1" x14ac:dyDescent="0.3">
      <c r="A99" s="3"/>
      <c r="B99" s="3"/>
      <c r="C99" s="3"/>
      <c r="D99" s="25"/>
      <c r="E99" s="25"/>
      <c r="F99" s="25"/>
      <c r="G99" s="25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s="2" customFormat="1" x14ac:dyDescent="0.3">
      <c r="A100" s="3"/>
      <c r="B100" s="3"/>
      <c r="C100" s="3"/>
      <c r="D100" s="25"/>
      <c r="E100" s="25"/>
      <c r="F100" s="25"/>
      <c r="G100" s="25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s="2" customFormat="1" x14ac:dyDescent="0.3">
      <c r="A101" s="3"/>
      <c r="B101" s="3"/>
      <c r="C101" s="3"/>
      <c r="D101" s="25"/>
      <c r="E101" s="25"/>
      <c r="F101" s="25"/>
      <c r="G101" s="25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s="2" customFormat="1" x14ac:dyDescent="0.3">
      <c r="A102" s="3"/>
      <c r="B102" s="3"/>
      <c r="C102" s="3"/>
      <c r="D102" s="25"/>
      <c r="E102" s="25"/>
      <c r="F102" s="25"/>
      <c r="G102" s="25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s="2" customFormat="1" x14ac:dyDescent="0.3">
      <c r="A103" s="3"/>
      <c r="B103" s="3"/>
      <c r="C103" s="3"/>
      <c r="D103" s="25"/>
      <c r="E103" s="25"/>
      <c r="F103" s="25"/>
      <c r="G103" s="25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s="2" customFormat="1" x14ac:dyDescent="0.3">
      <c r="A104" s="3"/>
      <c r="B104" s="3"/>
      <c r="C104" s="3"/>
      <c r="D104" s="25"/>
      <c r="E104" s="25"/>
      <c r="F104" s="25"/>
      <c r="G104" s="25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s="2" customFormat="1" x14ac:dyDescent="0.3">
      <c r="A105" s="3"/>
      <c r="B105" s="3"/>
      <c r="C105" s="3"/>
      <c r="D105" s="25"/>
      <c r="E105" s="25"/>
      <c r="F105" s="25"/>
      <c r="G105" s="25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s="2" customFormat="1" x14ac:dyDescent="0.3">
      <c r="A106" s="3"/>
      <c r="B106" s="3"/>
      <c r="C106" s="3"/>
      <c r="D106" s="25"/>
      <c r="E106" s="25"/>
      <c r="F106" s="25"/>
      <c r="G106" s="25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s="2" customFormat="1" x14ac:dyDescent="0.3">
      <c r="A107" s="3"/>
      <c r="B107" s="3"/>
      <c r="C107" s="3"/>
      <c r="D107" s="25"/>
      <c r="E107" s="25"/>
      <c r="F107" s="25"/>
      <c r="G107" s="25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s="2" customFormat="1" x14ac:dyDescent="0.3">
      <c r="A108" s="3"/>
      <c r="B108" s="3"/>
      <c r="C108" s="3"/>
      <c r="D108" s="25"/>
      <c r="E108" s="25"/>
      <c r="F108" s="25"/>
      <c r="G108" s="25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s="2" customFormat="1" x14ac:dyDescent="0.3">
      <c r="A109" s="3"/>
      <c r="B109" s="3"/>
      <c r="C109" s="3"/>
      <c r="D109" s="25"/>
      <c r="E109" s="25"/>
      <c r="F109" s="25"/>
      <c r="G109" s="25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s="2" customFormat="1" x14ac:dyDescent="0.3">
      <c r="A110" s="3"/>
      <c r="B110" s="3"/>
      <c r="C110" s="3"/>
      <c r="D110" s="25"/>
      <c r="E110" s="25"/>
      <c r="F110" s="25"/>
      <c r="G110" s="25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s="2" customFormat="1" x14ac:dyDescent="0.3">
      <c r="A111" s="3"/>
      <c r="B111" s="3"/>
      <c r="C111" s="3"/>
      <c r="D111" s="25"/>
      <c r="E111" s="25"/>
      <c r="F111" s="25"/>
      <c r="G111" s="25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s="2" customFormat="1" x14ac:dyDescent="0.3">
      <c r="A112" s="3"/>
      <c r="B112" s="3"/>
      <c r="C112" s="3"/>
      <c r="D112" s="25"/>
      <c r="E112" s="25"/>
      <c r="F112" s="25"/>
      <c r="G112" s="25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s="2" customFormat="1" x14ac:dyDescent="0.3">
      <c r="A113" s="3"/>
      <c r="B113" s="3"/>
      <c r="C113" s="3"/>
      <c r="D113" s="25"/>
      <c r="E113" s="25"/>
      <c r="F113" s="25"/>
      <c r="G113" s="25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s="2" customFormat="1" x14ac:dyDescent="0.3">
      <c r="A114" s="3"/>
      <c r="B114" s="3"/>
      <c r="C114" s="3"/>
      <c r="D114" s="25"/>
      <c r="E114" s="25"/>
      <c r="F114" s="25"/>
      <c r="G114" s="25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s="2" customFormat="1" x14ac:dyDescent="0.3">
      <c r="A115" s="3"/>
      <c r="B115" s="3"/>
      <c r="C115" s="3"/>
      <c r="D115" s="25"/>
      <c r="E115" s="25"/>
      <c r="F115" s="25"/>
      <c r="G115" s="25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s="2" customFormat="1" x14ac:dyDescent="0.3">
      <c r="A116" s="3"/>
      <c r="B116" s="3"/>
      <c r="C116" s="3"/>
      <c r="D116" s="25"/>
      <c r="E116" s="25"/>
      <c r="F116" s="25"/>
      <c r="G116" s="25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s="2" customFormat="1" x14ac:dyDescent="0.3">
      <c r="A117" s="3"/>
      <c r="B117" s="3"/>
      <c r="C117" s="3"/>
      <c r="D117" s="25"/>
      <c r="E117" s="25"/>
      <c r="F117" s="25"/>
      <c r="G117" s="25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s="2" customFormat="1" x14ac:dyDescent="0.3">
      <c r="A118" s="3"/>
      <c r="B118" s="3"/>
      <c r="C118" s="3"/>
      <c r="D118" s="25"/>
      <c r="E118" s="25"/>
      <c r="F118" s="25"/>
      <c r="G118" s="25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s="2" customFormat="1" x14ac:dyDescent="0.3">
      <c r="A119" s="3"/>
      <c r="B119" s="3"/>
      <c r="C119" s="3"/>
      <c r="D119" s="25"/>
      <c r="E119" s="25"/>
      <c r="F119" s="25"/>
      <c r="G119" s="25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s="2" customFormat="1" x14ac:dyDescent="0.3">
      <c r="A120" s="3"/>
      <c r="B120" s="3"/>
      <c r="C120" s="3"/>
      <c r="D120" s="25"/>
      <c r="E120" s="25"/>
      <c r="F120" s="25"/>
      <c r="G120" s="25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s="2" customFormat="1" x14ac:dyDescent="0.3">
      <c r="A121" s="3"/>
      <c r="B121" s="3"/>
      <c r="C121" s="3"/>
      <c r="D121" s="25"/>
      <c r="E121" s="25"/>
      <c r="F121" s="25"/>
      <c r="G121" s="25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s="2" customFormat="1" x14ac:dyDescent="0.3">
      <c r="A122" s="3"/>
      <c r="B122" s="3"/>
      <c r="C122" s="3"/>
      <c r="D122" s="25"/>
      <c r="E122" s="25"/>
      <c r="F122" s="25"/>
      <c r="G122" s="25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s="2" customFormat="1" x14ac:dyDescent="0.3">
      <c r="A123" s="3"/>
      <c r="B123" s="3"/>
      <c r="C123" s="3"/>
      <c r="D123" s="25"/>
      <c r="E123" s="25"/>
      <c r="F123" s="25"/>
      <c r="G123" s="25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s="2" customFormat="1" x14ac:dyDescent="0.3">
      <c r="A124" s="3"/>
      <c r="B124" s="3"/>
      <c r="C124" s="3"/>
      <c r="D124" s="25"/>
      <c r="E124" s="25"/>
      <c r="F124" s="25"/>
      <c r="G124" s="25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s="2" customFormat="1" x14ac:dyDescent="0.3">
      <c r="A125" s="3"/>
      <c r="B125" s="3"/>
      <c r="C125" s="3"/>
      <c r="D125" s="25"/>
      <c r="E125" s="25"/>
      <c r="F125" s="25"/>
      <c r="G125" s="25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s="2" customFormat="1" x14ac:dyDescent="0.3">
      <c r="A126" s="3"/>
      <c r="B126" s="3"/>
      <c r="C126" s="3"/>
      <c r="D126" s="25"/>
      <c r="E126" s="25"/>
      <c r="F126" s="25"/>
      <c r="G126" s="25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s="2" customFormat="1" x14ac:dyDescent="0.3">
      <c r="A127" s="3"/>
      <c r="B127" s="3"/>
      <c r="C127" s="3"/>
      <c r="D127" s="25"/>
      <c r="E127" s="25"/>
      <c r="F127" s="25"/>
      <c r="G127" s="25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s="2" customFormat="1" x14ac:dyDescent="0.3">
      <c r="A128" s="3"/>
      <c r="B128" s="3"/>
      <c r="C128" s="3"/>
      <c r="D128" s="25"/>
      <c r="E128" s="25"/>
      <c r="F128" s="25"/>
      <c r="G128" s="25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s="2" customFormat="1" x14ac:dyDescent="0.3">
      <c r="A129" s="3"/>
      <c r="B129" s="3"/>
      <c r="C129" s="3"/>
      <c r="D129" s="25"/>
      <c r="E129" s="25"/>
      <c r="F129" s="25"/>
      <c r="G129" s="25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s="2" customFormat="1" x14ac:dyDescent="0.3">
      <c r="A130" s="3"/>
      <c r="B130" s="3"/>
      <c r="C130" s="3"/>
      <c r="D130" s="25"/>
      <c r="E130" s="25"/>
      <c r="F130" s="25"/>
      <c r="G130" s="25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s="2" customFormat="1" x14ac:dyDescent="0.3">
      <c r="A131" s="3"/>
      <c r="B131" s="3"/>
      <c r="C131" s="3"/>
      <c r="D131" s="25"/>
      <c r="E131" s="25"/>
      <c r="F131" s="25"/>
      <c r="G131" s="25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s="2" customFormat="1" x14ac:dyDescent="0.3">
      <c r="A132" s="3"/>
      <c r="B132" s="3"/>
      <c r="C132" s="3"/>
      <c r="D132" s="25"/>
      <c r="E132" s="25"/>
      <c r="F132" s="25"/>
      <c r="G132" s="25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s="2" customFormat="1" x14ac:dyDescent="0.3">
      <c r="A133" s="3"/>
      <c r="B133" s="3"/>
      <c r="C133" s="3"/>
      <c r="D133" s="25"/>
      <c r="E133" s="25"/>
      <c r="F133" s="25"/>
      <c r="G133" s="25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s="2" customFormat="1" x14ac:dyDescent="0.3">
      <c r="A134" s="3"/>
      <c r="B134" s="3"/>
      <c r="C134" s="3"/>
      <c r="D134" s="25"/>
      <c r="E134" s="25"/>
      <c r="F134" s="25"/>
      <c r="G134" s="25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s="2" customFormat="1" x14ac:dyDescent="0.3">
      <c r="A135" s="3"/>
      <c r="B135" s="3"/>
      <c r="C135" s="3"/>
      <c r="D135" s="25"/>
      <c r="E135" s="25"/>
      <c r="F135" s="25"/>
      <c r="G135" s="25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s="2" customFormat="1" x14ac:dyDescent="0.3">
      <c r="A136" s="3"/>
      <c r="B136" s="3"/>
      <c r="C136" s="3"/>
      <c r="D136" s="25"/>
      <c r="E136" s="25"/>
      <c r="F136" s="25"/>
      <c r="G136" s="25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s="2" customFormat="1" x14ac:dyDescent="0.3">
      <c r="A137" s="3"/>
      <c r="B137" s="3"/>
      <c r="C137" s="3"/>
      <c r="D137" s="25"/>
      <c r="E137" s="25"/>
      <c r="F137" s="25"/>
      <c r="G137" s="25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s="2" customFormat="1" x14ac:dyDescent="0.3">
      <c r="A138" s="3"/>
      <c r="B138" s="3"/>
      <c r="C138" s="3"/>
      <c r="D138" s="25"/>
      <c r="E138" s="25"/>
      <c r="F138" s="25"/>
      <c r="G138" s="25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s="2" customFormat="1" x14ac:dyDescent="0.3">
      <c r="A139" s="3"/>
      <c r="B139" s="3"/>
      <c r="C139" s="3"/>
      <c r="D139" s="25"/>
      <c r="E139" s="25"/>
      <c r="F139" s="25"/>
      <c r="G139" s="25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s="2" customFormat="1" x14ac:dyDescent="0.3">
      <c r="A140" s="3"/>
      <c r="B140" s="3"/>
      <c r="C140" s="3"/>
      <c r="D140" s="25"/>
      <c r="E140" s="25"/>
      <c r="F140" s="25"/>
      <c r="G140" s="25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s="2" customFormat="1" x14ac:dyDescent="0.3">
      <c r="A141" s="3"/>
      <c r="B141" s="3"/>
      <c r="C141" s="3"/>
      <c r="D141" s="25"/>
      <c r="E141" s="25"/>
      <c r="F141" s="25"/>
      <c r="G141" s="25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s="2" customFormat="1" x14ac:dyDescent="0.3">
      <c r="A142" s="3"/>
      <c r="B142" s="3"/>
      <c r="C142" s="3"/>
      <c r="D142" s="25"/>
      <c r="E142" s="25"/>
      <c r="F142" s="25"/>
      <c r="G142" s="25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s="2" customFormat="1" x14ac:dyDescent="0.3">
      <c r="A143" s="3"/>
      <c r="B143" s="3"/>
      <c r="C143" s="3"/>
      <c r="D143" s="25"/>
      <c r="E143" s="25"/>
      <c r="F143" s="25"/>
      <c r="G143" s="25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s="2" customFormat="1" x14ac:dyDescent="0.3">
      <c r="A144" s="3"/>
      <c r="B144" s="3"/>
      <c r="C144" s="3"/>
      <c r="D144" s="25"/>
      <c r="E144" s="25"/>
      <c r="F144" s="25"/>
      <c r="G144" s="25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</sheetData>
  <autoFilter ref="A5:J39" xr:uid="{00000000-0001-0000-0000-000000000000}"/>
  <mergeCells count="16">
    <mergeCell ref="A31:A34"/>
    <mergeCell ref="B31:B34"/>
    <mergeCell ref="A35:A36"/>
    <mergeCell ref="B35:B36"/>
    <mergeCell ref="H3:H5"/>
    <mergeCell ref="A6:C6"/>
    <mergeCell ref="A7:A15"/>
    <mergeCell ref="B7:B15"/>
    <mergeCell ref="A16:A26"/>
    <mergeCell ref="B16:B26"/>
    <mergeCell ref="A2:A5"/>
    <mergeCell ref="B2:B5"/>
    <mergeCell ref="C2:C5"/>
    <mergeCell ref="D2:G2"/>
    <mergeCell ref="D3:E3"/>
    <mergeCell ref="F3:G3"/>
  </mergeCells>
  <printOptions horizontalCentered="1"/>
  <pageMargins left="0.23622047244094491" right="0.23622047244094491" top="0.27559055118110237" bottom="0.35433070866141736" header="0.15748031496062992" footer="0.23622047244094491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00AF-FDAD-4A05-9FDE-2E4367F56E6D}">
  <dimension ref="A1:G47"/>
  <sheetViews>
    <sheetView topLeftCell="A16" zoomScale="90" zoomScaleNormal="90" workbookViewId="0">
      <selection activeCell="L27" sqref="L27"/>
    </sheetView>
  </sheetViews>
  <sheetFormatPr defaultRowHeight="13.8" x14ac:dyDescent="0.3"/>
  <cols>
    <col min="1" max="1" width="32.44140625" style="224" customWidth="1"/>
    <col min="2" max="2" width="11.109375" style="224" customWidth="1"/>
    <col min="3" max="4" width="12.109375" style="224" bestFit="1" customWidth="1"/>
    <col min="5" max="5" width="12.33203125" style="224" customWidth="1"/>
    <col min="6" max="6" width="7.21875" style="224" customWidth="1"/>
    <col min="7" max="11" width="8.6640625" style="224" customWidth="1"/>
    <col min="12" max="16384" width="8.88671875" style="224"/>
  </cols>
  <sheetData>
    <row r="1" spans="1:7" x14ac:dyDescent="0.3">
      <c r="A1" s="344" t="s">
        <v>151</v>
      </c>
      <c r="B1" s="344"/>
      <c r="C1" s="344"/>
      <c r="D1" s="344"/>
      <c r="E1" s="344"/>
    </row>
    <row r="2" spans="1:7" ht="27.6" x14ac:dyDescent="0.3">
      <c r="A2" s="277"/>
      <c r="B2" s="230" t="s">
        <v>102</v>
      </c>
      <c r="C2" s="231" t="s">
        <v>103</v>
      </c>
      <c r="D2" s="231" t="s">
        <v>104</v>
      </c>
      <c r="E2" s="231" t="s">
        <v>105</v>
      </c>
    </row>
    <row r="3" spans="1:7" ht="19.2" customHeight="1" x14ac:dyDescent="0.3">
      <c r="A3" s="290" t="s">
        <v>134</v>
      </c>
      <c r="B3" s="291">
        <v>5461687</v>
      </c>
      <c r="C3" s="291">
        <v>63400572</v>
      </c>
      <c r="D3" s="291">
        <v>100018422</v>
      </c>
      <c r="E3" s="291">
        <v>100018422</v>
      </c>
    </row>
    <row r="4" spans="1:7" ht="48.6" customHeight="1" x14ac:dyDescent="0.3">
      <c r="A4" s="232" t="s">
        <v>135</v>
      </c>
      <c r="B4" s="233">
        <v>2366940</v>
      </c>
      <c r="C4" s="233">
        <v>27428354</v>
      </c>
      <c r="D4" s="233">
        <v>43260376</v>
      </c>
      <c r="E4" s="233">
        <v>43260376</v>
      </c>
    </row>
    <row r="5" spans="1:7" x14ac:dyDescent="0.3">
      <c r="A5" s="234" t="s">
        <v>107</v>
      </c>
      <c r="B5" s="233">
        <v>995961</v>
      </c>
      <c r="C5" s="233">
        <v>6095283</v>
      </c>
      <c r="D5" s="233">
        <v>8515469</v>
      </c>
      <c r="E5" s="233">
        <v>8515469</v>
      </c>
    </row>
    <row r="6" spans="1:7" x14ac:dyDescent="0.3">
      <c r="A6" s="234" t="s">
        <v>108</v>
      </c>
      <c r="B6" s="233">
        <v>1160086</v>
      </c>
      <c r="C6" s="233">
        <v>7099725</v>
      </c>
      <c r="D6" s="233">
        <v>9918733</v>
      </c>
      <c r="E6" s="233">
        <v>9918733</v>
      </c>
    </row>
    <row r="7" spans="1:7" x14ac:dyDescent="0.3">
      <c r="A7" s="236" t="s">
        <v>28</v>
      </c>
      <c r="B7" s="233">
        <v>3223226</v>
      </c>
      <c r="C7" s="233">
        <v>21437493</v>
      </c>
      <c r="D7" s="233">
        <v>33387754</v>
      </c>
      <c r="E7" s="233">
        <v>33387754</v>
      </c>
    </row>
    <row r="8" spans="1:7" x14ac:dyDescent="0.3">
      <c r="A8" s="306" t="s">
        <v>57</v>
      </c>
      <c r="B8" s="286">
        <f>SUM(B3:B7)</f>
        <v>13207900</v>
      </c>
      <c r="C8" s="286">
        <f>SUM(C3:C7)</f>
        <v>125461427</v>
      </c>
      <c r="D8" s="286">
        <f>SUM(D3:D7)</f>
        <v>195100754</v>
      </c>
      <c r="E8" s="286">
        <f>SUM(E3:E7)</f>
        <v>195100754</v>
      </c>
    </row>
    <row r="9" spans="1:7" ht="9" customHeight="1" thickBot="1" x14ac:dyDescent="0.35"/>
    <row r="10" spans="1:7" x14ac:dyDescent="0.3">
      <c r="A10" s="406" t="s">
        <v>141</v>
      </c>
      <c r="B10" s="407"/>
      <c r="C10" s="407"/>
      <c r="D10" s="407"/>
      <c r="E10" s="408"/>
    </row>
    <row r="11" spans="1:7" ht="27.6" x14ac:dyDescent="0.3">
      <c r="A11" s="307"/>
      <c r="B11" s="230" t="s">
        <v>102</v>
      </c>
      <c r="C11" s="231" t="s">
        <v>103</v>
      </c>
      <c r="D11" s="231" t="s">
        <v>104</v>
      </c>
      <c r="E11" s="308" t="s">
        <v>105</v>
      </c>
    </row>
    <row r="12" spans="1:7" ht="19.2" customHeight="1" x14ac:dyDescent="0.3">
      <c r="A12" s="309" t="s">
        <v>134</v>
      </c>
      <c r="B12" s="291">
        <v>1293620</v>
      </c>
      <c r="C12" s="291">
        <v>21400680</v>
      </c>
      <c r="D12" s="291">
        <v>43372680</v>
      </c>
      <c r="E12" s="310">
        <v>43372680</v>
      </c>
      <c r="G12" s="268"/>
    </row>
    <row r="13" spans="1:7" ht="48.6" customHeight="1" x14ac:dyDescent="0.3">
      <c r="A13" s="311" t="s">
        <v>135</v>
      </c>
      <c r="B13" s="233">
        <v>2366940</v>
      </c>
      <c r="C13" s="233">
        <v>27428354</v>
      </c>
      <c r="D13" s="233">
        <v>43260376</v>
      </c>
      <c r="E13" s="312">
        <v>43260376</v>
      </c>
    </row>
    <row r="14" spans="1:7" x14ac:dyDescent="0.3">
      <c r="A14" s="313" t="s">
        <v>107</v>
      </c>
      <c r="B14" s="233">
        <v>995961</v>
      </c>
      <c r="C14" s="233">
        <v>6095283</v>
      </c>
      <c r="D14" s="233">
        <v>8515469</v>
      </c>
      <c r="E14" s="312">
        <v>8515469</v>
      </c>
    </row>
    <row r="15" spans="1:7" x14ac:dyDescent="0.3">
      <c r="A15" s="313" t="s">
        <v>108</v>
      </c>
      <c r="B15" s="233">
        <v>1160086</v>
      </c>
      <c r="C15" s="233">
        <v>7099725</v>
      </c>
      <c r="D15" s="233">
        <v>9918733</v>
      </c>
      <c r="E15" s="312">
        <v>9918733</v>
      </c>
    </row>
    <row r="16" spans="1:7" x14ac:dyDescent="0.3">
      <c r="A16" s="314" t="s">
        <v>28</v>
      </c>
      <c r="B16" s="233">
        <v>3223226</v>
      </c>
      <c r="C16" s="233">
        <v>21437493</v>
      </c>
      <c r="D16" s="233">
        <v>33387754</v>
      </c>
      <c r="E16" s="312">
        <v>33387754</v>
      </c>
    </row>
    <row r="17" spans="1:5" ht="14.4" thickBot="1" x14ac:dyDescent="0.35">
      <c r="A17" s="315" t="s">
        <v>57</v>
      </c>
      <c r="B17" s="316">
        <f>SUM(B12:B16)</f>
        <v>9039833</v>
      </c>
      <c r="C17" s="316">
        <f>SUM(C12:C16)</f>
        <v>83461535</v>
      </c>
      <c r="D17" s="316">
        <f>SUM(D12:D16)</f>
        <v>138455012</v>
      </c>
      <c r="E17" s="317">
        <f>SUM(E12:E16)</f>
        <v>138455012</v>
      </c>
    </row>
    <row r="18" spans="1:5" ht="6.6" customHeight="1" x14ac:dyDescent="0.3"/>
    <row r="19" spans="1:5" x14ac:dyDescent="0.3">
      <c r="A19" s="344" t="s">
        <v>142</v>
      </c>
      <c r="B19" s="344"/>
      <c r="C19" s="344"/>
      <c r="D19" s="344"/>
      <c r="E19" s="344"/>
    </row>
    <row r="20" spans="1:5" ht="27.6" x14ac:dyDescent="0.3">
      <c r="A20" s="277"/>
      <c r="B20" s="230" t="s">
        <v>102</v>
      </c>
      <c r="C20" s="231" t="s">
        <v>103</v>
      </c>
      <c r="D20" s="231" t="s">
        <v>104</v>
      </c>
      <c r="E20" s="231" t="s">
        <v>105</v>
      </c>
    </row>
    <row r="21" spans="1:5" ht="18.600000000000001" customHeight="1" x14ac:dyDescent="0.3">
      <c r="A21" s="290" t="s">
        <v>134</v>
      </c>
      <c r="B21" s="291">
        <f t="shared" ref="B21:E25" si="0">+B3-B12</f>
        <v>4168067</v>
      </c>
      <c r="C21" s="291">
        <f t="shared" si="0"/>
        <v>41999892</v>
      </c>
      <c r="D21" s="291">
        <f t="shared" si="0"/>
        <v>56645742</v>
      </c>
      <c r="E21" s="291">
        <f t="shared" si="0"/>
        <v>56645742</v>
      </c>
    </row>
    <row r="22" spans="1:5" ht="48.6" customHeight="1" x14ac:dyDescent="0.3">
      <c r="A22" s="232" t="s">
        <v>135</v>
      </c>
      <c r="B22" s="233">
        <f t="shared" si="0"/>
        <v>0</v>
      </c>
      <c r="C22" s="233">
        <f t="shared" si="0"/>
        <v>0</v>
      </c>
      <c r="D22" s="233">
        <f t="shared" si="0"/>
        <v>0</v>
      </c>
      <c r="E22" s="233">
        <f t="shared" si="0"/>
        <v>0</v>
      </c>
    </row>
    <row r="23" spans="1:5" x14ac:dyDescent="0.3">
      <c r="A23" s="234" t="s">
        <v>107</v>
      </c>
      <c r="B23" s="233">
        <f t="shared" si="0"/>
        <v>0</v>
      </c>
      <c r="C23" s="233">
        <f t="shared" si="0"/>
        <v>0</v>
      </c>
      <c r="D23" s="233">
        <f t="shared" si="0"/>
        <v>0</v>
      </c>
      <c r="E23" s="233">
        <f t="shared" si="0"/>
        <v>0</v>
      </c>
    </row>
    <row r="24" spans="1:5" x14ac:dyDescent="0.3">
      <c r="A24" s="234" t="s">
        <v>108</v>
      </c>
      <c r="B24" s="233">
        <f t="shared" si="0"/>
        <v>0</v>
      </c>
      <c r="C24" s="233">
        <f t="shared" si="0"/>
        <v>0</v>
      </c>
      <c r="D24" s="233">
        <f t="shared" si="0"/>
        <v>0</v>
      </c>
      <c r="E24" s="233">
        <f t="shared" si="0"/>
        <v>0</v>
      </c>
    </row>
    <row r="25" spans="1:5" x14ac:dyDescent="0.3">
      <c r="A25" s="236" t="s">
        <v>28</v>
      </c>
      <c r="B25" s="233">
        <f t="shared" si="0"/>
        <v>0</v>
      </c>
      <c r="C25" s="233">
        <f t="shared" si="0"/>
        <v>0</v>
      </c>
      <c r="D25" s="233">
        <f t="shared" si="0"/>
        <v>0</v>
      </c>
      <c r="E25" s="233">
        <f t="shared" si="0"/>
        <v>0</v>
      </c>
    </row>
    <row r="26" spans="1:5" x14ac:dyDescent="0.3">
      <c r="A26" s="306" t="s">
        <v>57</v>
      </c>
      <c r="B26" s="286">
        <f>SUM(B21:B25)</f>
        <v>4168067</v>
      </c>
      <c r="C26" s="286">
        <f>SUM(C21:C25)</f>
        <v>41999892</v>
      </c>
      <c r="D26" s="286">
        <f>SUM(D21:D25)</f>
        <v>56645742</v>
      </c>
      <c r="E26" s="286">
        <f>SUM(E21:E25)</f>
        <v>56645742</v>
      </c>
    </row>
    <row r="27" spans="1:5" ht="23.4" customHeight="1" thickBot="1" x14ac:dyDescent="0.35">
      <c r="A27" s="318"/>
      <c r="B27" s="318"/>
      <c r="C27" s="318"/>
      <c r="D27" s="318"/>
      <c r="E27" s="318"/>
    </row>
    <row r="28" spans="1:5" ht="23.4" customHeight="1" thickTop="1" x14ac:dyDescent="0.3"/>
    <row r="29" spans="1:5" x14ac:dyDescent="0.3">
      <c r="A29" s="409" t="s">
        <v>150</v>
      </c>
      <c r="B29" s="410"/>
      <c r="C29" s="410"/>
      <c r="D29" s="410"/>
      <c r="E29" s="411"/>
    </row>
    <row r="30" spans="1:5" ht="27.6" x14ac:dyDescent="0.3">
      <c r="A30" s="301"/>
      <c r="B30" s="230" t="s">
        <v>102</v>
      </c>
      <c r="C30" s="231" t="s">
        <v>103</v>
      </c>
      <c r="D30" s="231" t="s">
        <v>104</v>
      </c>
      <c r="E30" s="231" t="s">
        <v>105</v>
      </c>
    </row>
    <row r="31" spans="1:5" s="228" customFormat="1" ht="42" customHeight="1" x14ac:dyDescent="0.3">
      <c r="A31" s="302" t="s">
        <v>151</v>
      </c>
      <c r="B31" s="303">
        <f>+B3</f>
        <v>5461687</v>
      </c>
      <c r="C31" s="303">
        <f t="shared" ref="C31:E31" si="1">+C3</f>
        <v>63400572</v>
      </c>
      <c r="D31" s="303">
        <f t="shared" si="1"/>
        <v>100018422</v>
      </c>
      <c r="E31" s="303">
        <f t="shared" si="1"/>
        <v>100018422</v>
      </c>
    </row>
    <row r="32" spans="1:5" s="228" customFormat="1" ht="42" customHeight="1" x14ac:dyDescent="0.3">
      <c r="A32" s="304" t="s">
        <v>141</v>
      </c>
      <c r="B32" s="305">
        <f>+B12</f>
        <v>1293620</v>
      </c>
      <c r="C32" s="305">
        <f t="shared" ref="C32:E32" si="2">+C12</f>
        <v>21400680</v>
      </c>
      <c r="D32" s="305">
        <f t="shared" si="2"/>
        <v>43372680</v>
      </c>
      <c r="E32" s="305">
        <f t="shared" si="2"/>
        <v>43372680</v>
      </c>
    </row>
    <row r="33" spans="1:5" ht="42" customHeight="1" x14ac:dyDescent="0.3">
      <c r="A33" s="234" t="s">
        <v>142</v>
      </c>
      <c r="B33" s="235">
        <f>+B21</f>
        <v>4168067</v>
      </c>
      <c r="C33" s="235">
        <f t="shared" ref="C33:E33" si="3">+C21</f>
        <v>41999892</v>
      </c>
      <c r="D33" s="235">
        <f t="shared" si="3"/>
        <v>56645742</v>
      </c>
      <c r="E33" s="235">
        <f t="shared" si="3"/>
        <v>56645742</v>
      </c>
    </row>
    <row r="47" spans="1:5" x14ac:dyDescent="0.3">
      <c r="A47" s="244"/>
      <c r="B47" s="244"/>
      <c r="C47" s="244"/>
    </row>
  </sheetData>
  <mergeCells count="4">
    <mergeCell ref="A10:E10"/>
    <mergeCell ref="A1:E1"/>
    <mergeCell ref="A19:E19"/>
    <mergeCell ref="A29:E29"/>
  </mergeCells>
  <printOptions horizontalCentered="1"/>
  <pageMargins left="0.25" right="0.25" top="0.37" bottom="0.36" header="0.17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7</vt:i4>
      </vt:variant>
    </vt:vector>
  </HeadingPairs>
  <TitlesOfParts>
    <vt:vector size="7" baseType="lpstr">
      <vt:lpstr>Kopsavilkums (resori)</vt:lpstr>
      <vt:lpstr>Kopsavilkums</vt:lpstr>
      <vt:lpstr>2023-2027_bez PI</vt:lpstr>
      <vt:lpstr>2023-2027_PI</vt:lpstr>
      <vt:lpstr>2023.g.pagaidu budžets, streiks</vt:lpstr>
      <vt:lpstr>Streiks</vt:lpstr>
      <vt:lpstr>papildu fin._pilns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Eduards</cp:lastModifiedBy>
  <cp:lastPrinted>2023-03-02T10:41:44Z</cp:lastPrinted>
  <dcterms:created xsi:type="dcterms:W3CDTF">2022-06-02T12:19:57Z</dcterms:created>
  <dcterms:modified xsi:type="dcterms:W3CDTF">2023-04-14T14:47:01Z</dcterms:modified>
</cp:coreProperties>
</file>