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zintra.mergupe\Desktop\Darbi\Edite_algu_grafiks\Pielikumi_Anotācija\"/>
    </mc:Choice>
  </mc:AlternateContent>
  <xr:revisionPtr revIDLastSave="0" documentId="8_{7B17799E-D541-4C13-AF66-8CE5934E7A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lt" sheetId="7" r:id="rId1"/>
    <sheet name="db" sheetId="10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7" l="1"/>
  <c r="AQ12" i="10"/>
  <c r="C7" i="7" l="1"/>
  <c r="F7" i="7"/>
  <c r="I7" i="7"/>
  <c r="C10" i="7"/>
  <c r="F10" i="7"/>
  <c r="I10" i="7"/>
  <c r="AP14" i="10"/>
  <c r="AO14" i="10"/>
  <c r="AF14" i="10"/>
  <c r="AE14" i="10"/>
  <c r="N57" i="10"/>
  <c r="O57" i="10" s="1"/>
  <c r="L57" i="10"/>
  <c r="K57" i="10"/>
  <c r="G57" i="10"/>
  <c r="H57" i="10" s="1"/>
  <c r="E57" i="10"/>
  <c r="D57" i="10"/>
  <c r="N56" i="10"/>
  <c r="O56" i="10" s="1"/>
  <c r="L56" i="10"/>
  <c r="K56" i="10"/>
  <c r="G56" i="10"/>
  <c r="H56" i="10" s="1"/>
  <c r="E56" i="10"/>
  <c r="D56" i="10"/>
  <c r="N55" i="10"/>
  <c r="O55" i="10" s="1"/>
  <c r="L55" i="10"/>
  <c r="K55" i="10"/>
  <c r="G55" i="10"/>
  <c r="H55" i="10" s="1"/>
  <c r="E55" i="10"/>
  <c r="D55" i="10"/>
  <c r="L54" i="10"/>
  <c r="K54" i="10"/>
  <c r="E54" i="10"/>
  <c r="D54" i="10"/>
  <c r="N53" i="10"/>
  <c r="O53" i="10" s="1"/>
  <c r="L53" i="10"/>
  <c r="K53" i="10"/>
  <c r="G53" i="10"/>
  <c r="H53" i="10" s="1"/>
  <c r="E53" i="10"/>
  <c r="D53" i="10"/>
  <c r="L52" i="10"/>
  <c r="K52" i="10"/>
  <c r="E52" i="10"/>
  <c r="D52" i="10"/>
  <c r="L51" i="10"/>
  <c r="K51" i="10"/>
  <c r="G51" i="10"/>
  <c r="H51" i="10" s="1"/>
  <c r="E51" i="10"/>
  <c r="D51" i="10"/>
  <c r="L50" i="10"/>
  <c r="K50" i="10"/>
  <c r="E50" i="10"/>
  <c r="D50" i="10"/>
  <c r="N49" i="10"/>
  <c r="O49" i="10" s="1"/>
  <c r="L49" i="10"/>
  <c r="K49" i="10"/>
  <c r="G49" i="10"/>
  <c r="H49" i="10" s="1"/>
  <c r="E49" i="10"/>
  <c r="D49" i="10"/>
  <c r="N48" i="10"/>
  <c r="O48" i="10" s="1"/>
  <c r="L48" i="10"/>
  <c r="K48" i="10"/>
  <c r="G48" i="10"/>
  <c r="H48" i="10" s="1"/>
  <c r="E48" i="10"/>
  <c r="D48" i="10"/>
  <c r="L47" i="10"/>
  <c r="K47" i="10"/>
  <c r="G47" i="10"/>
  <c r="H47" i="10" s="1"/>
  <c r="E47" i="10"/>
  <c r="D47" i="10"/>
  <c r="N46" i="10"/>
  <c r="O46" i="10" s="1"/>
  <c r="L46" i="10"/>
  <c r="K46" i="10"/>
  <c r="G46" i="10"/>
  <c r="H46" i="10" s="1"/>
  <c r="E46" i="10"/>
  <c r="D46" i="10"/>
  <c r="L45" i="10"/>
  <c r="K45" i="10"/>
  <c r="E45" i="10"/>
  <c r="D45" i="10"/>
  <c r="N44" i="10"/>
  <c r="O44" i="10" s="1"/>
  <c r="L44" i="10"/>
  <c r="K44" i="10"/>
  <c r="G44" i="10"/>
  <c r="H44" i="10" s="1"/>
  <c r="E44" i="10"/>
  <c r="D44" i="10"/>
  <c r="L43" i="10"/>
  <c r="K43" i="10"/>
  <c r="E43" i="10"/>
  <c r="D43" i="10"/>
  <c r="L42" i="10"/>
  <c r="K42" i="10"/>
  <c r="E42" i="10"/>
  <c r="D42" i="10"/>
  <c r="N41" i="10"/>
  <c r="O41" i="10" s="1"/>
  <c r="L41" i="10"/>
  <c r="K41" i="10"/>
  <c r="G41" i="10"/>
  <c r="H41" i="10" s="1"/>
  <c r="E41" i="10"/>
  <c r="D41" i="10"/>
  <c r="N40" i="10"/>
  <c r="O40" i="10" s="1"/>
  <c r="L40" i="10"/>
  <c r="K40" i="10"/>
  <c r="G40" i="10"/>
  <c r="H40" i="10" s="1"/>
  <c r="E40" i="10"/>
  <c r="D40" i="10"/>
  <c r="N39" i="10"/>
  <c r="O39" i="10" s="1"/>
  <c r="L39" i="10"/>
  <c r="K39" i="10"/>
  <c r="G39" i="10"/>
  <c r="H39" i="10" s="1"/>
  <c r="E39" i="10"/>
  <c r="D39" i="10"/>
  <c r="N38" i="10"/>
  <c r="O38" i="10" s="1"/>
  <c r="L38" i="10"/>
  <c r="K38" i="10"/>
  <c r="G38" i="10"/>
  <c r="H38" i="10" s="1"/>
  <c r="E38" i="10"/>
  <c r="D38" i="10"/>
  <c r="L37" i="10"/>
  <c r="K37" i="10"/>
  <c r="E37" i="10"/>
  <c r="D37" i="10"/>
  <c r="N36" i="10"/>
  <c r="O36" i="10" s="1"/>
  <c r="L36" i="10"/>
  <c r="K36" i="10"/>
  <c r="G36" i="10"/>
  <c r="H36" i="10" s="1"/>
  <c r="E36" i="10"/>
  <c r="D36" i="10"/>
  <c r="L35" i="10"/>
  <c r="K35" i="10"/>
  <c r="E35" i="10"/>
  <c r="D35" i="10"/>
  <c r="L34" i="10"/>
  <c r="K34" i="10"/>
  <c r="E34" i="10"/>
  <c r="D34" i="10"/>
  <c r="N33" i="10"/>
  <c r="O33" i="10" s="1"/>
  <c r="L33" i="10"/>
  <c r="K33" i="10"/>
  <c r="G33" i="10"/>
  <c r="H33" i="10" s="1"/>
  <c r="E33" i="10"/>
  <c r="D33" i="10"/>
  <c r="L32" i="10"/>
  <c r="K32" i="10"/>
  <c r="E32" i="10"/>
  <c r="D32" i="10"/>
  <c r="L31" i="10"/>
  <c r="K31" i="10"/>
  <c r="E31" i="10"/>
  <c r="D31" i="10"/>
  <c r="N30" i="10"/>
  <c r="O30" i="10" s="1"/>
  <c r="L30" i="10"/>
  <c r="K30" i="10"/>
  <c r="G30" i="10"/>
  <c r="H30" i="10" s="1"/>
  <c r="E30" i="10"/>
  <c r="D30" i="10"/>
  <c r="L29" i="10"/>
  <c r="K29" i="10"/>
  <c r="G29" i="10"/>
  <c r="H29" i="10" s="1"/>
  <c r="E29" i="10"/>
  <c r="D29" i="10"/>
  <c r="L28" i="10"/>
  <c r="K28" i="10"/>
  <c r="E28" i="10"/>
  <c r="D28" i="10"/>
  <c r="N27" i="10"/>
  <c r="O27" i="10" s="1"/>
  <c r="L27" i="10"/>
  <c r="K27" i="10"/>
  <c r="G27" i="10"/>
  <c r="H27" i="10" s="1"/>
  <c r="E27" i="10"/>
  <c r="D27" i="10"/>
  <c r="L26" i="10"/>
  <c r="K26" i="10"/>
  <c r="G26" i="10"/>
  <c r="H26" i="10" s="1"/>
  <c r="E26" i="10"/>
  <c r="D26" i="10"/>
  <c r="L25" i="10"/>
  <c r="K25" i="10"/>
  <c r="E25" i="10"/>
  <c r="D25" i="10"/>
  <c r="L24" i="10"/>
  <c r="K24" i="10"/>
  <c r="G24" i="10"/>
  <c r="H24" i="10" s="1"/>
  <c r="E24" i="10"/>
  <c r="D24" i="10"/>
  <c r="L23" i="10"/>
  <c r="K23" i="10"/>
  <c r="E23" i="10"/>
  <c r="D23" i="10"/>
  <c r="L22" i="10"/>
  <c r="K22" i="10"/>
  <c r="E22" i="10"/>
  <c r="D22" i="10"/>
  <c r="L21" i="10"/>
  <c r="K21" i="10"/>
  <c r="E21" i="10"/>
  <c r="D21" i="10"/>
  <c r="L20" i="10"/>
  <c r="K20" i="10"/>
  <c r="G20" i="10"/>
  <c r="H20" i="10" s="1"/>
  <c r="E20" i="10"/>
  <c r="D20" i="10"/>
  <c r="N19" i="10"/>
  <c r="O19" i="10" s="1"/>
  <c r="L19" i="10"/>
  <c r="K19" i="10"/>
  <c r="G19" i="10"/>
  <c r="H19" i="10" s="1"/>
  <c r="E19" i="10"/>
  <c r="D19" i="10"/>
  <c r="L18" i="10"/>
  <c r="K18" i="10"/>
  <c r="E18" i="10"/>
  <c r="D18" i="10"/>
  <c r="N17" i="10"/>
  <c r="O17" i="10" s="1"/>
  <c r="L17" i="10"/>
  <c r="K17" i="10"/>
  <c r="G17" i="10"/>
  <c r="H17" i="10" s="1"/>
  <c r="E17" i="10"/>
  <c r="D17" i="10"/>
  <c r="L16" i="10"/>
  <c r="K16" i="10"/>
  <c r="E16" i="10"/>
  <c r="D16" i="10"/>
  <c r="L15" i="10"/>
  <c r="K15" i="10"/>
  <c r="G15" i="10"/>
  <c r="H15" i="10" s="1"/>
  <c r="E15" i="10"/>
  <c r="D15" i="10"/>
  <c r="V14" i="10"/>
  <c r="U14" i="10"/>
  <c r="R14" i="10"/>
  <c r="P14" i="10"/>
  <c r="M14" i="10"/>
  <c r="J14" i="10"/>
  <c r="I14" i="10"/>
  <c r="F14" i="10"/>
  <c r="B14" i="10"/>
  <c r="AG12" i="10"/>
  <c r="AG22" i="10" s="1"/>
  <c r="X12" i="10"/>
  <c r="W12" i="10"/>
  <c r="W31" i="10" s="1"/>
  <c r="S12" i="10"/>
  <c r="S21" i="10" s="1"/>
  <c r="AC12" i="10"/>
  <c r="D5" i="10"/>
  <c r="A2" i="10"/>
  <c r="N45" i="10" l="1"/>
  <c r="O45" i="10" s="1"/>
  <c r="Q45" i="10" s="1"/>
  <c r="C44" i="10"/>
  <c r="C47" i="10"/>
  <c r="C51" i="10"/>
  <c r="N52" i="10"/>
  <c r="O52" i="10" s="1"/>
  <c r="Q52" i="10" s="1"/>
  <c r="G50" i="10"/>
  <c r="H50" i="10" s="1"/>
  <c r="C50" i="10" s="1"/>
  <c r="N25" i="10"/>
  <c r="O25" i="10" s="1"/>
  <c r="Q25" i="10" s="1"/>
  <c r="N23" i="10"/>
  <c r="O23" i="10" s="1"/>
  <c r="Q23" i="10" s="1"/>
  <c r="N18" i="10"/>
  <c r="O18" i="10" s="1"/>
  <c r="Q18" i="10" s="1"/>
  <c r="C55" i="10"/>
  <c r="G23" i="10"/>
  <c r="H23" i="10" s="1"/>
  <c r="C23" i="10" s="1"/>
  <c r="N16" i="10"/>
  <c r="O16" i="10" s="1"/>
  <c r="Q16" i="10" s="1"/>
  <c r="G37" i="10"/>
  <c r="H37" i="10" s="1"/>
  <c r="C37" i="10" s="1"/>
  <c r="N15" i="10"/>
  <c r="O15" i="10" s="1"/>
  <c r="G34" i="10"/>
  <c r="H34" i="10" s="1"/>
  <c r="C34" i="10" s="1"/>
  <c r="N43" i="10"/>
  <c r="O43" i="10" s="1"/>
  <c r="Q43" i="10" s="1"/>
  <c r="Q49" i="10"/>
  <c r="N29" i="10"/>
  <c r="O29" i="10" s="1"/>
  <c r="Q29" i="10" s="1"/>
  <c r="Q53" i="10"/>
  <c r="C40" i="10"/>
  <c r="Q56" i="10"/>
  <c r="Q41" i="10"/>
  <c r="Q46" i="10"/>
  <c r="G32" i="10"/>
  <c r="H32" i="10" s="1"/>
  <c r="C32" i="10" s="1"/>
  <c r="Q33" i="10"/>
  <c r="G43" i="10"/>
  <c r="H43" i="10" s="1"/>
  <c r="C43" i="10" s="1"/>
  <c r="X31" i="10"/>
  <c r="N20" i="10"/>
  <c r="O20" i="10" s="1"/>
  <c r="Q20" i="10" s="1"/>
  <c r="N22" i="10"/>
  <c r="O22" i="10" s="1"/>
  <c r="Q22" i="10" s="1"/>
  <c r="C36" i="10"/>
  <c r="C39" i="10"/>
  <c r="G45" i="10"/>
  <c r="H45" i="10" s="1"/>
  <c r="C45" i="10" s="1"/>
  <c r="C48" i="10"/>
  <c r="N35" i="10"/>
  <c r="O35" i="10" s="1"/>
  <c r="Q35" i="10" s="1"/>
  <c r="C49" i="10"/>
  <c r="K14" i="10"/>
  <c r="C26" i="10"/>
  <c r="E14" i="10"/>
  <c r="N26" i="10"/>
  <c r="O26" i="10" s="1"/>
  <c r="Q26" i="10" s="1"/>
  <c r="G28" i="10"/>
  <c r="H28" i="10" s="1"/>
  <c r="C28" i="10" s="1"/>
  <c r="N34" i="10"/>
  <c r="O34" i="10" s="1"/>
  <c r="Q34" i="10" s="1"/>
  <c r="G42" i="10"/>
  <c r="H42" i="10" s="1"/>
  <c r="C42" i="10" s="1"/>
  <c r="N21" i="10"/>
  <c r="O21" i="10" s="1"/>
  <c r="Q21" i="10" s="1"/>
  <c r="T21" i="10" s="1"/>
  <c r="C30" i="10"/>
  <c r="G35" i="10"/>
  <c r="H35" i="10" s="1"/>
  <c r="C35" i="10" s="1"/>
  <c r="N42" i="10"/>
  <c r="O42" i="10" s="1"/>
  <c r="Q42" i="10" s="1"/>
  <c r="C46" i="10"/>
  <c r="C41" i="10"/>
  <c r="C53" i="10"/>
  <c r="C56" i="10"/>
  <c r="AH12" i="10"/>
  <c r="AH22" i="10" s="1"/>
  <c r="C17" i="10"/>
  <c r="G18" i="10"/>
  <c r="H18" i="10" s="1"/>
  <c r="C18" i="10" s="1"/>
  <c r="Q19" i="10"/>
  <c r="G21" i="10"/>
  <c r="H21" i="10" s="1"/>
  <c r="C21" i="10" s="1"/>
  <c r="Q27" i="10"/>
  <c r="N28" i="10"/>
  <c r="O28" i="10" s="1"/>
  <c r="Q28" i="10" s="1"/>
  <c r="C38" i="10"/>
  <c r="N47" i="10"/>
  <c r="O47" i="10" s="1"/>
  <c r="Q47" i="10" s="1"/>
  <c r="C20" i="10"/>
  <c r="N24" i="10"/>
  <c r="O24" i="10" s="1"/>
  <c r="Q24" i="10" s="1"/>
  <c r="C29" i="10"/>
  <c r="G31" i="10"/>
  <c r="H31" i="10" s="1"/>
  <c r="C31" i="10" s="1"/>
  <c r="N32" i="10"/>
  <c r="O32" i="10" s="1"/>
  <c r="Q32" i="10" s="1"/>
  <c r="Q36" i="10"/>
  <c r="Q39" i="10"/>
  <c r="N51" i="10"/>
  <c r="O51" i="10" s="1"/>
  <c r="Q51" i="10" s="1"/>
  <c r="Q55" i="10"/>
  <c r="G16" i="10"/>
  <c r="H16" i="10" s="1"/>
  <c r="G25" i="10"/>
  <c r="H25" i="10" s="1"/>
  <c r="C25" i="10" s="1"/>
  <c r="N31" i="10"/>
  <c r="O31" i="10" s="1"/>
  <c r="Q31" i="10" s="1"/>
  <c r="Q38" i="10"/>
  <c r="G52" i="10"/>
  <c r="H52" i="10" s="1"/>
  <c r="C52" i="10" s="1"/>
  <c r="L14" i="10"/>
  <c r="D14" i="10"/>
  <c r="G22" i="10"/>
  <c r="H22" i="10" s="1"/>
  <c r="C22" i="10" s="1"/>
  <c r="Q44" i="10"/>
  <c r="Q48" i="10"/>
  <c r="C19" i="10"/>
  <c r="AC57" i="10"/>
  <c r="AC53" i="10"/>
  <c r="AC49" i="10"/>
  <c r="AC45" i="10"/>
  <c r="AC56" i="10"/>
  <c r="AC52" i="10"/>
  <c r="AC48" i="10"/>
  <c r="AC44" i="10"/>
  <c r="AI44" i="10" s="1"/>
  <c r="AC55" i="10"/>
  <c r="AC51" i="10"/>
  <c r="AD51" i="10" s="1"/>
  <c r="AC47" i="10"/>
  <c r="AC43" i="10"/>
  <c r="AC54" i="10"/>
  <c r="AC50" i="10"/>
  <c r="AC46" i="10"/>
  <c r="AC40" i="10"/>
  <c r="AC36" i="10"/>
  <c r="AC39" i="10"/>
  <c r="AD39" i="10" s="1"/>
  <c r="AC35" i="10"/>
  <c r="AC42" i="10"/>
  <c r="AC38" i="10"/>
  <c r="AC34" i="10"/>
  <c r="AC41" i="10"/>
  <c r="AC37" i="10"/>
  <c r="AC33" i="10"/>
  <c r="AC29" i="10"/>
  <c r="AC25" i="10"/>
  <c r="AC32" i="10"/>
  <c r="AC28" i="10"/>
  <c r="AC24" i="10"/>
  <c r="AC31" i="10"/>
  <c r="AC27" i="10"/>
  <c r="AC23" i="10"/>
  <c r="AC22" i="10"/>
  <c r="AC18" i="10"/>
  <c r="AC21" i="10"/>
  <c r="AC17" i="10"/>
  <c r="AC20" i="10"/>
  <c r="AC16" i="10"/>
  <c r="AC30" i="10"/>
  <c r="AC26" i="10"/>
  <c r="AC19" i="10"/>
  <c r="AC15" i="10"/>
  <c r="Q17" i="10"/>
  <c r="C15" i="10"/>
  <c r="AG25" i="10"/>
  <c r="AQ55" i="10"/>
  <c r="AQ51" i="10"/>
  <c r="AQ47" i="10"/>
  <c r="AQ43" i="10"/>
  <c r="AQ54" i="10"/>
  <c r="AQ50" i="10"/>
  <c r="AQ46" i="10"/>
  <c r="AQ57" i="10"/>
  <c r="AQ53" i="10"/>
  <c r="AQ49" i="10"/>
  <c r="AQ45" i="10"/>
  <c r="AQ56" i="10"/>
  <c r="AQ52" i="10"/>
  <c r="AQ48" i="10"/>
  <c r="AQ44" i="10"/>
  <c r="AQ42" i="10"/>
  <c r="AQ38" i="10"/>
  <c r="AQ34" i="10"/>
  <c r="AQ41" i="10"/>
  <c r="AQ37" i="10"/>
  <c r="AQ40" i="10"/>
  <c r="AQ36" i="10"/>
  <c r="AQ39" i="10"/>
  <c r="AQ35" i="10"/>
  <c r="AQ31" i="10"/>
  <c r="AQ27" i="10"/>
  <c r="AQ23" i="10"/>
  <c r="AQ30" i="10"/>
  <c r="AQ26" i="10"/>
  <c r="AQ33" i="10"/>
  <c r="AQ29" i="10"/>
  <c r="AQ25" i="10"/>
  <c r="W16" i="10"/>
  <c r="X16" i="10" s="1"/>
  <c r="S17" i="10"/>
  <c r="AQ17" i="10"/>
  <c r="AG18" i="10"/>
  <c r="W20" i="10"/>
  <c r="X20" i="10" s="1"/>
  <c r="AQ21" i="10"/>
  <c r="AQ32" i="10"/>
  <c r="S55" i="10"/>
  <c r="S51" i="10"/>
  <c r="T51" i="10" s="1"/>
  <c r="S47" i="10"/>
  <c r="S54" i="10"/>
  <c r="S50" i="10"/>
  <c r="S46" i="10"/>
  <c r="S57" i="10"/>
  <c r="S53" i="10"/>
  <c r="S49" i="10"/>
  <c r="S45" i="10"/>
  <c r="S56" i="10"/>
  <c r="S52" i="10"/>
  <c r="S48" i="10"/>
  <c r="S44" i="10"/>
  <c r="S42" i="10"/>
  <c r="S38" i="10"/>
  <c r="S41" i="10"/>
  <c r="S37" i="10"/>
  <c r="S40" i="10"/>
  <c r="S36" i="10"/>
  <c r="S43" i="10"/>
  <c r="S39" i="10"/>
  <c r="S35" i="10"/>
  <c r="S31" i="10"/>
  <c r="S27" i="10"/>
  <c r="S23" i="10"/>
  <c r="S34" i="10"/>
  <c r="S30" i="10"/>
  <c r="S26" i="10"/>
  <c r="S33" i="10"/>
  <c r="S29" i="10"/>
  <c r="S25" i="10"/>
  <c r="AG56" i="10"/>
  <c r="AG52" i="10"/>
  <c r="AG48" i="10"/>
  <c r="AG44" i="10"/>
  <c r="AG55" i="10"/>
  <c r="AG51" i="10"/>
  <c r="AG47" i="10"/>
  <c r="AG54" i="10"/>
  <c r="AG50" i="10"/>
  <c r="AG46" i="10"/>
  <c r="AG57" i="10"/>
  <c r="AG53" i="10"/>
  <c r="AG49" i="10"/>
  <c r="AG45" i="10"/>
  <c r="AG39" i="10"/>
  <c r="AG35" i="10"/>
  <c r="AG42" i="10"/>
  <c r="AG38" i="10"/>
  <c r="AG41" i="10"/>
  <c r="AG37" i="10"/>
  <c r="AG43" i="10"/>
  <c r="AG40" i="10"/>
  <c r="AG36" i="10"/>
  <c r="AG32" i="10"/>
  <c r="AG28" i="10"/>
  <c r="AG24" i="10"/>
  <c r="AG31" i="10"/>
  <c r="AG27" i="10"/>
  <c r="AG23" i="10"/>
  <c r="AG30" i="10"/>
  <c r="AG26" i="10"/>
  <c r="C33" i="10"/>
  <c r="W54" i="10"/>
  <c r="X54" i="10" s="1"/>
  <c r="W50" i="10"/>
  <c r="X50" i="10" s="1"/>
  <c r="W46" i="10"/>
  <c r="X46" i="10" s="1"/>
  <c r="W57" i="10"/>
  <c r="X57" i="10" s="1"/>
  <c r="W53" i="10"/>
  <c r="X53" i="10" s="1"/>
  <c r="W49" i="10"/>
  <c r="X49" i="10" s="1"/>
  <c r="W45" i="10"/>
  <c r="X45" i="10" s="1"/>
  <c r="W56" i="10"/>
  <c r="X56" i="10" s="1"/>
  <c r="W52" i="10"/>
  <c r="X52" i="10" s="1"/>
  <c r="W48" i="10"/>
  <c r="X48" i="10" s="1"/>
  <c r="W44" i="10"/>
  <c r="X44" i="10" s="1"/>
  <c r="Z44" i="10" s="1"/>
  <c r="W55" i="10"/>
  <c r="X55" i="10" s="1"/>
  <c r="W51" i="10"/>
  <c r="X51" i="10" s="1"/>
  <c r="W47" i="10"/>
  <c r="X47" i="10" s="1"/>
  <c r="Z47" i="10" s="1"/>
  <c r="W41" i="10"/>
  <c r="X41" i="10" s="1"/>
  <c r="W37" i="10"/>
  <c r="X37" i="10" s="1"/>
  <c r="W40" i="10"/>
  <c r="X40" i="10" s="1"/>
  <c r="W36" i="10"/>
  <c r="X36" i="10" s="1"/>
  <c r="W43" i="10"/>
  <c r="X43" i="10" s="1"/>
  <c r="W39" i="10"/>
  <c r="X39" i="10" s="1"/>
  <c r="W35" i="10"/>
  <c r="X35" i="10" s="1"/>
  <c r="W42" i="10"/>
  <c r="X42" i="10" s="1"/>
  <c r="W38" i="10"/>
  <c r="X38" i="10" s="1"/>
  <c r="W34" i="10"/>
  <c r="X34" i="10" s="1"/>
  <c r="W30" i="10"/>
  <c r="X30" i="10" s="1"/>
  <c r="W26" i="10"/>
  <c r="X26" i="10" s="1"/>
  <c r="W33" i="10"/>
  <c r="X33" i="10" s="1"/>
  <c r="W29" i="10"/>
  <c r="X29" i="10" s="1"/>
  <c r="W25" i="10"/>
  <c r="X25" i="10" s="1"/>
  <c r="W32" i="10"/>
  <c r="X32" i="10" s="1"/>
  <c r="W28" i="10"/>
  <c r="X28" i="10" s="1"/>
  <c r="W24" i="10"/>
  <c r="X24" i="10" s="1"/>
  <c r="AG15" i="10"/>
  <c r="W17" i="10"/>
  <c r="X17" i="10" s="1"/>
  <c r="S18" i="10"/>
  <c r="AQ18" i="10"/>
  <c r="AG19" i="10"/>
  <c r="W21" i="10"/>
  <c r="X21" i="10" s="1"/>
  <c r="S22" i="10"/>
  <c r="AQ22" i="10"/>
  <c r="W23" i="10"/>
  <c r="X23" i="10" s="1"/>
  <c r="S24" i="10"/>
  <c r="AQ28" i="10"/>
  <c r="AG33" i="10"/>
  <c r="AM12" i="10"/>
  <c r="C24" i="10"/>
  <c r="W27" i="10"/>
  <c r="X27" i="10" s="1"/>
  <c r="AG34" i="10"/>
  <c r="S15" i="10"/>
  <c r="AQ15" i="10"/>
  <c r="AG16" i="10"/>
  <c r="W18" i="10"/>
  <c r="X18" i="10" s="1"/>
  <c r="S19" i="10"/>
  <c r="AQ19" i="10"/>
  <c r="AG20" i="10"/>
  <c r="W22" i="10"/>
  <c r="X22" i="10" s="1"/>
  <c r="Z22" i="10" s="1"/>
  <c r="C27" i="10"/>
  <c r="AG29" i="10"/>
  <c r="Q30" i="10"/>
  <c r="S32" i="10"/>
  <c r="W15" i="10"/>
  <c r="S16" i="10"/>
  <c r="AQ16" i="10"/>
  <c r="AG17" i="10"/>
  <c r="W19" i="10"/>
  <c r="X19" i="10" s="1"/>
  <c r="S20" i="10"/>
  <c r="AQ20" i="10"/>
  <c r="AG21" i="10"/>
  <c r="AQ24" i="10"/>
  <c r="S28" i="10"/>
  <c r="N37" i="10"/>
  <c r="O37" i="10" s="1"/>
  <c r="Q37" i="10" s="1"/>
  <c r="Q40" i="10"/>
  <c r="G54" i="10"/>
  <c r="H54" i="10" s="1"/>
  <c r="C54" i="10" s="1"/>
  <c r="N50" i="10"/>
  <c r="O50" i="10" s="1"/>
  <c r="Q50" i="10" s="1"/>
  <c r="C57" i="10"/>
  <c r="Q57" i="10"/>
  <c r="N54" i="10"/>
  <c r="O54" i="10" s="1"/>
  <c r="Q54" i="10" s="1"/>
  <c r="Z51" i="10" l="1"/>
  <c r="Y37" i="10"/>
  <c r="Z37" i="10"/>
  <c r="Z34" i="10"/>
  <c r="Z18" i="10"/>
  <c r="Z35" i="10"/>
  <c r="Y26" i="10"/>
  <c r="AI47" i="10"/>
  <c r="AD55" i="10"/>
  <c r="Z56" i="10"/>
  <c r="AH17" i="10"/>
  <c r="AK17" i="10" s="1"/>
  <c r="Z45" i="10"/>
  <c r="AI51" i="10"/>
  <c r="AI53" i="10"/>
  <c r="AH20" i="10"/>
  <c r="AJ20" i="10" s="1"/>
  <c r="AH34" i="10"/>
  <c r="AJ34" i="10" s="1"/>
  <c r="AD56" i="10"/>
  <c r="AD53" i="10"/>
  <c r="AI39" i="10"/>
  <c r="Z48" i="10"/>
  <c r="AH33" i="10"/>
  <c r="AK33" i="10" s="1"/>
  <c r="AH29" i="10"/>
  <c r="AK29" i="10" s="1"/>
  <c r="AH16" i="10"/>
  <c r="AH18" i="10"/>
  <c r="AJ18" i="10" s="1"/>
  <c r="AI55" i="10"/>
  <c r="AH19" i="10"/>
  <c r="AK19" i="10" s="1"/>
  <c r="AI38" i="10"/>
  <c r="AH28" i="10"/>
  <c r="AK28" i="10" s="1"/>
  <c r="AH42" i="10"/>
  <c r="AJ42" i="10" s="1"/>
  <c r="AH50" i="10"/>
  <c r="AJ50" i="10" s="1"/>
  <c r="AH56" i="10"/>
  <c r="AK56" i="10" s="1"/>
  <c r="T29" i="10"/>
  <c r="AH21" i="10"/>
  <c r="AJ21" i="10" s="1"/>
  <c r="T25" i="10"/>
  <c r="Y38" i="10"/>
  <c r="T32" i="10"/>
  <c r="AI18" i="10"/>
  <c r="AD25" i="10"/>
  <c r="Y34" i="10"/>
  <c r="T28" i="10"/>
  <c r="Z46" i="10"/>
  <c r="AD52" i="10"/>
  <c r="AD33" i="10"/>
  <c r="AH27" i="10"/>
  <c r="AK27" i="10" s="1"/>
  <c r="AH37" i="10"/>
  <c r="AJ37" i="10" s="1"/>
  <c r="AH53" i="10"/>
  <c r="AK53" i="10" s="1"/>
  <c r="AH44" i="10"/>
  <c r="AJ44" i="10" s="1"/>
  <c r="T24" i="10"/>
  <c r="AH31" i="10"/>
  <c r="AJ31" i="10" s="1"/>
  <c r="AH41" i="10"/>
  <c r="AJ41" i="10" s="1"/>
  <c r="AH57" i="10"/>
  <c r="AK57" i="10" s="1"/>
  <c r="AH48" i="10"/>
  <c r="AK48" i="10" s="1"/>
  <c r="AH25" i="10"/>
  <c r="AK25" i="10" s="1"/>
  <c r="AI34" i="10"/>
  <c r="AD35" i="10"/>
  <c r="Z29" i="10"/>
  <c r="T33" i="10"/>
  <c r="T46" i="10"/>
  <c r="Z23" i="10"/>
  <c r="AA48" i="10"/>
  <c r="Z50" i="10"/>
  <c r="AI46" i="10"/>
  <c r="AA42" i="10"/>
  <c r="Z49" i="10"/>
  <c r="T53" i="10"/>
  <c r="AD16" i="10"/>
  <c r="AD38" i="10"/>
  <c r="T16" i="10"/>
  <c r="Y30" i="10"/>
  <c r="T52" i="10"/>
  <c r="Z30" i="10"/>
  <c r="Z40" i="10"/>
  <c r="Y40" i="10"/>
  <c r="AD29" i="10"/>
  <c r="AI26" i="10"/>
  <c r="AI23" i="10"/>
  <c r="AD26" i="10"/>
  <c r="AI56" i="10"/>
  <c r="T39" i="10"/>
  <c r="AA38" i="10"/>
  <c r="T55" i="10"/>
  <c r="AI30" i="10"/>
  <c r="AI37" i="10"/>
  <c r="AI40" i="10"/>
  <c r="T47" i="10"/>
  <c r="Z53" i="10"/>
  <c r="AI48" i="10"/>
  <c r="Y41" i="10"/>
  <c r="T42" i="10"/>
  <c r="AI36" i="10"/>
  <c r="Y53" i="10"/>
  <c r="Z17" i="10"/>
  <c r="AA44" i="10"/>
  <c r="T43" i="10"/>
  <c r="Y42" i="10"/>
  <c r="T19" i="10"/>
  <c r="AD32" i="10"/>
  <c r="AD43" i="10"/>
  <c r="AA49" i="10"/>
  <c r="Y46" i="10"/>
  <c r="Y55" i="10"/>
  <c r="Y45" i="10"/>
  <c r="T26" i="10"/>
  <c r="AA26" i="10"/>
  <c r="Z36" i="10"/>
  <c r="AI17" i="10"/>
  <c r="T35" i="10"/>
  <c r="AD28" i="10"/>
  <c r="T48" i="10"/>
  <c r="Y50" i="10"/>
  <c r="T41" i="10"/>
  <c r="H14" i="10"/>
  <c r="T38" i="10"/>
  <c r="AD36" i="10"/>
  <c r="Y48" i="10"/>
  <c r="AD41" i="10"/>
  <c r="Z42" i="10"/>
  <c r="AD46" i="10"/>
  <c r="AA45" i="10"/>
  <c r="AA46" i="10"/>
  <c r="T49" i="10"/>
  <c r="Y44" i="10"/>
  <c r="AA41" i="10"/>
  <c r="Z20" i="10"/>
  <c r="AD21" i="10"/>
  <c r="AI42" i="10"/>
  <c r="AD19" i="10"/>
  <c r="AA39" i="10"/>
  <c r="AJ22" i="10"/>
  <c r="Y39" i="10"/>
  <c r="AA47" i="10"/>
  <c r="AI20" i="10"/>
  <c r="AD24" i="10"/>
  <c r="AD42" i="10"/>
  <c r="AI41" i="10"/>
  <c r="AD44" i="10"/>
  <c r="AD48" i="10"/>
  <c r="T56" i="10"/>
  <c r="AA50" i="10"/>
  <c r="AH24" i="10"/>
  <c r="AJ24" i="10" s="1"/>
  <c r="AH38" i="10"/>
  <c r="AH46" i="10"/>
  <c r="AK46" i="10" s="1"/>
  <c r="AH52" i="10"/>
  <c r="AK52" i="10" s="1"/>
  <c r="Z41" i="10"/>
  <c r="AI50" i="10"/>
  <c r="Y49" i="10"/>
  <c r="AA34" i="10"/>
  <c r="Z26" i="10"/>
  <c r="AH32" i="10"/>
  <c r="AJ32" i="10" s="1"/>
  <c r="AH35" i="10"/>
  <c r="AJ35" i="10" s="1"/>
  <c r="AH54" i="10"/>
  <c r="AK54" i="10" s="1"/>
  <c r="AD20" i="10"/>
  <c r="AH26" i="10"/>
  <c r="AH36" i="10"/>
  <c r="AH39" i="10"/>
  <c r="AH47" i="10"/>
  <c r="AJ47" i="10" s="1"/>
  <c r="AK22" i="10"/>
  <c r="AD27" i="10"/>
  <c r="Y56" i="10"/>
  <c r="Y47" i="10"/>
  <c r="AA56" i="10"/>
  <c r="AA55" i="10"/>
  <c r="AH30" i="10"/>
  <c r="AH40" i="10"/>
  <c r="AJ40" i="10" s="1"/>
  <c r="AH45" i="10"/>
  <c r="AJ45" i="10" s="1"/>
  <c r="AH51" i="10"/>
  <c r="AR12" i="10"/>
  <c r="AR54" i="10" s="1"/>
  <c r="AT54" i="10" s="1"/>
  <c r="AH23" i="10"/>
  <c r="AJ23" i="10" s="1"/>
  <c r="AH43" i="10"/>
  <c r="AK43" i="10" s="1"/>
  <c r="AH49" i="10"/>
  <c r="AJ49" i="10" s="1"/>
  <c r="AH55" i="10"/>
  <c r="AI22" i="10"/>
  <c r="Y51" i="10"/>
  <c r="AA53" i="10"/>
  <c r="T45" i="10"/>
  <c r="Y29" i="10"/>
  <c r="AA29" i="10"/>
  <c r="T27" i="10"/>
  <c r="AC14" i="10"/>
  <c r="AA51" i="10"/>
  <c r="AD45" i="10"/>
  <c r="AI29" i="10"/>
  <c r="C16" i="10"/>
  <c r="Y16" i="10" s="1"/>
  <c r="Y20" i="10"/>
  <c r="AI45" i="10"/>
  <c r="T44" i="10"/>
  <c r="AA37" i="10"/>
  <c r="AA40" i="10"/>
  <c r="Z38" i="10"/>
  <c r="AK20" i="10"/>
  <c r="AD37" i="10"/>
  <c r="T37" i="10"/>
  <c r="AD50" i="10"/>
  <c r="T50" i="10"/>
  <c r="AD54" i="10"/>
  <c r="T54" i="10"/>
  <c r="W14" i="10"/>
  <c r="X15" i="10"/>
  <c r="X14" i="10" s="1"/>
  <c r="AA52" i="10"/>
  <c r="Y52" i="10"/>
  <c r="AI52" i="10"/>
  <c r="Z52" i="10"/>
  <c r="AI43" i="10"/>
  <c r="AA43" i="10"/>
  <c r="Z43" i="10"/>
  <c r="Y43" i="10"/>
  <c r="Z55" i="10"/>
  <c r="AI31" i="10"/>
  <c r="AA31" i="10"/>
  <c r="Z31" i="10"/>
  <c r="Y31" i="10"/>
  <c r="Z39" i="10"/>
  <c r="Y18" i="10"/>
  <c r="Y35" i="10"/>
  <c r="Y17" i="10"/>
  <c r="Y23" i="10"/>
  <c r="T57" i="10"/>
  <c r="AD57" i="10"/>
  <c r="AA36" i="10"/>
  <c r="AA24" i="10"/>
  <c r="Z24" i="10"/>
  <c r="Y24" i="10"/>
  <c r="AI24" i="10"/>
  <c r="Y33" i="10"/>
  <c r="AI33" i="10"/>
  <c r="Z33" i="10"/>
  <c r="AA33" i="10"/>
  <c r="AA18" i="10"/>
  <c r="AI35" i="10"/>
  <c r="AA35" i="10"/>
  <c r="T18" i="10"/>
  <c r="AD18" i="10"/>
  <c r="T40" i="10"/>
  <c r="AD40" i="10"/>
  <c r="AD47" i="10"/>
  <c r="AI49" i="10"/>
  <c r="AQ14" i="10"/>
  <c r="T36" i="10"/>
  <c r="AM56" i="10"/>
  <c r="AM52" i="10"/>
  <c r="AN52" i="10" s="1"/>
  <c r="AM48" i="10"/>
  <c r="AM44" i="10"/>
  <c r="AM55" i="10"/>
  <c r="AM51" i="10"/>
  <c r="AM47" i="10"/>
  <c r="AM43" i="10"/>
  <c r="AN43" i="10" s="1"/>
  <c r="AM54" i="10"/>
  <c r="AS54" i="10" s="1"/>
  <c r="AM50" i="10"/>
  <c r="AN50" i="10" s="1"/>
  <c r="AM46" i="10"/>
  <c r="AM57" i="10"/>
  <c r="AS57" i="10" s="1"/>
  <c r="AM53" i="10"/>
  <c r="AM49" i="10"/>
  <c r="AM45" i="10"/>
  <c r="AM39" i="10"/>
  <c r="AM35" i="10"/>
  <c r="AM42" i="10"/>
  <c r="AM38" i="10"/>
  <c r="AM34" i="10"/>
  <c r="AN34" i="10" s="1"/>
  <c r="AM41" i="10"/>
  <c r="AM37" i="10"/>
  <c r="AM40" i="10"/>
  <c r="AN40" i="10" s="1"/>
  <c r="AM36" i="10"/>
  <c r="AM32" i="10"/>
  <c r="AN32" i="10" s="1"/>
  <c r="AM28" i="10"/>
  <c r="AN28" i="10" s="1"/>
  <c r="AM24" i="10"/>
  <c r="AN24" i="10" s="1"/>
  <c r="AM31" i="10"/>
  <c r="AM27" i="10"/>
  <c r="AN27" i="10" s="1"/>
  <c r="AM23" i="10"/>
  <c r="AN23" i="10" s="1"/>
  <c r="AM30" i="10"/>
  <c r="AN30" i="10" s="1"/>
  <c r="AM26" i="10"/>
  <c r="AM21" i="10"/>
  <c r="AN21" i="10" s="1"/>
  <c r="AM17" i="10"/>
  <c r="AN17" i="10" s="1"/>
  <c r="AM29" i="10"/>
  <c r="AM20" i="10"/>
  <c r="AM16" i="10"/>
  <c r="AN16" i="10" s="1"/>
  <c r="AM33" i="10"/>
  <c r="AN33" i="10" s="1"/>
  <c r="AM19" i="10"/>
  <c r="AN19" i="10" s="1"/>
  <c r="AM15" i="10"/>
  <c r="AS15" i="10" s="1"/>
  <c r="AM25" i="10"/>
  <c r="AN25" i="10" s="1"/>
  <c r="AM22" i="10"/>
  <c r="AN22" i="10" s="1"/>
  <c r="AM18" i="10"/>
  <c r="AA28" i="10"/>
  <c r="Z28" i="10"/>
  <c r="Y28" i="10"/>
  <c r="AI28" i="10"/>
  <c r="Y25" i="10"/>
  <c r="AI25" i="10"/>
  <c r="Z25" i="10"/>
  <c r="AA25" i="10"/>
  <c r="T22" i="10"/>
  <c r="AD22" i="10"/>
  <c r="AI54" i="10"/>
  <c r="AA54" i="10"/>
  <c r="Y54" i="10"/>
  <c r="Z54" i="10"/>
  <c r="Y36" i="10"/>
  <c r="AA32" i="10"/>
  <c r="Z32" i="10"/>
  <c r="Y32" i="10"/>
  <c r="AI32" i="10"/>
  <c r="S14" i="10"/>
  <c r="AH15" i="10"/>
  <c r="AJ15" i="10" s="1"/>
  <c r="AG14" i="10"/>
  <c r="AD23" i="10"/>
  <c r="T23" i="10"/>
  <c r="T20" i="10"/>
  <c r="Y22" i="10"/>
  <c r="AA17" i="10"/>
  <c r="AA23" i="10"/>
  <c r="N14" i="10"/>
  <c r="AA21" i="10"/>
  <c r="Z21" i="10"/>
  <c r="Y21" i="10"/>
  <c r="AI21" i="10"/>
  <c r="AD31" i="10"/>
  <c r="T31" i="10"/>
  <c r="AD49" i="10"/>
  <c r="T34" i="10"/>
  <c r="AD34" i="10"/>
  <c r="Q15" i="10"/>
  <c r="O14" i="10"/>
  <c r="AA20" i="10"/>
  <c r="AI27" i="10"/>
  <c r="AA27" i="10"/>
  <c r="Z27" i="10"/>
  <c r="Y27" i="10"/>
  <c r="AA22" i="10"/>
  <c r="AD17" i="10"/>
  <c r="T17" i="10"/>
  <c r="AI19" i="10"/>
  <c r="AA19" i="10"/>
  <c r="Z19" i="10"/>
  <c r="Y19" i="10"/>
  <c r="Y57" i="10"/>
  <c r="AI57" i="10"/>
  <c r="AA57" i="10"/>
  <c r="Z57" i="10"/>
  <c r="AA30" i="10"/>
  <c r="T30" i="10"/>
  <c r="AD30" i="10"/>
  <c r="AI15" i="10"/>
  <c r="Y15" i="10"/>
  <c r="G14" i="10"/>
  <c r="AV32" i="10" l="1"/>
  <c r="AY32" i="10"/>
  <c r="AY54" i="10"/>
  <c r="AV54" i="10"/>
  <c r="AY25" i="10"/>
  <c r="AV25" i="10"/>
  <c r="AY31" i="10"/>
  <c r="AV31" i="10"/>
  <c r="AY29" i="10"/>
  <c r="AV29" i="10"/>
  <c r="AW43" i="10"/>
  <c r="AZ43" i="10"/>
  <c r="AV56" i="10"/>
  <c r="AY56" i="10"/>
  <c r="AZ22" i="10"/>
  <c r="AW22" i="10"/>
  <c r="AV44" i="10"/>
  <c r="AY44" i="10"/>
  <c r="AZ25" i="10"/>
  <c r="AW25" i="10"/>
  <c r="AZ33" i="10"/>
  <c r="AW33" i="10"/>
  <c r="AY57" i="10"/>
  <c r="AV57" i="10"/>
  <c r="AY27" i="10"/>
  <c r="AV27" i="10"/>
  <c r="AY17" i="10"/>
  <c r="AV17" i="10"/>
  <c r="AY18" i="10"/>
  <c r="AV18" i="10"/>
  <c r="AV24" i="10"/>
  <c r="AY24" i="10"/>
  <c r="AY43" i="10"/>
  <c r="AV43" i="10"/>
  <c r="AV40" i="10"/>
  <c r="AY40" i="10"/>
  <c r="AY51" i="10"/>
  <c r="AV51" i="10"/>
  <c r="AY39" i="10"/>
  <c r="AV39" i="10"/>
  <c r="AY46" i="10"/>
  <c r="AV46" i="10"/>
  <c r="AY26" i="10"/>
  <c r="AV26" i="10"/>
  <c r="AY38" i="10"/>
  <c r="AV38" i="10"/>
  <c r="AV48" i="10"/>
  <c r="AY48" i="10"/>
  <c r="AW48" i="10"/>
  <c r="AZ48" i="10"/>
  <c r="AW27" i="10"/>
  <c r="AZ27" i="10"/>
  <c r="AW28" i="10"/>
  <c r="AZ28" i="10"/>
  <c r="AY19" i="10"/>
  <c r="AV19" i="10"/>
  <c r="AY33" i="10"/>
  <c r="AV33" i="10"/>
  <c r="AV36" i="10"/>
  <c r="AY36" i="10"/>
  <c r="AV52" i="10"/>
  <c r="AY52" i="10"/>
  <c r="AY37" i="10"/>
  <c r="AV37" i="10"/>
  <c r="AZ54" i="10"/>
  <c r="AW54" i="10"/>
  <c r="AY34" i="10"/>
  <c r="AV34" i="10"/>
  <c r="AW52" i="10"/>
  <c r="AZ52" i="10"/>
  <c r="AY50" i="10"/>
  <c r="AV50" i="10"/>
  <c r="AY47" i="10"/>
  <c r="AV47" i="10"/>
  <c r="AY41" i="10"/>
  <c r="AV41" i="10"/>
  <c r="AY45" i="10"/>
  <c r="AV45" i="10"/>
  <c r="AY49" i="10"/>
  <c r="AV49" i="10"/>
  <c r="AY42" i="10"/>
  <c r="AV42" i="10"/>
  <c r="AZ57" i="10"/>
  <c r="AW57" i="10"/>
  <c r="AW56" i="10"/>
  <c r="AZ56" i="10"/>
  <c r="AZ17" i="10"/>
  <c r="AW17" i="10"/>
  <c r="AY23" i="10"/>
  <c r="AV23" i="10"/>
  <c r="AY22" i="10"/>
  <c r="AV22" i="10"/>
  <c r="AY21" i="10"/>
  <c r="AV21" i="10"/>
  <c r="AY30" i="10"/>
  <c r="AV30" i="10"/>
  <c r="AV20" i="10"/>
  <c r="AY20" i="10"/>
  <c r="AV28" i="10"/>
  <c r="AY28" i="10"/>
  <c r="AY35" i="10"/>
  <c r="AV35" i="10"/>
  <c r="AW20" i="10"/>
  <c r="AZ20" i="10"/>
  <c r="AY53" i="10"/>
  <c r="AV53" i="10"/>
  <c r="AY55" i="10"/>
  <c r="AV55" i="10"/>
  <c r="AZ46" i="10"/>
  <c r="AW46" i="10"/>
  <c r="AZ53" i="10"/>
  <c r="AW53" i="10"/>
  <c r="AW19" i="10"/>
  <c r="AZ19" i="10"/>
  <c r="AZ29" i="10"/>
  <c r="AW29" i="10"/>
  <c r="AK21" i="10"/>
  <c r="AK44" i="10"/>
  <c r="AJ17" i="10"/>
  <c r="AJ19" i="10"/>
  <c r="AK49" i="10"/>
  <c r="AK34" i="10"/>
  <c r="AI16" i="10"/>
  <c r="AI14" i="10" s="1"/>
  <c r="G10" i="7" s="1"/>
  <c r="AJ27" i="10"/>
  <c r="AK50" i="10"/>
  <c r="AK42" i="10"/>
  <c r="Z15" i="10"/>
  <c r="AJ57" i="10"/>
  <c r="AJ28" i="10"/>
  <c r="AJ29" i="10"/>
  <c r="AJ33" i="10"/>
  <c r="AK41" i="10"/>
  <c r="AK18" i="10"/>
  <c r="AJ53" i="10"/>
  <c r="AJ56" i="10"/>
  <c r="AJ48" i="10"/>
  <c r="AA15" i="10"/>
  <c r="AY15" i="10" s="1"/>
  <c r="AJ25" i="10"/>
  <c r="AK31" i="10"/>
  <c r="AK37" i="10"/>
  <c r="C14" i="10"/>
  <c r="AK32" i="10"/>
  <c r="AJ52" i="10"/>
  <c r="AS32" i="10"/>
  <c r="Z16" i="10"/>
  <c r="AA16" i="10"/>
  <c r="AY16" i="10" s="1"/>
  <c r="AK40" i="10"/>
  <c r="AJ16" i="10"/>
  <c r="AK16" i="10"/>
  <c r="AK24" i="10"/>
  <c r="AR33" i="10"/>
  <c r="AT33" i="10" s="1"/>
  <c r="AK47" i="10"/>
  <c r="AK45" i="10"/>
  <c r="AK35" i="10"/>
  <c r="AR15" i="10"/>
  <c r="AT15" i="10" s="1"/>
  <c r="AR44" i="10"/>
  <c r="AT44" i="10" s="1"/>
  <c r="AR50" i="10"/>
  <c r="AT50" i="10" s="1"/>
  <c r="AR29" i="10"/>
  <c r="AT29" i="10" s="1"/>
  <c r="AS21" i="10"/>
  <c r="AR48" i="10"/>
  <c r="AT48" i="10" s="1"/>
  <c r="AR40" i="10"/>
  <c r="AT40" i="10" s="1"/>
  <c r="AR28" i="10"/>
  <c r="AT28" i="10" s="1"/>
  <c r="AR22" i="10"/>
  <c r="AT22" i="10" s="1"/>
  <c r="AR20" i="10"/>
  <c r="AT20" i="10" s="1"/>
  <c r="AR53" i="10"/>
  <c r="AT53" i="10" s="1"/>
  <c r="AR43" i="10"/>
  <c r="AT43" i="10" s="1"/>
  <c r="AR16" i="10"/>
  <c r="AT16" i="10" s="1"/>
  <c r="AR42" i="10"/>
  <c r="AT42" i="10" s="1"/>
  <c r="AR37" i="10"/>
  <c r="AT37" i="10" s="1"/>
  <c r="AR21" i="10"/>
  <c r="AU21" i="10" s="1"/>
  <c r="AR26" i="10"/>
  <c r="AT26" i="10" s="1"/>
  <c r="AR46" i="10"/>
  <c r="AT46" i="10" s="1"/>
  <c r="AR25" i="10"/>
  <c r="AT25" i="10" s="1"/>
  <c r="AR38" i="10"/>
  <c r="AT38" i="10" s="1"/>
  <c r="AR47" i="10"/>
  <c r="AT47" i="10" s="1"/>
  <c r="AJ43" i="10"/>
  <c r="AK23" i="10"/>
  <c r="AJ54" i="10"/>
  <c r="AR51" i="10"/>
  <c r="AT51" i="10" s="1"/>
  <c r="AR30" i="10"/>
  <c r="AT30" i="10" s="1"/>
  <c r="AH14" i="10"/>
  <c r="AK55" i="10"/>
  <c r="AJ55" i="10"/>
  <c r="AJ38" i="10"/>
  <c r="AK38" i="10"/>
  <c r="AK15" i="10"/>
  <c r="AK51" i="10"/>
  <c r="AJ51" i="10"/>
  <c r="AR31" i="10"/>
  <c r="AT31" i="10" s="1"/>
  <c r="AR24" i="10"/>
  <c r="AT24" i="10" s="1"/>
  <c r="AR49" i="10"/>
  <c r="AT49" i="10" s="1"/>
  <c r="AR45" i="10"/>
  <c r="AT45" i="10" s="1"/>
  <c r="AR17" i="10"/>
  <c r="AT17" i="10" s="1"/>
  <c r="AJ46" i="10"/>
  <c r="AR34" i="10"/>
  <c r="AT34" i="10" s="1"/>
  <c r="AR41" i="10"/>
  <c r="AT41" i="10" s="1"/>
  <c r="AR32" i="10"/>
  <c r="AS16" i="10"/>
  <c r="AU54" i="10"/>
  <c r="AK39" i="10"/>
  <c r="AJ39" i="10"/>
  <c r="AR27" i="10"/>
  <c r="AT27" i="10" s="1"/>
  <c r="AR23" i="10"/>
  <c r="AT23" i="10" s="1"/>
  <c r="AS27" i="10"/>
  <c r="AN54" i="10"/>
  <c r="AR57" i="10"/>
  <c r="AT57" i="10" s="1"/>
  <c r="AJ30" i="10"/>
  <c r="AK30" i="10"/>
  <c r="AJ36" i="10"/>
  <c r="AK36" i="10"/>
  <c r="AK26" i="10"/>
  <c r="AJ26" i="10"/>
  <c r="AR36" i="10"/>
  <c r="AT36" i="10" s="1"/>
  <c r="AR39" i="10"/>
  <c r="AT39" i="10" s="1"/>
  <c r="AR35" i="10"/>
  <c r="AT35" i="10" s="1"/>
  <c r="AR55" i="10"/>
  <c r="AT55" i="10" s="1"/>
  <c r="AR18" i="10"/>
  <c r="AT18" i="10" s="1"/>
  <c r="AR19" i="10"/>
  <c r="AT19" i="10" s="1"/>
  <c r="AR52" i="10"/>
  <c r="AT52" i="10" s="1"/>
  <c r="AR56" i="10"/>
  <c r="AT56" i="10" s="1"/>
  <c r="AS19" i="10"/>
  <c r="Y14" i="10"/>
  <c r="AS25" i="10"/>
  <c r="AN41" i="10"/>
  <c r="AS41" i="10"/>
  <c r="AS53" i="10"/>
  <c r="AN53" i="10"/>
  <c r="AN55" i="10"/>
  <c r="AS55" i="10"/>
  <c r="AS24" i="10"/>
  <c r="T15" i="10"/>
  <c r="T14" i="10" s="1"/>
  <c r="AN15" i="10"/>
  <c r="Q14" i="10"/>
  <c r="AD15" i="10"/>
  <c r="AD14" i="10" s="1"/>
  <c r="AN20" i="10"/>
  <c r="AS20" i="10"/>
  <c r="AS34" i="10"/>
  <c r="AS44" i="10"/>
  <c r="AN44" i="10"/>
  <c r="AN57" i="10"/>
  <c r="AS18" i="10"/>
  <c r="AN29" i="10"/>
  <c r="AS29" i="10"/>
  <c r="AN38" i="10"/>
  <c r="AS38" i="10"/>
  <c r="AS46" i="10"/>
  <c r="AN46" i="10"/>
  <c r="AN48" i="10"/>
  <c r="AS48" i="10"/>
  <c r="AN31" i="10"/>
  <c r="AS22" i="10"/>
  <c r="AS17" i="10"/>
  <c r="AN42" i="10"/>
  <c r="AS42" i="10"/>
  <c r="AS50" i="10"/>
  <c r="AN18" i="10"/>
  <c r="AS35" i="10"/>
  <c r="AN35" i="10"/>
  <c r="AS56" i="10"/>
  <c r="AN56" i="10"/>
  <c r="AM14" i="10"/>
  <c r="AN26" i="10"/>
  <c r="AS26" i="10"/>
  <c r="AN36" i="10"/>
  <c r="AS36" i="10"/>
  <c r="AS39" i="10"/>
  <c r="AN39" i="10"/>
  <c r="AS30" i="10"/>
  <c r="AS40" i="10"/>
  <c r="AN45" i="10"/>
  <c r="AS45" i="10"/>
  <c r="AS47" i="10"/>
  <c r="AN47" i="10"/>
  <c r="AS43" i="10"/>
  <c r="AS52" i="10"/>
  <c r="AS28" i="10"/>
  <c r="AS23" i="10"/>
  <c r="AS37" i="10"/>
  <c r="AN49" i="10"/>
  <c r="AS49" i="10"/>
  <c r="AN51" i="10"/>
  <c r="AS51" i="10"/>
  <c r="AS33" i="10"/>
  <c r="AS31" i="10"/>
  <c r="AN37" i="10"/>
  <c r="C5" i="7"/>
  <c r="AZ30" i="10" l="1"/>
  <c r="AW30" i="10"/>
  <c r="AW39" i="10"/>
  <c r="AZ39" i="10"/>
  <c r="AW47" i="10"/>
  <c r="AZ47" i="10"/>
  <c r="AZ37" i="10"/>
  <c r="AW37" i="10"/>
  <c r="AZ41" i="10"/>
  <c r="AW41" i="10"/>
  <c r="AZ26" i="10"/>
  <c r="AW26" i="10"/>
  <c r="AX54" i="10"/>
  <c r="BA54" i="10"/>
  <c r="AW51" i="10"/>
  <c r="AZ51" i="10"/>
  <c r="AW40" i="10"/>
  <c r="AZ40" i="10"/>
  <c r="AW31" i="10"/>
  <c r="AZ31" i="10"/>
  <c r="AZ15" i="10"/>
  <c r="AW15" i="10"/>
  <c r="AW55" i="10"/>
  <c r="AZ55" i="10"/>
  <c r="BA21" i="10"/>
  <c r="AX21" i="10"/>
  <c r="AW35" i="10"/>
  <c r="AZ35" i="10"/>
  <c r="AW24" i="10"/>
  <c r="AZ24" i="10"/>
  <c r="AV16" i="10"/>
  <c r="AW32" i="10"/>
  <c r="AZ32" i="10"/>
  <c r="AZ42" i="10"/>
  <c r="AW42" i="10"/>
  <c r="AZ34" i="10"/>
  <c r="AW34" i="10"/>
  <c r="AW44" i="10"/>
  <c r="AZ44" i="10"/>
  <c r="AW36" i="10"/>
  <c r="AZ36" i="10"/>
  <c r="AZ38" i="10"/>
  <c r="AW38" i="10"/>
  <c r="AW23" i="10"/>
  <c r="AZ23" i="10"/>
  <c r="AZ45" i="10"/>
  <c r="AW45" i="10"/>
  <c r="AW16" i="10"/>
  <c r="AZ16" i="10"/>
  <c r="AA14" i="10"/>
  <c r="E10" i="7" s="1"/>
  <c r="AV15" i="10"/>
  <c r="AZ18" i="10"/>
  <c r="AW18" i="10"/>
  <c r="AZ50" i="10"/>
  <c r="AW50" i="10"/>
  <c r="AZ49" i="10"/>
  <c r="AW49" i="10"/>
  <c r="AZ21" i="10"/>
  <c r="AW21" i="10"/>
  <c r="Z14" i="10"/>
  <c r="AU15" i="10"/>
  <c r="AU23" i="10"/>
  <c r="AU43" i="10"/>
  <c r="AU29" i="10"/>
  <c r="AU26" i="10"/>
  <c r="AU33" i="10"/>
  <c r="AU35" i="10"/>
  <c r="AU45" i="10"/>
  <c r="AU28" i="10"/>
  <c r="AT21" i="10"/>
  <c r="AU50" i="10"/>
  <c r="AU41" i="10"/>
  <c r="AU38" i="10"/>
  <c r="D10" i="7"/>
  <c r="D14" i="7" s="1"/>
  <c r="G14" i="7"/>
  <c r="AU48" i="10"/>
  <c r="AU49" i="10"/>
  <c r="AU47" i="10"/>
  <c r="AU27" i="10"/>
  <c r="AU16" i="10"/>
  <c r="AU51" i="10"/>
  <c r="AU44" i="10"/>
  <c r="AU34" i="10"/>
  <c r="AU25" i="10"/>
  <c r="AU39" i="10"/>
  <c r="AU42" i="10"/>
  <c r="AU40" i="10"/>
  <c r="AU20" i="10"/>
  <c r="AU37" i="10"/>
  <c r="AU36" i="10"/>
  <c r="AU57" i="10"/>
  <c r="AU30" i="10"/>
  <c r="AU22" i="10"/>
  <c r="AU53" i="10"/>
  <c r="AU46" i="10"/>
  <c r="AU18" i="10"/>
  <c r="AU55" i="10"/>
  <c r="AU56" i="10"/>
  <c r="AU19" i="10"/>
  <c r="AU31" i="10"/>
  <c r="AJ14" i="10"/>
  <c r="AR14" i="10"/>
  <c r="AK14" i="10"/>
  <c r="H10" i="7" s="1"/>
  <c r="AU24" i="10"/>
  <c r="AU52" i="10"/>
  <c r="AT32" i="10"/>
  <c r="AU32" i="10"/>
  <c r="AU17" i="10"/>
  <c r="AS14" i="10"/>
  <c r="AN14" i="10"/>
  <c r="BA56" i="10" l="1"/>
  <c r="AX56" i="10"/>
  <c r="BA53" i="10"/>
  <c r="AX53" i="10"/>
  <c r="BA36" i="10"/>
  <c r="AX36" i="10"/>
  <c r="AX42" i="10"/>
  <c r="BA42" i="10"/>
  <c r="BA44" i="10"/>
  <c r="AX44" i="10"/>
  <c r="AX47" i="10"/>
  <c r="BA47" i="10"/>
  <c r="BA33" i="10"/>
  <c r="AX33" i="10"/>
  <c r="BA23" i="10"/>
  <c r="AX23" i="10"/>
  <c r="BA52" i="10"/>
  <c r="AX52" i="10"/>
  <c r="AX22" i="10"/>
  <c r="BA22" i="10"/>
  <c r="AX39" i="10"/>
  <c r="BA39" i="10"/>
  <c r="BA49" i="10"/>
  <c r="AX49" i="10"/>
  <c r="AX38" i="10"/>
  <c r="BA38" i="10"/>
  <c r="BA28" i="10"/>
  <c r="AX28" i="10"/>
  <c r="AX26" i="10"/>
  <c r="BA26" i="10"/>
  <c r="AX15" i="10"/>
  <c r="BA15" i="10"/>
  <c r="AW14" i="10"/>
  <c r="AX55" i="10"/>
  <c r="BA55" i="10"/>
  <c r="BA37" i="10"/>
  <c r="AX37" i="10"/>
  <c r="BA17" i="10"/>
  <c r="AX17" i="10"/>
  <c r="AX31" i="10"/>
  <c r="BA31" i="10"/>
  <c r="AX18" i="10"/>
  <c r="BA18" i="10"/>
  <c r="AX30" i="10"/>
  <c r="BA30" i="10"/>
  <c r="BA20" i="10"/>
  <c r="AX20" i="10"/>
  <c r="BA25" i="10"/>
  <c r="AX25" i="10"/>
  <c r="BA16" i="10"/>
  <c r="AX16" i="10"/>
  <c r="BA48" i="10"/>
  <c r="AX48" i="10"/>
  <c r="BA41" i="10"/>
  <c r="AX41" i="10"/>
  <c r="BA45" i="10"/>
  <c r="AX45" i="10"/>
  <c r="BA29" i="10"/>
  <c r="AX29" i="10"/>
  <c r="AX51" i="10"/>
  <c r="BA51" i="10"/>
  <c r="BA24" i="10"/>
  <c r="AX24" i="10"/>
  <c r="BA32" i="10"/>
  <c r="AX32" i="10"/>
  <c r="AX19" i="10"/>
  <c r="BA19" i="10"/>
  <c r="AX46" i="10"/>
  <c r="BA46" i="10"/>
  <c r="BA57" i="10"/>
  <c r="AX57" i="10"/>
  <c r="BA40" i="10"/>
  <c r="AX40" i="10"/>
  <c r="AX34" i="10"/>
  <c r="BA34" i="10"/>
  <c r="AX27" i="10"/>
  <c r="BA27" i="10"/>
  <c r="AX50" i="10"/>
  <c r="BA50" i="10"/>
  <c r="AX35" i="10"/>
  <c r="BA35" i="10"/>
  <c r="AX43" i="10"/>
  <c r="BA43" i="10"/>
  <c r="AV14" i="10"/>
  <c r="AZ14" i="10"/>
  <c r="AT14" i="10"/>
  <c r="J10" i="7"/>
  <c r="J14" i="7" s="1"/>
  <c r="H14" i="7"/>
  <c r="AU14" i="10"/>
  <c r="BA14" i="10" l="1"/>
  <c r="AX14" i="10"/>
  <c r="K10" i="7"/>
  <c r="K14" i="7" s="1"/>
  <c r="AY14" i="10" l="1"/>
</calcChain>
</file>

<file path=xl/sharedStrings.xml><?xml version="1.0" encoding="utf-8"?>
<sst xmlns="http://schemas.openxmlformats.org/spreadsheetml/2006/main" count="138" uniqueCount="87">
  <si>
    <t>Grafika fiskālā ietekme</t>
  </si>
  <si>
    <t>2023.g. 4 mēn.</t>
  </si>
  <si>
    <t>sākot ar 01.01.2024. (12 mēn.)</t>
  </si>
  <si>
    <t>sākot ar 01.01.2025. (12 mēn.)</t>
  </si>
  <si>
    <t>slodze</t>
  </si>
  <si>
    <t>tikai likme</t>
  </si>
  <si>
    <t>likme + slodze</t>
  </si>
  <si>
    <t>pārējie</t>
  </si>
  <si>
    <t>x</t>
  </si>
  <si>
    <t>pirmsskola, 6.69€</t>
  </si>
  <si>
    <t>kopā</t>
  </si>
  <si>
    <t>Grafika modelēšana</t>
  </si>
  <si>
    <t>Aprēķiniem:</t>
  </si>
  <si>
    <t>1.st. likme, €</t>
  </si>
  <si>
    <t>Slodzes sastāvs</t>
  </si>
  <si>
    <t>Slodze, stundas mēnesī</t>
  </si>
  <si>
    <t>VSAOI</t>
  </si>
  <si>
    <t>65%, 35%</t>
  </si>
  <si>
    <r>
      <rPr>
        <sz val="11"/>
        <color theme="1"/>
        <rFont val="Calibri Light"/>
        <family val="2"/>
        <charset val="204"/>
        <scheme val="major"/>
      </rPr>
      <t xml:space="preserve">Pašvaldības, atgrupējot </t>
    </r>
    <r>
      <rPr>
        <sz val="11"/>
        <color theme="1"/>
        <rFont val="Wingdings"/>
        <charset val="2"/>
      </rPr>
      <t>÷</t>
    </r>
  </si>
  <si>
    <t>Slodzes līdzsvarošana</t>
  </si>
  <si>
    <t>Kopā finansējums (vienam mēnesim)</t>
  </si>
  <si>
    <t>Pašvaldība</t>
  </si>
  <si>
    <t>Kopējais finansējums
1 mēnesim, no 01.01.23.</t>
  </si>
  <si>
    <t>Skolotājiem, fonds pēc na, eiro</t>
  </si>
  <si>
    <t>Darba samaksa citiem amatiem (fakts)</t>
  </si>
  <si>
    <t>Darba samaksa citiem amatiem, % no kopējā</t>
  </si>
  <si>
    <t>Darba samaksa citiem amatiem (teor.)</t>
  </si>
  <si>
    <r>
      <t xml:space="preserve">Papildu samaksa par </t>
    </r>
    <r>
      <rPr>
        <sz val="11"/>
        <color theme="1"/>
        <rFont val="Calibri"/>
        <family val="2"/>
        <charset val="204"/>
      </rPr>
      <t>≠ parastām progr.</t>
    </r>
    <r>
      <rPr>
        <sz val="11"/>
        <color theme="1"/>
        <rFont val="Calibri"/>
        <family val="2"/>
        <charset val="204"/>
        <scheme val="minor"/>
      </rPr>
      <t>, izņemot spec.pr., eiro</t>
    </r>
  </si>
  <si>
    <t>Kopējais finansējums
1 mēnesim, 01.09.2022., 7.50€</t>
  </si>
  <si>
    <t>Skolotāju stundas mēnesī kopā</t>
  </si>
  <si>
    <t>Skolotājiem, pie nesabalansētas esošās slodzes (pie izvēlētās 1 st. likmes)</t>
  </si>
  <si>
    <r>
      <t>Papildus nepieciešamais finansējums mēnesim, € (</t>
    </r>
    <r>
      <rPr>
        <u/>
        <sz val="11"/>
        <color theme="1"/>
        <rFont val="Calibri"/>
        <family val="2"/>
        <charset val="204"/>
        <scheme val="minor"/>
      </rPr>
      <t>pirms streika naudas</t>
    </r>
    <r>
      <rPr>
        <sz val="11"/>
        <color theme="1"/>
        <rFont val="Calibri"/>
        <family val="2"/>
        <scheme val="minor"/>
      </rPr>
      <t>)</t>
    </r>
  </si>
  <si>
    <t>Skolotāju skaits, kam 2022./2023. m.g. tarificēts vairāk par 23,4 (65%) mācību stundām</t>
  </si>
  <si>
    <t>Skolotājiem tarificēto stundu skaits</t>
  </si>
  <si>
    <t>Maksimālais skolotāju likmju skaits, kas būtu vakants</t>
  </si>
  <si>
    <t xml:space="preserve">Papildus nepieciešamais finansējums mēnesim, € </t>
  </si>
  <si>
    <t>Starpība: streiks - tikai ceļam 1 st. likmi</t>
  </si>
  <si>
    <t>Starpība: streiks - tikai līdzsvarojam slodzi</t>
  </si>
  <si>
    <t>Starpība: streiks - gan 1 st. likme, gan slodzes līdzsvarošana</t>
  </si>
  <si>
    <t>Sākot ar 01.09.2023.</t>
  </si>
  <si>
    <t>Sākot ar 01.01.2024.</t>
  </si>
  <si>
    <t>Sākot ar 01.01.2025.</t>
  </si>
  <si>
    <t>Kopā/vidējais/tml.</t>
  </si>
  <si>
    <t>Ādažu novads</t>
  </si>
  <si>
    <t>Aizkraukles novads</t>
  </si>
  <si>
    <t>Alūksnes novads</t>
  </si>
  <si>
    <t>Augšdaugavas novads</t>
  </si>
  <si>
    <t>Balvu novads</t>
  </si>
  <si>
    <t>Bauskas novads</t>
  </si>
  <si>
    <t>Cēsu novads</t>
  </si>
  <si>
    <t>Daugavpils</t>
  </si>
  <si>
    <t>Dienvidkurzemes novads</t>
  </si>
  <si>
    <t>Dobeles novads</t>
  </si>
  <si>
    <t>Gulbenes novads</t>
  </si>
  <si>
    <t>Jēkabpils novads</t>
  </si>
  <si>
    <t>Jelgava</t>
  </si>
  <si>
    <t>Jelgavas novads</t>
  </si>
  <si>
    <t>Jūrmala</t>
  </si>
  <si>
    <t>Ķekavas novads</t>
  </si>
  <si>
    <t>Krāslavas novads</t>
  </si>
  <si>
    <t>Kuldīgas novads</t>
  </si>
  <si>
    <t>Liepāja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</si>
  <si>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</si>
  <si>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</si>
  <si>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</si>
  <si>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</si>
  <si>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</si>
  <si>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</si>
  <si>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</si>
  <si>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</si>
  <si>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</t>
  </si>
  <si>
    <t>Rēzeknes novads</t>
  </si>
  <si>
    <t>Rīga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</si>
  <si>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</si>
  <si>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</si>
  <si>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</si>
  <si>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</si>
  <si>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</si>
  <si>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</si>
  <si>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</si>
  <si>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</si>
  <si>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</si>
  <si>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</si>
  <si>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</si>
  <si>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</t>
  </si>
  <si>
    <t>Ventspils novads</t>
  </si>
  <si>
    <t>Papildu finansējums (vienam mēnesim)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</si>
</sst>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164" formatCode="_(* #,##0.00_);_(* \(#,##0.00\);_(* &quot;-&quot;??_);_(@_)"/>
    <numFmt numFmtId="165" formatCode="0.00000000"/>
    <numFmt numFmtId="166" formatCode="#,##0\ [$€-1]"/>
    <numFmt numFmtId="167" formatCode="#,##0\ &quot;€&quot;"/>
    <numFmt numFmtId="168" formatCode="0.0%"/>
    <numFmt numFmtId="169" formatCode="#,##0.00\ [$€-1]"/>
    <numFmt numFmtId="170" formatCode="_(* #,##0.0_);_(* \(#,##0.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8C080C"/>
      <name val="Calibri"/>
      <family val="2"/>
      <charset val="186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6669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 Light"/>
      <family val="2"/>
      <charset val="204"/>
      <scheme val="major"/>
    </font>
    <font>
      <b/>
      <sz val="11"/>
      <color theme="1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3CE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66691"/>
        <bgColor indexed="64"/>
      </patternFill>
    </fill>
    <fill>
      <patternFill patternType="solid">
        <fgColor rgb="FF8DE3AA"/>
        <bgColor indexed="64"/>
      </patternFill>
    </fill>
    <fill>
      <patternFill patternType="solid">
        <fgColor rgb="FF9BFFEC"/>
        <bgColor indexed="64"/>
      </patternFill>
    </fill>
  </fills>
  <borders count="14">
    <border>
      <left/>
      <right/>
      <top/>
      <bottom/>
      <diagonal/>
    </border>
    <border>
      <left style="hair">
        <color rgb="FF766691"/>
      </left>
      <right style="hair">
        <color rgb="FF766691"/>
      </right>
      <top style="hair">
        <color rgb="FF766691"/>
      </top>
      <bottom style="hair">
        <color rgb="FF766691"/>
      </bottom>
      <diagonal/>
    </border>
    <border>
      <left style="hair">
        <color rgb="FF766691"/>
      </left>
      <right/>
      <top style="hair">
        <color rgb="FF766691"/>
      </top>
      <bottom style="hair">
        <color rgb="FF766691"/>
      </bottom>
      <diagonal/>
    </border>
    <border>
      <left/>
      <right style="hair">
        <color rgb="FF766691"/>
      </right>
      <top style="hair">
        <color rgb="FF766691"/>
      </top>
      <bottom style="hair">
        <color rgb="FF766691"/>
      </bottom>
      <diagonal/>
    </border>
    <border>
      <left style="hair">
        <color rgb="FF766691"/>
      </left>
      <right/>
      <top/>
      <bottom style="hair">
        <color rgb="FF766691"/>
      </bottom>
      <diagonal/>
    </border>
    <border>
      <left style="hair">
        <color rgb="FF766691"/>
      </left>
      <right style="hair">
        <color rgb="FF766691"/>
      </right>
      <top/>
      <bottom style="hair">
        <color rgb="FF766691"/>
      </bottom>
      <diagonal/>
    </border>
    <border>
      <left style="hair">
        <color rgb="FF766691"/>
      </left>
      <right style="hair">
        <color rgb="FF766691"/>
      </right>
      <top style="hair">
        <color rgb="FF766691"/>
      </top>
      <bottom/>
      <diagonal/>
    </border>
    <border>
      <left style="hair">
        <color rgb="FF766691"/>
      </left>
      <right style="hair">
        <color rgb="FF766691"/>
      </right>
      <top/>
      <bottom/>
      <diagonal/>
    </border>
    <border>
      <left style="hair">
        <color rgb="FF766691"/>
      </left>
      <right/>
      <top style="hair">
        <color rgb="FF766691"/>
      </top>
      <bottom/>
      <diagonal/>
    </border>
    <border>
      <left/>
      <right style="hair">
        <color rgb="FF766691"/>
      </right>
      <top/>
      <bottom style="hair">
        <color rgb="FF766691"/>
      </bottom>
      <diagonal/>
    </border>
    <border>
      <left/>
      <right/>
      <top style="hair">
        <color rgb="FF766691"/>
      </top>
      <bottom style="hair">
        <color rgb="FF766691"/>
      </bottom>
      <diagonal/>
    </border>
    <border>
      <left/>
      <right/>
      <top style="hair">
        <color rgb="FF766691"/>
      </top>
      <bottom/>
      <diagonal/>
    </border>
    <border>
      <left/>
      <right style="hair">
        <color rgb="FF766691"/>
      </right>
      <top style="hair">
        <color rgb="FF766691"/>
      </top>
      <bottom/>
      <diagonal/>
    </border>
    <border>
      <left style="hair">
        <color rgb="FF766691"/>
      </left>
      <right style="hair">
        <color rgb="FF766691"/>
      </right>
      <top style="double">
        <color rgb="FF766691"/>
      </top>
      <bottom style="double">
        <color rgb="FF76669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3">
    <xf numFmtId="0" fontId="0" fillId="0" borderId="0" xfId="0"/>
    <xf numFmtId="165" fontId="0" fillId="0" borderId="1" xfId="0" applyNumberFormat="1" applyBorder="1"/>
    <xf numFmtId="166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right"/>
    </xf>
    <xf numFmtId="166" fontId="2" fillId="2" borderId="1" xfId="0" applyNumberFormat="1" applyFont="1" applyFill="1" applyBorder="1"/>
    <xf numFmtId="166" fontId="0" fillId="0" borderId="3" xfId="0" applyNumberFormat="1" applyBorder="1"/>
    <xf numFmtId="3" fontId="2" fillId="2" borderId="1" xfId="0" applyNumberFormat="1" applyFont="1" applyFill="1" applyBorder="1"/>
    <xf numFmtId="167" fontId="0" fillId="0" borderId="2" xfId="0" applyNumberFormat="1" applyBorder="1"/>
    <xf numFmtId="6" fontId="3" fillId="0" borderId="1" xfId="0" applyNumberFormat="1" applyFont="1" applyBorder="1"/>
    <xf numFmtId="6" fontId="3" fillId="0" borderId="5" xfId="0" applyNumberFormat="1" applyFont="1" applyBorder="1"/>
    <xf numFmtId="167" fontId="0" fillId="0" borderId="1" xfId="0" applyNumberFormat="1" applyBorder="1"/>
    <xf numFmtId="166" fontId="2" fillId="2" borderId="0" xfId="0" applyNumberFormat="1" applyFont="1" applyFill="1"/>
    <xf numFmtId="0" fontId="0" fillId="2" borderId="0" xfId="0" applyFill="1" applyAlignment="1">
      <alignment horizontal="center" vertical="center" wrapText="1"/>
    </xf>
    <xf numFmtId="167" fontId="0" fillId="2" borderId="0" xfId="0" applyNumberForma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6" fillId="4" borderId="0" xfId="0" applyFont="1" applyFill="1"/>
    <xf numFmtId="14" fontId="7" fillId="0" borderId="0" xfId="0" applyNumberFormat="1" applyFont="1" applyAlignment="1">
      <alignment horizontal="left"/>
    </xf>
    <xf numFmtId="9" fontId="2" fillId="2" borderId="1" xfId="1" applyFont="1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right" vertical="center"/>
    </xf>
    <xf numFmtId="9" fontId="8" fillId="0" borderId="1" xfId="0" applyNumberFormat="1" applyFont="1" applyBorder="1" applyAlignment="1">
      <alignment horizontal="center" vertical="center" wrapText="1"/>
    </xf>
    <xf numFmtId="168" fontId="0" fillId="0" borderId="0" xfId="1" applyNumberFormat="1" applyFont="1"/>
    <xf numFmtId="0" fontId="11" fillId="0" borderId="0" xfId="0" applyFont="1"/>
    <xf numFmtId="9" fontId="11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68" fontId="0" fillId="0" borderId="0" xfId="1" applyNumberFormat="1" applyFont="1" applyFill="1"/>
    <xf numFmtId="0" fontId="2" fillId="3" borderId="0" xfId="0" applyFont="1" applyFill="1"/>
    <xf numFmtId="3" fontId="2" fillId="3" borderId="0" xfId="2" applyNumberFormat="1" applyFont="1" applyFill="1"/>
    <xf numFmtId="0" fontId="0" fillId="0" borderId="1" xfId="0" applyBorder="1" applyAlignment="1">
      <alignment horizontal="left" vertical="center"/>
    </xf>
    <xf numFmtId="0" fontId="2" fillId="0" borderId="0" xfId="0" applyFont="1"/>
    <xf numFmtId="166" fontId="2" fillId="2" borderId="0" xfId="0" applyNumberFormat="1" applyFont="1" applyFill="1" applyAlignment="1">
      <alignment horizontal="right" vertic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2" borderId="10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 vertical="center"/>
    </xf>
    <xf numFmtId="166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5" fillId="0" borderId="0" xfId="0" applyFont="1"/>
    <xf numFmtId="0" fontId="15" fillId="0" borderId="13" xfId="0" applyFont="1" applyBorder="1" applyAlignment="1">
      <alignment horizontal="right"/>
    </xf>
    <xf numFmtId="166" fontId="15" fillId="0" borderId="13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69" fontId="12" fillId="2" borderId="0" xfId="0" applyNumberFormat="1" applyFont="1" applyFill="1" applyAlignment="1">
      <alignment horizontal="left" vertical="center"/>
    </xf>
    <xf numFmtId="166" fontId="12" fillId="2" borderId="0" xfId="0" applyNumberFormat="1" applyFont="1" applyFill="1"/>
    <xf numFmtId="169" fontId="12" fillId="2" borderId="0" xfId="0" applyNumberFormat="1" applyFont="1" applyFill="1" applyAlignment="1">
      <alignment horizontal="right" vertical="center"/>
    </xf>
    <xf numFmtId="0" fontId="12" fillId="2" borderId="0" xfId="0" applyFont="1" applyFill="1"/>
    <xf numFmtId="170" fontId="12" fillId="2" borderId="0" xfId="2" applyNumberFormat="1" applyFont="1" applyFill="1" applyAlignment="1">
      <alignment vertical="center"/>
    </xf>
    <xf numFmtId="169" fontId="12" fillId="2" borderId="0" xfId="0" applyNumberFormat="1" applyFont="1" applyFill="1" applyAlignment="1">
      <alignment horizontal="right"/>
    </xf>
    <xf numFmtId="0" fontId="0" fillId="2" borderId="0" xfId="0" applyFill="1"/>
    <xf numFmtId="0" fontId="12" fillId="2" borderId="0" xfId="0" applyFont="1" applyFill="1" applyAlignment="1">
      <alignment horizontal="right"/>
    </xf>
    <xf numFmtId="2" fontId="1" fillId="0" borderId="1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/>
    </xf>
    <xf numFmtId="0" fontId="12" fillId="2" borderId="4" xfId="0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  <xf numFmtId="0" fontId="0" fillId="2" borderId="0" xfId="0" applyFill="1" applyAlignment="1">
      <alignment horizontal="centerContinuous"/>
    </xf>
    <xf numFmtId="0" fontId="0" fillId="2" borderId="1" xfId="0" applyFill="1" applyBorder="1"/>
    <xf numFmtId="16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2" fontId="12" fillId="2" borderId="8" xfId="0" applyNumberFormat="1" applyFont="1" applyFill="1" applyBorder="1" applyAlignment="1">
      <alignment horizontal="centerContinuous" vertical="center"/>
    </xf>
    <xf numFmtId="0" fontId="0" fillId="2" borderId="11" xfId="0" applyFill="1" applyBorder="1" applyAlignment="1">
      <alignment horizontal="centerContinuous" vertical="center"/>
    </xf>
    <xf numFmtId="0" fontId="0" fillId="2" borderId="12" xfId="0" applyFill="1" applyBorder="1" applyAlignment="1">
      <alignment horizontal="centerContinuous"/>
    </xf>
    <xf numFmtId="0" fontId="0" fillId="2" borderId="11" xfId="0" applyFill="1" applyBorder="1" applyAlignment="1">
      <alignment horizontal="centerContinuous"/>
    </xf>
    <xf numFmtId="2" fontId="2" fillId="2" borderId="2" xfId="0" applyNumberFormat="1" applyFont="1" applyFill="1" applyBorder="1" applyAlignment="1">
      <alignment horizontal="centerContinuous" vertical="center"/>
    </xf>
    <xf numFmtId="166" fontId="0" fillId="0" borderId="6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166" fontId="0" fillId="2" borderId="1" xfId="0" applyNumberFormat="1" applyFill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66" fontId="1" fillId="2" borderId="1" xfId="0" applyNumberFormat="1" applyFont="1" applyFill="1" applyBorder="1" applyAlignment="1">
      <alignment horizontal="right" vertical="center"/>
    </xf>
    <xf numFmtId="169" fontId="12" fillId="5" borderId="0" xfId="0" applyNumberFormat="1" applyFont="1" applyFill="1" applyAlignment="1">
      <alignment horizontal="left" vertical="center"/>
    </xf>
    <xf numFmtId="169" fontId="12" fillId="5" borderId="0" xfId="0" applyNumberFormat="1" applyFont="1" applyFill="1" applyAlignment="1">
      <alignment horizontal="center" vertical="center"/>
    </xf>
    <xf numFmtId="166" fontId="12" fillId="5" borderId="0" xfId="0" applyNumberFormat="1" applyFont="1" applyFill="1"/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9" fontId="12" fillId="0" borderId="0" xfId="0" applyNumberFormat="1" applyFont="1" applyAlignment="1">
      <alignment horizontal="left" vertical="center"/>
    </xf>
    <xf numFmtId="166" fontId="2" fillId="5" borderId="1" xfId="0" applyNumberFormat="1" applyFont="1" applyFill="1" applyBorder="1"/>
    <xf numFmtId="9" fontId="2" fillId="5" borderId="1" xfId="1" applyFont="1" applyFill="1" applyBorder="1" applyAlignment="1">
      <alignment horizontal="center" vertical="center"/>
    </xf>
    <xf numFmtId="166" fontId="12" fillId="2" borderId="0" xfId="0" applyNumberFormat="1" applyFont="1" applyFill="1" applyAlignment="1">
      <alignment horizontal="left"/>
    </xf>
    <xf numFmtId="0" fontId="0" fillId="5" borderId="0" xfId="0" applyFill="1"/>
    <xf numFmtId="0" fontId="2" fillId="6" borderId="0" xfId="0" applyFont="1" applyFill="1"/>
    <xf numFmtId="0" fontId="2" fillId="5" borderId="0" xfId="0" applyFont="1" applyFill="1"/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66" fontId="0" fillId="0" borderId="0" xfId="0" applyNumberForma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0" fontId="1" fillId="0" borderId="6" xfId="0" applyNumberFormat="1" applyFont="1" applyBorder="1" applyAlignment="1">
      <alignment horizontal="center" vertical="center"/>
    </xf>
    <xf numFmtId="10" fontId="1" fillId="0" borderId="7" xfId="0" applyNumberFormat="1" applyFont="1" applyBorder="1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Komats" xfId="2" builtinId="3"/>
    <cellStyle name="Parasts" xfId="0" builtinId="0"/>
    <cellStyle name="Procenti" xfId="1" builtinId="5"/>
  </cellStyles>
  <dxfs count="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9BFFEC"/>
      <color rgb="FF8DE3AA"/>
      <color rgb="FFD3CEDC"/>
      <color rgb="FF7666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ECA1-805C-45DA-84C9-D1DEEF94A39F}">
  <sheetPr codeName="Sheet2">
    <tabColor rgb="FF766691"/>
    <pageSetUpPr fitToPage="1"/>
  </sheetPr>
  <dimension ref="C4:K16"/>
  <sheetViews>
    <sheetView showGridLines="0" tabSelected="1" zoomScaleNormal="100" workbookViewId="0">
      <selection activeCell="E21" sqref="E21"/>
    </sheetView>
  </sheetViews>
  <sheetFormatPr defaultRowHeight="14.4" x14ac:dyDescent="0.3"/>
  <cols>
    <col min="1" max="1" width="3" customWidth="1"/>
    <col min="2" max="2" width="2.6640625" customWidth="1"/>
    <col min="3" max="3" width="23.109375" customWidth="1"/>
    <col min="4" max="4" width="13" bestFit="1" customWidth="1"/>
    <col min="5" max="5" width="13.6640625" bestFit="1" customWidth="1"/>
    <col min="7" max="7" width="13.33203125" customWidth="1"/>
    <col min="8" max="8" width="14.33203125" bestFit="1" customWidth="1"/>
    <col min="10" max="10" width="14" customWidth="1"/>
    <col min="11" max="11" width="14.33203125" bestFit="1" customWidth="1"/>
    <col min="12" max="12" width="12.88671875" customWidth="1"/>
    <col min="13" max="13" width="14.88671875" customWidth="1"/>
    <col min="14" max="14" width="14.33203125" bestFit="1" customWidth="1"/>
    <col min="15" max="15" width="12.6640625" customWidth="1"/>
    <col min="16" max="16" width="14.33203125" bestFit="1" customWidth="1"/>
    <col min="17" max="17" width="14" customWidth="1"/>
  </cols>
  <sheetData>
    <row r="4" spans="3:11" x14ac:dyDescent="0.3">
      <c r="C4" s="20" t="s">
        <v>0</v>
      </c>
    </row>
    <row r="5" spans="3:11" x14ac:dyDescent="0.3">
      <c r="C5" s="21">
        <f ca="1">TODAY()</f>
        <v>45030</v>
      </c>
    </row>
    <row r="6" spans="3:11" x14ac:dyDescent="0.3">
      <c r="C6" s="47"/>
    </row>
    <row r="7" spans="3:11" x14ac:dyDescent="0.3">
      <c r="C7" s="73">
        <f>db!B5</f>
        <v>8.5</v>
      </c>
      <c r="D7" s="40"/>
      <c r="E7" s="41"/>
      <c r="F7" s="60">
        <f>db!B6</f>
        <v>9.5399999999999991</v>
      </c>
      <c r="G7" s="61"/>
      <c r="H7" s="41"/>
      <c r="I7" s="60">
        <f>db!B7</f>
        <v>10.35</v>
      </c>
      <c r="J7" s="61"/>
      <c r="K7" s="41"/>
    </row>
    <row r="8" spans="3:11" x14ac:dyDescent="0.3">
      <c r="C8" s="42" t="s">
        <v>1</v>
      </c>
      <c r="D8" s="40"/>
      <c r="E8" s="41"/>
      <c r="F8" s="62" t="s">
        <v>2</v>
      </c>
      <c r="G8" s="63"/>
      <c r="H8" s="64"/>
      <c r="I8" s="60" t="s">
        <v>3</v>
      </c>
      <c r="J8" s="40"/>
      <c r="K8" s="41"/>
    </row>
    <row r="9" spans="3:11" x14ac:dyDescent="0.3">
      <c r="C9" s="35" t="s">
        <v>4</v>
      </c>
      <c r="D9" s="39" t="s">
        <v>5</v>
      </c>
      <c r="E9" s="39" t="s">
        <v>6</v>
      </c>
      <c r="F9" s="35" t="s">
        <v>4</v>
      </c>
      <c r="G9" s="39" t="s">
        <v>5</v>
      </c>
      <c r="H9" s="19" t="s">
        <v>6</v>
      </c>
      <c r="I9" s="35" t="s">
        <v>4</v>
      </c>
      <c r="J9" s="39" t="s">
        <v>5</v>
      </c>
      <c r="K9" s="39" t="s">
        <v>6</v>
      </c>
    </row>
    <row r="10" spans="3:11" x14ac:dyDescent="0.3">
      <c r="C10" s="38" t="str">
        <f>db!V12</f>
        <v>65%, 35%</v>
      </c>
      <c r="D10" s="74">
        <f>db!Y14*4</f>
        <v>-97648</v>
      </c>
      <c r="E10" s="77">
        <f>db!AA14*4</f>
        <v>-1293620</v>
      </c>
      <c r="F10" s="50" t="str">
        <f>db!AF12</f>
        <v>65%, 35%</v>
      </c>
      <c r="G10" s="74">
        <f>db!AI14*12</f>
        <v>-5500668</v>
      </c>
      <c r="H10" s="77">
        <f>db!AK14*12</f>
        <v>-21400680</v>
      </c>
      <c r="I10" s="50" t="str">
        <f>db!AP12</f>
        <v>65%, 35%</v>
      </c>
      <c r="J10" s="74">
        <f>db!AS14*12</f>
        <v>-18415752</v>
      </c>
      <c r="K10" s="74">
        <f>db!AU14*12</f>
        <v>-43372680</v>
      </c>
    </row>
    <row r="11" spans="3:11" x14ac:dyDescent="0.3">
      <c r="C11" s="38" t="s">
        <v>7</v>
      </c>
      <c r="D11" s="75">
        <v>-4522987</v>
      </c>
      <c r="E11" s="43" t="s">
        <v>8</v>
      </c>
      <c r="F11" s="19" t="s">
        <v>8</v>
      </c>
      <c r="G11" s="75">
        <v>-40623362</v>
      </c>
      <c r="H11" s="43" t="s">
        <v>8</v>
      </c>
      <c r="I11" s="19" t="s">
        <v>8</v>
      </c>
      <c r="J11" s="75">
        <v>-61694578</v>
      </c>
      <c r="K11" s="19" t="s">
        <v>8</v>
      </c>
    </row>
    <row r="12" spans="3:11" x14ac:dyDescent="0.3">
      <c r="C12" s="65" t="s">
        <v>9</v>
      </c>
      <c r="D12" s="76">
        <v>-3223226</v>
      </c>
      <c r="E12" s="66" t="s">
        <v>8</v>
      </c>
      <c r="F12" s="67" t="s">
        <v>8</v>
      </c>
      <c r="G12" s="76">
        <v>-21437493</v>
      </c>
      <c r="H12" s="66" t="s">
        <v>8</v>
      </c>
      <c r="I12" s="68" t="s">
        <v>8</v>
      </c>
      <c r="J12" s="78">
        <v>-33387754</v>
      </c>
      <c r="K12" s="68" t="s">
        <v>8</v>
      </c>
    </row>
    <row r="13" spans="3:11" ht="15" thickBot="1" x14ac:dyDescent="0.35">
      <c r="C13" s="69">
        <v>7.75</v>
      </c>
      <c r="D13" s="70"/>
      <c r="E13" s="71"/>
      <c r="F13" s="69">
        <v>9.0399999999999991</v>
      </c>
      <c r="G13" s="72"/>
      <c r="H13" s="71"/>
      <c r="I13" s="69">
        <v>10.35</v>
      </c>
      <c r="J13" s="72"/>
      <c r="K13" s="71"/>
    </row>
    <row r="14" spans="3:11" ht="15.6" thickTop="1" thickBot="1" x14ac:dyDescent="0.35">
      <c r="C14" s="48" t="s">
        <v>10</v>
      </c>
      <c r="D14" s="49">
        <f>D10+D11+D12</f>
        <v>-7843861</v>
      </c>
      <c r="E14" s="49">
        <f>E10+D11+D12</f>
        <v>-9039833</v>
      </c>
      <c r="F14" s="49" t="s">
        <v>8</v>
      </c>
      <c r="G14" s="49">
        <f>G10+G11+G12</f>
        <v>-67561523</v>
      </c>
      <c r="H14" s="49">
        <f>H10+G11+G12</f>
        <v>-83461535</v>
      </c>
      <c r="I14" s="49" t="s">
        <v>8</v>
      </c>
      <c r="J14" s="49">
        <f>J10+J11+J12</f>
        <v>-113498084</v>
      </c>
      <c r="K14" s="49">
        <f>K10+J11+J12</f>
        <v>-138455012</v>
      </c>
    </row>
    <row r="15" spans="3:11" ht="15" thickTop="1" x14ac:dyDescent="0.3">
      <c r="C15" s="21"/>
    </row>
    <row r="16" spans="3:11" x14ac:dyDescent="0.3">
      <c r="C16" s="2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49C5A-37EF-4E1C-ACB2-61483E23B5C7}">
  <sheetPr codeName="Sheet3">
    <tabColor rgb="FFD3CEDC"/>
    <pageSetUpPr fitToPage="1"/>
  </sheetPr>
  <dimension ref="A1:BA57"/>
  <sheetViews>
    <sheetView showGridLines="0" zoomScaleNormal="100" workbookViewId="0">
      <pane xSplit="1" topLeftCell="AV1" activePane="topRight" state="frozen"/>
      <selection pane="topRight" activeCell="AV14" sqref="AV14"/>
    </sheetView>
  </sheetViews>
  <sheetFormatPr defaultRowHeight="14.4" outlineLevelRow="1" x14ac:dyDescent="0.3"/>
  <cols>
    <col min="1" max="1" width="23.5546875" bestFit="1" customWidth="1"/>
    <col min="2" max="2" width="15.33203125" customWidth="1"/>
    <col min="3" max="3" width="13.88671875" customWidth="1"/>
    <col min="4" max="4" width="16.44140625" customWidth="1"/>
    <col min="5" max="5" width="19" customWidth="1"/>
    <col min="6" max="6" width="12.5546875" customWidth="1"/>
    <col min="7" max="7" width="11.88671875" customWidth="1"/>
    <col min="8" max="8" width="15.6640625" customWidth="1"/>
    <col min="9" max="10" width="16" customWidth="1"/>
    <col min="11" max="11" width="13.44140625" customWidth="1"/>
    <col min="12" max="12" width="16.44140625" customWidth="1"/>
    <col min="13" max="14" width="13.5546875" customWidth="1"/>
    <col min="15" max="16" width="14.88671875" customWidth="1"/>
    <col min="17" max="18" width="15.6640625" customWidth="1"/>
    <col min="19" max="19" width="17" customWidth="1"/>
    <col min="20" max="20" width="17.88671875" customWidth="1"/>
    <col min="21" max="21" width="20.5546875" customWidth="1"/>
    <col min="22" max="22" width="18.5546875" customWidth="1"/>
    <col min="23" max="23" width="20" customWidth="1"/>
    <col min="24" max="27" width="18.5546875" customWidth="1"/>
    <col min="28" max="28" width="2.5546875" customWidth="1"/>
    <col min="29" max="29" width="14.33203125" customWidth="1"/>
    <col min="30" max="31" width="19.44140625" customWidth="1"/>
    <col min="32" max="32" width="18.44140625" customWidth="1"/>
    <col min="33" max="37" width="15.6640625" customWidth="1"/>
    <col min="38" max="38" width="2" customWidth="1"/>
    <col min="39" max="39" width="16.88671875" bestFit="1" customWidth="1"/>
    <col min="40" max="40" width="17.5546875" customWidth="1"/>
    <col min="41" max="47" width="19.5546875" customWidth="1"/>
    <col min="48" max="53" width="13.5546875" customWidth="1"/>
  </cols>
  <sheetData>
    <row r="1" spans="1:53" x14ac:dyDescent="0.3">
      <c r="A1" s="20" t="s">
        <v>11</v>
      </c>
      <c r="I1" s="27"/>
      <c r="AO1" s="36"/>
      <c r="AP1" s="36"/>
      <c r="AQ1" s="36"/>
      <c r="AR1" s="36"/>
    </row>
    <row r="2" spans="1:53" x14ac:dyDescent="0.3">
      <c r="A2" s="21">
        <f ca="1">TODAY()</f>
        <v>45030</v>
      </c>
      <c r="I2" s="27"/>
      <c r="AO2" s="36"/>
      <c r="AP2" s="36"/>
      <c r="AQ2" s="36"/>
      <c r="AR2" s="36"/>
    </row>
    <row r="3" spans="1:53" x14ac:dyDescent="0.3">
      <c r="I3" s="27"/>
      <c r="AO3" s="36"/>
      <c r="AP3" s="36"/>
      <c r="AQ3" s="36"/>
      <c r="AR3" s="36"/>
    </row>
    <row r="4" spans="1:53" x14ac:dyDescent="0.3">
      <c r="A4" s="17" t="s">
        <v>12</v>
      </c>
      <c r="B4" s="17" t="s">
        <v>13</v>
      </c>
      <c r="C4" s="18" t="s">
        <v>14</v>
      </c>
      <c r="D4" s="18" t="s">
        <v>15</v>
      </c>
      <c r="E4" s="17" t="s">
        <v>16</v>
      </c>
      <c r="I4" s="27"/>
      <c r="AO4" s="36"/>
      <c r="AP4" s="36"/>
      <c r="AQ4" s="36"/>
      <c r="AR4" s="36"/>
    </row>
    <row r="5" spans="1:53" x14ac:dyDescent="0.3">
      <c r="A5" s="35" t="s">
        <v>1</v>
      </c>
      <c r="B5" s="59">
        <v>8.5</v>
      </c>
      <c r="C5" s="100" t="s">
        <v>17</v>
      </c>
      <c r="D5" s="94">
        <f>36*4</f>
        <v>144</v>
      </c>
      <c r="E5" s="97">
        <v>0.2359</v>
      </c>
      <c r="I5" s="27"/>
      <c r="AO5" s="36"/>
      <c r="AP5" s="36"/>
      <c r="AQ5" s="36"/>
    </row>
    <row r="6" spans="1:53" x14ac:dyDescent="0.3">
      <c r="A6" s="35" t="s">
        <v>2</v>
      </c>
      <c r="B6" s="45">
        <v>9.5399999999999991</v>
      </c>
      <c r="C6" s="101"/>
      <c r="D6" s="95"/>
      <c r="E6" s="98"/>
      <c r="H6" s="26"/>
      <c r="I6" s="27"/>
    </row>
    <row r="7" spans="1:53" x14ac:dyDescent="0.3">
      <c r="A7" s="35" t="s">
        <v>3</v>
      </c>
      <c r="B7" s="45">
        <v>10.35</v>
      </c>
      <c r="C7" s="102"/>
      <c r="D7" s="96"/>
      <c r="E7" s="99"/>
      <c r="H7" s="26"/>
    </row>
    <row r="8" spans="1:53" x14ac:dyDescent="0.3">
      <c r="A8" s="30"/>
      <c r="B8" s="31"/>
      <c r="C8" s="30"/>
      <c r="F8" s="91"/>
      <c r="G8" s="92"/>
      <c r="H8" s="32"/>
      <c r="AV8" s="93"/>
    </row>
    <row r="9" spans="1:53" x14ac:dyDescent="0.3">
      <c r="A9" s="30"/>
      <c r="B9" s="31"/>
      <c r="C9" s="30"/>
      <c r="F9" s="91"/>
      <c r="G9" s="92"/>
      <c r="H9" s="32"/>
      <c r="T9" s="46"/>
      <c r="U9" s="46"/>
      <c r="V9" s="30"/>
      <c r="W9" s="46"/>
      <c r="X9" s="46"/>
      <c r="Y9" s="30"/>
      <c r="Z9" s="46"/>
      <c r="AA9" s="46"/>
    </row>
    <row r="10" spans="1:53" x14ac:dyDescent="0.3">
      <c r="A10" s="30"/>
      <c r="B10" s="31"/>
      <c r="C10" s="30"/>
      <c r="F10" s="91"/>
      <c r="G10" s="92"/>
      <c r="H10" s="32"/>
      <c r="T10" s="46"/>
      <c r="U10" s="46"/>
      <c r="V10" s="30"/>
      <c r="W10" s="46"/>
      <c r="X10" s="46"/>
      <c r="Y10" s="30"/>
      <c r="Z10" s="46"/>
      <c r="AA10" s="46"/>
    </row>
    <row r="11" spans="1:53" x14ac:dyDescent="0.3">
      <c r="A11" s="44" t="s">
        <v>18</v>
      </c>
      <c r="B11" s="31"/>
      <c r="C11" s="30"/>
      <c r="F11" s="91"/>
      <c r="G11" s="92"/>
      <c r="H11" s="32"/>
    </row>
    <row r="12" spans="1:53" outlineLevel="1" x14ac:dyDescent="0.3">
      <c r="A12" s="84"/>
      <c r="B12" s="51"/>
      <c r="C12" s="51"/>
      <c r="D12" s="51"/>
      <c r="E12" s="51"/>
      <c r="F12" s="51"/>
      <c r="G12" s="51"/>
      <c r="H12" s="51"/>
      <c r="I12" s="51"/>
      <c r="J12" s="79"/>
      <c r="K12" s="80"/>
      <c r="L12" s="80"/>
      <c r="M12" s="80"/>
      <c r="N12" s="80"/>
      <c r="O12" s="80"/>
      <c r="P12" s="81"/>
      <c r="Q12" s="81"/>
      <c r="R12" s="52"/>
      <c r="S12" s="53">
        <f>B5</f>
        <v>8.5</v>
      </c>
      <c r="T12" s="52"/>
      <c r="U12" s="87" t="s">
        <v>19</v>
      </c>
      <c r="V12" s="58" t="s">
        <v>17</v>
      </c>
      <c r="W12" s="55">
        <f>65%*36</f>
        <v>23.4</v>
      </c>
      <c r="X12" s="56">
        <f>B5</f>
        <v>8.5</v>
      </c>
      <c r="Y12" s="52"/>
      <c r="Z12" s="52"/>
      <c r="AA12" s="52"/>
      <c r="AB12" s="57"/>
      <c r="AC12" s="53">
        <f>B6</f>
        <v>9.5399999999999991</v>
      </c>
      <c r="AD12" s="52"/>
      <c r="AE12" s="52" t="s">
        <v>19</v>
      </c>
      <c r="AF12" s="54" t="s">
        <v>17</v>
      </c>
      <c r="AG12" s="55">
        <f>65%*36</f>
        <v>23.4</v>
      </c>
      <c r="AH12" s="56">
        <f>B6</f>
        <v>9.5399999999999991</v>
      </c>
      <c r="AI12" s="52"/>
      <c r="AJ12" s="52"/>
      <c r="AK12" s="52"/>
      <c r="AL12" s="57"/>
      <c r="AM12" s="53">
        <f>B7</f>
        <v>10.35</v>
      </c>
      <c r="AN12" s="52"/>
      <c r="AO12" s="52" t="s">
        <v>19</v>
      </c>
      <c r="AP12" s="54" t="s">
        <v>17</v>
      </c>
      <c r="AQ12" s="55">
        <f>65%*36</f>
        <v>23.4</v>
      </c>
      <c r="AR12" s="56">
        <f>B7</f>
        <v>10.35</v>
      </c>
      <c r="AS12" s="52"/>
      <c r="AT12" s="52"/>
      <c r="AU12" s="52"/>
      <c r="AV12" s="90" t="s">
        <v>86</v>
      </c>
      <c r="AW12" s="88"/>
      <c r="AX12" s="88"/>
      <c r="AY12" s="89" t="s">
        <v>20</v>
      </c>
      <c r="AZ12" s="89"/>
      <c r="BA12" s="89"/>
    </row>
    <row r="13" spans="1:53" ht="82.5" customHeight="1" outlineLevel="1" x14ac:dyDescent="0.3">
      <c r="A13" s="5" t="s">
        <v>21</v>
      </c>
      <c r="B13" s="83" t="s">
        <v>22</v>
      </c>
      <c r="C13" s="3" t="s">
        <v>23</v>
      </c>
      <c r="D13" s="4">
        <v>0.15</v>
      </c>
      <c r="E13" s="4">
        <v>7.0000000000000007E-2</v>
      </c>
      <c r="F13" s="4" t="s">
        <v>24</v>
      </c>
      <c r="G13" s="4" t="s">
        <v>25</v>
      </c>
      <c r="H13" s="28" t="s">
        <v>26</v>
      </c>
      <c r="I13" s="25" t="s">
        <v>27</v>
      </c>
      <c r="J13" s="82" t="s">
        <v>28</v>
      </c>
      <c r="K13" s="4">
        <v>0.15</v>
      </c>
      <c r="L13" s="4">
        <v>7.0000000000000007E-2</v>
      </c>
      <c r="M13" s="4" t="s">
        <v>24</v>
      </c>
      <c r="N13" s="4" t="s">
        <v>25</v>
      </c>
      <c r="O13" s="28" t="s">
        <v>26</v>
      </c>
      <c r="P13" s="25" t="s">
        <v>27</v>
      </c>
      <c r="Q13" s="3" t="s">
        <v>23</v>
      </c>
      <c r="R13" s="3" t="s">
        <v>29</v>
      </c>
      <c r="S13" s="3" t="s">
        <v>30</v>
      </c>
      <c r="T13" s="3" t="s">
        <v>31</v>
      </c>
      <c r="U13" s="3" t="s">
        <v>32</v>
      </c>
      <c r="V13" s="3" t="s">
        <v>33</v>
      </c>
      <c r="W13" s="3" t="s">
        <v>34</v>
      </c>
      <c r="X13" s="3" t="s">
        <v>35</v>
      </c>
      <c r="Y13" s="3" t="s">
        <v>36</v>
      </c>
      <c r="Z13" s="3" t="s">
        <v>37</v>
      </c>
      <c r="AA13" s="3" t="s">
        <v>38</v>
      </c>
      <c r="AB13" s="15"/>
      <c r="AC13" s="3" t="s">
        <v>30</v>
      </c>
      <c r="AD13" s="3" t="s">
        <v>31</v>
      </c>
      <c r="AE13" s="3" t="s">
        <v>32</v>
      </c>
      <c r="AF13" s="3" t="s">
        <v>33</v>
      </c>
      <c r="AG13" s="3" t="s">
        <v>34</v>
      </c>
      <c r="AH13" s="3" t="s">
        <v>35</v>
      </c>
      <c r="AI13" s="3" t="s">
        <v>36</v>
      </c>
      <c r="AJ13" s="3" t="s">
        <v>37</v>
      </c>
      <c r="AK13" s="3" t="s">
        <v>38</v>
      </c>
      <c r="AL13" s="15"/>
      <c r="AM13" s="3" t="s">
        <v>30</v>
      </c>
      <c r="AN13" s="3" t="s">
        <v>31</v>
      </c>
      <c r="AO13" s="3" t="s">
        <v>32</v>
      </c>
      <c r="AP13" s="3" t="s">
        <v>33</v>
      </c>
      <c r="AQ13" s="3" t="s">
        <v>34</v>
      </c>
      <c r="AR13" s="3" t="s">
        <v>35</v>
      </c>
      <c r="AS13" s="3" t="s">
        <v>36</v>
      </c>
      <c r="AT13" s="3" t="s">
        <v>37</v>
      </c>
      <c r="AU13" s="3" t="s">
        <v>38</v>
      </c>
      <c r="AV13" s="3" t="s">
        <v>39</v>
      </c>
      <c r="AW13" s="3" t="s">
        <v>40</v>
      </c>
      <c r="AX13" s="3" t="s">
        <v>41</v>
      </c>
      <c r="AY13" s="3" t="s">
        <v>39</v>
      </c>
      <c r="AZ13" s="3" t="s">
        <v>40</v>
      </c>
      <c r="BA13" s="3" t="s">
        <v>41</v>
      </c>
    </row>
    <row r="14" spans="1:53" outlineLevel="1" x14ac:dyDescent="0.3">
      <c r="A14" s="6" t="s">
        <v>42</v>
      </c>
      <c r="B14" s="7">
        <f t="shared" ref="B14" si="0">SUM(B15:B57)</f>
        <v>30809260</v>
      </c>
      <c r="C14" s="7">
        <f>SUM(C15:C57)</f>
        <v>22768857</v>
      </c>
      <c r="D14" s="7">
        <f>SUM(D15:D57)</f>
        <v>4621390</v>
      </c>
      <c r="E14" s="7">
        <f>SUM(E15:E57)</f>
        <v>2156652</v>
      </c>
      <c r="F14" s="7">
        <f>SUM(F15:F57)</f>
        <v>6449118</v>
      </c>
      <c r="G14" s="22">
        <f>AVERAGE(G15:G57)</f>
        <v>0.01</v>
      </c>
      <c r="H14" s="7">
        <f>SUM(H15:H57)</f>
        <v>286506</v>
      </c>
      <c r="I14" s="7">
        <f t="shared" ref="I14:S14" si="1">SUM(I15:I57)</f>
        <v>975855</v>
      </c>
      <c r="J14" s="85">
        <f t="shared" si="1"/>
        <v>27815515</v>
      </c>
      <c r="K14" s="85">
        <f>SUM(K15:K57)</f>
        <v>4172327</v>
      </c>
      <c r="L14" s="85">
        <f>SUM(L15:L57)</f>
        <v>1947086</v>
      </c>
      <c r="M14" s="85">
        <f>SUM(M15:M57)</f>
        <v>6449118</v>
      </c>
      <c r="N14" s="86">
        <f>AVERAGE(N15:N57)</f>
        <v>0.03</v>
      </c>
      <c r="O14" s="85">
        <f>SUM(O15:O57)</f>
        <v>526737</v>
      </c>
      <c r="P14" s="85">
        <f t="shared" ref="P14:Q14" si="2">SUM(P15:P57)</f>
        <v>975855</v>
      </c>
      <c r="Q14" s="85">
        <f t="shared" si="2"/>
        <v>20193510</v>
      </c>
      <c r="R14" s="9">
        <f>SUM(R15:R57)</f>
        <v>1877040</v>
      </c>
      <c r="S14" s="7">
        <f t="shared" si="1"/>
        <v>19718586</v>
      </c>
      <c r="T14" s="37">
        <f>SUMIF(T15:T57,"&lt;0")</f>
        <v>-543229</v>
      </c>
      <c r="U14" s="9">
        <f>SUM(U15:U57)</f>
        <v>6636</v>
      </c>
      <c r="V14" s="9">
        <f>SUM(V15:V57)</f>
        <v>184725</v>
      </c>
      <c r="W14" s="9">
        <f>SUM(W15:W57)</f>
        <v>1259</v>
      </c>
      <c r="X14" s="7">
        <f>SUM(X15:X57)</f>
        <v>1904542</v>
      </c>
      <c r="Y14" s="34">
        <f>SUMIF(Y15:Y57,"&lt;0")</f>
        <v>-24412</v>
      </c>
      <c r="Z14" s="33">
        <f>SUMIF(Z15:Z57,"&lt;0")</f>
        <v>0</v>
      </c>
      <c r="AA14" s="34">
        <f>SUMIF(AA15:AA57,"&lt;0")</f>
        <v>-323405</v>
      </c>
      <c r="AB14" s="14"/>
      <c r="AC14" s="7">
        <f t="shared" ref="AC14" si="3">SUM(AC15:AC57)</f>
        <v>22131212</v>
      </c>
      <c r="AD14" s="37">
        <f>SUMIF(AD15:AD57,"&lt;0")</f>
        <v>-2104190</v>
      </c>
      <c r="AE14" s="9">
        <f>SUM(AE15:AE57)</f>
        <v>6636</v>
      </c>
      <c r="AF14" s="9">
        <f>SUM(AF15:AF57)</f>
        <v>184725</v>
      </c>
      <c r="AG14" s="9">
        <f>SUM(AG15:AG57)</f>
        <v>1259</v>
      </c>
      <c r="AH14" s="7">
        <f>SUM(AH15:AH57)</f>
        <v>2137567</v>
      </c>
      <c r="AI14" s="34">
        <f>SUMIF(AI15:AI57,"&lt;0")</f>
        <v>-458389</v>
      </c>
      <c r="AJ14" s="33">
        <f>SUMIF(AJ15:AJ57,"&lt;0")</f>
        <v>0</v>
      </c>
      <c r="AK14" s="34">
        <f>SUMIF(AK15:AK57,"&lt;0")</f>
        <v>-1783390</v>
      </c>
      <c r="AL14" s="14"/>
      <c r="AM14" s="7">
        <f t="shared" ref="AM14" si="4">SUM(AM15:AM57)</f>
        <v>24010278</v>
      </c>
      <c r="AN14" s="37">
        <f>SUMIF(AN15:AN57,"&lt;0")</f>
        <v>-3850407</v>
      </c>
      <c r="AO14" s="9">
        <f>SUM(AO15:AO57)</f>
        <v>6636</v>
      </c>
      <c r="AP14" s="9">
        <f>SUM(AP15:AP57)</f>
        <v>184725</v>
      </c>
      <c r="AQ14" s="9">
        <f>SUM(AQ15:AQ57)</f>
        <v>1259</v>
      </c>
      <c r="AR14" s="7">
        <f>SUM(AR15:AR57)</f>
        <v>2319069</v>
      </c>
      <c r="AS14" s="34">
        <f>SUMIF(AS15:AS57,"&lt;0")</f>
        <v>-1534646</v>
      </c>
      <c r="AT14" s="33">
        <f>SUMIF(AT15:AT57,"&lt;0")</f>
        <v>0</v>
      </c>
      <c r="AU14" s="34">
        <f>SUMIF(AU15:AU57,"&lt;0")</f>
        <v>-3614390</v>
      </c>
      <c r="AV14" s="7">
        <f t="shared" ref="AV14:AX14" si="5">SUM(AV15:AV57)</f>
        <v>323405</v>
      </c>
      <c r="AW14" s="7">
        <f t="shared" si="5"/>
        <v>1783390</v>
      </c>
      <c r="AX14" s="7">
        <f t="shared" si="5"/>
        <v>3614390</v>
      </c>
      <c r="AY14" s="7">
        <f>SUM(AY15:AY57)</f>
        <v>31132665</v>
      </c>
      <c r="AZ14" s="7">
        <f>SUM(AZ15:AZ57)</f>
        <v>32592650</v>
      </c>
      <c r="BA14" s="7">
        <f>SUM(BA15:BA57)</f>
        <v>34423650</v>
      </c>
    </row>
    <row r="15" spans="1:53" outlineLevel="1" x14ac:dyDescent="0.3">
      <c r="A15" s="1" t="s">
        <v>43</v>
      </c>
      <c r="B15" s="10">
        <v>356619</v>
      </c>
      <c r="C15" s="2">
        <f t="shared" ref="C15:C57" si="6">B15-D15-E15-H15-I15</f>
        <v>278163</v>
      </c>
      <c r="D15" s="8">
        <f t="shared" ref="D15:D57" si="7">B15*$D$13</f>
        <v>53493</v>
      </c>
      <c r="E15" s="2">
        <f t="shared" ref="E15:E57" si="8">B15*$E$13</f>
        <v>24963</v>
      </c>
      <c r="F15" s="11">
        <v>74707</v>
      </c>
      <c r="G15" s="23">
        <f t="shared" ref="G15:G57" si="9">IF(F15/B15&gt;=0.22,(F15-E15-D15)/B15,0)</f>
        <v>0</v>
      </c>
      <c r="H15" s="24">
        <f t="shared" ref="H15:H57" si="10">B15*G15</f>
        <v>0</v>
      </c>
      <c r="I15" s="24">
        <v>0</v>
      </c>
      <c r="J15" s="13">
        <v>321406</v>
      </c>
      <c r="K15" s="13">
        <f>J15*$K$13</f>
        <v>48211</v>
      </c>
      <c r="L15" s="13">
        <f>J15*$L$13</f>
        <v>22498</v>
      </c>
      <c r="M15" s="11">
        <v>74707</v>
      </c>
      <c r="N15" s="23">
        <f>IF(M15/J15&gt;=0.22,(M15-L15-K15)/J15,0)</f>
        <v>0.01</v>
      </c>
      <c r="O15" s="24">
        <f>J15*N15</f>
        <v>3214</v>
      </c>
      <c r="P15" s="24">
        <v>0</v>
      </c>
      <c r="Q15" s="2">
        <f>J15-K15-L15-O15-P15</f>
        <v>247483</v>
      </c>
      <c r="R15" s="29">
        <v>17640</v>
      </c>
      <c r="S15" s="13">
        <f t="shared" ref="S15:S57" si="11">R15*$S$12+R15*$S$12*$E$5</f>
        <v>185311</v>
      </c>
      <c r="T15" s="13">
        <f>Q15-S15</f>
        <v>62172</v>
      </c>
      <c r="U15" s="29">
        <v>75</v>
      </c>
      <c r="V15" s="29">
        <v>2095</v>
      </c>
      <c r="W15" s="29">
        <f>(V15-(U15*$W$12))/$W$12</f>
        <v>15</v>
      </c>
      <c r="X15" s="2">
        <f t="shared" ref="X15:X57" si="12">W15*$D$5*$X$12+W15*$D$5*$X$12*$E$5</f>
        <v>22691</v>
      </c>
      <c r="Y15" s="13">
        <f t="shared" ref="Y15:Y57" si="13">C15-S15</f>
        <v>92852</v>
      </c>
      <c r="Z15" s="13">
        <f t="shared" ref="Z15:Z57" si="14">C15-X15</f>
        <v>255472</v>
      </c>
      <c r="AA15" s="13">
        <f t="shared" ref="AA15:AA57" si="15">C15-S15-X15</f>
        <v>70161</v>
      </c>
      <c r="AB15" s="16"/>
      <c r="AC15" s="13">
        <f t="shared" ref="AC15:AC57" si="16">R15*$AC$12+R15*$AC$12*$E$5</f>
        <v>207984</v>
      </c>
      <c r="AD15" s="13">
        <f t="shared" ref="AD15:AD57" si="17">Q15-AC15</f>
        <v>39499</v>
      </c>
      <c r="AE15" s="29">
        <v>75</v>
      </c>
      <c r="AF15" s="29">
        <v>2095</v>
      </c>
      <c r="AG15" s="29">
        <f>(AF15-(AE15*$AG$12))/$AG$12</f>
        <v>15</v>
      </c>
      <c r="AH15" s="2">
        <f t="shared" ref="AH15:AH57" si="18">AG15*$D$5*$AH$12+AG15*$D$5*$AH$12*$E$5</f>
        <v>25467</v>
      </c>
      <c r="AI15" s="13">
        <f t="shared" ref="AI15:AI57" si="19">C15-AC15</f>
        <v>70179</v>
      </c>
      <c r="AJ15" s="13">
        <f t="shared" ref="AJ15:AJ57" si="20">C15-AH15</f>
        <v>252696</v>
      </c>
      <c r="AK15" s="13">
        <f t="shared" ref="AK15:AK57" si="21">C15-AC15-AH15</f>
        <v>44712</v>
      </c>
      <c r="AL15" s="16"/>
      <c r="AM15" s="13">
        <f t="shared" ref="AM15:AM57" si="22">R15*$AM$12+R15*$AM$12*$E$5</f>
        <v>225643</v>
      </c>
      <c r="AN15" s="13">
        <f t="shared" ref="AN15:AN57" si="23">Q15-AM15</f>
        <v>21840</v>
      </c>
      <c r="AO15" s="29">
        <v>75</v>
      </c>
      <c r="AP15" s="29">
        <v>2095</v>
      </c>
      <c r="AQ15" s="29">
        <f>(AP15-(AO15*$AQ$12))/$AQ$12</f>
        <v>15</v>
      </c>
      <c r="AR15" s="2">
        <f t="shared" ref="AR15:AR57" si="24">AQ15*$D$5*$AR$12+AQ15*$D$5*$AR$12*$E$5</f>
        <v>27630</v>
      </c>
      <c r="AS15" s="13">
        <f t="shared" ref="AS15:AS57" si="25">C15-AM15</f>
        <v>52520</v>
      </c>
      <c r="AT15" s="13">
        <f t="shared" ref="AT15:AT57" si="26">C15-AR15</f>
        <v>250533</v>
      </c>
      <c r="AU15" s="13">
        <f t="shared" ref="AU15:AU57" si="27">C15-AM15-AR15</f>
        <v>24890</v>
      </c>
      <c r="AV15" s="13">
        <f>IF(AA15&gt;=0,0,ABS(AA15))</f>
        <v>0</v>
      </c>
      <c r="AW15" s="13">
        <f>IF(AK15&gt;=0,0,ABS(AK15))</f>
        <v>0</v>
      </c>
      <c r="AX15" s="13">
        <f>IF(AU15&gt;=0,0,ABS(AU15))</f>
        <v>0</v>
      </c>
      <c r="AY15" s="13">
        <f t="shared" ref="AY15:AY57" si="28">IF(AA15&lt;=0,B15-AA15,B15)</f>
        <v>356619</v>
      </c>
      <c r="AZ15" s="13">
        <f t="shared" ref="AZ15:AZ57" si="29">IF(AK15&lt;=0,B15-AK15,B15)</f>
        <v>356619</v>
      </c>
      <c r="BA15" s="13">
        <f t="shared" ref="BA15:BA57" si="30">IF(AU15&lt;=0,B15-AU15,B15)</f>
        <v>356619</v>
      </c>
    </row>
    <row r="16" spans="1:53" outlineLevel="1" x14ac:dyDescent="0.3">
      <c r="A16" s="1" t="s">
        <v>44</v>
      </c>
      <c r="B16" s="10">
        <v>525987</v>
      </c>
      <c r="C16" s="2">
        <f t="shared" si="6"/>
        <v>383971</v>
      </c>
      <c r="D16" s="8">
        <f t="shared" si="7"/>
        <v>78898</v>
      </c>
      <c r="E16" s="2">
        <f t="shared" si="8"/>
        <v>36819</v>
      </c>
      <c r="F16" s="12">
        <v>141053</v>
      </c>
      <c r="G16" s="23">
        <f t="shared" si="9"/>
        <v>0.05</v>
      </c>
      <c r="H16" s="24">
        <f t="shared" si="10"/>
        <v>26299</v>
      </c>
      <c r="I16" s="24">
        <v>0</v>
      </c>
      <c r="J16" s="13">
        <v>474030</v>
      </c>
      <c r="K16" s="13">
        <f t="shared" ref="K16:K57" si="31">J16*$K$13</f>
        <v>71105</v>
      </c>
      <c r="L16" s="13">
        <f t="shared" ref="L16:L57" si="32">J16*$L$13</f>
        <v>33182</v>
      </c>
      <c r="M16" s="12">
        <v>141053</v>
      </c>
      <c r="N16" s="23">
        <f t="shared" ref="N16:N57" si="33">IF(M16/J16&gt;=0.22,(M16-L16-K16)/J16,0)</f>
        <v>0.08</v>
      </c>
      <c r="O16" s="24">
        <f t="shared" ref="O16:O57" si="34">J16*N16</f>
        <v>37922</v>
      </c>
      <c r="P16" s="24">
        <v>0</v>
      </c>
      <c r="Q16" s="2">
        <f t="shared" ref="Q16:Q57" si="35">J16-K16-L16-O16-P16</f>
        <v>331821</v>
      </c>
      <c r="R16" s="29">
        <v>30960</v>
      </c>
      <c r="S16" s="13">
        <f t="shared" si="11"/>
        <v>325239</v>
      </c>
      <c r="T16" s="13">
        <f t="shared" ref="T16:T57" si="36">Q16-S16</f>
        <v>6582</v>
      </c>
      <c r="U16" s="29">
        <v>102</v>
      </c>
      <c r="V16" s="29">
        <v>2844</v>
      </c>
      <c r="W16" s="29">
        <f t="shared" ref="W16:W57" si="37">(V16-(U16*$W$12))/$W$12</f>
        <v>20</v>
      </c>
      <c r="X16" s="2">
        <f t="shared" si="12"/>
        <v>30255</v>
      </c>
      <c r="Y16" s="13">
        <f t="shared" si="13"/>
        <v>58732</v>
      </c>
      <c r="Z16" s="13">
        <f t="shared" si="14"/>
        <v>353716</v>
      </c>
      <c r="AA16" s="13">
        <f t="shared" si="15"/>
        <v>28477</v>
      </c>
      <c r="AB16" s="16"/>
      <c r="AC16" s="13">
        <f t="shared" si="16"/>
        <v>365033</v>
      </c>
      <c r="AD16" s="13">
        <f t="shared" si="17"/>
        <v>-33212</v>
      </c>
      <c r="AE16" s="29">
        <v>102</v>
      </c>
      <c r="AF16" s="29">
        <v>2844</v>
      </c>
      <c r="AG16" s="29">
        <f t="shared" ref="AG16:AG57" si="38">(AF16-(AE16*$AG$12))/$AG$12</f>
        <v>20</v>
      </c>
      <c r="AH16" s="2">
        <f t="shared" si="18"/>
        <v>33957</v>
      </c>
      <c r="AI16" s="13">
        <f t="shared" si="19"/>
        <v>18938</v>
      </c>
      <c r="AJ16" s="13">
        <f t="shared" si="20"/>
        <v>350014</v>
      </c>
      <c r="AK16" s="13">
        <f t="shared" si="21"/>
        <v>-15019</v>
      </c>
      <c r="AL16" s="16"/>
      <c r="AM16" s="13">
        <f t="shared" si="22"/>
        <v>396027</v>
      </c>
      <c r="AN16" s="13">
        <f t="shared" si="23"/>
        <v>-64206</v>
      </c>
      <c r="AO16" s="29">
        <v>102</v>
      </c>
      <c r="AP16" s="29">
        <v>2844</v>
      </c>
      <c r="AQ16" s="29">
        <f t="shared" ref="AQ16:AQ57" si="39">(AP16-(AO16*$AQ$12))/$AQ$12</f>
        <v>20</v>
      </c>
      <c r="AR16" s="2">
        <f t="shared" si="24"/>
        <v>36840</v>
      </c>
      <c r="AS16" s="13">
        <f t="shared" si="25"/>
        <v>-12056</v>
      </c>
      <c r="AT16" s="13">
        <f t="shared" si="26"/>
        <v>347131</v>
      </c>
      <c r="AU16" s="13">
        <f t="shared" si="27"/>
        <v>-48896</v>
      </c>
      <c r="AV16" s="13">
        <f t="shared" ref="AV16:AV57" si="40">IF(AA16&gt;=0,0,ABS(AA16))</f>
        <v>0</v>
      </c>
      <c r="AW16" s="13">
        <f t="shared" ref="AW16:AW57" si="41">IF(AK16&gt;=0,0,ABS(AK16))</f>
        <v>15019</v>
      </c>
      <c r="AX16" s="13">
        <f t="shared" ref="AX16:AX57" si="42">IF(AU16&gt;=0,0,ABS(AU16))</f>
        <v>48896</v>
      </c>
      <c r="AY16" s="13">
        <f t="shared" si="28"/>
        <v>525987</v>
      </c>
      <c r="AZ16" s="13">
        <f t="shared" si="29"/>
        <v>541006</v>
      </c>
      <c r="BA16" s="13">
        <f t="shared" si="30"/>
        <v>574883</v>
      </c>
    </row>
    <row r="17" spans="1:53" outlineLevel="1" x14ac:dyDescent="0.3">
      <c r="A17" s="1" t="s">
        <v>45</v>
      </c>
      <c r="B17" s="10">
        <v>249034</v>
      </c>
      <c r="C17" s="2">
        <f t="shared" si="6"/>
        <v>189913</v>
      </c>
      <c r="D17" s="8">
        <f t="shared" si="7"/>
        <v>37355</v>
      </c>
      <c r="E17" s="2">
        <f t="shared" si="8"/>
        <v>17432</v>
      </c>
      <c r="F17" s="12">
        <v>42268</v>
      </c>
      <c r="G17" s="23">
        <f t="shared" si="9"/>
        <v>0</v>
      </c>
      <c r="H17" s="24">
        <f t="shared" si="10"/>
        <v>0</v>
      </c>
      <c r="I17" s="24">
        <v>4334</v>
      </c>
      <c r="J17" s="13">
        <v>224392</v>
      </c>
      <c r="K17" s="13">
        <f t="shared" si="31"/>
        <v>33659</v>
      </c>
      <c r="L17" s="13">
        <f t="shared" si="32"/>
        <v>15707</v>
      </c>
      <c r="M17" s="12">
        <v>42268</v>
      </c>
      <c r="N17" s="23">
        <f t="shared" si="33"/>
        <v>0</v>
      </c>
      <c r="O17" s="24">
        <f t="shared" si="34"/>
        <v>0</v>
      </c>
      <c r="P17" s="24">
        <v>4334</v>
      </c>
      <c r="Q17" s="2">
        <f t="shared" si="35"/>
        <v>170692</v>
      </c>
      <c r="R17" s="29">
        <v>16920</v>
      </c>
      <c r="S17" s="13">
        <f t="shared" si="11"/>
        <v>177747</v>
      </c>
      <c r="T17" s="13">
        <f t="shared" si="36"/>
        <v>-7055</v>
      </c>
      <c r="U17" s="29">
        <v>52</v>
      </c>
      <c r="V17" s="29">
        <v>1450</v>
      </c>
      <c r="W17" s="29">
        <f t="shared" si="37"/>
        <v>10</v>
      </c>
      <c r="X17" s="2">
        <f t="shared" si="12"/>
        <v>15127</v>
      </c>
      <c r="Y17" s="13">
        <f t="shared" si="13"/>
        <v>12166</v>
      </c>
      <c r="Z17" s="13">
        <f t="shared" si="14"/>
        <v>174786</v>
      </c>
      <c r="AA17" s="13">
        <f t="shared" si="15"/>
        <v>-2961</v>
      </c>
      <c r="AB17" s="16"/>
      <c r="AC17" s="13">
        <f t="shared" si="16"/>
        <v>199495</v>
      </c>
      <c r="AD17" s="13">
        <f t="shared" si="17"/>
        <v>-28803</v>
      </c>
      <c r="AE17" s="29">
        <v>52</v>
      </c>
      <c r="AF17" s="29">
        <v>1450</v>
      </c>
      <c r="AG17" s="29">
        <f t="shared" si="38"/>
        <v>10</v>
      </c>
      <c r="AH17" s="2">
        <f t="shared" si="18"/>
        <v>16978</v>
      </c>
      <c r="AI17" s="13">
        <f t="shared" si="19"/>
        <v>-9582</v>
      </c>
      <c r="AJ17" s="13">
        <f t="shared" si="20"/>
        <v>172935</v>
      </c>
      <c r="AK17" s="13">
        <f t="shared" si="21"/>
        <v>-26560</v>
      </c>
      <c r="AL17" s="16"/>
      <c r="AM17" s="13">
        <f t="shared" si="22"/>
        <v>216433</v>
      </c>
      <c r="AN17" s="13">
        <f t="shared" si="23"/>
        <v>-45741</v>
      </c>
      <c r="AO17" s="29">
        <v>52</v>
      </c>
      <c r="AP17" s="29">
        <v>1450</v>
      </c>
      <c r="AQ17" s="29">
        <f t="shared" si="39"/>
        <v>10</v>
      </c>
      <c r="AR17" s="2">
        <f t="shared" si="24"/>
        <v>18420</v>
      </c>
      <c r="AS17" s="13">
        <f t="shared" si="25"/>
        <v>-26520</v>
      </c>
      <c r="AT17" s="13">
        <f t="shared" si="26"/>
        <v>171493</v>
      </c>
      <c r="AU17" s="13">
        <f t="shared" si="27"/>
        <v>-44940</v>
      </c>
      <c r="AV17" s="13">
        <f t="shared" si="40"/>
        <v>2961</v>
      </c>
      <c r="AW17" s="13">
        <f t="shared" si="41"/>
        <v>26560</v>
      </c>
      <c r="AX17" s="13">
        <f t="shared" si="42"/>
        <v>44940</v>
      </c>
      <c r="AY17" s="13">
        <f t="shared" si="28"/>
        <v>251995</v>
      </c>
      <c r="AZ17" s="13">
        <f t="shared" si="29"/>
        <v>275594</v>
      </c>
      <c r="BA17" s="13">
        <f t="shared" si="30"/>
        <v>293974</v>
      </c>
    </row>
    <row r="18" spans="1:53" outlineLevel="1" x14ac:dyDescent="0.3">
      <c r="A18" s="1" t="s">
        <v>46</v>
      </c>
      <c r="B18" s="10">
        <v>318050</v>
      </c>
      <c r="C18" s="2">
        <f t="shared" si="6"/>
        <v>234741</v>
      </c>
      <c r="D18" s="8">
        <f t="shared" si="7"/>
        <v>47708</v>
      </c>
      <c r="E18" s="2">
        <f t="shared" si="8"/>
        <v>22264</v>
      </c>
      <c r="F18" s="12">
        <v>75325</v>
      </c>
      <c r="G18" s="23">
        <f t="shared" si="9"/>
        <v>0.02</v>
      </c>
      <c r="H18" s="24">
        <f t="shared" si="10"/>
        <v>6361</v>
      </c>
      <c r="I18" s="24">
        <v>6976</v>
      </c>
      <c r="J18" s="13">
        <v>287983</v>
      </c>
      <c r="K18" s="13">
        <f t="shared" si="31"/>
        <v>43197</v>
      </c>
      <c r="L18" s="13">
        <f t="shared" si="32"/>
        <v>20159</v>
      </c>
      <c r="M18" s="12">
        <v>75325</v>
      </c>
      <c r="N18" s="23">
        <f t="shared" si="33"/>
        <v>0.04</v>
      </c>
      <c r="O18" s="24">
        <f t="shared" si="34"/>
        <v>11519</v>
      </c>
      <c r="P18" s="24">
        <v>6976</v>
      </c>
      <c r="Q18" s="2">
        <f t="shared" si="35"/>
        <v>206132</v>
      </c>
      <c r="R18" s="29">
        <v>22680</v>
      </c>
      <c r="S18" s="13">
        <f t="shared" si="11"/>
        <v>238257</v>
      </c>
      <c r="T18" s="13">
        <f t="shared" si="36"/>
        <v>-32125</v>
      </c>
      <c r="U18" s="29">
        <v>74</v>
      </c>
      <c r="V18" s="29">
        <v>2121</v>
      </c>
      <c r="W18" s="29">
        <f t="shared" si="37"/>
        <v>17</v>
      </c>
      <c r="X18" s="2">
        <f t="shared" si="12"/>
        <v>25717</v>
      </c>
      <c r="Y18" s="13">
        <f t="shared" si="13"/>
        <v>-3516</v>
      </c>
      <c r="Z18" s="13">
        <f t="shared" si="14"/>
        <v>209024</v>
      </c>
      <c r="AA18" s="13">
        <f t="shared" si="15"/>
        <v>-29233</v>
      </c>
      <c r="AB18" s="16"/>
      <c r="AC18" s="13">
        <f t="shared" si="16"/>
        <v>267408</v>
      </c>
      <c r="AD18" s="13">
        <f t="shared" si="17"/>
        <v>-61276</v>
      </c>
      <c r="AE18" s="29">
        <v>74</v>
      </c>
      <c r="AF18" s="29">
        <v>2121</v>
      </c>
      <c r="AG18" s="29">
        <f t="shared" si="38"/>
        <v>17</v>
      </c>
      <c r="AH18" s="2">
        <f t="shared" si="18"/>
        <v>28863</v>
      </c>
      <c r="AI18" s="13">
        <f t="shared" si="19"/>
        <v>-32667</v>
      </c>
      <c r="AJ18" s="13">
        <f t="shared" si="20"/>
        <v>205878</v>
      </c>
      <c r="AK18" s="13">
        <f t="shared" si="21"/>
        <v>-61530</v>
      </c>
      <c r="AL18" s="16"/>
      <c r="AM18" s="13">
        <f t="shared" si="22"/>
        <v>290113</v>
      </c>
      <c r="AN18" s="13">
        <f t="shared" si="23"/>
        <v>-83981</v>
      </c>
      <c r="AO18" s="29">
        <v>74</v>
      </c>
      <c r="AP18" s="29">
        <v>2121</v>
      </c>
      <c r="AQ18" s="29">
        <f t="shared" si="39"/>
        <v>17</v>
      </c>
      <c r="AR18" s="2">
        <f t="shared" si="24"/>
        <v>31314</v>
      </c>
      <c r="AS18" s="13">
        <f t="shared" si="25"/>
        <v>-55372</v>
      </c>
      <c r="AT18" s="13">
        <f t="shared" si="26"/>
        <v>203427</v>
      </c>
      <c r="AU18" s="13">
        <f t="shared" si="27"/>
        <v>-86686</v>
      </c>
      <c r="AV18" s="13">
        <f t="shared" si="40"/>
        <v>29233</v>
      </c>
      <c r="AW18" s="13">
        <f t="shared" si="41"/>
        <v>61530</v>
      </c>
      <c r="AX18" s="13">
        <f t="shared" si="42"/>
        <v>86686</v>
      </c>
      <c r="AY18" s="13">
        <f t="shared" si="28"/>
        <v>347283</v>
      </c>
      <c r="AZ18" s="13">
        <f t="shared" si="29"/>
        <v>379580</v>
      </c>
      <c r="BA18" s="13">
        <f t="shared" si="30"/>
        <v>404736</v>
      </c>
    </row>
    <row r="19" spans="1:53" outlineLevel="1" x14ac:dyDescent="0.3">
      <c r="A19" s="1" t="s">
        <v>47</v>
      </c>
      <c r="B19" s="10">
        <v>350442</v>
      </c>
      <c r="C19" s="2">
        <f t="shared" si="6"/>
        <v>261971</v>
      </c>
      <c r="D19" s="8">
        <f t="shared" si="7"/>
        <v>52566</v>
      </c>
      <c r="E19" s="2">
        <f t="shared" si="8"/>
        <v>24531</v>
      </c>
      <c r="F19" s="12">
        <v>58986</v>
      </c>
      <c r="G19" s="23">
        <f t="shared" si="9"/>
        <v>0</v>
      </c>
      <c r="H19" s="24">
        <f t="shared" si="10"/>
        <v>0</v>
      </c>
      <c r="I19" s="24">
        <v>11374</v>
      </c>
      <c r="J19" s="13">
        <v>317308</v>
      </c>
      <c r="K19" s="13">
        <f t="shared" si="31"/>
        <v>47596</v>
      </c>
      <c r="L19" s="13">
        <f t="shared" si="32"/>
        <v>22212</v>
      </c>
      <c r="M19" s="12">
        <v>58986</v>
      </c>
      <c r="N19" s="23">
        <f t="shared" si="33"/>
        <v>0</v>
      </c>
      <c r="O19" s="24">
        <f t="shared" si="34"/>
        <v>0</v>
      </c>
      <c r="P19" s="24">
        <v>11374</v>
      </c>
      <c r="Q19" s="2">
        <f t="shared" si="35"/>
        <v>236126</v>
      </c>
      <c r="R19" s="29">
        <v>22320</v>
      </c>
      <c r="S19" s="13">
        <f t="shared" si="11"/>
        <v>234475</v>
      </c>
      <c r="T19" s="13">
        <f t="shared" si="36"/>
        <v>1651</v>
      </c>
      <c r="U19" s="29">
        <v>76</v>
      </c>
      <c r="V19" s="29">
        <v>2169</v>
      </c>
      <c r="W19" s="29">
        <f t="shared" si="37"/>
        <v>17</v>
      </c>
      <c r="X19" s="2">
        <f t="shared" si="12"/>
        <v>25717</v>
      </c>
      <c r="Y19" s="13">
        <f t="shared" si="13"/>
        <v>27496</v>
      </c>
      <c r="Z19" s="13">
        <f t="shared" si="14"/>
        <v>236254</v>
      </c>
      <c r="AA19" s="13">
        <f t="shared" si="15"/>
        <v>1779</v>
      </c>
      <c r="AB19" s="16"/>
      <c r="AC19" s="13">
        <f t="shared" si="16"/>
        <v>263164</v>
      </c>
      <c r="AD19" s="13">
        <f t="shared" si="17"/>
        <v>-27038</v>
      </c>
      <c r="AE19" s="29">
        <v>76</v>
      </c>
      <c r="AF19" s="29">
        <v>2169</v>
      </c>
      <c r="AG19" s="29">
        <f t="shared" si="38"/>
        <v>17</v>
      </c>
      <c r="AH19" s="2">
        <f t="shared" si="18"/>
        <v>28863</v>
      </c>
      <c r="AI19" s="13">
        <f t="shared" si="19"/>
        <v>-1193</v>
      </c>
      <c r="AJ19" s="13">
        <f t="shared" si="20"/>
        <v>233108</v>
      </c>
      <c r="AK19" s="13">
        <f t="shared" si="21"/>
        <v>-30056</v>
      </c>
      <c r="AL19" s="16"/>
      <c r="AM19" s="13">
        <f t="shared" si="22"/>
        <v>285508</v>
      </c>
      <c r="AN19" s="13">
        <f t="shared" si="23"/>
        <v>-49382</v>
      </c>
      <c r="AO19" s="29">
        <v>76</v>
      </c>
      <c r="AP19" s="29">
        <v>2169</v>
      </c>
      <c r="AQ19" s="29">
        <f t="shared" si="39"/>
        <v>17</v>
      </c>
      <c r="AR19" s="2">
        <f t="shared" si="24"/>
        <v>31314</v>
      </c>
      <c r="AS19" s="13">
        <f t="shared" si="25"/>
        <v>-23537</v>
      </c>
      <c r="AT19" s="13">
        <f t="shared" si="26"/>
        <v>230657</v>
      </c>
      <c r="AU19" s="13">
        <f t="shared" si="27"/>
        <v>-54851</v>
      </c>
      <c r="AV19" s="13">
        <f t="shared" si="40"/>
        <v>0</v>
      </c>
      <c r="AW19" s="13">
        <f t="shared" si="41"/>
        <v>30056</v>
      </c>
      <c r="AX19" s="13">
        <f t="shared" si="42"/>
        <v>54851</v>
      </c>
      <c r="AY19" s="13">
        <f t="shared" si="28"/>
        <v>350442</v>
      </c>
      <c r="AZ19" s="13">
        <f t="shared" si="29"/>
        <v>380498</v>
      </c>
      <c r="BA19" s="13">
        <f t="shared" si="30"/>
        <v>405293</v>
      </c>
    </row>
    <row r="20" spans="1:53" outlineLevel="1" x14ac:dyDescent="0.3">
      <c r="A20" s="1" t="s">
        <v>48</v>
      </c>
      <c r="B20" s="10">
        <v>791980</v>
      </c>
      <c r="C20" s="2">
        <f t="shared" si="6"/>
        <v>611254</v>
      </c>
      <c r="D20" s="8">
        <f t="shared" si="7"/>
        <v>118797</v>
      </c>
      <c r="E20" s="2">
        <f t="shared" si="8"/>
        <v>55439</v>
      </c>
      <c r="F20" s="12">
        <v>165652</v>
      </c>
      <c r="G20" s="23">
        <f t="shared" si="9"/>
        <v>0</v>
      </c>
      <c r="H20" s="24">
        <f t="shared" si="10"/>
        <v>0</v>
      </c>
      <c r="I20" s="24">
        <v>6490</v>
      </c>
      <c r="J20" s="13">
        <v>718472</v>
      </c>
      <c r="K20" s="13">
        <f t="shared" si="31"/>
        <v>107771</v>
      </c>
      <c r="L20" s="13">
        <f t="shared" si="32"/>
        <v>50293</v>
      </c>
      <c r="M20" s="12">
        <v>165652</v>
      </c>
      <c r="N20" s="23">
        <f t="shared" si="33"/>
        <v>0.01</v>
      </c>
      <c r="O20" s="24">
        <f t="shared" si="34"/>
        <v>7185</v>
      </c>
      <c r="P20" s="24">
        <v>6490</v>
      </c>
      <c r="Q20" s="2">
        <f t="shared" si="35"/>
        <v>546733</v>
      </c>
      <c r="R20" s="29">
        <v>48480</v>
      </c>
      <c r="S20" s="13">
        <f t="shared" si="11"/>
        <v>509290</v>
      </c>
      <c r="T20" s="13">
        <f t="shared" si="36"/>
        <v>37443</v>
      </c>
      <c r="U20" s="29">
        <v>175</v>
      </c>
      <c r="V20" s="29">
        <v>4702</v>
      </c>
      <c r="W20" s="29">
        <f t="shared" si="37"/>
        <v>26</v>
      </c>
      <c r="X20" s="2">
        <f t="shared" si="12"/>
        <v>39331</v>
      </c>
      <c r="Y20" s="13">
        <f t="shared" si="13"/>
        <v>101964</v>
      </c>
      <c r="Z20" s="13">
        <f t="shared" si="14"/>
        <v>571923</v>
      </c>
      <c r="AA20" s="13">
        <f t="shared" si="15"/>
        <v>62633</v>
      </c>
      <c r="AB20" s="16"/>
      <c r="AC20" s="13">
        <f t="shared" si="16"/>
        <v>571603</v>
      </c>
      <c r="AD20" s="13">
        <f t="shared" si="17"/>
        <v>-24870</v>
      </c>
      <c r="AE20" s="29">
        <v>175</v>
      </c>
      <c r="AF20" s="29">
        <v>4702</v>
      </c>
      <c r="AG20" s="29">
        <f t="shared" si="38"/>
        <v>26</v>
      </c>
      <c r="AH20" s="2">
        <f t="shared" si="18"/>
        <v>44144</v>
      </c>
      <c r="AI20" s="13">
        <f t="shared" si="19"/>
        <v>39651</v>
      </c>
      <c r="AJ20" s="13">
        <f t="shared" si="20"/>
        <v>567110</v>
      </c>
      <c r="AK20" s="13">
        <f t="shared" si="21"/>
        <v>-4493</v>
      </c>
      <c r="AL20" s="16"/>
      <c r="AM20" s="13">
        <f t="shared" si="22"/>
        <v>620135</v>
      </c>
      <c r="AN20" s="13">
        <f t="shared" si="23"/>
        <v>-73402</v>
      </c>
      <c r="AO20" s="29">
        <v>175</v>
      </c>
      <c r="AP20" s="29">
        <v>4702</v>
      </c>
      <c r="AQ20" s="29">
        <f t="shared" si="39"/>
        <v>26</v>
      </c>
      <c r="AR20" s="2">
        <f t="shared" si="24"/>
        <v>47892</v>
      </c>
      <c r="AS20" s="13">
        <f t="shared" si="25"/>
        <v>-8881</v>
      </c>
      <c r="AT20" s="13">
        <f t="shared" si="26"/>
        <v>563362</v>
      </c>
      <c r="AU20" s="13">
        <f t="shared" si="27"/>
        <v>-56773</v>
      </c>
      <c r="AV20" s="13">
        <f t="shared" si="40"/>
        <v>0</v>
      </c>
      <c r="AW20" s="13">
        <f t="shared" si="41"/>
        <v>4493</v>
      </c>
      <c r="AX20" s="13">
        <f t="shared" si="42"/>
        <v>56773</v>
      </c>
      <c r="AY20" s="13">
        <f t="shared" si="28"/>
        <v>791980</v>
      </c>
      <c r="AZ20" s="13">
        <f t="shared" si="29"/>
        <v>796473</v>
      </c>
      <c r="BA20" s="13">
        <f t="shared" si="30"/>
        <v>848753</v>
      </c>
    </row>
    <row r="21" spans="1:53" outlineLevel="1" x14ac:dyDescent="0.3">
      <c r="A21" s="1" t="s">
        <v>49</v>
      </c>
      <c r="B21" s="10">
        <v>747674</v>
      </c>
      <c r="C21" s="2">
        <f t="shared" si="6"/>
        <v>531358</v>
      </c>
      <c r="D21" s="8">
        <f t="shared" si="7"/>
        <v>112151</v>
      </c>
      <c r="E21" s="2">
        <f t="shared" si="8"/>
        <v>52337</v>
      </c>
      <c r="F21" s="12">
        <v>179607</v>
      </c>
      <c r="G21" s="23">
        <f t="shared" si="9"/>
        <v>0.02</v>
      </c>
      <c r="H21" s="24">
        <f t="shared" si="10"/>
        <v>14953</v>
      </c>
      <c r="I21" s="24">
        <v>36875</v>
      </c>
      <c r="J21" s="13">
        <v>677037</v>
      </c>
      <c r="K21" s="13">
        <f t="shared" si="31"/>
        <v>101556</v>
      </c>
      <c r="L21" s="13">
        <f t="shared" si="32"/>
        <v>47393</v>
      </c>
      <c r="M21" s="12">
        <v>179607</v>
      </c>
      <c r="N21" s="23">
        <f t="shared" si="33"/>
        <v>0.05</v>
      </c>
      <c r="O21" s="24">
        <f t="shared" si="34"/>
        <v>33852</v>
      </c>
      <c r="P21" s="24">
        <v>36875</v>
      </c>
      <c r="Q21" s="2">
        <f t="shared" si="35"/>
        <v>457361</v>
      </c>
      <c r="R21" s="29">
        <v>47280</v>
      </c>
      <c r="S21" s="13">
        <f t="shared" si="11"/>
        <v>496683</v>
      </c>
      <c r="T21" s="13">
        <f t="shared" si="36"/>
        <v>-39322</v>
      </c>
      <c r="U21" s="29">
        <v>154</v>
      </c>
      <c r="V21" s="29">
        <v>4286</v>
      </c>
      <c r="W21" s="29">
        <f t="shared" si="37"/>
        <v>29</v>
      </c>
      <c r="X21" s="2">
        <f t="shared" si="12"/>
        <v>43870</v>
      </c>
      <c r="Y21" s="13">
        <f t="shared" si="13"/>
        <v>34675</v>
      </c>
      <c r="Z21" s="13">
        <f t="shared" si="14"/>
        <v>487488</v>
      </c>
      <c r="AA21" s="13">
        <f t="shared" si="15"/>
        <v>-9195</v>
      </c>
      <c r="AB21" s="16"/>
      <c r="AC21" s="13">
        <f t="shared" si="16"/>
        <v>557454</v>
      </c>
      <c r="AD21" s="13">
        <f t="shared" si="17"/>
        <v>-100093</v>
      </c>
      <c r="AE21" s="29">
        <v>154</v>
      </c>
      <c r="AF21" s="29">
        <v>4286</v>
      </c>
      <c r="AG21" s="29">
        <f t="shared" si="38"/>
        <v>29</v>
      </c>
      <c r="AH21" s="2">
        <f t="shared" si="18"/>
        <v>49237</v>
      </c>
      <c r="AI21" s="13">
        <f t="shared" si="19"/>
        <v>-26096</v>
      </c>
      <c r="AJ21" s="13">
        <f t="shared" si="20"/>
        <v>482121</v>
      </c>
      <c r="AK21" s="13">
        <f t="shared" si="21"/>
        <v>-75333</v>
      </c>
      <c r="AL21" s="16"/>
      <c r="AM21" s="13">
        <f t="shared" si="22"/>
        <v>604785</v>
      </c>
      <c r="AN21" s="13">
        <f t="shared" si="23"/>
        <v>-147424</v>
      </c>
      <c r="AO21" s="29">
        <v>154</v>
      </c>
      <c r="AP21" s="29">
        <v>4286</v>
      </c>
      <c r="AQ21" s="29">
        <f t="shared" si="39"/>
        <v>29</v>
      </c>
      <c r="AR21" s="2">
        <f t="shared" si="24"/>
        <v>53418</v>
      </c>
      <c r="AS21" s="13">
        <f t="shared" si="25"/>
        <v>-73427</v>
      </c>
      <c r="AT21" s="13">
        <f t="shared" si="26"/>
        <v>477940</v>
      </c>
      <c r="AU21" s="13">
        <f t="shared" si="27"/>
        <v>-126845</v>
      </c>
      <c r="AV21" s="13">
        <f t="shared" si="40"/>
        <v>9195</v>
      </c>
      <c r="AW21" s="13">
        <f t="shared" si="41"/>
        <v>75333</v>
      </c>
      <c r="AX21" s="13">
        <f t="shared" si="42"/>
        <v>126845</v>
      </c>
      <c r="AY21" s="13">
        <f t="shared" si="28"/>
        <v>756869</v>
      </c>
      <c r="AZ21" s="13">
        <f t="shared" si="29"/>
        <v>823007</v>
      </c>
      <c r="BA21" s="13">
        <f t="shared" si="30"/>
        <v>874519</v>
      </c>
    </row>
    <row r="22" spans="1:53" outlineLevel="1" x14ac:dyDescent="0.3">
      <c r="A22" s="1" t="s">
        <v>50</v>
      </c>
      <c r="B22" s="10">
        <v>1259377</v>
      </c>
      <c r="C22" s="2">
        <f t="shared" si="6"/>
        <v>892977</v>
      </c>
      <c r="D22" s="8">
        <f t="shared" si="7"/>
        <v>188907</v>
      </c>
      <c r="E22" s="2">
        <f t="shared" si="8"/>
        <v>88156</v>
      </c>
      <c r="F22" s="12">
        <v>288469</v>
      </c>
      <c r="G22" s="23">
        <f t="shared" si="9"/>
        <v>0.01</v>
      </c>
      <c r="H22" s="24">
        <f t="shared" si="10"/>
        <v>12594</v>
      </c>
      <c r="I22" s="24">
        <v>76743</v>
      </c>
      <c r="J22" s="13">
        <v>1138730</v>
      </c>
      <c r="K22" s="13">
        <f t="shared" si="31"/>
        <v>170810</v>
      </c>
      <c r="L22" s="13">
        <f t="shared" si="32"/>
        <v>79711</v>
      </c>
      <c r="M22" s="12">
        <v>288469</v>
      </c>
      <c r="N22" s="23">
        <f t="shared" si="33"/>
        <v>0.03</v>
      </c>
      <c r="O22" s="24">
        <f t="shared" si="34"/>
        <v>34162</v>
      </c>
      <c r="P22" s="24">
        <v>76743</v>
      </c>
      <c r="Q22" s="2">
        <f t="shared" si="35"/>
        <v>777304</v>
      </c>
      <c r="R22" s="29">
        <v>79800</v>
      </c>
      <c r="S22" s="13">
        <f t="shared" si="11"/>
        <v>838311</v>
      </c>
      <c r="T22" s="13">
        <f t="shared" si="36"/>
        <v>-61007</v>
      </c>
      <c r="U22" s="29">
        <v>343</v>
      </c>
      <c r="V22" s="29">
        <v>9457</v>
      </c>
      <c r="W22" s="29">
        <f t="shared" si="37"/>
        <v>61</v>
      </c>
      <c r="X22" s="2">
        <f t="shared" si="12"/>
        <v>92277</v>
      </c>
      <c r="Y22" s="13">
        <f t="shared" si="13"/>
        <v>54666</v>
      </c>
      <c r="Z22" s="13">
        <f t="shared" si="14"/>
        <v>800700</v>
      </c>
      <c r="AA22" s="13">
        <f t="shared" si="15"/>
        <v>-37611</v>
      </c>
      <c r="AB22" s="16"/>
      <c r="AC22" s="13">
        <f t="shared" si="16"/>
        <v>940881</v>
      </c>
      <c r="AD22" s="13">
        <f t="shared" si="17"/>
        <v>-163577</v>
      </c>
      <c r="AE22" s="29">
        <v>343</v>
      </c>
      <c r="AF22" s="29">
        <v>9457</v>
      </c>
      <c r="AG22" s="29">
        <f t="shared" si="38"/>
        <v>61</v>
      </c>
      <c r="AH22" s="2">
        <f t="shared" si="18"/>
        <v>103568</v>
      </c>
      <c r="AI22" s="13">
        <f t="shared" si="19"/>
        <v>-47904</v>
      </c>
      <c r="AJ22" s="13">
        <f t="shared" si="20"/>
        <v>789409</v>
      </c>
      <c r="AK22" s="13">
        <f t="shared" si="21"/>
        <v>-151472</v>
      </c>
      <c r="AL22" s="16"/>
      <c r="AM22" s="13">
        <f t="shared" si="22"/>
        <v>1020767</v>
      </c>
      <c r="AN22" s="13">
        <f t="shared" si="23"/>
        <v>-243463</v>
      </c>
      <c r="AO22" s="29">
        <v>343</v>
      </c>
      <c r="AP22" s="29">
        <v>9457</v>
      </c>
      <c r="AQ22" s="29">
        <f t="shared" si="39"/>
        <v>61</v>
      </c>
      <c r="AR22" s="2">
        <f t="shared" si="24"/>
        <v>112361</v>
      </c>
      <c r="AS22" s="13">
        <f t="shared" si="25"/>
        <v>-127790</v>
      </c>
      <c r="AT22" s="13">
        <f t="shared" si="26"/>
        <v>780616</v>
      </c>
      <c r="AU22" s="13">
        <f t="shared" si="27"/>
        <v>-240151</v>
      </c>
      <c r="AV22" s="13">
        <f t="shared" si="40"/>
        <v>37611</v>
      </c>
      <c r="AW22" s="13">
        <f t="shared" si="41"/>
        <v>151472</v>
      </c>
      <c r="AX22" s="13">
        <f t="shared" si="42"/>
        <v>240151</v>
      </c>
      <c r="AY22" s="13">
        <f t="shared" si="28"/>
        <v>1296988</v>
      </c>
      <c r="AZ22" s="13">
        <f t="shared" si="29"/>
        <v>1410849</v>
      </c>
      <c r="BA22" s="13">
        <f t="shared" si="30"/>
        <v>1499528</v>
      </c>
    </row>
    <row r="23" spans="1:53" outlineLevel="1" x14ac:dyDescent="0.3">
      <c r="A23" s="1" t="s">
        <v>51</v>
      </c>
      <c r="B23" s="10">
        <v>610475</v>
      </c>
      <c r="C23" s="2">
        <f t="shared" si="6"/>
        <v>437539</v>
      </c>
      <c r="D23" s="8">
        <f t="shared" si="7"/>
        <v>91571</v>
      </c>
      <c r="E23" s="2">
        <f t="shared" si="8"/>
        <v>42733</v>
      </c>
      <c r="F23" s="12">
        <v>141717</v>
      </c>
      <c r="G23" s="23">
        <f t="shared" si="9"/>
        <v>0.01</v>
      </c>
      <c r="H23" s="24">
        <f t="shared" si="10"/>
        <v>6105</v>
      </c>
      <c r="I23" s="24">
        <v>32527</v>
      </c>
      <c r="J23" s="13">
        <v>551736</v>
      </c>
      <c r="K23" s="13">
        <f t="shared" si="31"/>
        <v>82760</v>
      </c>
      <c r="L23" s="13">
        <f t="shared" si="32"/>
        <v>38622</v>
      </c>
      <c r="M23" s="12">
        <v>141717</v>
      </c>
      <c r="N23" s="23">
        <f t="shared" si="33"/>
        <v>0.04</v>
      </c>
      <c r="O23" s="24">
        <f t="shared" si="34"/>
        <v>22069</v>
      </c>
      <c r="P23" s="24">
        <v>32527</v>
      </c>
      <c r="Q23" s="2">
        <f t="shared" si="35"/>
        <v>375758</v>
      </c>
      <c r="R23" s="29">
        <v>39600</v>
      </c>
      <c r="S23" s="13">
        <f t="shared" si="11"/>
        <v>416004</v>
      </c>
      <c r="T23" s="13">
        <f t="shared" si="36"/>
        <v>-40246</v>
      </c>
      <c r="U23" s="29">
        <v>121</v>
      </c>
      <c r="V23" s="29">
        <v>3433</v>
      </c>
      <c r="W23" s="29">
        <f t="shared" si="37"/>
        <v>26</v>
      </c>
      <c r="X23" s="2">
        <f t="shared" si="12"/>
        <v>39331</v>
      </c>
      <c r="Y23" s="13">
        <f t="shared" si="13"/>
        <v>21535</v>
      </c>
      <c r="Z23" s="13">
        <f t="shared" si="14"/>
        <v>398208</v>
      </c>
      <c r="AA23" s="13">
        <f t="shared" si="15"/>
        <v>-17796</v>
      </c>
      <c r="AB23" s="16"/>
      <c r="AC23" s="13">
        <f t="shared" si="16"/>
        <v>466903</v>
      </c>
      <c r="AD23" s="13">
        <f t="shared" si="17"/>
        <v>-91145</v>
      </c>
      <c r="AE23" s="29">
        <v>121</v>
      </c>
      <c r="AF23" s="29">
        <v>3433</v>
      </c>
      <c r="AG23" s="29">
        <f t="shared" si="38"/>
        <v>26</v>
      </c>
      <c r="AH23" s="2">
        <f t="shared" si="18"/>
        <v>44144</v>
      </c>
      <c r="AI23" s="13">
        <f t="shared" si="19"/>
        <v>-29364</v>
      </c>
      <c r="AJ23" s="13">
        <f t="shared" si="20"/>
        <v>393395</v>
      </c>
      <c r="AK23" s="13">
        <f t="shared" si="21"/>
        <v>-73508</v>
      </c>
      <c r="AL23" s="16"/>
      <c r="AM23" s="13">
        <f t="shared" si="22"/>
        <v>506546</v>
      </c>
      <c r="AN23" s="13">
        <f t="shared" si="23"/>
        <v>-130788</v>
      </c>
      <c r="AO23" s="29">
        <v>121</v>
      </c>
      <c r="AP23" s="29">
        <v>3433</v>
      </c>
      <c r="AQ23" s="29">
        <f t="shared" si="39"/>
        <v>26</v>
      </c>
      <c r="AR23" s="2">
        <f t="shared" si="24"/>
        <v>47892</v>
      </c>
      <c r="AS23" s="13">
        <f t="shared" si="25"/>
        <v>-69007</v>
      </c>
      <c r="AT23" s="13">
        <f t="shared" si="26"/>
        <v>389647</v>
      </c>
      <c r="AU23" s="13">
        <f t="shared" si="27"/>
        <v>-116899</v>
      </c>
      <c r="AV23" s="13">
        <f t="shared" si="40"/>
        <v>17796</v>
      </c>
      <c r="AW23" s="13">
        <f t="shared" si="41"/>
        <v>73508</v>
      </c>
      <c r="AX23" s="13">
        <f t="shared" si="42"/>
        <v>116899</v>
      </c>
      <c r="AY23" s="13">
        <f t="shared" si="28"/>
        <v>628271</v>
      </c>
      <c r="AZ23" s="13">
        <f t="shared" si="29"/>
        <v>683983</v>
      </c>
      <c r="BA23" s="13">
        <f t="shared" si="30"/>
        <v>727374</v>
      </c>
    </row>
    <row r="24" spans="1:53" outlineLevel="1" x14ac:dyDescent="0.3">
      <c r="A24" s="1" t="s">
        <v>52</v>
      </c>
      <c r="B24" s="10">
        <v>510115</v>
      </c>
      <c r="C24" s="2">
        <f t="shared" si="6"/>
        <v>377375</v>
      </c>
      <c r="D24" s="8">
        <f t="shared" si="7"/>
        <v>76517</v>
      </c>
      <c r="E24" s="2">
        <f t="shared" si="8"/>
        <v>35708</v>
      </c>
      <c r="F24" s="12">
        <v>105794</v>
      </c>
      <c r="G24" s="23">
        <f t="shared" si="9"/>
        <v>0</v>
      </c>
      <c r="H24" s="24">
        <f t="shared" si="10"/>
        <v>0</v>
      </c>
      <c r="I24" s="24">
        <v>20515</v>
      </c>
      <c r="J24" s="13">
        <v>461474</v>
      </c>
      <c r="K24" s="13">
        <f t="shared" si="31"/>
        <v>69221</v>
      </c>
      <c r="L24" s="13">
        <f t="shared" si="32"/>
        <v>32303</v>
      </c>
      <c r="M24" s="12">
        <v>105794</v>
      </c>
      <c r="N24" s="23">
        <f t="shared" si="33"/>
        <v>0.01</v>
      </c>
      <c r="O24" s="24">
        <f t="shared" si="34"/>
        <v>4615</v>
      </c>
      <c r="P24" s="24">
        <v>20515</v>
      </c>
      <c r="Q24" s="2">
        <f t="shared" si="35"/>
        <v>334820</v>
      </c>
      <c r="R24" s="29">
        <v>30000</v>
      </c>
      <c r="S24" s="13">
        <f t="shared" si="11"/>
        <v>315155</v>
      </c>
      <c r="T24" s="13">
        <f t="shared" si="36"/>
        <v>19665</v>
      </c>
      <c r="U24" s="29">
        <v>133</v>
      </c>
      <c r="V24" s="29">
        <v>3722</v>
      </c>
      <c r="W24" s="29">
        <f t="shared" si="37"/>
        <v>26</v>
      </c>
      <c r="X24" s="2">
        <f t="shared" si="12"/>
        <v>39331</v>
      </c>
      <c r="Y24" s="13">
        <f t="shared" si="13"/>
        <v>62220</v>
      </c>
      <c r="Z24" s="13">
        <f t="shared" si="14"/>
        <v>338044</v>
      </c>
      <c r="AA24" s="13">
        <f t="shared" si="15"/>
        <v>22889</v>
      </c>
      <c r="AB24" s="16"/>
      <c r="AC24" s="13">
        <f t="shared" si="16"/>
        <v>353715</v>
      </c>
      <c r="AD24" s="13">
        <f t="shared" si="17"/>
        <v>-18895</v>
      </c>
      <c r="AE24" s="29">
        <v>133</v>
      </c>
      <c r="AF24" s="29">
        <v>3722</v>
      </c>
      <c r="AG24" s="29">
        <f t="shared" si="38"/>
        <v>26</v>
      </c>
      <c r="AH24" s="2">
        <f t="shared" si="18"/>
        <v>44144</v>
      </c>
      <c r="AI24" s="13">
        <f t="shared" si="19"/>
        <v>23660</v>
      </c>
      <c r="AJ24" s="13">
        <f t="shared" si="20"/>
        <v>333231</v>
      </c>
      <c r="AK24" s="13">
        <f t="shared" si="21"/>
        <v>-20484</v>
      </c>
      <c r="AL24" s="16"/>
      <c r="AM24" s="13">
        <f t="shared" si="22"/>
        <v>383747</v>
      </c>
      <c r="AN24" s="13">
        <f t="shared" si="23"/>
        <v>-48927</v>
      </c>
      <c r="AO24" s="29">
        <v>133</v>
      </c>
      <c r="AP24" s="29">
        <v>3722</v>
      </c>
      <c r="AQ24" s="29">
        <f t="shared" si="39"/>
        <v>26</v>
      </c>
      <c r="AR24" s="2">
        <f t="shared" si="24"/>
        <v>47892</v>
      </c>
      <c r="AS24" s="13">
        <f t="shared" si="25"/>
        <v>-6372</v>
      </c>
      <c r="AT24" s="13">
        <f t="shared" si="26"/>
        <v>329483</v>
      </c>
      <c r="AU24" s="13">
        <f t="shared" si="27"/>
        <v>-54264</v>
      </c>
      <c r="AV24" s="13">
        <f t="shared" si="40"/>
        <v>0</v>
      </c>
      <c r="AW24" s="13">
        <f t="shared" si="41"/>
        <v>20484</v>
      </c>
      <c r="AX24" s="13">
        <f t="shared" si="42"/>
        <v>54264</v>
      </c>
      <c r="AY24" s="13">
        <f t="shared" si="28"/>
        <v>510115</v>
      </c>
      <c r="AZ24" s="13">
        <f t="shared" si="29"/>
        <v>530599</v>
      </c>
      <c r="BA24" s="13">
        <f t="shared" si="30"/>
        <v>564379</v>
      </c>
    </row>
    <row r="25" spans="1:53" outlineLevel="1" x14ac:dyDescent="0.3">
      <c r="A25" s="1" t="s">
        <v>53</v>
      </c>
      <c r="B25" s="10">
        <v>306981</v>
      </c>
      <c r="C25" s="2">
        <f t="shared" si="6"/>
        <v>205015</v>
      </c>
      <c r="D25" s="8">
        <f t="shared" si="7"/>
        <v>46047</v>
      </c>
      <c r="E25" s="2">
        <f t="shared" si="8"/>
        <v>21489</v>
      </c>
      <c r="F25" s="12">
        <v>100254</v>
      </c>
      <c r="G25" s="23">
        <f t="shared" si="9"/>
        <v>0.11</v>
      </c>
      <c r="H25" s="24">
        <f t="shared" si="10"/>
        <v>33768</v>
      </c>
      <c r="I25" s="24">
        <v>662</v>
      </c>
      <c r="J25" s="13">
        <v>277978</v>
      </c>
      <c r="K25" s="13">
        <f t="shared" si="31"/>
        <v>41697</v>
      </c>
      <c r="L25" s="13">
        <f t="shared" si="32"/>
        <v>19458</v>
      </c>
      <c r="M25" s="12">
        <v>100254</v>
      </c>
      <c r="N25" s="23">
        <f t="shared" si="33"/>
        <v>0.14000000000000001</v>
      </c>
      <c r="O25" s="24">
        <f t="shared" si="34"/>
        <v>38917</v>
      </c>
      <c r="P25" s="24">
        <v>662</v>
      </c>
      <c r="Q25" s="2">
        <f t="shared" si="35"/>
        <v>177244</v>
      </c>
      <c r="R25" s="29">
        <v>19080</v>
      </c>
      <c r="S25" s="13">
        <f t="shared" si="11"/>
        <v>200438</v>
      </c>
      <c r="T25" s="13">
        <f t="shared" si="36"/>
        <v>-23194</v>
      </c>
      <c r="U25" s="29">
        <v>61</v>
      </c>
      <c r="V25" s="29">
        <v>1635</v>
      </c>
      <c r="W25" s="29">
        <f t="shared" si="37"/>
        <v>9</v>
      </c>
      <c r="X25" s="2">
        <f t="shared" si="12"/>
        <v>13615</v>
      </c>
      <c r="Y25" s="13">
        <f t="shared" si="13"/>
        <v>4577</v>
      </c>
      <c r="Z25" s="13">
        <f t="shared" si="14"/>
        <v>191400</v>
      </c>
      <c r="AA25" s="13">
        <f t="shared" si="15"/>
        <v>-9038</v>
      </c>
      <c r="AB25" s="16"/>
      <c r="AC25" s="13">
        <f t="shared" si="16"/>
        <v>224962</v>
      </c>
      <c r="AD25" s="13">
        <f t="shared" si="17"/>
        <v>-47718</v>
      </c>
      <c r="AE25" s="29">
        <v>61</v>
      </c>
      <c r="AF25" s="29">
        <v>1635</v>
      </c>
      <c r="AG25" s="29">
        <f t="shared" si="38"/>
        <v>9</v>
      </c>
      <c r="AH25" s="2">
        <f t="shared" si="18"/>
        <v>15280</v>
      </c>
      <c r="AI25" s="13">
        <f t="shared" si="19"/>
        <v>-19947</v>
      </c>
      <c r="AJ25" s="13">
        <f t="shared" si="20"/>
        <v>189735</v>
      </c>
      <c r="AK25" s="13">
        <f t="shared" si="21"/>
        <v>-35227</v>
      </c>
      <c r="AL25" s="16"/>
      <c r="AM25" s="13">
        <f t="shared" si="22"/>
        <v>244063</v>
      </c>
      <c r="AN25" s="13">
        <f t="shared" si="23"/>
        <v>-66819</v>
      </c>
      <c r="AO25" s="29">
        <v>61</v>
      </c>
      <c r="AP25" s="29">
        <v>1635</v>
      </c>
      <c r="AQ25" s="29">
        <f t="shared" si="39"/>
        <v>9</v>
      </c>
      <c r="AR25" s="2">
        <f t="shared" si="24"/>
        <v>16578</v>
      </c>
      <c r="AS25" s="13">
        <f t="shared" si="25"/>
        <v>-39048</v>
      </c>
      <c r="AT25" s="13">
        <f t="shared" si="26"/>
        <v>188437</v>
      </c>
      <c r="AU25" s="13">
        <f t="shared" si="27"/>
        <v>-55626</v>
      </c>
      <c r="AV25" s="13">
        <f t="shared" si="40"/>
        <v>9038</v>
      </c>
      <c r="AW25" s="13">
        <f t="shared" si="41"/>
        <v>35227</v>
      </c>
      <c r="AX25" s="13">
        <f t="shared" si="42"/>
        <v>55626</v>
      </c>
      <c r="AY25" s="13">
        <f t="shared" si="28"/>
        <v>316019</v>
      </c>
      <c r="AZ25" s="13">
        <f t="shared" si="29"/>
        <v>342208</v>
      </c>
      <c r="BA25" s="13">
        <f t="shared" si="30"/>
        <v>362607</v>
      </c>
    </row>
    <row r="26" spans="1:53" outlineLevel="1" x14ac:dyDescent="0.3">
      <c r="A26" s="1" t="s">
        <v>54</v>
      </c>
      <c r="B26" s="10">
        <v>718693</v>
      </c>
      <c r="C26" s="2">
        <f t="shared" si="6"/>
        <v>540141</v>
      </c>
      <c r="D26" s="8">
        <f t="shared" si="7"/>
        <v>107804</v>
      </c>
      <c r="E26" s="2">
        <f t="shared" si="8"/>
        <v>50309</v>
      </c>
      <c r="F26" s="12">
        <v>145597</v>
      </c>
      <c r="G26" s="23">
        <f t="shared" si="9"/>
        <v>0</v>
      </c>
      <c r="H26" s="24">
        <f t="shared" si="10"/>
        <v>0</v>
      </c>
      <c r="I26" s="24">
        <v>20439</v>
      </c>
      <c r="J26" s="13">
        <v>647412</v>
      </c>
      <c r="K26" s="13">
        <f t="shared" si="31"/>
        <v>97112</v>
      </c>
      <c r="L26" s="13">
        <f t="shared" si="32"/>
        <v>45319</v>
      </c>
      <c r="M26" s="12">
        <v>145597</v>
      </c>
      <c r="N26" s="23">
        <f t="shared" si="33"/>
        <v>0</v>
      </c>
      <c r="O26" s="24">
        <f t="shared" si="34"/>
        <v>0</v>
      </c>
      <c r="P26" s="24">
        <v>20439</v>
      </c>
      <c r="Q26" s="2">
        <f t="shared" si="35"/>
        <v>484542</v>
      </c>
      <c r="R26" s="29">
        <v>45840</v>
      </c>
      <c r="S26" s="13">
        <f t="shared" si="11"/>
        <v>481556</v>
      </c>
      <c r="T26" s="13">
        <f t="shared" si="36"/>
        <v>2986</v>
      </c>
      <c r="U26" s="29">
        <v>146</v>
      </c>
      <c r="V26" s="29">
        <v>3916</v>
      </c>
      <c r="W26" s="29">
        <f t="shared" si="37"/>
        <v>21</v>
      </c>
      <c r="X26" s="2">
        <f t="shared" si="12"/>
        <v>31768</v>
      </c>
      <c r="Y26" s="13">
        <f t="shared" si="13"/>
        <v>58585</v>
      </c>
      <c r="Z26" s="13">
        <f t="shared" si="14"/>
        <v>508373</v>
      </c>
      <c r="AA26" s="13">
        <f t="shared" si="15"/>
        <v>26817</v>
      </c>
      <c r="AB26" s="16"/>
      <c r="AC26" s="13">
        <f t="shared" si="16"/>
        <v>540476</v>
      </c>
      <c r="AD26" s="13">
        <f t="shared" si="17"/>
        <v>-55934</v>
      </c>
      <c r="AE26" s="29">
        <v>146</v>
      </c>
      <c r="AF26" s="29">
        <v>3916</v>
      </c>
      <c r="AG26" s="29">
        <f t="shared" si="38"/>
        <v>21</v>
      </c>
      <c r="AH26" s="2">
        <f t="shared" si="18"/>
        <v>35654</v>
      </c>
      <c r="AI26" s="13">
        <f t="shared" si="19"/>
        <v>-335</v>
      </c>
      <c r="AJ26" s="13">
        <f t="shared" si="20"/>
        <v>504487</v>
      </c>
      <c r="AK26" s="13">
        <f t="shared" si="21"/>
        <v>-35989</v>
      </c>
      <c r="AL26" s="16"/>
      <c r="AM26" s="13">
        <f t="shared" si="22"/>
        <v>586365</v>
      </c>
      <c r="AN26" s="13">
        <f t="shared" si="23"/>
        <v>-101823</v>
      </c>
      <c r="AO26" s="29">
        <v>146</v>
      </c>
      <c r="AP26" s="29">
        <v>3916</v>
      </c>
      <c r="AQ26" s="29">
        <f t="shared" si="39"/>
        <v>21</v>
      </c>
      <c r="AR26" s="2">
        <f t="shared" si="24"/>
        <v>38682</v>
      </c>
      <c r="AS26" s="13">
        <f t="shared" si="25"/>
        <v>-46224</v>
      </c>
      <c r="AT26" s="13">
        <f t="shared" si="26"/>
        <v>501459</v>
      </c>
      <c r="AU26" s="13">
        <f t="shared" si="27"/>
        <v>-84906</v>
      </c>
      <c r="AV26" s="13">
        <f t="shared" si="40"/>
        <v>0</v>
      </c>
      <c r="AW26" s="13">
        <f t="shared" si="41"/>
        <v>35989</v>
      </c>
      <c r="AX26" s="13">
        <f t="shared" si="42"/>
        <v>84906</v>
      </c>
      <c r="AY26" s="13">
        <f t="shared" si="28"/>
        <v>718693</v>
      </c>
      <c r="AZ26" s="13">
        <f t="shared" si="29"/>
        <v>754682</v>
      </c>
      <c r="BA26" s="13">
        <f t="shared" si="30"/>
        <v>803599</v>
      </c>
    </row>
    <row r="27" spans="1:53" outlineLevel="1" x14ac:dyDescent="0.3">
      <c r="A27" s="1" t="s">
        <v>55</v>
      </c>
      <c r="B27" s="10">
        <v>1011266</v>
      </c>
      <c r="C27" s="2">
        <f t="shared" si="6"/>
        <v>754848</v>
      </c>
      <c r="D27" s="8">
        <f t="shared" si="7"/>
        <v>151690</v>
      </c>
      <c r="E27" s="2">
        <f t="shared" si="8"/>
        <v>70789</v>
      </c>
      <c r="F27" s="12">
        <v>195360</v>
      </c>
      <c r="G27" s="23">
        <f t="shared" si="9"/>
        <v>0</v>
      </c>
      <c r="H27" s="24">
        <f t="shared" si="10"/>
        <v>0</v>
      </c>
      <c r="I27" s="24">
        <v>33939</v>
      </c>
      <c r="J27" s="13">
        <v>912745</v>
      </c>
      <c r="K27" s="13">
        <f t="shared" si="31"/>
        <v>136912</v>
      </c>
      <c r="L27" s="13">
        <f t="shared" si="32"/>
        <v>63892</v>
      </c>
      <c r="M27" s="12">
        <v>195360</v>
      </c>
      <c r="N27" s="23">
        <f t="shared" si="33"/>
        <v>0</v>
      </c>
      <c r="O27" s="24">
        <f t="shared" si="34"/>
        <v>0</v>
      </c>
      <c r="P27" s="24">
        <v>33939</v>
      </c>
      <c r="Q27" s="2">
        <f t="shared" si="35"/>
        <v>678002</v>
      </c>
      <c r="R27" s="29">
        <v>60960</v>
      </c>
      <c r="S27" s="13">
        <f t="shared" si="11"/>
        <v>640394</v>
      </c>
      <c r="T27" s="13">
        <f t="shared" si="36"/>
        <v>37608</v>
      </c>
      <c r="U27" s="29">
        <v>213</v>
      </c>
      <c r="V27" s="29">
        <v>5739</v>
      </c>
      <c r="W27" s="29">
        <f t="shared" si="37"/>
        <v>32</v>
      </c>
      <c r="X27" s="2">
        <f t="shared" si="12"/>
        <v>48408</v>
      </c>
      <c r="Y27" s="13">
        <f t="shared" si="13"/>
        <v>114454</v>
      </c>
      <c r="Z27" s="13">
        <f t="shared" si="14"/>
        <v>706440</v>
      </c>
      <c r="AA27" s="13">
        <f t="shared" si="15"/>
        <v>66046</v>
      </c>
      <c r="AB27" s="16"/>
      <c r="AC27" s="13">
        <f t="shared" si="16"/>
        <v>718748</v>
      </c>
      <c r="AD27" s="13">
        <f t="shared" si="17"/>
        <v>-40746</v>
      </c>
      <c r="AE27" s="29">
        <v>213</v>
      </c>
      <c r="AF27" s="29">
        <v>5739</v>
      </c>
      <c r="AG27" s="29">
        <f t="shared" si="38"/>
        <v>32</v>
      </c>
      <c r="AH27" s="2">
        <f t="shared" si="18"/>
        <v>54331</v>
      </c>
      <c r="AI27" s="13">
        <f t="shared" si="19"/>
        <v>36100</v>
      </c>
      <c r="AJ27" s="13">
        <f t="shared" si="20"/>
        <v>700517</v>
      </c>
      <c r="AK27" s="13">
        <f t="shared" si="21"/>
        <v>-18231</v>
      </c>
      <c r="AL27" s="16"/>
      <c r="AM27" s="13">
        <f t="shared" si="22"/>
        <v>779774</v>
      </c>
      <c r="AN27" s="13">
        <f t="shared" si="23"/>
        <v>-101772</v>
      </c>
      <c r="AO27" s="29">
        <v>213</v>
      </c>
      <c r="AP27" s="29">
        <v>5739</v>
      </c>
      <c r="AQ27" s="29">
        <f t="shared" si="39"/>
        <v>32</v>
      </c>
      <c r="AR27" s="2">
        <f t="shared" si="24"/>
        <v>58944</v>
      </c>
      <c r="AS27" s="13">
        <f t="shared" si="25"/>
        <v>-24926</v>
      </c>
      <c r="AT27" s="13">
        <f t="shared" si="26"/>
        <v>695904</v>
      </c>
      <c r="AU27" s="13">
        <f t="shared" si="27"/>
        <v>-83870</v>
      </c>
      <c r="AV27" s="13">
        <f t="shared" si="40"/>
        <v>0</v>
      </c>
      <c r="AW27" s="13">
        <f t="shared" si="41"/>
        <v>18231</v>
      </c>
      <c r="AX27" s="13">
        <f t="shared" si="42"/>
        <v>83870</v>
      </c>
      <c r="AY27" s="13">
        <f t="shared" si="28"/>
        <v>1011266</v>
      </c>
      <c r="AZ27" s="13">
        <f t="shared" si="29"/>
        <v>1029497</v>
      </c>
      <c r="BA27" s="13">
        <f t="shared" si="30"/>
        <v>1095136</v>
      </c>
    </row>
    <row r="28" spans="1:53" outlineLevel="1" x14ac:dyDescent="0.3">
      <c r="A28" s="1" t="s">
        <v>56</v>
      </c>
      <c r="B28" s="10">
        <v>572848</v>
      </c>
      <c r="C28" s="2">
        <f t="shared" si="6"/>
        <v>396205</v>
      </c>
      <c r="D28" s="8">
        <f t="shared" si="7"/>
        <v>85927</v>
      </c>
      <c r="E28" s="2">
        <f t="shared" si="8"/>
        <v>40099</v>
      </c>
      <c r="F28" s="12">
        <v>136166</v>
      </c>
      <c r="G28" s="23">
        <f t="shared" si="9"/>
        <v>0.02</v>
      </c>
      <c r="H28" s="24">
        <f t="shared" si="10"/>
        <v>11457</v>
      </c>
      <c r="I28" s="24">
        <v>39160</v>
      </c>
      <c r="J28" s="13">
        <v>518794</v>
      </c>
      <c r="K28" s="13">
        <f t="shared" si="31"/>
        <v>77819</v>
      </c>
      <c r="L28" s="13">
        <f t="shared" si="32"/>
        <v>36316</v>
      </c>
      <c r="M28" s="12">
        <v>136166</v>
      </c>
      <c r="N28" s="23">
        <f t="shared" si="33"/>
        <v>0.04</v>
      </c>
      <c r="O28" s="24">
        <f t="shared" si="34"/>
        <v>20752</v>
      </c>
      <c r="P28" s="24">
        <v>39160</v>
      </c>
      <c r="Q28" s="2">
        <f t="shared" si="35"/>
        <v>344747</v>
      </c>
      <c r="R28" s="29">
        <v>36600</v>
      </c>
      <c r="S28" s="13">
        <f t="shared" si="11"/>
        <v>384488</v>
      </c>
      <c r="T28" s="13">
        <f t="shared" si="36"/>
        <v>-39741</v>
      </c>
      <c r="U28" s="29">
        <v>106</v>
      </c>
      <c r="V28" s="29">
        <v>2993</v>
      </c>
      <c r="W28" s="29">
        <f t="shared" si="37"/>
        <v>22</v>
      </c>
      <c r="X28" s="2">
        <f t="shared" si="12"/>
        <v>33280</v>
      </c>
      <c r="Y28" s="13">
        <f t="shared" si="13"/>
        <v>11717</v>
      </c>
      <c r="Z28" s="13">
        <f t="shared" si="14"/>
        <v>362925</v>
      </c>
      <c r="AA28" s="13">
        <f t="shared" si="15"/>
        <v>-21563</v>
      </c>
      <c r="AB28" s="16"/>
      <c r="AC28" s="13">
        <f t="shared" si="16"/>
        <v>431532</v>
      </c>
      <c r="AD28" s="13">
        <f t="shared" si="17"/>
        <v>-86785</v>
      </c>
      <c r="AE28" s="29">
        <v>106</v>
      </c>
      <c r="AF28" s="29">
        <v>2993</v>
      </c>
      <c r="AG28" s="29">
        <f t="shared" si="38"/>
        <v>22</v>
      </c>
      <c r="AH28" s="2">
        <f t="shared" si="18"/>
        <v>37352</v>
      </c>
      <c r="AI28" s="13">
        <f t="shared" si="19"/>
        <v>-35327</v>
      </c>
      <c r="AJ28" s="13">
        <f t="shared" si="20"/>
        <v>358853</v>
      </c>
      <c r="AK28" s="13">
        <f t="shared" si="21"/>
        <v>-72679</v>
      </c>
      <c r="AL28" s="16"/>
      <c r="AM28" s="13">
        <f t="shared" si="22"/>
        <v>468171</v>
      </c>
      <c r="AN28" s="13">
        <f t="shared" si="23"/>
        <v>-123424</v>
      </c>
      <c r="AO28" s="29">
        <v>106</v>
      </c>
      <c r="AP28" s="29">
        <v>2993</v>
      </c>
      <c r="AQ28" s="29">
        <f t="shared" si="39"/>
        <v>22</v>
      </c>
      <c r="AR28" s="2">
        <f t="shared" si="24"/>
        <v>40524</v>
      </c>
      <c r="AS28" s="13">
        <f t="shared" si="25"/>
        <v>-71966</v>
      </c>
      <c r="AT28" s="13">
        <f t="shared" si="26"/>
        <v>355681</v>
      </c>
      <c r="AU28" s="13">
        <f t="shared" si="27"/>
        <v>-112490</v>
      </c>
      <c r="AV28" s="13">
        <f t="shared" si="40"/>
        <v>21563</v>
      </c>
      <c r="AW28" s="13">
        <f t="shared" si="41"/>
        <v>72679</v>
      </c>
      <c r="AX28" s="13">
        <f t="shared" si="42"/>
        <v>112490</v>
      </c>
      <c r="AY28" s="13">
        <f t="shared" si="28"/>
        <v>594411</v>
      </c>
      <c r="AZ28" s="13">
        <f t="shared" si="29"/>
        <v>645527</v>
      </c>
      <c r="BA28" s="13">
        <f t="shared" si="30"/>
        <v>685338</v>
      </c>
    </row>
    <row r="29" spans="1:53" outlineLevel="1" x14ac:dyDescent="0.3">
      <c r="A29" s="1" t="s">
        <v>57</v>
      </c>
      <c r="B29" s="10">
        <v>609579</v>
      </c>
      <c r="C29" s="2">
        <f t="shared" si="6"/>
        <v>470525</v>
      </c>
      <c r="D29" s="8">
        <f t="shared" si="7"/>
        <v>91437</v>
      </c>
      <c r="E29" s="2">
        <f t="shared" si="8"/>
        <v>42671</v>
      </c>
      <c r="F29" s="12">
        <v>123974</v>
      </c>
      <c r="G29" s="23">
        <f t="shared" si="9"/>
        <v>0</v>
      </c>
      <c r="H29" s="24">
        <f t="shared" si="10"/>
        <v>0</v>
      </c>
      <c r="I29" s="24">
        <v>4946</v>
      </c>
      <c r="J29" s="13">
        <v>550496</v>
      </c>
      <c r="K29" s="13">
        <f t="shared" si="31"/>
        <v>82574</v>
      </c>
      <c r="L29" s="13">
        <f t="shared" si="32"/>
        <v>38535</v>
      </c>
      <c r="M29" s="12">
        <v>123974</v>
      </c>
      <c r="N29" s="23">
        <f t="shared" si="33"/>
        <v>0.01</v>
      </c>
      <c r="O29" s="24">
        <f t="shared" si="34"/>
        <v>5505</v>
      </c>
      <c r="P29" s="24">
        <v>4946</v>
      </c>
      <c r="Q29" s="2">
        <f t="shared" si="35"/>
        <v>418936</v>
      </c>
      <c r="R29" s="29">
        <v>37920</v>
      </c>
      <c r="S29" s="13">
        <f t="shared" si="11"/>
        <v>398355</v>
      </c>
      <c r="T29" s="13">
        <f t="shared" si="36"/>
        <v>20581</v>
      </c>
      <c r="U29" s="29">
        <v>126</v>
      </c>
      <c r="V29" s="29">
        <v>3471</v>
      </c>
      <c r="W29" s="29">
        <f t="shared" si="37"/>
        <v>22</v>
      </c>
      <c r="X29" s="2">
        <f t="shared" si="12"/>
        <v>33280</v>
      </c>
      <c r="Y29" s="13">
        <f t="shared" si="13"/>
        <v>72170</v>
      </c>
      <c r="Z29" s="13">
        <f t="shared" si="14"/>
        <v>437245</v>
      </c>
      <c r="AA29" s="13">
        <f t="shared" si="15"/>
        <v>38890</v>
      </c>
      <c r="AB29" s="16"/>
      <c r="AC29" s="13">
        <f t="shared" si="16"/>
        <v>447095</v>
      </c>
      <c r="AD29" s="13">
        <f t="shared" si="17"/>
        <v>-28159</v>
      </c>
      <c r="AE29" s="29">
        <v>126</v>
      </c>
      <c r="AF29" s="29">
        <v>3471</v>
      </c>
      <c r="AG29" s="29">
        <f t="shared" si="38"/>
        <v>22</v>
      </c>
      <c r="AH29" s="2">
        <f t="shared" si="18"/>
        <v>37352</v>
      </c>
      <c r="AI29" s="13">
        <f t="shared" si="19"/>
        <v>23430</v>
      </c>
      <c r="AJ29" s="13">
        <f t="shared" si="20"/>
        <v>433173</v>
      </c>
      <c r="AK29" s="13">
        <f t="shared" si="21"/>
        <v>-13922</v>
      </c>
      <c r="AL29" s="16"/>
      <c r="AM29" s="13">
        <f t="shared" si="22"/>
        <v>485056</v>
      </c>
      <c r="AN29" s="13">
        <f t="shared" si="23"/>
        <v>-66120</v>
      </c>
      <c r="AO29" s="29">
        <v>126</v>
      </c>
      <c r="AP29" s="29">
        <v>3471</v>
      </c>
      <c r="AQ29" s="29">
        <f t="shared" si="39"/>
        <v>22</v>
      </c>
      <c r="AR29" s="2">
        <f t="shared" si="24"/>
        <v>40524</v>
      </c>
      <c r="AS29" s="13">
        <f t="shared" si="25"/>
        <v>-14531</v>
      </c>
      <c r="AT29" s="13">
        <f t="shared" si="26"/>
        <v>430001</v>
      </c>
      <c r="AU29" s="13">
        <f t="shared" si="27"/>
        <v>-55055</v>
      </c>
      <c r="AV29" s="13">
        <f t="shared" si="40"/>
        <v>0</v>
      </c>
      <c r="AW29" s="13">
        <f t="shared" si="41"/>
        <v>13922</v>
      </c>
      <c r="AX29" s="13">
        <f t="shared" si="42"/>
        <v>55055</v>
      </c>
      <c r="AY29" s="13">
        <f t="shared" si="28"/>
        <v>609579</v>
      </c>
      <c r="AZ29" s="13">
        <f t="shared" si="29"/>
        <v>623501</v>
      </c>
      <c r="BA29" s="13">
        <f t="shared" si="30"/>
        <v>664634</v>
      </c>
    </row>
    <row r="30" spans="1:53" outlineLevel="1" x14ac:dyDescent="0.3">
      <c r="A30" s="1" t="s">
        <v>58</v>
      </c>
      <c r="B30" s="10">
        <v>485495</v>
      </c>
      <c r="C30" s="2">
        <f t="shared" si="6"/>
        <v>378686</v>
      </c>
      <c r="D30" s="8">
        <f t="shared" si="7"/>
        <v>72824</v>
      </c>
      <c r="E30" s="2">
        <f t="shared" si="8"/>
        <v>33985</v>
      </c>
      <c r="F30" s="12">
        <v>87770</v>
      </c>
      <c r="G30" s="23">
        <f t="shared" si="9"/>
        <v>0</v>
      </c>
      <c r="H30" s="24">
        <f t="shared" si="10"/>
        <v>0</v>
      </c>
      <c r="I30" s="24">
        <v>0</v>
      </c>
      <c r="J30" s="13">
        <v>440043</v>
      </c>
      <c r="K30" s="13">
        <f t="shared" si="31"/>
        <v>66006</v>
      </c>
      <c r="L30" s="13">
        <f t="shared" si="32"/>
        <v>30803</v>
      </c>
      <c r="M30" s="12">
        <v>87770</v>
      </c>
      <c r="N30" s="23">
        <f t="shared" si="33"/>
        <v>0</v>
      </c>
      <c r="O30" s="24">
        <f t="shared" si="34"/>
        <v>0</v>
      </c>
      <c r="P30" s="24">
        <v>0</v>
      </c>
      <c r="Q30" s="2">
        <f t="shared" si="35"/>
        <v>343234</v>
      </c>
      <c r="R30" s="29">
        <v>27480</v>
      </c>
      <c r="S30" s="13">
        <f t="shared" si="11"/>
        <v>288682</v>
      </c>
      <c r="T30" s="13">
        <f t="shared" si="36"/>
        <v>54552</v>
      </c>
      <c r="U30" s="29">
        <v>77</v>
      </c>
      <c r="V30" s="29">
        <v>2053</v>
      </c>
      <c r="W30" s="29">
        <f t="shared" si="37"/>
        <v>11</v>
      </c>
      <c r="X30" s="2">
        <f t="shared" si="12"/>
        <v>16640</v>
      </c>
      <c r="Y30" s="13">
        <f t="shared" si="13"/>
        <v>90004</v>
      </c>
      <c r="Z30" s="13">
        <f t="shared" si="14"/>
        <v>362046</v>
      </c>
      <c r="AA30" s="13">
        <f t="shared" si="15"/>
        <v>73364</v>
      </c>
      <c r="AB30" s="16"/>
      <c r="AC30" s="13">
        <f t="shared" si="16"/>
        <v>324003</v>
      </c>
      <c r="AD30" s="13">
        <f t="shared" si="17"/>
        <v>19231</v>
      </c>
      <c r="AE30" s="29">
        <v>77</v>
      </c>
      <c r="AF30" s="29">
        <v>2053</v>
      </c>
      <c r="AG30" s="29">
        <f t="shared" si="38"/>
        <v>11</v>
      </c>
      <c r="AH30" s="2">
        <f t="shared" si="18"/>
        <v>18676</v>
      </c>
      <c r="AI30" s="13">
        <f t="shared" si="19"/>
        <v>54683</v>
      </c>
      <c r="AJ30" s="13">
        <f t="shared" si="20"/>
        <v>360010</v>
      </c>
      <c r="AK30" s="13">
        <f t="shared" si="21"/>
        <v>36007</v>
      </c>
      <c r="AL30" s="16"/>
      <c r="AM30" s="13">
        <f t="shared" si="22"/>
        <v>351512</v>
      </c>
      <c r="AN30" s="13">
        <f t="shared" si="23"/>
        <v>-8278</v>
      </c>
      <c r="AO30" s="29">
        <v>77</v>
      </c>
      <c r="AP30" s="29">
        <v>2053</v>
      </c>
      <c r="AQ30" s="29">
        <f t="shared" si="39"/>
        <v>11</v>
      </c>
      <c r="AR30" s="2">
        <f t="shared" si="24"/>
        <v>20262</v>
      </c>
      <c r="AS30" s="13">
        <f t="shared" si="25"/>
        <v>27174</v>
      </c>
      <c r="AT30" s="13">
        <f t="shared" si="26"/>
        <v>358424</v>
      </c>
      <c r="AU30" s="13">
        <f t="shared" si="27"/>
        <v>6912</v>
      </c>
      <c r="AV30" s="13">
        <f t="shared" si="40"/>
        <v>0</v>
      </c>
      <c r="AW30" s="13">
        <f t="shared" si="41"/>
        <v>0</v>
      </c>
      <c r="AX30" s="13">
        <f t="shared" si="42"/>
        <v>0</v>
      </c>
      <c r="AY30" s="13">
        <f t="shared" si="28"/>
        <v>485495</v>
      </c>
      <c r="AZ30" s="13">
        <f t="shared" si="29"/>
        <v>485495</v>
      </c>
      <c r="BA30" s="13">
        <f t="shared" si="30"/>
        <v>485495</v>
      </c>
    </row>
    <row r="31" spans="1:53" outlineLevel="1" x14ac:dyDescent="0.3">
      <c r="A31" s="1" t="s">
        <v>59</v>
      </c>
      <c r="B31" s="10">
        <v>303487</v>
      </c>
      <c r="C31" s="2">
        <f t="shared" si="6"/>
        <v>233685</v>
      </c>
      <c r="D31" s="8">
        <f t="shared" si="7"/>
        <v>45523</v>
      </c>
      <c r="E31" s="2">
        <f t="shared" si="8"/>
        <v>21244</v>
      </c>
      <c r="F31" s="12">
        <v>69473</v>
      </c>
      <c r="G31" s="23">
        <f t="shared" si="9"/>
        <v>0.01</v>
      </c>
      <c r="H31" s="24">
        <f t="shared" si="10"/>
        <v>3035</v>
      </c>
      <c r="I31" s="24">
        <v>0</v>
      </c>
      <c r="J31" s="13">
        <v>273961</v>
      </c>
      <c r="K31" s="13">
        <f t="shared" si="31"/>
        <v>41094</v>
      </c>
      <c r="L31" s="13">
        <f t="shared" si="32"/>
        <v>19177</v>
      </c>
      <c r="M31" s="12">
        <v>69473</v>
      </c>
      <c r="N31" s="23">
        <f t="shared" si="33"/>
        <v>0.03</v>
      </c>
      <c r="O31" s="24">
        <f t="shared" si="34"/>
        <v>8219</v>
      </c>
      <c r="P31" s="24">
        <v>0</v>
      </c>
      <c r="Q31" s="2">
        <f t="shared" si="35"/>
        <v>205471</v>
      </c>
      <c r="R31" s="29">
        <v>19320</v>
      </c>
      <c r="S31" s="13">
        <f t="shared" si="11"/>
        <v>202959</v>
      </c>
      <c r="T31" s="13">
        <f t="shared" si="36"/>
        <v>2512</v>
      </c>
      <c r="U31" s="29">
        <v>62</v>
      </c>
      <c r="V31" s="29">
        <v>1718</v>
      </c>
      <c r="W31" s="29">
        <f t="shared" si="37"/>
        <v>11</v>
      </c>
      <c r="X31" s="2">
        <f t="shared" si="12"/>
        <v>16640</v>
      </c>
      <c r="Y31" s="13">
        <f t="shared" si="13"/>
        <v>30726</v>
      </c>
      <c r="Z31" s="13">
        <f t="shared" si="14"/>
        <v>217045</v>
      </c>
      <c r="AA31" s="13">
        <f t="shared" si="15"/>
        <v>14086</v>
      </c>
      <c r="AB31" s="16"/>
      <c r="AC31" s="13">
        <f t="shared" si="16"/>
        <v>227792</v>
      </c>
      <c r="AD31" s="13">
        <f t="shared" si="17"/>
        <v>-22321</v>
      </c>
      <c r="AE31" s="29">
        <v>62</v>
      </c>
      <c r="AF31" s="29">
        <v>1718</v>
      </c>
      <c r="AG31" s="29">
        <f t="shared" si="38"/>
        <v>11</v>
      </c>
      <c r="AH31" s="2">
        <f t="shared" si="18"/>
        <v>18676</v>
      </c>
      <c r="AI31" s="13">
        <f t="shared" si="19"/>
        <v>5893</v>
      </c>
      <c r="AJ31" s="13">
        <f t="shared" si="20"/>
        <v>215009</v>
      </c>
      <c r="AK31" s="13">
        <f t="shared" si="21"/>
        <v>-12783</v>
      </c>
      <c r="AL31" s="16"/>
      <c r="AM31" s="13">
        <f t="shared" si="22"/>
        <v>247133</v>
      </c>
      <c r="AN31" s="13">
        <f t="shared" si="23"/>
        <v>-41662</v>
      </c>
      <c r="AO31" s="29">
        <v>62</v>
      </c>
      <c r="AP31" s="29">
        <v>1718</v>
      </c>
      <c r="AQ31" s="29">
        <f t="shared" si="39"/>
        <v>11</v>
      </c>
      <c r="AR31" s="2">
        <f t="shared" si="24"/>
        <v>20262</v>
      </c>
      <c r="AS31" s="13">
        <f t="shared" si="25"/>
        <v>-13448</v>
      </c>
      <c r="AT31" s="13">
        <f t="shared" si="26"/>
        <v>213423</v>
      </c>
      <c r="AU31" s="13">
        <f t="shared" si="27"/>
        <v>-33710</v>
      </c>
      <c r="AV31" s="13">
        <f t="shared" si="40"/>
        <v>0</v>
      </c>
      <c r="AW31" s="13">
        <f t="shared" si="41"/>
        <v>12783</v>
      </c>
      <c r="AX31" s="13">
        <f t="shared" si="42"/>
        <v>33710</v>
      </c>
      <c r="AY31" s="13">
        <f t="shared" si="28"/>
        <v>303487</v>
      </c>
      <c r="AZ31" s="13">
        <f t="shared" si="29"/>
        <v>316270</v>
      </c>
      <c r="BA31" s="13">
        <f t="shared" si="30"/>
        <v>337197</v>
      </c>
    </row>
    <row r="32" spans="1:53" outlineLevel="1" x14ac:dyDescent="0.3">
      <c r="A32" s="1" t="s">
        <v>60</v>
      </c>
      <c r="B32" s="10">
        <v>488553</v>
      </c>
      <c r="C32" s="2">
        <f t="shared" si="6"/>
        <v>330890</v>
      </c>
      <c r="D32" s="8">
        <f t="shared" si="7"/>
        <v>73283</v>
      </c>
      <c r="E32" s="2">
        <f t="shared" si="8"/>
        <v>34199</v>
      </c>
      <c r="F32" s="12">
        <v>149288</v>
      </c>
      <c r="G32" s="23">
        <f t="shared" si="9"/>
        <v>0.09</v>
      </c>
      <c r="H32" s="24">
        <f t="shared" si="10"/>
        <v>43970</v>
      </c>
      <c r="I32" s="24">
        <v>6211</v>
      </c>
      <c r="J32" s="13">
        <v>440714</v>
      </c>
      <c r="K32" s="13">
        <f t="shared" si="31"/>
        <v>66107</v>
      </c>
      <c r="L32" s="13">
        <f t="shared" si="32"/>
        <v>30850</v>
      </c>
      <c r="M32" s="12">
        <v>149288</v>
      </c>
      <c r="N32" s="23">
        <f t="shared" si="33"/>
        <v>0.12</v>
      </c>
      <c r="O32" s="24">
        <f t="shared" si="34"/>
        <v>52886</v>
      </c>
      <c r="P32" s="24">
        <v>6211</v>
      </c>
      <c r="Q32" s="2">
        <f t="shared" si="35"/>
        <v>284660</v>
      </c>
      <c r="R32" s="29">
        <v>31200</v>
      </c>
      <c r="S32" s="13">
        <f t="shared" si="11"/>
        <v>327761</v>
      </c>
      <c r="T32" s="13">
        <f t="shared" si="36"/>
        <v>-43101</v>
      </c>
      <c r="U32" s="29">
        <v>105</v>
      </c>
      <c r="V32" s="29">
        <v>2979</v>
      </c>
      <c r="W32" s="29">
        <f t="shared" si="37"/>
        <v>22</v>
      </c>
      <c r="X32" s="2">
        <f t="shared" si="12"/>
        <v>33280</v>
      </c>
      <c r="Y32" s="13">
        <f t="shared" si="13"/>
        <v>3129</v>
      </c>
      <c r="Z32" s="13">
        <f t="shared" si="14"/>
        <v>297610</v>
      </c>
      <c r="AA32" s="13">
        <f t="shared" si="15"/>
        <v>-30151</v>
      </c>
      <c r="AB32" s="16"/>
      <c r="AC32" s="13">
        <f t="shared" si="16"/>
        <v>367863</v>
      </c>
      <c r="AD32" s="13">
        <f t="shared" si="17"/>
        <v>-83203</v>
      </c>
      <c r="AE32" s="29">
        <v>105</v>
      </c>
      <c r="AF32" s="29">
        <v>2979</v>
      </c>
      <c r="AG32" s="29">
        <f t="shared" si="38"/>
        <v>22</v>
      </c>
      <c r="AH32" s="2">
        <f t="shared" si="18"/>
        <v>37352</v>
      </c>
      <c r="AI32" s="13">
        <f t="shared" si="19"/>
        <v>-36973</v>
      </c>
      <c r="AJ32" s="13">
        <f t="shared" si="20"/>
        <v>293538</v>
      </c>
      <c r="AK32" s="13">
        <f t="shared" si="21"/>
        <v>-74325</v>
      </c>
      <c r="AL32" s="16"/>
      <c r="AM32" s="13">
        <f t="shared" si="22"/>
        <v>399097</v>
      </c>
      <c r="AN32" s="13">
        <f t="shared" si="23"/>
        <v>-114437</v>
      </c>
      <c r="AO32" s="29">
        <v>105</v>
      </c>
      <c r="AP32" s="29">
        <v>2979</v>
      </c>
      <c r="AQ32" s="29">
        <f t="shared" si="39"/>
        <v>22</v>
      </c>
      <c r="AR32" s="2">
        <f t="shared" si="24"/>
        <v>40524</v>
      </c>
      <c r="AS32" s="13">
        <f t="shared" si="25"/>
        <v>-68207</v>
      </c>
      <c r="AT32" s="13">
        <f t="shared" si="26"/>
        <v>290366</v>
      </c>
      <c r="AU32" s="13">
        <f t="shared" si="27"/>
        <v>-108731</v>
      </c>
      <c r="AV32" s="13">
        <f t="shared" si="40"/>
        <v>30151</v>
      </c>
      <c r="AW32" s="13">
        <f t="shared" si="41"/>
        <v>74325</v>
      </c>
      <c r="AX32" s="13">
        <f t="shared" si="42"/>
        <v>108731</v>
      </c>
      <c r="AY32" s="13">
        <f t="shared" si="28"/>
        <v>518704</v>
      </c>
      <c r="AZ32" s="13">
        <f t="shared" si="29"/>
        <v>562878</v>
      </c>
      <c r="BA32" s="13">
        <f t="shared" si="30"/>
        <v>597284</v>
      </c>
    </row>
    <row r="33" spans="1:53" outlineLevel="1" x14ac:dyDescent="0.3">
      <c r="A33" s="1" t="s">
        <v>61</v>
      </c>
      <c r="B33" s="10">
        <v>1101110</v>
      </c>
      <c r="C33" s="2">
        <f t="shared" si="6"/>
        <v>814353</v>
      </c>
      <c r="D33" s="8">
        <f t="shared" si="7"/>
        <v>165167</v>
      </c>
      <c r="E33" s="2">
        <f t="shared" si="8"/>
        <v>77078</v>
      </c>
      <c r="F33" s="12">
        <v>217766</v>
      </c>
      <c r="G33" s="23">
        <f t="shared" si="9"/>
        <v>0</v>
      </c>
      <c r="H33" s="24">
        <f t="shared" si="10"/>
        <v>0</v>
      </c>
      <c r="I33" s="24">
        <v>44512</v>
      </c>
      <c r="J33" s="13">
        <v>995263</v>
      </c>
      <c r="K33" s="13">
        <f t="shared" si="31"/>
        <v>149289</v>
      </c>
      <c r="L33" s="13">
        <f t="shared" si="32"/>
        <v>69668</v>
      </c>
      <c r="M33" s="12">
        <v>217766</v>
      </c>
      <c r="N33" s="23">
        <f t="shared" si="33"/>
        <v>0</v>
      </c>
      <c r="O33" s="24">
        <f t="shared" si="34"/>
        <v>0</v>
      </c>
      <c r="P33" s="24">
        <v>44512</v>
      </c>
      <c r="Q33" s="2">
        <f t="shared" si="35"/>
        <v>731794</v>
      </c>
      <c r="R33" s="29">
        <v>68160</v>
      </c>
      <c r="S33" s="13">
        <f t="shared" si="11"/>
        <v>716031</v>
      </c>
      <c r="T33" s="13">
        <f t="shared" si="36"/>
        <v>15763</v>
      </c>
      <c r="U33" s="29">
        <v>191</v>
      </c>
      <c r="V33" s="29">
        <v>5265</v>
      </c>
      <c r="W33" s="29">
        <f t="shared" si="37"/>
        <v>34</v>
      </c>
      <c r="X33" s="2">
        <f t="shared" si="12"/>
        <v>51433</v>
      </c>
      <c r="Y33" s="13">
        <f t="shared" si="13"/>
        <v>98322</v>
      </c>
      <c r="Z33" s="13">
        <f t="shared" si="14"/>
        <v>762920</v>
      </c>
      <c r="AA33" s="13">
        <f t="shared" si="15"/>
        <v>46889</v>
      </c>
      <c r="AB33" s="16"/>
      <c r="AC33" s="13">
        <f t="shared" si="16"/>
        <v>803640</v>
      </c>
      <c r="AD33" s="13">
        <f t="shared" si="17"/>
        <v>-71846</v>
      </c>
      <c r="AE33" s="29">
        <v>191</v>
      </c>
      <c r="AF33" s="29">
        <v>5265</v>
      </c>
      <c r="AG33" s="29">
        <f t="shared" si="38"/>
        <v>34</v>
      </c>
      <c r="AH33" s="2">
        <f t="shared" si="18"/>
        <v>57726</v>
      </c>
      <c r="AI33" s="13">
        <f t="shared" si="19"/>
        <v>10713</v>
      </c>
      <c r="AJ33" s="13">
        <f t="shared" si="20"/>
        <v>756627</v>
      </c>
      <c r="AK33" s="13">
        <f t="shared" si="21"/>
        <v>-47013</v>
      </c>
      <c r="AL33" s="16"/>
      <c r="AM33" s="13">
        <f t="shared" si="22"/>
        <v>871873</v>
      </c>
      <c r="AN33" s="13">
        <f t="shared" si="23"/>
        <v>-140079</v>
      </c>
      <c r="AO33" s="29">
        <v>191</v>
      </c>
      <c r="AP33" s="29">
        <v>5265</v>
      </c>
      <c r="AQ33" s="29">
        <f t="shared" si="39"/>
        <v>34</v>
      </c>
      <c r="AR33" s="2">
        <f t="shared" si="24"/>
        <v>62628</v>
      </c>
      <c r="AS33" s="13">
        <f t="shared" si="25"/>
        <v>-57520</v>
      </c>
      <c r="AT33" s="13">
        <f t="shared" si="26"/>
        <v>751725</v>
      </c>
      <c r="AU33" s="13">
        <f t="shared" si="27"/>
        <v>-120148</v>
      </c>
      <c r="AV33" s="13">
        <f t="shared" si="40"/>
        <v>0</v>
      </c>
      <c r="AW33" s="13">
        <f t="shared" si="41"/>
        <v>47013</v>
      </c>
      <c r="AX33" s="13">
        <f t="shared" si="42"/>
        <v>120148</v>
      </c>
      <c r="AY33" s="13">
        <f t="shared" si="28"/>
        <v>1101110</v>
      </c>
      <c r="AZ33" s="13">
        <f t="shared" si="29"/>
        <v>1148123</v>
      </c>
      <c r="BA33" s="13">
        <f t="shared" si="30"/>
        <v>1221258</v>
      </c>
    </row>
    <row r="34" spans="1:53" outlineLevel="1" x14ac:dyDescent="0.3">
      <c r="A34" s="1" t="s">
        <v>62</v>
      </c>
      <c r="B34" s="10">
        <v>443877</v>
      </c>
      <c r="C34" s="2">
        <f t="shared" si="6"/>
        <v>328566</v>
      </c>
      <c r="D34" s="8">
        <f t="shared" si="7"/>
        <v>66582</v>
      </c>
      <c r="E34" s="2">
        <f t="shared" si="8"/>
        <v>31071</v>
      </c>
      <c r="F34" s="12">
        <v>104624</v>
      </c>
      <c r="G34" s="23">
        <f t="shared" si="9"/>
        <v>0.02</v>
      </c>
      <c r="H34" s="24">
        <f t="shared" si="10"/>
        <v>8878</v>
      </c>
      <c r="I34" s="24">
        <v>8780</v>
      </c>
      <c r="J34" s="13">
        <v>401542</v>
      </c>
      <c r="K34" s="13">
        <f t="shared" si="31"/>
        <v>60231</v>
      </c>
      <c r="L34" s="13">
        <f t="shared" si="32"/>
        <v>28108</v>
      </c>
      <c r="M34" s="12">
        <v>104624</v>
      </c>
      <c r="N34" s="23">
        <f t="shared" si="33"/>
        <v>0.04</v>
      </c>
      <c r="O34" s="24">
        <f t="shared" si="34"/>
        <v>16062</v>
      </c>
      <c r="P34" s="24">
        <v>8780</v>
      </c>
      <c r="Q34" s="2">
        <f t="shared" si="35"/>
        <v>288361</v>
      </c>
      <c r="R34" s="29">
        <v>29520</v>
      </c>
      <c r="S34" s="13">
        <f t="shared" si="11"/>
        <v>310112</v>
      </c>
      <c r="T34" s="13">
        <f t="shared" si="36"/>
        <v>-21751</v>
      </c>
      <c r="U34" s="29">
        <v>102</v>
      </c>
      <c r="V34" s="29">
        <v>2919</v>
      </c>
      <c r="W34" s="29">
        <f t="shared" si="37"/>
        <v>23</v>
      </c>
      <c r="X34" s="2">
        <f t="shared" si="12"/>
        <v>34793</v>
      </c>
      <c r="Y34" s="13">
        <f t="shared" si="13"/>
        <v>18454</v>
      </c>
      <c r="Z34" s="13">
        <f t="shared" si="14"/>
        <v>293773</v>
      </c>
      <c r="AA34" s="13">
        <f t="shared" si="15"/>
        <v>-16339</v>
      </c>
      <c r="AB34" s="16"/>
      <c r="AC34" s="13">
        <f t="shared" si="16"/>
        <v>348055</v>
      </c>
      <c r="AD34" s="13">
        <f t="shared" si="17"/>
        <v>-59694</v>
      </c>
      <c r="AE34" s="29">
        <v>102</v>
      </c>
      <c r="AF34" s="29">
        <v>2919</v>
      </c>
      <c r="AG34" s="29">
        <f t="shared" si="38"/>
        <v>23</v>
      </c>
      <c r="AH34" s="2">
        <f t="shared" si="18"/>
        <v>39050</v>
      </c>
      <c r="AI34" s="13">
        <f t="shared" si="19"/>
        <v>-19489</v>
      </c>
      <c r="AJ34" s="13">
        <f t="shared" si="20"/>
        <v>289516</v>
      </c>
      <c r="AK34" s="13">
        <f t="shared" si="21"/>
        <v>-58539</v>
      </c>
      <c r="AL34" s="16"/>
      <c r="AM34" s="13">
        <f t="shared" si="22"/>
        <v>377607</v>
      </c>
      <c r="AN34" s="13">
        <f t="shared" si="23"/>
        <v>-89246</v>
      </c>
      <c r="AO34" s="29">
        <v>102</v>
      </c>
      <c r="AP34" s="29">
        <v>2919</v>
      </c>
      <c r="AQ34" s="29">
        <f t="shared" si="39"/>
        <v>23</v>
      </c>
      <c r="AR34" s="2">
        <f t="shared" si="24"/>
        <v>42366</v>
      </c>
      <c r="AS34" s="13">
        <f t="shared" si="25"/>
        <v>-49041</v>
      </c>
      <c r="AT34" s="13">
        <f t="shared" si="26"/>
        <v>286200</v>
      </c>
      <c r="AU34" s="13">
        <f t="shared" si="27"/>
        <v>-91407</v>
      </c>
      <c r="AV34" s="13">
        <f t="shared" si="40"/>
        <v>16339</v>
      </c>
      <c r="AW34" s="13">
        <f t="shared" si="41"/>
        <v>58539</v>
      </c>
      <c r="AX34" s="13">
        <f t="shared" si="42"/>
        <v>91407</v>
      </c>
      <c r="AY34" s="13">
        <f t="shared" si="28"/>
        <v>460216</v>
      </c>
      <c r="AZ34" s="13">
        <f t="shared" si="29"/>
        <v>502416</v>
      </c>
      <c r="BA34" s="13">
        <f t="shared" si="30"/>
        <v>535284</v>
      </c>
    </row>
    <row r="35" spans="1:53" outlineLevel="1" x14ac:dyDescent="0.3">
      <c r="A35" s="1" t="s">
        <v>63</v>
      </c>
      <c r="B35" s="10">
        <v>173309</v>
      </c>
      <c r="C35" s="2">
        <f t="shared" si="6"/>
        <v>116600</v>
      </c>
      <c r="D35" s="8">
        <f t="shared" si="7"/>
        <v>25996</v>
      </c>
      <c r="E35" s="2">
        <f t="shared" si="8"/>
        <v>12132</v>
      </c>
      <c r="F35" s="12">
        <v>50231</v>
      </c>
      <c r="G35" s="23">
        <f t="shared" si="9"/>
        <v>7.0000000000000007E-2</v>
      </c>
      <c r="H35" s="24">
        <f t="shared" si="10"/>
        <v>12132</v>
      </c>
      <c r="I35" s="24">
        <v>6449</v>
      </c>
      <c r="J35" s="13">
        <v>156742</v>
      </c>
      <c r="K35" s="13">
        <f t="shared" si="31"/>
        <v>23511</v>
      </c>
      <c r="L35" s="13">
        <f t="shared" si="32"/>
        <v>10972</v>
      </c>
      <c r="M35" s="12">
        <v>50231</v>
      </c>
      <c r="N35" s="23">
        <f t="shared" si="33"/>
        <v>0.1</v>
      </c>
      <c r="O35" s="24">
        <f t="shared" si="34"/>
        <v>15674</v>
      </c>
      <c r="P35" s="24">
        <v>6449</v>
      </c>
      <c r="Q35" s="2">
        <f t="shared" si="35"/>
        <v>100136</v>
      </c>
      <c r="R35" s="29">
        <v>12360</v>
      </c>
      <c r="S35" s="13">
        <f t="shared" si="11"/>
        <v>129844</v>
      </c>
      <c r="T35" s="13">
        <f t="shared" si="36"/>
        <v>-29708</v>
      </c>
      <c r="U35" s="29">
        <v>44</v>
      </c>
      <c r="V35" s="29">
        <v>1243</v>
      </c>
      <c r="W35" s="29">
        <f t="shared" si="37"/>
        <v>9</v>
      </c>
      <c r="X35" s="2">
        <f t="shared" si="12"/>
        <v>13615</v>
      </c>
      <c r="Y35" s="13">
        <f t="shared" si="13"/>
        <v>-13244</v>
      </c>
      <c r="Z35" s="13">
        <f t="shared" si="14"/>
        <v>102985</v>
      </c>
      <c r="AA35" s="13">
        <f t="shared" si="15"/>
        <v>-26859</v>
      </c>
      <c r="AB35" s="16"/>
      <c r="AC35" s="13">
        <f t="shared" si="16"/>
        <v>145730</v>
      </c>
      <c r="AD35" s="13">
        <f t="shared" si="17"/>
        <v>-45594</v>
      </c>
      <c r="AE35" s="29">
        <v>44</v>
      </c>
      <c r="AF35" s="29">
        <v>1243</v>
      </c>
      <c r="AG35" s="29">
        <f t="shared" si="38"/>
        <v>9</v>
      </c>
      <c r="AH35" s="2">
        <f t="shared" si="18"/>
        <v>15280</v>
      </c>
      <c r="AI35" s="13">
        <f t="shared" si="19"/>
        <v>-29130</v>
      </c>
      <c r="AJ35" s="13">
        <f t="shared" si="20"/>
        <v>101320</v>
      </c>
      <c r="AK35" s="13">
        <f t="shared" si="21"/>
        <v>-44410</v>
      </c>
      <c r="AL35" s="16"/>
      <c r="AM35" s="13">
        <f t="shared" si="22"/>
        <v>158104</v>
      </c>
      <c r="AN35" s="13">
        <f t="shared" si="23"/>
        <v>-57968</v>
      </c>
      <c r="AO35" s="29">
        <v>44</v>
      </c>
      <c r="AP35" s="29">
        <v>1243</v>
      </c>
      <c r="AQ35" s="29">
        <f t="shared" si="39"/>
        <v>9</v>
      </c>
      <c r="AR35" s="2">
        <f t="shared" si="24"/>
        <v>16578</v>
      </c>
      <c r="AS35" s="13">
        <f t="shared" si="25"/>
        <v>-41504</v>
      </c>
      <c r="AT35" s="13">
        <f t="shared" si="26"/>
        <v>100022</v>
      </c>
      <c r="AU35" s="13">
        <f t="shared" si="27"/>
        <v>-58082</v>
      </c>
      <c r="AV35" s="13">
        <f t="shared" si="40"/>
        <v>26859</v>
      </c>
      <c r="AW35" s="13">
        <f t="shared" si="41"/>
        <v>44410</v>
      </c>
      <c r="AX35" s="13">
        <f t="shared" si="42"/>
        <v>58082</v>
      </c>
      <c r="AY35" s="13">
        <f t="shared" si="28"/>
        <v>200168</v>
      </c>
      <c r="AZ35" s="13">
        <f t="shared" si="29"/>
        <v>217719</v>
      </c>
      <c r="BA35" s="13">
        <f t="shared" si="30"/>
        <v>231391</v>
      </c>
    </row>
    <row r="36" spans="1:53" outlineLevel="1" x14ac:dyDescent="0.3">
      <c r="A36" s="1" t="s">
        <v>64</v>
      </c>
      <c r="B36" s="10">
        <v>321995</v>
      </c>
      <c r="C36" s="2">
        <f t="shared" si="6"/>
        <v>239296</v>
      </c>
      <c r="D36" s="8">
        <f t="shared" si="7"/>
        <v>48299</v>
      </c>
      <c r="E36" s="2">
        <f t="shared" si="8"/>
        <v>22540</v>
      </c>
      <c r="F36" s="12">
        <v>54492</v>
      </c>
      <c r="G36" s="23">
        <f t="shared" si="9"/>
        <v>0</v>
      </c>
      <c r="H36" s="24">
        <f t="shared" si="10"/>
        <v>0</v>
      </c>
      <c r="I36" s="24">
        <v>11860</v>
      </c>
      <c r="J36" s="13">
        <v>291841</v>
      </c>
      <c r="K36" s="13">
        <f t="shared" si="31"/>
        <v>43776</v>
      </c>
      <c r="L36" s="13">
        <f t="shared" si="32"/>
        <v>20429</v>
      </c>
      <c r="M36" s="12">
        <v>54492</v>
      </c>
      <c r="N36" s="23">
        <f t="shared" si="33"/>
        <v>0</v>
      </c>
      <c r="O36" s="24">
        <f t="shared" si="34"/>
        <v>0</v>
      </c>
      <c r="P36" s="24">
        <v>11860</v>
      </c>
      <c r="Q36" s="2">
        <f t="shared" si="35"/>
        <v>215776</v>
      </c>
      <c r="R36" s="29">
        <v>21600</v>
      </c>
      <c r="S36" s="13">
        <f t="shared" si="11"/>
        <v>226911</v>
      </c>
      <c r="T36" s="13">
        <f t="shared" si="36"/>
        <v>-11135</v>
      </c>
      <c r="U36" s="29">
        <v>92</v>
      </c>
      <c r="V36" s="29">
        <v>2525</v>
      </c>
      <c r="W36" s="29">
        <f t="shared" si="37"/>
        <v>16</v>
      </c>
      <c r="X36" s="2">
        <f t="shared" si="12"/>
        <v>24204</v>
      </c>
      <c r="Y36" s="13">
        <f t="shared" si="13"/>
        <v>12385</v>
      </c>
      <c r="Z36" s="13">
        <f t="shared" si="14"/>
        <v>215092</v>
      </c>
      <c r="AA36" s="13">
        <f t="shared" si="15"/>
        <v>-11819</v>
      </c>
      <c r="AB36" s="16"/>
      <c r="AC36" s="13">
        <f t="shared" si="16"/>
        <v>254674</v>
      </c>
      <c r="AD36" s="13">
        <f t="shared" si="17"/>
        <v>-38898</v>
      </c>
      <c r="AE36" s="29">
        <v>92</v>
      </c>
      <c r="AF36" s="29">
        <v>2525</v>
      </c>
      <c r="AG36" s="29">
        <f t="shared" si="38"/>
        <v>16</v>
      </c>
      <c r="AH36" s="2">
        <f t="shared" si="18"/>
        <v>27165</v>
      </c>
      <c r="AI36" s="13">
        <f t="shared" si="19"/>
        <v>-15378</v>
      </c>
      <c r="AJ36" s="13">
        <f t="shared" si="20"/>
        <v>212131</v>
      </c>
      <c r="AK36" s="13">
        <f t="shared" si="21"/>
        <v>-42543</v>
      </c>
      <c r="AL36" s="16"/>
      <c r="AM36" s="13">
        <f t="shared" si="22"/>
        <v>276298</v>
      </c>
      <c r="AN36" s="13">
        <f t="shared" si="23"/>
        <v>-60522</v>
      </c>
      <c r="AO36" s="29">
        <v>92</v>
      </c>
      <c r="AP36" s="29">
        <v>2525</v>
      </c>
      <c r="AQ36" s="29">
        <f t="shared" si="39"/>
        <v>16</v>
      </c>
      <c r="AR36" s="2">
        <f t="shared" si="24"/>
        <v>29472</v>
      </c>
      <c r="AS36" s="13">
        <f t="shared" si="25"/>
        <v>-37002</v>
      </c>
      <c r="AT36" s="13">
        <f t="shared" si="26"/>
        <v>209824</v>
      </c>
      <c r="AU36" s="13">
        <f t="shared" si="27"/>
        <v>-66474</v>
      </c>
      <c r="AV36" s="13">
        <f t="shared" si="40"/>
        <v>11819</v>
      </c>
      <c r="AW36" s="13">
        <f t="shared" si="41"/>
        <v>42543</v>
      </c>
      <c r="AX36" s="13">
        <f t="shared" si="42"/>
        <v>66474</v>
      </c>
      <c r="AY36" s="13">
        <f t="shared" si="28"/>
        <v>333814</v>
      </c>
      <c r="AZ36" s="13">
        <f t="shared" si="29"/>
        <v>364538</v>
      </c>
      <c r="BA36" s="13">
        <f t="shared" si="30"/>
        <v>388469</v>
      </c>
    </row>
    <row r="37" spans="1:53" outlineLevel="1" x14ac:dyDescent="0.3">
      <c r="A37" s="1" t="s">
        <v>65</v>
      </c>
      <c r="B37" s="10">
        <v>485174</v>
      </c>
      <c r="C37" s="2">
        <f t="shared" si="6"/>
        <v>371390</v>
      </c>
      <c r="D37" s="8">
        <f t="shared" si="7"/>
        <v>72776</v>
      </c>
      <c r="E37" s="2">
        <f t="shared" si="8"/>
        <v>33962</v>
      </c>
      <c r="F37" s="12">
        <v>107207</v>
      </c>
      <c r="G37" s="23">
        <f t="shared" si="9"/>
        <v>0</v>
      </c>
      <c r="H37" s="24">
        <f t="shared" si="10"/>
        <v>0</v>
      </c>
      <c r="I37" s="24">
        <v>7046</v>
      </c>
      <c r="J37" s="13">
        <v>437613</v>
      </c>
      <c r="K37" s="13">
        <f t="shared" si="31"/>
        <v>65642</v>
      </c>
      <c r="L37" s="13">
        <f t="shared" si="32"/>
        <v>30633</v>
      </c>
      <c r="M37" s="12">
        <v>107207</v>
      </c>
      <c r="N37" s="23">
        <f t="shared" si="33"/>
        <v>0.02</v>
      </c>
      <c r="O37" s="24">
        <f t="shared" si="34"/>
        <v>8752</v>
      </c>
      <c r="P37" s="24">
        <v>7046</v>
      </c>
      <c r="Q37" s="2">
        <f t="shared" si="35"/>
        <v>325540</v>
      </c>
      <c r="R37" s="29">
        <v>32280</v>
      </c>
      <c r="S37" s="13">
        <f t="shared" si="11"/>
        <v>339106</v>
      </c>
      <c r="T37" s="13">
        <f t="shared" si="36"/>
        <v>-13566</v>
      </c>
      <c r="U37" s="29">
        <v>103</v>
      </c>
      <c r="V37" s="29">
        <v>2869</v>
      </c>
      <c r="W37" s="29">
        <f t="shared" si="37"/>
        <v>20</v>
      </c>
      <c r="X37" s="2">
        <f t="shared" si="12"/>
        <v>30255</v>
      </c>
      <c r="Y37" s="13">
        <f t="shared" si="13"/>
        <v>32284</v>
      </c>
      <c r="Z37" s="13">
        <f t="shared" si="14"/>
        <v>341135</v>
      </c>
      <c r="AA37" s="13">
        <f t="shared" si="15"/>
        <v>2029</v>
      </c>
      <c r="AB37" s="16"/>
      <c r="AC37" s="13">
        <f t="shared" si="16"/>
        <v>380597</v>
      </c>
      <c r="AD37" s="13">
        <f t="shared" si="17"/>
        <v>-55057</v>
      </c>
      <c r="AE37" s="29">
        <v>103</v>
      </c>
      <c r="AF37" s="29">
        <v>2869</v>
      </c>
      <c r="AG37" s="29">
        <f t="shared" si="38"/>
        <v>20</v>
      </c>
      <c r="AH37" s="2">
        <f t="shared" si="18"/>
        <v>33957</v>
      </c>
      <c r="AI37" s="13">
        <f t="shared" si="19"/>
        <v>-9207</v>
      </c>
      <c r="AJ37" s="13">
        <f t="shared" si="20"/>
        <v>337433</v>
      </c>
      <c r="AK37" s="13">
        <f t="shared" si="21"/>
        <v>-43164</v>
      </c>
      <c r="AL37" s="16"/>
      <c r="AM37" s="13">
        <f t="shared" si="22"/>
        <v>412912</v>
      </c>
      <c r="AN37" s="13">
        <f t="shared" si="23"/>
        <v>-87372</v>
      </c>
      <c r="AO37" s="29">
        <v>103</v>
      </c>
      <c r="AP37" s="29">
        <v>2869</v>
      </c>
      <c r="AQ37" s="29">
        <f t="shared" si="39"/>
        <v>20</v>
      </c>
      <c r="AR37" s="2">
        <f t="shared" si="24"/>
        <v>36840</v>
      </c>
      <c r="AS37" s="13">
        <f t="shared" si="25"/>
        <v>-41522</v>
      </c>
      <c r="AT37" s="13">
        <f t="shared" si="26"/>
        <v>334550</v>
      </c>
      <c r="AU37" s="13">
        <f t="shared" si="27"/>
        <v>-78362</v>
      </c>
      <c r="AV37" s="13">
        <f t="shared" si="40"/>
        <v>0</v>
      </c>
      <c r="AW37" s="13">
        <f t="shared" si="41"/>
        <v>43164</v>
      </c>
      <c r="AX37" s="13">
        <f t="shared" si="42"/>
        <v>78362</v>
      </c>
      <c r="AY37" s="13">
        <f t="shared" si="28"/>
        <v>485174</v>
      </c>
      <c r="AZ37" s="13">
        <f t="shared" si="29"/>
        <v>528338</v>
      </c>
      <c r="BA37" s="13">
        <f t="shared" si="30"/>
        <v>563536</v>
      </c>
    </row>
    <row r="38" spans="1:53" outlineLevel="1" x14ac:dyDescent="0.3">
      <c r="A38" s="1" t="s">
        <v>66</v>
      </c>
      <c r="B38" s="10">
        <v>701697</v>
      </c>
      <c r="C38" s="2">
        <f t="shared" si="6"/>
        <v>537820</v>
      </c>
      <c r="D38" s="8">
        <f t="shared" si="7"/>
        <v>105255</v>
      </c>
      <c r="E38" s="2">
        <f t="shared" si="8"/>
        <v>49119</v>
      </c>
      <c r="F38" s="12">
        <v>92180</v>
      </c>
      <c r="G38" s="23">
        <f t="shared" si="9"/>
        <v>0</v>
      </c>
      <c r="H38" s="24">
        <f t="shared" si="10"/>
        <v>0</v>
      </c>
      <c r="I38" s="24">
        <v>9503</v>
      </c>
      <c r="J38" s="13">
        <v>634717</v>
      </c>
      <c r="K38" s="13">
        <f t="shared" si="31"/>
        <v>95208</v>
      </c>
      <c r="L38" s="13">
        <f t="shared" si="32"/>
        <v>44430</v>
      </c>
      <c r="M38" s="12">
        <v>92180</v>
      </c>
      <c r="N38" s="23">
        <f t="shared" si="33"/>
        <v>0</v>
      </c>
      <c r="O38" s="24">
        <f t="shared" si="34"/>
        <v>0</v>
      </c>
      <c r="P38" s="24">
        <v>9503</v>
      </c>
      <c r="Q38" s="2">
        <f t="shared" si="35"/>
        <v>485576</v>
      </c>
      <c r="R38" s="29">
        <v>39960</v>
      </c>
      <c r="S38" s="13">
        <f t="shared" si="11"/>
        <v>419786</v>
      </c>
      <c r="T38" s="13">
        <f t="shared" si="36"/>
        <v>65790</v>
      </c>
      <c r="U38" s="29">
        <v>137</v>
      </c>
      <c r="V38" s="29">
        <v>3834</v>
      </c>
      <c r="W38" s="29">
        <f t="shared" si="37"/>
        <v>27</v>
      </c>
      <c r="X38" s="2">
        <f t="shared" si="12"/>
        <v>40844</v>
      </c>
      <c r="Y38" s="13">
        <f t="shared" si="13"/>
        <v>118034</v>
      </c>
      <c r="Z38" s="13">
        <f t="shared" si="14"/>
        <v>496976</v>
      </c>
      <c r="AA38" s="13">
        <f t="shared" si="15"/>
        <v>77190</v>
      </c>
      <c r="AB38" s="16"/>
      <c r="AC38" s="13">
        <f t="shared" si="16"/>
        <v>471148</v>
      </c>
      <c r="AD38" s="13">
        <f t="shared" si="17"/>
        <v>14428</v>
      </c>
      <c r="AE38" s="29">
        <v>137</v>
      </c>
      <c r="AF38" s="29">
        <v>3834</v>
      </c>
      <c r="AG38" s="29">
        <f t="shared" si="38"/>
        <v>27</v>
      </c>
      <c r="AH38" s="2">
        <f t="shared" si="18"/>
        <v>45841</v>
      </c>
      <c r="AI38" s="13">
        <f t="shared" si="19"/>
        <v>66672</v>
      </c>
      <c r="AJ38" s="13">
        <f t="shared" si="20"/>
        <v>491979</v>
      </c>
      <c r="AK38" s="13">
        <f t="shared" si="21"/>
        <v>20831</v>
      </c>
      <c r="AL38" s="16"/>
      <c r="AM38" s="13">
        <f t="shared" si="22"/>
        <v>511151</v>
      </c>
      <c r="AN38" s="13">
        <f t="shared" si="23"/>
        <v>-25575</v>
      </c>
      <c r="AO38" s="29">
        <v>137</v>
      </c>
      <c r="AP38" s="29">
        <v>3834</v>
      </c>
      <c r="AQ38" s="29">
        <f t="shared" si="39"/>
        <v>27</v>
      </c>
      <c r="AR38" s="2">
        <f t="shared" si="24"/>
        <v>49734</v>
      </c>
      <c r="AS38" s="13">
        <f t="shared" si="25"/>
        <v>26669</v>
      </c>
      <c r="AT38" s="13">
        <f t="shared" si="26"/>
        <v>488086</v>
      </c>
      <c r="AU38" s="13">
        <f t="shared" si="27"/>
        <v>-23065</v>
      </c>
      <c r="AV38" s="13">
        <f t="shared" si="40"/>
        <v>0</v>
      </c>
      <c r="AW38" s="13">
        <f t="shared" si="41"/>
        <v>0</v>
      </c>
      <c r="AX38" s="13">
        <f t="shared" si="42"/>
        <v>23065</v>
      </c>
      <c r="AY38" s="13">
        <f t="shared" si="28"/>
        <v>701697</v>
      </c>
      <c r="AZ38" s="13">
        <f t="shared" si="29"/>
        <v>701697</v>
      </c>
      <c r="BA38" s="13">
        <f t="shared" si="30"/>
        <v>724762</v>
      </c>
    </row>
    <row r="39" spans="1:53" outlineLevel="1" x14ac:dyDescent="0.3">
      <c r="A39" s="1" t="s">
        <v>67</v>
      </c>
      <c r="B39" s="10">
        <v>1160899</v>
      </c>
      <c r="C39" s="2">
        <f t="shared" si="6"/>
        <v>889300</v>
      </c>
      <c r="D39" s="8">
        <f t="shared" si="7"/>
        <v>174135</v>
      </c>
      <c r="E39" s="2">
        <f t="shared" si="8"/>
        <v>81263</v>
      </c>
      <c r="F39" s="12">
        <v>184737</v>
      </c>
      <c r="G39" s="23">
        <f t="shared" si="9"/>
        <v>0</v>
      </c>
      <c r="H39" s="24">
        <f t="shared" si="10"/>
        <v>0</v>
      </c>
      <c r="I39" s="24">
        <v>16201</v>
      </c>
      <c r="J39" s="13">
        <v>1049041</v>
      </c>
      <c r="K39" s="13">
        <f t="shared" si="31"/>
        <v>157356</v>
      </c>
      <c r="L39" s="13">
        <f t="shared" si="32"/>
        <v>73433</v>
      </c>
      <c r="M39" s="12">
        <v>184737</v>
      </c>
      <c r="N39" s="23">
        <f t="shared" si="33"/>
        <v>0</v>
      </c>
      <c r="O39" s="24">
        <f t="shared" si="34"/>
        <v>0</v>
      </c>
      <c r="P39" s="24">
        <v>16201</v>
      </c>
      <c r="Q39" s="2">
        <f t="shared" si="35"/>
        <v>802051</v>
      </c>
      <c r="R39" s="29">
        <v>65760</v>
      </c>
      <c r="S39" s="13">
        <f t="shared" si="11"/>
        <v>690819</v>
      </c>
      <c r="T39" s="13">
        <f t="shared" si="36"/>
        <v>111232</v>
      </c>
      <c r="U39" s="29">
        <v>244</v>
      </c>
      <c r="V39" s="29">
        <v>6731</v>
      </c>
      <c r="W39" s="29">
        <f t="shared" si="37"/>
        <v>44</v>
      </c>
      <c r="X39" s="2">
        <f t="shared" si="12"/>
        <v>66561</v>
      </c>
      <c r="Y39" s="13">
        <f t="shared" si="13"/>
        <v>198481</v>
      </c>
      <c r="Z39" s="13">
        <f t="shared" si="14"/>
        <v>822739</v>
      </c>
      <c r="AA39" s="13">
        <f t="shared" si="15"/>
        <v>131920</v>
      </c>
      <c r="AB39" s="16"/>
      <c r="AC39" s="13">
        <f t="shared" si="16"/>
        <v>775342</v>
      </c>
      <c r="AD39" s="13">
        <f t="shared" si="17"/>
        <v>26709</v>
      </c>
      <c r="AE39" s="29">
        <v>244</v>
      </c>
      <c r="AF39" s="29">
        <v>6731</v>
      </c>
      <c r="AG39" s="29">
        <f t="shared" si="38"/>
        <v>44</v>
      </c>
      <c r="AH39" s="2">
        <f t="shared" si="18"/>
        <v>74705</v>
      </c>
      <c r="AI39" s="13">
        <f t="shared" si="19"/>
        <v>113958</v>
      </c>
      <c r="AJ39" s="13">
        <f t="shared" si="20"/>
        <v>814595</v>
      </c>
      <c r="AK39" s="13">
        <f t="shared" si="21"/>
        <v>39253</v>
      </c>
      <c r="AL39" s="16"/>
      <c r="AM39" s="13">
        <f t="shared" si="22"/>
        <v>841173</v>
      </c>
      <c r="AN39" s="13">
        <f t="shared" si="23"/>
        <v>-39122</v>
      </c>
      <c r="AO39" s="29">
        <v>244</v>
      </c>
      <c r="AP39" s="29">
        <v>6731</v>
      </c>
      <c r="AQ39" s="29">
        <f t="shared" si="39"/>
        <v>44</v>
      </c>
      <c r="AR39" s="2">
        <f t="shared" si="24"/>
        <v>81047</v>
      </c>
      <c r="AS39" s="13">
        <f t="shared" si="25"/>
        <v>48127</v>
      </c>
      <c r="AT39" s="13">
        <f t="shared" si="26"/>
        <v>808253</v>
      </c>
      <c r="AU39" s="13">
        <f t="shared" si="27"/>
        <v>-32920</v>
      </c>
      <c r="AV39" s="13">
        <f t="shared" si="40"/>
        <v>0</v>
      </c>
      <c r="AW39" s="13">
        <f t="shared" si="41"/>
        <v>0</v>
      </c>
      <c r="AX39" s="13">
        <f t="shared" si="42"/>
        <v>32920</v>
      </c>
      <c r="AY39" s="13">
        <f t="shared" si="28"/>
        <v>1160899</v>
      </c>
      <c r="AZ39" s="13">
        <f t="shared" si="29"/>
        <v>1160899</v>
      </c>
      <c r="BA39" s="13">
        <f t="shared" si="30"/>
        <v>1193819</v>
      </c>
    </row>
    <row r="40" spans="1:53" outlineLevel="1" x14ac:dyDescent="0.3">
      <c r="A40" s="1" t="s">
        <v>68</v>
      </c>
      <c r="B40" s="10">
        <v>280174</v>
      </c>
      <c r="C40" s="2">
        <f t="shared" si="6"/>
        <v>218536</v>
      </c>
      <c r="D40" s="8">
        <f t="shared" si="7"/>
        <v>42026</v>
      </c>
      <c r="E40" s="2">
        <f t="shared" si="8"/>
        <v>19612</v>
      </c>
      <c r="F40" s="12">
        <v>46503</v>
      </c>
      <c r="G40" s="23">
        <f t="shared" si="9"/>
        <v>0</v>
      </c>
      <c r="H40" s="24">
        <f t="shared" si="10"/>
        <v>0</v>
      </c>
      <c r="I40" s="24">
        <v>0</v>
      </c>
      <c r="J40" s="13">
        <v>253952</v>
      </c>
      <c r="K40" s="13">
        <f t="shared" si="31"/>
        <v>38093</v>
      </c>
      <c r="L40" s="13">
        <f t="shared" si="32"/>
        <v>17777</v>
      </c>
      <c r="M40" s="12">
        <v>46503</v>
      </c>
      <c r="N40" s="23">
        <f t="shared" si="33"/>
        <v>0</v>
      </c>
      <c r="O40" s="24">
        <f t="shared" si="34"/>
        <v>0</v>
      </c>
      <c r="P40" s="24">
        <v>0</v>
      </c>
      <c r="Q40" s="2">
        <f t="shared" si="35"/>
        <v>198082</v>
      </c>
      <c r="R40" s="29">
        <v>14760</v>
      </c>
      <c r="S40" s="13">
        <f t="shared" si="11"/>
        <v>155056</v>
      </c>
      <c r="T40" s="13">
        <f t="shared" si="36"/>
        <v>43026</v>
      </c>
      <c r="U40" s="29">
        <v>54</v>
      </c>
      <c r="V40" s="29">
        <v>1508</v>
      </c>
      <c r="W40" s="29">
        <f t="shared" si="37"/>
        <v>10</v>
      </c>
      <c r="X40" s="2">
        <f t="shared" si="12"/>
        <v>15127</v>
      </c>
      <c r="Y40" s="13">
        <f t="shared" si="13"/>
        <v>63480</v>
      </c>
      <c r="Z40" s="13">
        <f t="shared" si="14"/>
        <v>203409</v>
      </c>
      <c r="AA40" s="13">
        <f t="shared" si="15"/>
        <v>48353</v>
      </c>
      <c r="AB40" s="16"/>
      <c r="AC40" s="13">
        <f t="shared" si="16"/>
        <v>174028</v>
      </c>
      <c r="AD40" s="13">
        <f t="shared" si="17"/>
        <v>24054</v>
      </c>
      <c r="AE40" s="29">
        <v>54</v>
      </c>
      <c r="AF40" s="29">
        <v>1508</v>
      </c>
      <c r="AG40" s="29">
        <f t="shared" si="38"/>
        <v>10</v>
      </c>
      <c r="AH40" s="2">
        <f t="shared" si="18"/>
        <v>16978</v>
      </c>
      <c r="AI40" s="13">
        <f t="shared" si="19"/>
        <v>44508</v>
      </c>
      <c r="AJ40" s="13">
        <f t="shared" si="20"/>
        <v>201558</v>
      </c>
      <c r="AK40" s="13">
        <f t="shared" si="21"/>
        <v>27530</v>
      </c>
      <c r="AL40" s="16"/>
      <c r="AM40" s="13">
        <f t="shared" si="22"/>
        <v>188803</v>
      </c>
      <c r="AN40" s="13">
        <f t="shared" si="23"/>
        <v>9279</v>
      </c>
      <c r="AO40" s="29">
        <v>54</v>
      </c>
      <c r="AP40" s="29">
        <v>1508</v>
      </c>
      <c r="AQ40" s="29">
        <f t="shared" si="39"/>
        <v>10</v>
      </c>
      <c r="AR40" s="2">
        <f t="shared" si="24"/>
        <v>18420</v>
      </c>
      <c r="AS40" s="13">
        <f t="shared" si="25"/>
        <v>29733</v>
      </c>
      <c r="AT40" s="13">
        <f t="shared" si="26"/>
        <v>200116</v>
      </c>
      <c r="AU40" s="13">
        <f t="shared" si="27"/>
        <v>11313</v>
      </c>
      <c r="AV40" s="13">
        <f t="shared" si="40"/>
        <v>0</v>
      </c>
      <c r="AW40" s="13">
        <f t="shared" si="41"/>
        <v>0</v>
      </c>
      <c r="AX40" s="13">
        <f t="shared" si="42"/>
        <v>0</v>
      </c>
      <c r="AY40" s="13">
        <f t="shared" si="28"/>
        <v>280174</v>
      </c>
      <c r="AZ40" s="13">
        <f t="shared" si="29"/>
        <v>280174</v>
      </c>
      <c r="BA40" s="13">
        <f t="shared" si="30"/>
        <v>280174</v>
      </c>
    </row>
    <row r="41" spans="1:53" outlineLevel="1" x14ac:dyDescent="0.3">
      <c r="A41" s="1" t="s">
        <v>69</v>
      </c>
      <c r="B41" s="10">
        <v>258798</v>
      </c>
      <c r="C41" s="2">
        <f t="shared" si="6"/>
        <v>194938</v>
      </c>
      <c r="D41" s="8">
        <f t="shared" si="7"/>
        <v>38820</v>
      </c>
      <c r="E41" s="2">
        <f t="shared" si="8"/>
        <v>18116</v>
      </c>
      <c r="F41" s="12">
        <v>50373</v>
      </c>
      <c r="G41" s="23">
        <f t="shared" si="9"/>
        <v>0</v>
      </c>
      <c r="H41" s="24">
        <f t="shared" si="10"/>
        <v>0</v>
      </c>
      <c r="I41" s="24">
        <v>6924</v>
      </c>
      <c r="J41" s="13">
        <v>233848</v>
      </c>
      <c r="K41" s="13">
        <f t="shared" si="31"/>
        <v>35077</v>
      </c>
      <c r="L41" s="13">
        <f t="shared" si="32"/>
        <v>16369</v>
      </c>
      <c r="M41" s="12">
        <v>50373</v>
      </c>
      <c r="N41" s="23">
        <f t="shared" si="33"/>
        <v>0</v>
      </c>
      <c r="O41" s="24">
        <f t="shared" si="34"/>
        <v>0</v>
      </c>
      <c r="P41" s="24">
        <v>6924</v>
      </c>
      <c r="Q41" s="2">
        <f t="shared" si="35"/>
        <v>175478</v>
      </c>
      <c r="R41" s="29">
        <v>18000</v>
      </c>
      <c r="S41" s="13">
        <f t="shared" si="11"/>
        <v>189093</v>
      </c>
      <c r="T41" s="13">
        <f t="shared" si="36"/>
        <v>-13615</v>
      </c>
      <c r="U41" s="29">
        <v>59</v>
      </c>
      <c r="V41" s="29">
        <v>1688</v>
      </c>
      <c r="W41" s="29">
        <f t="shared" si="37"/>
        <v>13</v>
      </c>
      <c r="X41" s="2">
        <f t="shared" si="12"/>
        <v>19666</v>
      </c>
      <c r="Y41" s="13">
        <f t="shared" si="13"/>
        <v>5845</v>
      </c>
      <c r="Z41" s="13">
        <f t="shared" si="14"/>
        <v>175272</v>
      </c>
      <c r="AA41" s="13">
        <f t="shared" si="15"/>
        <v>-13821</v>
      </c>
      <c r="AB41" s="16"/>
      <c r="AC41" s="13">
        <f t="shared" si="16"/>
        <v>212229</v>
      </c>
      <c r="AD41" s="13">
        <f t="shared" si="17"/>
        <v>-36751</v>
      </c>
      <c r="AE41" s="29">
        <v>59</v>
      </c>
      <c r="AF41" s="29">
        <v>1688</v>
      </c>
      <c r="AG41" s="29">
        <f t="shared" si="38"/>
        <v>13</v>
      </c>
      <c r="AH41" s="2">
        <f t="shared" si="18"/>
        <v>22072</v>
      </c>
      <c r="AI41" s="13">
        <f t="shared" si="19"/>
        <v>-17291</v>
      </c>
      <c r="AJ41" s="13">
        <f t="shared" si="20"/>
        <v>172866</v>
      </c>
      <c r="AK41" s="13">
        <f t="shared" si="21"/>
        <v>-39363</v>
      </c>
      <c r="AL41" s="16"/>
      <c r="AM41" s="13">
        <f t="shared" si="22"/>
        <v>230248</v>
      </c>
      <c r="AN41" s="13">
        <f t="shared" si="23"/>
        <v>-54770</v>
      </c>
      <c r="AO41" s="29">
        <v>59</v>
      </c>
      <c r="AP41" s="29">
        <v>1688</v>
      </c>
      <c r="AQ41" s="29">
        <f t="shared" si="39"/>
        <v>13</v>
      </c>
      <c r="AR41" s="2">
        <f t="shared" si="24"/>
        <v>23946</v>
      </c>
      <c r="AS41" s="13">
        <f t="shared" si="25"/>
        <v>-35310</v>
      </c>
      <c r="AT41" s="13">
        <f t="shared" si="26"/>
        <v>170992</v>
      </c>
      <c r="AU41" s="13">
        <f t="shared" si="27"/>
        <v>-59256</v>
      </c>
      <c r="AV41" s="13">
        <f t="shared" si="40"/>
        <v>13821</v>
      </c>
      <c r="AW41" s="13">
        <f t="shared" si="41"/>
        <v>39363</v>
      </c>
      <c r="AX41" s="13">
        <f t="shared" si="42"/>
        <v>59256</v>
      </c>
      <c r="AY41" s="13">
        <f t="shared" si="28"/>
        <v>272619</v>
      </c>
      <c r="AZ41" s="13">
        <f t="shared" si="29"/>
        <v>298161</v>
      </c>
      <c r="BA41" s="13">
        <f t="shared" si="30"/>
        <v>318054</v>
      </c>
    </row>
    <row r="42" spans="1:53" outlineLevel="1" x14ac:dyDescent="0.3">
      <c r="A42" s="1" t="s">
        <v>70</v>
      </c>
      <c r="B42" s="10">
        <v>515594</v>
      </c>
      <c r="C42" s="2">
        <f t="shared" si="6"/>
        <v>344412</v>
      </c>
      <c r="D42" s="8">
        <f t="shared" si="7"/>
        <v>77339</v>
      </c>
      <c r="E42" s="2">
        <f t="shared" si="8"/>
        <v>36092</v>
      </c>
      <c r="F42" s="12">
        <v>119553</v>
      </c>
      <c r="G42" s="23">
        <f t="shared" si="9"/>
        <v>0.01</v>
      </c>
      <c r="H42" s="24">
        <f t="shared" si="10"/>
        <v>5156</v>
      </c>
      <c r="I42" s="24">
        <v>52595</v>
      </c>
      <c r="J42" s="13">
        <v>466148</v>
      </c>
      <c r="K42" s="13">
        <f t="shared" si="31"/>
        <v>69922</v>
      </c>
      <c r="L42" s="13">
        <f t="shared" si="32"/>
        <v>32630</v>
      </c>
      <c r="M42" s="12">
        <v>119553</v>
      </c>
      <c r="N42" s="23">
        <f t="shared" si="33"/>
        <v>0.04</v>
      </c>
      <c r="O42" s="24">
        <f t="shared" si="34"/>
        <v>18646</v>
      </c>
      <c r="P42" s="24">
        <v>52595</v>
      </c>
      <c r="Q42" s="2">
        <f t="shared" si="35"/>
        <v>292355</v>
      </c>
      <c r="R42" s="29">
        <v>32280</v>
      </c>
      <c r="S42" s="13">
        <f t="shared" si="11"/>
        <v>339106</v>
      </c>
      <c r="T42" s="13">
        <f t="shared" si="36"/>
        <v>-46751</v>
      </c>
      <c r="U42" s="29">
        <v>120</v>
      </c>
      <c r="V42" s="29">
        <v>3492</v>
      </c>
      <c r="W42" s="29">
        <f t="shared" si="37"/>
        <v>29</v>
      </c>
      <c r="X42" s="2">
        <f t="shared" si="12"/>
        <v>43870</v>
      </c>
      <c r="Y42" s="13">
        <f t="shared" si="13"/>
        <v>5306</v>
      </c>
      <c r="Z42" s="13">
        <f t="shared" si="14"/>
        <v>300542</v>
      </c>
      <c r="AA42" s="13">
        <f t="shared" si="15"/>
        <v>-38564</v>
      </c>
      <c r="AB42" s="16"/>
      <c r="AC42" s="13">
        <f t="shared" si="16"/>
        <v>380597</v>
      </c>
      <c r="AD42" s="13">
        <f t="shared" si="17"/>
        <v>-88242</v>
      </c>
      <c r="AE42" s="29">
        <v>120</v>
      </c>
      <c r="AF42" s="29">
        <v>3492</v>
      </c>
      <c r="AG42" s="29">
        <f t="shared" si="38"/>
        <v>29</v>
      </c>
      <c r="AH42" s="2">
        <f t="shared" si="18"/>
        <v>49237</v>
      </c>
      <c r="AI42" s="13">
        <f t="shared" si="19"/>
        <v>-36185</v>
      </c>
      <c r="AJ42" s="13">
        <f t="shared" si="20"/>
        <v>295175</v>
      </c>
      <c r="AK42" s="13">
        <f t="shared" si="21"/>
        <v>-85422</v>
      </c>
      <c r="AL42" s="16"/>
      <c r="AM42" s="13">
        <f t="shared" si="22"/>
        <v>412912</v>
      </c>
      <c r="AN42" s="13">
        <f t="shared" si="23"/>
        <v>-120557</v>
      </c>
      <c r="AO42" s="29">
        <v>120</v>
      </c>
      <c r="AP42" s="29">
        <v>3492</v>
      </c>
      <c r="AQ42" s="29">
        <f t="shared" si="39"/>
        <v>29</v>
      </c>
      <c r="AR42" s="2">
        <f t="shared" si="24"/>
        <v>53418</v>
      </c>
      <c r="AS42" s="13">
        <f t="shared" si="25"/>
        <v>-68500</v>
      </c>
      <c r="AT42" s="13">
        <f t="shared" si="26"/>
        <v>290994</v>
      </c>
      <c r="AU42" s="13">
        <f t="shared" si="27"/>
        <v>-121918</v>
      </c>
      <c r="AV42" s="13">
        <f t="shared" si="40"/>
        <v>38564</v>
      </c>
      <c r="AW42" s="13">
        <f t="shared" si="41"/>
        <v>85422</v>
      </c>
      <c r="AX42" s="13">
        <f t="shared" si="42"/>
        <v>121918</v>
      </c>
      <c r="AY42" s="13">
        <f t="shared" si="28"/>
        <v>554158</v>
      </c>
      <c r="AZ42" s="13">
        <f t="shared" si="29"/>
        <v>601016</v>
      </c>
      <c r="BA42" s="13">
        <f t="shared" si="30"/>
        <v>637512</v>
      </c>
    </row>
    <row r="43" spans="1:53" outlineLevel="1" x14ac:dyDescent="0.3">
      <c r="A43" s="1" t="s">
        <v>71</v>
      </c>
      <c r="B43" s="10">
        <v>406672</v>
      </c>
      <c r="C43" s="2">
        <f t="shared" si="6"/>
        <v>282290</v>
      </c>
      <c r="D43" s="8">
        <f t="shared" si="7"/>
        <v>61001</v>
      </c>
      <c r="E43" s="2">
        <f t="shared" si="8"/>
        <v>28467</v>
      </c>
      <c r="F43" s="12">
        <v>113134</v>
      </c>
      <c r="G43" s="23">
        <f t="shared" si="9"/>
        <v>0.06</v>
      </c>
      <c r="H43" s="24">
        <f t="shared" si="10"/>
        <v>24400</v>
      </c>
      <c r="I43" s="24">
        <v>10514</v>
      </c>
      <c r="J43" s="13">
        <v>367676</v>
      </c>
      <c r="K43" s="13">
        <f t="shared" si="31"/>
        <v>55151</v>
      </c>
      <c r="L43" s="13">
        <f t="shared" si="32"/>
        <v>25737</v>
      </c>
      <c r="M43" s="12">
        <v>113134</v>
      </c>
      <c r="N43" s="23">
        <f t="shared" si="33"/>
        <v>0.09</v>
      </c>
      <c r="O43" s="24">
        <f t="shared" si="34"/>
        <v>33091</v>
      </c>
      <c r="P43" s="24">
        <v>10514</v>
      </c>
      <c r="Q43" s="2">
        <f t="shared" si="35"/>
        <v>243183</v>
      </c>
      <c r="R43" s="29">
        <v>27600</v>
      </c>
      <c r="S43" s="13">
        <f t="shared" si="11"/>
        <v>289942</v>
      </c>
      <c r="T43" s="13">
        <f t="shared" si="36"/>
        <v>-46759</v>
      </c>
      <c r="U43" s="29">
        <v>83</v>
      </c>
      <c r="V43" s="29">
        <v>2278</v>
      </c>
      <c r="W43" s="29">
        <f t="shared" si="37"/>
        <v>14</v>
      </c>
      <c r="X43" s="2">
        <f t="shared" si="12"/>
        <v>21178</v>
      </c>
      <c r="Y43" s="13">
        <f t="shared" si="13"/>
        <v>-7652</v>
      </c>
      <c r="Z43" s="13">
        <f t="shared" si="14"/>
        <v>261112</v>
      </c>
      <c r="AA43" s="13">
        <f t="shared" si="15"/>
        <v>-28830</v>
      </c>
      <c r="AB43" s="16"/>
      <c r="AC43" s="13">
        <f t="shared" si="16"/>
        <v>325417</v>
      </c>
      <c r="AD43" s="13">
        <f t="shared" si="17"/>
        <v>-82234</v>
      </c>
      <c r="AE43" s="29">
        <v>83</v>
      </c>
      <c r="AF43" s="29">
        <v>2278</v>
      </c>
      <c r="AG43" s="29">
        <f t="shared" si="38"/>
        <v>14</v>
      </c>
      <c r="AH43" s="2">
        <f t="shared" si="18"/>
        <v>23770</v>
      </c>
      <c r="AI43" s="13">
        <f t="shared" si="19"/>
        <v>-43127</v>
      </c>
      <c r="AJ43" s="13">
        <f t="shared" si="20"/>
        <v>258520</v>
      </c>
      <c r="AK43" s="13">
        <f t="shared" si="21"/>
        <v>-66897</v>
      </c>
      <c r="AL43" s="16"/>
      <c r="AM43" s="13">
        <f t="shared" si="22"/>
        <v>353047</v>
      </c>
      <c r="AN43" s="13">
        <f t="shared" si="23"/>
        <v>-109864</v>
      </c>
      <c r="AO43" s="29">
        <v>83</v>
      </c>
      <c r="AP43" s="29">
        <v>2278</v>
      </c>
      <c r="AQ43" s="29">
        <f t="shared" si="39"/>
        <v>14</v>
      </c>
      <c r="AR43" s="2">
        <f t="shared" si="24"/>
        <v>25788</v>
      </c>
      <c r="AS43" s="13">
        <f t="shared" si="25"/>
        <v>-70757</v>
      </c>
      <c r="AT43" s="13">
        <f t="shared" si="26"/>
        <v>256502</v>
      </c>
      <c r="AU43" s="13">
        <f t="shared" si="27"/>
        <v>-96545</v>
      </c>
      <c r="AV43" s="13">
        <f t="shared" si="40"/>
        <v>28830</v>
      </c>
      <c r="AW43" s="13">
        <f t="shared" si="41"/>
        <v>66897</v>
      </c>
      <c r="AX43" s="13">
        <f t="shared" si="42"/>
        <v>96545</v>
      </c>
      <c r="AY43" s="13">
        <f t="shared" si="28"/>
        <v>435502</v>
      </c>
      <c r="AZ43" s="13">
        <f t="shared" si="29"/>
        <v>473569</v>
      </c>
      <c r="BA43" s="13">
        <f t="shared" si="30"/>
        <v>503217</v>
      </c>
    </row>
    <row r="44" spans="1:53" outlineLevel="1" x14ac:dyDescent="0.3">
      <c r="A44" s="1" t="s">
        <v>72</v>
      </c>
      <c r="B44" s="10">
        <v>8844561</v>
      </c>
      <c r="C44" s="2">
        <f t="shared" si="6"/>
        <v>6556580</v>
      </c>
      <c r="D44" s="8">
        <f t="shared" si="7"/>
        <v>1326684</v>
      </c>
      <c r="E44" s="2">
        <f t="shared" si="8"/>
        <v>619119</v>
      </c>
      <c r="F44" s="12">
        <v>1738863</v>
      </c>
      <c r="G44" s="23">
        <f t="shared" si="9"/>
        <v>0</v>
      </c>
      <c r="H44" s="24">
        <f t="shared" si="10"/>
        <v>0</v>
      </c>
      <c r="I44" s="24">
        <v>342178</v>
      </c>
      <c r="J44" s="13">
        <v>7962836</v>
      </c>
      <c r="K44" s="13">
        <f t="shared" si="31"/>
        <v>1194425</v>
      </c>
      <c r="L44" s="13">
        <f t="shared" si="32"/>
        <v>557399</v>
      </c>
      <c r="M44" s="12">
        <v>1738863</v>
      </c>
      <c r="N44" s="23">
        <f t="shared" si="33"/>
        <v>0</v>
      </c>
      <c r="O44" s="24">
        <f t="shared" si="34"/>
        <v>0</v>
      </c>
      <c r="P44" s="24">
        <v>342178</v>
      </c>
      <c r="Q44" s="2">
        <f t="shared" si="35"/>
        <v>5868834</v>
      </c>
      <c r="R44" s="29">
        <v>529800</v>
      </c>
      <c r="S44" s="13">
        <f t="shared" si="11"/>
        <v>5565628</v>
      </c>
      <c r="T44" s="13">
        <f t="shared" si="36"/>
        <v>303206</v>
      </c>
      <c r="U44" s="29">
        <v>2091</v>
      </c>
      <c r="V44" s="29">
        <v>58664</v>
      </c>
      <c r="W44" s="29">
        <f t="shared" si="37"/>
        <v>416</v>
      </c>
      <c r="X44" s="2">
        <f t="shared" si="12"/>
        <v>629301</v>
      </c>
      <c r="Y44" s="13">
        <f t="shared" si="13"/>
        <v>990952</v>
      </c>
      <c r="Z44" s="13">
        <f t="shared" si="14"/>
        <v>5927279</v>
      </c>
      <c r="AA44" s="13">
        <f t="shared" si="15"/>
        <v>361651</v>
      </c>
      <c r="AB44" s="16"/>
      <c r="AC44" s="13">
        <f t="shared" si="16"/>
        <v>6246599</v>
      </c>
      <c r="AD44" s="13">
        <f t="shared" si="17"/>
        <v>-377765</v>
      </c>
      <c r="AE44" s="29">
        <v>2091</v>
      </c>
      <c r="AF44" s="29">
        <v>58664</v>
      </c>
      <c r="AG44" s="29">
        <f t="shared" si="38"/>
        <v>416</v>
      </c>
      <c r="AH44" s="2">
        <f t="shared" si="18"/>
        <v>706297</v>
      </c>
      <c r="AI44" s="13">
        <f t="shared" si="19"/>
        <v>309981</v>
      </c>
      <c r="AJ44" s="13">
        <f t="shared" si="20"/>
        <v>5850283</v>
      </c>
      <c r="AK44" s="13">
        <f t="shared" si="21"/>
        <v>-396316</v>
      </c>
      <c r="AL44" s="16"/>
      <c r="AM44" s="13">
        <f t="shared" si="22"/>
        <v>6776971</v>
      </c>
      <c r="AN44" s="13">
        <f t="shared" si="23"/>
        <v>-908137</v>
      </c>
      <c r="AO44" s="29">
        <v>2091</v>
      </c>
      <c r="AP44" s="29">
        <v>58664</v>
      </c>
      <c r="AQ44" s="29">
        <f t="shared" si="39"/>
        <v>416</v>
      </c>
      <c r="AR44" s="2">
        <f t="shared" si="24"/>
        <v>766266</v>
      </c>
      <c r="AS44" s="13">
        <f t="shared" si="25"/>
        <v>-220391</v>
      </c>
      <c r="AT44" s="13">
        <f t="shared" si="26"/>
        <v>5790314</v>
      </c>
      <c r="AU44" s="13">
        <f t="shared" si="27"/>
        <v>-986657</v>
      </c>
      <c r="AV44" s="13">
        <f t="shared" si="40"/>
        <v>0</v>
      </c>
      <c r="AW44" s="13">
        <f t="shared" si="41"/>
        <v>396316</v>
      </c>
      <c r="AX44" s="13">
        <f t="shared" si="42"/>
        <v>986657</v>
      </c>
      <c r="AY44" s="13">
        <f t="shared" si="28"/>
        <v>8844561</v>
      </c>
      <c r="AZ44" s="13">
        <f t="shared" si="29"/>
        <v>9240877</v>
      </c>
      <c r="BA44" s="13">
        <f t="shared" si="30"/>
        <v>9831218</v>
      </c>
    </row>
    <row r="45" spans="1:53" outlineLevel="1" x14ac:dyDescent="0.3">
      <c r="A45" s="1" t="s">
        <v>73</v>
      </c>
      <c r="B45" s="10">
        <v>482509</v>
      </c>
      <c r="C45" s="2">
        <f t="shared" si="6"/>
        <v>352232</v>
      </c>
      <c r="D45" s="8">
        <f t="shared" si="7"/>
        <v>72376</v>
      </c>
      <c r="E45" s="2">
        <f t="shared" si="8"/>
        <v>33776</v>
      </c>
      <c r="F45" s="12">
        <v>131554</v>
      </c>
      <c r="G45" s="23">
        <f t="shared" si="9"/>
        <v>0.05</v>
      </c>
      <c r="H45" s="24">
        <f t="shared" si="10"/>
        <v>24125</v>
      </c>
      <c r="I45" s="24">
        <v>0</v>
      </c>
      <c r="J45" s="13">
        <v>437090</v>
      </c>
      <c r="K45" s="13">
        <f t="shared" si="31"/>
        <v>65564</v>
      </c>
      <c r="L45" s="13">
        <f t="shared" si="32"/>
        <v>30596</v>
      </c>
      <c r="M45" s="12">
        <v>131554</v>
      </c>
      <c r="N45" s="23">
        <f t="shared" si="33"/>
        <v>0.08</v>
      </c>
      <c r="O45" s="24">
        <f t="shared" si="34"/>
        <v>34967</v>
      </c>
      <c r="P45" s="24">
        <v>0</v>
      </c>
      <c r="Q45" s="2">
        <f t="shared" si="35"/>
        <v>305963</v>
      </c>
      <c r="R45" s="29">
        <v>25320</v>
      </c>
      <c r="S45" s="13">
        <f t="shared" si="11"/>
        <v>265990</v>
      </c>
      <c r="T45" s="13">
        <f t="shared" si="36"/>
        <v>39973</v>
      </c>
      <c r="U45" s="29">
        <v>70</v>
      </c>
      <c r="V45" s="29">
        <v>1886</v>
      </c>
      <c r="W45" s="29">
        <f t="shared" si="37"/>
        <v>11</v>
      </c>
      <c r="X45" s="2">
        <f t="shared" si="12"/>
        <v>16640</v>
      </c>
      <c r="Y45" s="13">
        <f t="shared" si="13"/>
        <v>86242</v>
      </c>
      <c r="Z45" s="13">
        <f t="shared" si="14"/>
        <v>335592</v>
      </c>
      <c r="AA45" s="13">
        <f t="shared" si="15"/>
        <v>69602</v>
      </c>
      <c r="AB45" s="16"/>
      <c r="AC45" s="13">
        <f t="shared" si="16"/>
        <v>298535</v>
      </c>
      <c r="AD45" s="13">
        <f t="shared" si="17"/>
        <v>7428</v>
      </c>
      <c r="AE45" s="29">
        <v>70</v>
      </c>
      <c r="AF45" s="29">
        <v>1886</v>
      </c>
      <c r="AG45" s="29">
        <f t="shared" si="38"/>
        <v>11</v>
      </c>
      <c r="AH45" s="2">
        <f t="shared" si="18"/>
        <v>18676</v>
      </c>
      <c r="AI45" s="13">
        <f t="shared" si="19"/>
        <v>53697</v>
      </c>
      <c r="AJ45" s="13">
        <f t="shared" si="20"/>
        <v>333556</v>
      </c>
      <c r="AK45" s="13">
        <f t="shared" si="21"/>
        <v>35021</v>
      </c>
      <c r="AL45" s="16"/>
      <c r="AM45" s="13">
        <f t="shared" si="22"/>
        <v>323882</v>
      </c>
      <c r="AN45" s="13">
        <f t="shared" si="23"/>
        <v>-17919</v>
      </c>
      <c r="AO45" s="29">
        <v>70</v>
      </c>
      <c r="AP45" s="29">
        <v>1886</v>
      </c>
      <c r="AQ45" s="29">
        <f t="shared" si="39"/>
        <v>11</v>
      </c>
      <c r="AR45" s="2">
        <f t="shared" si="24"/>
        <v>20262</v>
      </c>
      <c r="AS45" s="13">
        <f t="shared" si="25"/>
        <v>28350</v>
      </c>
      <c r="AT45" s="13">
        <f t="shared" si="26"/>
        <v>331970</v>
      </c>
      <c r="AU45" s="13">
        <f t="shared" si="27"/>
        <v>8088</v>
      </c>
      <c r="AV45" s="13">
        <f t="shared" si="40"/>
        <v>0</v>
      </c>
      <c r="AW45" s="13">
        <f t="shared" si="41"/>
        <v>0</v>
      </c>
      <c r="AX45" s="13">
        <f t="shared" si="42"/>
        <v>0</v>
      </c>
      <c r="AY45" s="13">
        <f t="shared" si="28"/>
        <v>482509</v>
      </c>
      <c r="AZ45" s="13">
        <f t="shared" si="29"/>
        <v>482509</v>
      </c>
      <c r="BA45" s="13">
        <f t="shared" si="30"/>
        <v>482509</v>
      </c>
    </row>
    <row r="46" spans="1:53" outlineLevel="1" x14ac:dyDescent="0.3">
      <c r="A46" s="1" t="s">
        <v>74</v>
      </c>
      <c r="B46" s="10">
        <v>309668</v>
      </c>
      <c r="C46" s="2">
        <f t="shared" si="6"/>
        <v>241541</v>
      </c>
      <c r="D46" s="8">
        <f t="shared" si="7"/>
        <v>46450</v>
      </c>
      <c r="E46" s="2">
        <f t="shared" si="8"/>
        <v>21677</v>
      </c>
      <c r="F46" s="12">
        <v>37040</v>
      </c>
      <c r="G46" s="23">
        <f t="shared" si="9"/>
        <v>0</v>
      </c>
      <c r="H46" s="24">
        <f t="shared" si="10"/>
        <v>0</v>
      </c>
      <c r="I46" s="24">
        <v>0</v>
      </c>
      <c r="J46" s="13">
        <v>278741</v>
      </c>
      <c r="K46" s="13">
        <f t="shared" si="31"/>
        <v>41811</v>
      </c>
      <c r="L46" s="13">
        <f t="shared" si="32"/>
        <v>19512</v>
      </c>
      <c r="M46" s="12">
        <v>37040</v>
      </c>
      <c r="N46" s="23">
        <f t="shared" si="33"/>
        <v>0</v>
      </c>
      <c r="O46" s="24">
        <f t="shared" si="34"/>
        <v>0</v>
      </c>
      <c r="P46" s="24">
        <v>0</v>
      </c>
      <c r="Q46" s="2">
        <f t="shared" si="35"/>
        <v>217418</v>
      </c>
      <c r="R46" s="29">
        <v>16800</v>
      </c>
      <c r="S46" s="13">
        <f t="shared" si="11"/>
        <v>176487</v>
      </c>
      <c r="T46" s="13">
        <f t="shared" si="36"/>
        <v>40931</v>
      </c>
      <c r="U46" s="29">
        <v>75</v>
      </c>
      <c r="V46" s="29">
        <v>2069</v>
      </c>
      <c r="W46" s="29">
        <f t="shared" si="37"/>
        <v>13</v>
      </c>
      <c r="X46" s="2">
        <f t="shared" si="12"/>
        <v>19666</v>
      </c>
      <c r="Y46" s="13">
        <f t="shared" si="13"/>
        <v>65054</v>
      </c>
      <c r="Z46" s="13">
        <f t="shared" si="14"/>
        <v>221875</v>
      </c>
      <c r="AA46" s="13">
        <f t="shared" si="15"/>
        <v>45388</v>
      </c>
      <c r="AB46" s="16"/>
      <c r="AC46" s="13">
        <f t="shared" si="16"/>
        <v>198080</v>
      </c>
      <c r="AD46" s="13">
        <f t="shared" si="17"/>
        <v>19338</v>
      </c>
      <c r="AE46" s="29">
        <v>75</v>
      </c>
      <c r="AF46" s="29">
        <v>2069</v>
      </c>
      <c r="AG46" s="29">
        <f t="shared" si="38"/>
        <v>13</v>
      </c>
      <c r="AH46" s="2">
        <f t="shared" si="18"/>
        <v>22072</v>
      </c>
      <c r="AI46" s="13">
        <f t="shared" si="19"/>
        <v>43461</v>
      </c>
      <c r="AJ46" s="13">
        <f t="shared" si="20"/>
        <v>219469</v>
      </c>
      <c r="AK46" s="13">
        <f t="shared" si="21"/>
        <v>21389</v>
      </c>
      <c r="AL46" s="16"/>
      <c r="AM46" s="13">
        <f t="shared" si="22"/>
        <v>214898</v>
      </c>
      <c r="AN46" s="13">
        <f t="shared" si="23"/>
        <v>2520</v>
      </c>
      <c r="AO46" s="29">
        <v>75</v>
      </c>
      <c r="AP46" s="29">
        <v>2069</v>
      </c>
      <c r="AQ46" s="29">
        <f t="shared" si="39"/>
        <v>13</v>
      </c>
      <c r="AR46" s="2">
        <f t="shared" si="24"/>
        <v>23946</v>
      </c>
      <c r="AS46" s="13">
        <f t="shared" si="25"/>
        <v>26643</v>
      </c>
      <c r="AT46" s="13">
        <f t="shared" si="26"/>
        <v>217595</v>
      </c>
      <c r="AU46" s="13">
        <f t="shared" si="27"/>
        <v>2697</v>
      </c>
      <c r="AV46" s="13">
        <f t="shared" si="40"/>
        <v>0</v>
      </c>
      <c r="AW46" s="13">
        <f t="shared" si="41"/>
        <v>0</v>
      </c>
      <c r="AX46" s="13">
        <f t="shared" si="42"/>
        <v>0</v>
      </c>
      <c r="AY46" s="13">
        <f t="shared" si="28"/>
        <v>309668</v>
      </c>
      <c r="AZ46" s="13">
        <f t="shared" si="29"/>
        <v>309668</v>
      </c>
      <c r="BA46" s="13">
        <f t="shared" si="30"/>
        <v>309668</v>
      </c>
    </row>
    <row r="47" spans="1:53" outlineLevel="1" x14ac:dyDescent="0.3">
      <c r="A47" s="1" t="s">
        <v>75</v>
      </c>
      <c r="B47" s="10">
        <v>517386</v>
      </c>
      <c r="C47" s="2">
        <f t="shared" si="6"/>
        <v>371794</v>
      </c>
      <c r="D47" s="8">
        <f t="shared" si="7"/>
        <v>77608</v>
      </c>
      <c r="E47" s="2">
        <f t="shared" si="8"/>
        <v>36217</v>
      </c>
      <c r="F47" s="12">
        <v>108399</v>
      </c>
      <c r="G47" s="23">
        <f t="shared" si="9"/>
        <v>0</v>
      </c>
      <c r="H47" s="24">
        <f t="shared" si="10"/>
        <v>0</v>
      </c>
      <c r="I47" s="24">
        <v>31767</v>
      </c>
      <c r="J47" s="13">
        <v>467802</v>
      </c>
      <c r="K47" s="13">
        <f t="shared" si="31"/>
        <v>70170</v>
      </c>
      <c r="L47" s="13">
        <f t="shared" si="32"/>
        <v>32746</v>
      </c>
      <c r="M47" s="12">
        <v>108399</v>
      </c>
      <c r="N47" s="23">
        <f t="shared" si="33"/>
        <v>0.01</v>
      </c>
      <c r="O47" s="24">
        <f t="shared" si="34"/>
        <v>4678</v>
      </c>
      <c r="P47" s="24">
        <v>31767</v>
      </c>
      <c r="Q47" s="2">
        <f t="shared" si="35"/>
        <v>328441</v>
      </c>
      <c r="R47" s="29">
        <v>34320</v>
      </c>
      <c r="S47" s="13">
        <f t="shared" si="11"/>
        <v>360537</v>
      </c>
      <c r="T47" s="13">
        <f t="shared" si="36"/>
        <v>-32096</v>
      </c>
      <c r="U47" s="29">
        <v>113</v>
      </c>
      <c r="V47" s="29">
        <v>3163</v>
      </c>
      <c r="W47" s="29">
        <f t="shared" si="37"/>
        <v>22</v>
      </c>
      <c r="X47" s="2">
        <f t="shared" si="12"/>
        <v>33280</v>
      </c>
      <c r="Y47" s="13">
        <f t="shared" si="13"/>
        <v>11257</v>
      </c>
      <c r="Z47" s="13">
        <f t="shared" si="14"/>
        <v>338514</v>
      </c>
      <c r="AA47" s="13">
        <f t="shared" si="15"/>
        <v>-22023</v>
      </c>
      <c r="AB47" s="16"/>
      <c r="AC47" s="13">
        <f t="shared" si="16"/>
        <v>404649</v>
      </c>
      <c r="AD47" s="13">
        <f t="shared" si="17"/>
        <v>-76208</v>
      </c>
      <c r="AE47" s="29">
        <v>113</v>
      </c>
      <c r="AF47" s="29">
        <v>3163</v>
      </c>
      <c r="AG47" s="29">
        <f t="shared" si="38"/>
        <v>22</v>
      </c>
      <c r="AH47" s="2">
        <f t="shared" si="18"/>
        <v>37352</v>
      </c>
      <c r="AI47" s="13">
        <f t="shared" si="19"/>
        <v>-32855</v>
      </c>
      <c r="AJ47" s="13">
        <f t="shared" si="20"/>
        <v>334442</v>
      </c>
      <c r="AK47" s="13">
        <f t="shared" si="21"/>
        <v>-70207</v>
      </c>
      <c r="AL47" s="16"/>
      <c r="AM47" s="13">
        <f t="shared" si="22"/>
        <v>439007</v>
      </c>
      <c r="AN47" s="13">
        <f t="shared" si="23"/>
        <v>-110566</v>
      </c>
      <c r="AO47" s="29">
        <v>113</v>
      </c>
      <c r="AP47" s="29">
        <v>3163</v>
      </c>
      <c r="AQ47" s="29">
        <f t="shared" si="39"/>
        <v>22</v>
      </c>
      <c r="AR47" s="2">
        <f t="shared" si="24"/>
        <v>40524</v>
      </c>
      <c r="AS47" s="13">
        <f t="shared" si="25"/>
        <v>-67213</v>
      </c>
      <c r="AT47" s="13">
        <f t="shared" si="26"/>
        <v>331270</v>
      </c>
      <c r="AU47" s="13">
        <f t="shared" si="27"/>
        <v>-107737</v>
      </c>
      <c r="AV47" s="13">
        <f t="shared" si="40"/>
        <v>22023</v>
      </c>
      <c r="AW47" s="13">
        <f t="shared" si="41"/>
        <v>70207</v>
      </c>
      <c r="AX47" s="13">
        <f t="shared" si="42"/>
        <v>107737</v>
      </c>
      <c r="AY47" s="13">
        <f t="shared" si="28"/>
        <v>539409</v>
      </c>
      <c r="AZ47" s="13">
        <f t="shared" si="29"/>
        <v>587593</v>
      </c>
      <c r="BA47" s="13">
        <f t="shared" si="30"/>
        <v>625123</v>
      </c>
    </row>
    <row r="48" spans="1:53" outlineLevel="1" x14ac:dyDescent="0.3">
      <c r="A48" s="1" t="s">
        <v>76</v>
      </c>
      <c r="B48" s="10">
        <v>128311</v>
      </c>
      <c r="C48" s="2">
        <f t="shared" si="6"/>
        <v>100082</v>
      </c>
      <c r="D48" s="8">
        <f t="shared" si="7"/>
        <v>19247</v>
      </c>
      <c r="E48" s="2">
        <f t="shared" si="8"/>
        <v>8982</v>
      </c>
      <c r="F48" s="12">
        <v>25279</v>
      </c>
      <c r="G48" s="23">
        <f t="shared" si="9"/>
        <v>0</v>
      </c>
      <c r="H48" s="24">
        <f t="shared" si="10"/>
        <v>0</v>
      </c>
      <c r="I48" s="24">
        <v>0</v>
      </c>
      <c r="J48" s="13">
        <v>115995</v>
      </c>
      <c r="K48" s="13">
        <f t="shared" si="31"/>
        <v>17399</v>
      </c>
      <c r="L48" s="13">
        <f t="shared" si="32"/>
        <v>8120</v>
      </c>
      <c r="M48" s="12">
        <v>25279</v>
      </c>
      <c r="N48" s="23">
        <f t="shared" si="33"/>
        <v>0</v>
      </c>
      <c r="O48" s="24">
        <f t="shared" si="34"/>
        <v>0</v>
      </c>
      <c r="P48" s="24">
        <v>0</v>
      </c>
      <c r="Q48" s="2">
        <f t="shared" si="35"/>
        <v>90476</v>
      </c>
      <c r="R48" s="29">
        <v>7800</v>
      </c>
      <c r="S48" s="13">
        <f t="shared" si="11"/>
        <v>81940</v>
      </c>
      <c r="T48" s="13">
        <f t="shared" si="36"/>
        <v>8536</v>
      </c>
      <c r="U48" s="29">
        <v>11</v>
      </c>
      <c r="V48" s="29">
        <v>297</v>
      </c>
      <c r="W48" s="29">
        <f t="shared" si="37"/>
        <v>2</v>
      </c>
      <c r="X48" s="2">
        <f t="shared" si="12"/>
        <v>3025</v>
      </c>
      <c r="Y48" s="13">
        <f t="shared" si="13"/>
        <v>18142</v>
      </c>
      <c r="Z48" s="13">
        <f t="shared" si="14"/>
        <v>97057</v>
      </c>
      <c r="AA48" s="13">
        <f t="shared" si="15"/>
        <v>15117</v>
      </c>
      <c r="AB48" s="16"/>
      <c r="AC48" s="13">
        <f t="shared" si="16"/>
        <v>91966</v>
      </c>
      <c r="AD48" s="13">
        <f t="shared" si="17"/>
        <v>-1490</v>
      </c>
      <c r="AE48" s="29">
        <v>11</v>
      </c>
      <c r="AF48" s="29">
        <v>297</v>
      </c>
      <c r="AG48" s="29">
        <f t="shared" si="38"/>
        <v>2</v>
      </c>
      <c r="AH48" s="2">
        <f t="shared" si="18"/>
        <v>3396</v>
      </c>
      <c r="AI48" s="13">
        <f t="shared" si="19"/>
        <v>8116</v>
      </c>
      <c r="AJ48" s="13">
        <f t="shared" si="20"/>
        <v>96686</v>
      </c>
      <c r="AK48" s="13">
        <f t="shared" si="21"/>
        <v>4720</v>
      </c>
      <c r="AL48" s="16"/>
      <c r="AM48" s="13">
        <f t="shared" si="22"/>
        <v>99774</v>
      </c>
      <c r="AN48" s="13">
        <f t="shared" si="23"/>
        <v>-9298</v>
      </c>
      <c r="AO48" s="29">
        <v>11</v>
      </c>
      <c r="AP48" s="29">
        <v>297</v>
      </c>
      <c r="AQ48" s="29">
        <f t="shared" si="39"/>
        <v>2</v>
      </c>
      <c r="AR48" s="2">
        <f t="shared" si="24"/>
        <v>3684</v>
      </c>
      <c r="AS48" s="13">
        <f t="shared" si="25"/>
        <v>308</v>
      </c>
      <c r="AT48" s="13">
        <f t="shared" si="26"/>
        <v>96398</v>
      </c>
      <c r="AU48" s="13">
        <f t="shared" si="27"/>
        <v>-3376</v>
      </c>
      <c r="AV48" s="13">
        <f t="shared" si="40"/>
        <v>0</v>
      </c>
      <c r="AW48" s="13">
        <f t="shared" si="41"/>
        <v>0</v>
      </c>
      <c r="AX48" s="13">
        <f t="shared" si="42"/>
        <v>3376</v>
      </c>
      <c r="AY48" s="13">
        <f t="shared" si="28"/>
        <v>128311</v>
      </c>
      <c r="AZ48" s="13">
        <f t="shared" si="29"/>
        <v>128311</v>
      </c>
      <c r="BA48" s="13">
        <f t="shared" si="30"/>
        <v>131687</v>
      </c>
    </row>
    <row r="49" spans="1:53" outlineLevel="1" x14ac:dyDescent="0.3">
      <c r="A49" s="1" t="s">
        <v>77</v>
      </c>
      <c r="B49" s="10">
        <v>682117</v>
      </c>
      <c r="C49" s="2">
        <f t="shared" si="6"/>
        <v>519737</v>
      </c>
      <c r="D49" s="8">
        <f t="shared" si="7"/>
        <v>102318</v>
      </c>
      <c r="E49" s="2">
        <f t="shared" si="8"/>
        <v>47748</v>
      </c>
      <c r="F49" s="12">
        <v>132790</v>
      </c>
      <c r="G49" s="23">
        <f t="shared" si="9"/>
        <v>0</v>
      </c>
      <c r="H49" s="24">
        <f t="shared" si="10"/>
        <v>0</v>
      </c>
      <c r="I49" s="24">
        <v>12314</v>
      </c>
      <c r="J49" s="13">
        <v>616375</v>
      </c>
      <c r="K49" s="13">
        <f t="shared" si="31"/>
        <v>92456</v>
      </c>
      <c r="L49" s="13">
        <f t="shared" si="32"/>
        <v>43146</v>
      </c>
      <c r="M49" s="12">
        <v>132790</v>
      </c>
      <c r="N49" s="23">
        <f t="shared" si="33"/>
        <v>0</v>
      </c>
      <c r="O49" s="24">
        <f t="shared" si="34"/>
        <v>0</v>
      </c>
      <c r="P49" s="24">
        <v>12314</v>
      </c>
      <c r="Q49" s="2">
        <f t="shared" si="35"/>
        <v>468459</v>
      </c>
      <c r="R49" s="29">
        <v>38400</v>
      </c>
      <c r="S49" s="13">
        <f t="shared" si="11"/>
        <v>403398</v>
      </c>
      <c r="T49" s="13">
        <f t="shared" si="36"/>
        <v>65061</v>
      </c>
      <c r="U49" s="29">
        <v>127</v>
      </c>
      <c r="V49" s="29">
        <v>3631</v>
      </c>
      <c r="W49" s="29">
        <f t="shared" si="37"/>
        <v>28</v>
      </c>
      <c r="X49" s="2">
        <f t="shared" si="12"/>
        <v>42357</v>
      </c>
      <c r="Y49" s="13">
        <f t="shared" si="13"/>
        <v>116339</v>
      </c>
      <c r="Z49" s="13">
        <f t="shared" si="14"/>
        <v>477380</v>
      </c>
      <c r="AA49" s="13">
        <f t="shared" si="15"/>
        <v>73982</v>
      </c>
      <c r="AB49" s="16"/>
      <c r="AC49" s="13">
        <f t="shared" si="16"/>
        <v>452755</v>
      </c>
      <c r="AD49" s="13">
        <f t="shared" si="17"/>
        <v>15704</v>
      </c>
      <c r="AE49" s="29">
        <v>127</v>
      </c>
      <c r="AF49" s="29">
        <v>3631</v>
      </c>
      <c r="AG49" s="29">
        <f t="shared" si="38"/>
        <v>28</v>
      </c>
      <c r="AH49" s="2">
        <f t="shared" si="18"/>
        <v>47539</v>
      </c>
      <c r="AI49" s="13">
        <f t="shared" si="19"/>
        <v>66982</v>
      </c>
      <c r="AJ49" s="13">
        <f t="shared" si="20"/>
        <v>472198</v>
      </c>
      <c r="AK49" s="13">
        <f t="shared" si="21"/>
        <v>19443</v>
      </c>
      <c r="AL49" s="16"/>
      <c r="AM49" s="13">
        <f t="shared" si="22"/>
        <v>491196</v>
      </c>
      <c r="AN49" s="13">
        <f t="shared" si="23"/>
        <v>-22737</v>
      </c>
      <c r="AO49" s="29">
        <v>127</v>
      </c>
      <c r="AP49" s="29">
        <v>3631</v>
      </c>
      <c r="AQ49" s="29">
        <f t="shared" si="39"/>
        <v>28</v>
      </c>
      <c r="AR49" s="2">
        <f t="shared" si="24"/>
        <v>51576</v>
      </c>
      <c r="AS49" s="13">
        <f t="shared" si="25"/>
        <v>28541</v>
      </c>
      <c r="AT49" s="13">
        <f t="shared" si="26"/>
        <v>468161</v>
      </c>
      <c r="AU49" s="13">
        <f t="shared" si="27"/>
        <v>-23035</v>
      </c>
      <c r="AV49" s="13">
        <f t="shared" si="40"/>
        <v>0</v>
      </c>
      <c r="AW49" s="13">
        <f t="shared" si="41"/>
        <v>0</v>
      </c>
      <c r="AX49" s="13">
        <f t="shared" si="42"/>
        <v>23035</v>
      </c>
      <c r="AY49" s="13">
        <f t="shared" si="28"/>
        <v>682117</v>
      </c>
      <c r="AZ49" s="13">
        <f t="shared" si="29"/>
        <v>682117</v>
      </c>
      <c r="BA49" s="13">
        <f t="shared" si="30"/>
        <v>705152</v>
      </c>
    </row>
    <row r="50" spans="1:53" outlineLevel="1" x14ac:dyDescent="0.3">
      <c r="A50" s="1" t="s">
        <v>78</v>
      </c>
      <c r="B50" s="10">
        <v>321966</v>
      </c>
      <c r="C50" s="2">
        <f t="shared" si="6"/>
        <v>235035</v>
      </c>
      <c r="D50" s="8">
        <f t="shared" si="7"/>
        <v>48295</v>
      </c>
      <c r="E50" s="2">
        <f t="shared" si="8"/>
        <v>22538</v>
      </c>
      <c r="F50" s="12">
        <v>87496</v>
      </c>
      <c r="G50" s="23">
        <f t="shared" si="9"/>
        <v>0.05</v>
      </c>
      <c r="H50" s="24">
        <f t="shared" si="10"/>
        <v>16098</v>
      </c>
      <c r="I50" s="24">
        <v>0</v>
      </c>
      <c r="J50" s="13">
        <v>290311</v>
      </c>
      <c r="K50" s="13">
        <f t="shared" si="31"/>
        <v>43547</v>
      </c>
      <c r="L50" s="13">
        <f t="shared" si="32"/>
        <v>20322</v>
      </c>
      <c r="M50" s="12">
        <v>87496</v>
      </c>
      <c r="N50" s="23">
        <f t="shared" si="33"/>
        <v>0.08</v>
      </c>
      <c r="O50" s="24">
        <f t="shared" si="34"/>
        <v>23225</v>
      </c>
      <c r="P50" s="24">
        <v>0</v>
      </c>
      <c r="Q50" s="2">
        <f t="shared" si="35"/>
        <v>203217</v>
      </c>
      <c r="R50" s="29">
        <v>19800</v>
      </c>
      <c r="S50" s="13">
        <f t="shared" si="11"/>
        <v>208002</v>
      </c>
      <c r="T50" s="13">
        <f t="shared" si="36"/>
        <v>-4785</v>
      </c>
      <c r="U50" s="29">
        <v>55</v>
      </c>
      <c r="V50" s="29">
        <v>1564</v>
      </c>
      <c r="W50" s="29">
        <f t="shared" si="37"/>
        <v>12</v>
      </c>
      <c r="X50" s="2">
        <f t="shared" si="12"/>
        <v>18153</v>
      </c>
      <c r="Y50" s="13">
        <f t="shared" si="13"/>
        <v>27033</v>
      </c>
      <c r="Z50" s="13">
        <f t="shared" si="14"/>
        <v>216882</v>
      </c>
      <c r="AA50" s="13">
        <f t="shared" si="15"/>
        <v>8880</v>
      </c>
      <c r="AB50" s="16"/>
      <c r="AC50" s="13">
        <f t="shared" si="16"/>
        <v>233452</v>
      </c>
      <c r="AD50" s="13">
        <f t="shared" si="17"/>
        <v>-30235</v>
      </c>
      <c r="AE50" s="29">
        <v>55</v>
      </c>
      <c r="AF50" s="29">
        <v>1564</v>
      </c>
      <c r="AG50" s="29">
        <f t="shared" si="38"/>
        <v>12</v>
      </c>
      <c r="AH50" s="2">
        <f t="shared" si="18"/>
        <v>20374</v>
      </c>
      <c r="AI50" s="13">
        <f t="shared" si="19"/>
        <v>1583</v>
      </c>
      <c r="AJ50" s="13">
        <f t="shared" si="20"/>
        <v>214661</v>
      </c>
      <c r="AK50" s="13">
        <f t="shared" si="21"/>
        <v>-18791</v>
      </c>
      <c r="AL50" s="16"/>
      <c r="AM50" s="13">
        <f t="shared" si="22"/>
        <v>253273</v>
      </c>
      <c r="AN50" s="13">
        <f t="shared" si="23"/>
        <v>-50056</v>
      </c>
      <c r="AO50" s="29">
        <v>55</v>
      </c>
      <c r="AP50" s="29">
        <v>1564</v>
      </c>
      <c r="AQ50" s="29">
        <f t="shared" si="39"/>
        <v>12</v>
      </c>
      <c r="AR50" s="2">
        <f t="shared" si="24"/>
        <v>22104</v>
      </c>
      <c r="AS50" s="13">
        <f t="shared" si="25"/>
        <v>-18238</v>
      </c>
      <c r="AT50" s="13">
        <f t="shared" si="26"/>
        <v>212931</v>
      </c>
      <c r="AU50" s="13">
        <f t="shared" si="27"/>
        <v>-40342</v>
      </c>
      <c r="AV50" s="13">
        <f t="shared" si="40"/>
        <v>0</v>
      </c>
      <c r="AW50" s="13">
        <f t="shared" si="41"/>
        <v>18791</v>
      </c>
      <c r="AX50" s="13">
        <f t="shared" si="42"/>
        <v>40342</v>
      </c>
      <c r="AY50" s="13">
        <f t="shared" si="28"/>
        <v>321966</v>
      </c>
      <c r="AZ50" s="13">
        <f t="shared" si="29"/>
        <v>340757</v>
      </c>
      <c r="BA50" s="13">
        <f t="shared" si="30"/>
        <v>362308</v>
      </c>
    </row>
    <row r="51" spans="1:53" outlineLevel="1" x14ac:dyDescent="0.3">
      <c r="A51" s="1" t="s">
        <v>79</v>
      </c>
      <c r="B51" s="10">
        <v>614065</v>
      </c>
      <c r="C51" s="2">
        <f t="shared" si="6"/>
        <v>445856</v>
      </c>
      <c r="D51" s="8">
        <f t="shared" si="7"/>
        <v>92110</v>
      </c>
      <c r="E51" s="2">
        <f t="shared" si="8"/>
        <v>42985</v>
      </c>
      <c r="F51" s="12">
        <v>130382</v>
      </c>
      <c r="G51" s="23">
        <f t="shared" si="9"/>
        <v>0</v>
      </c>
      <c r="H51" s="24">
        <f t="shared" si="10"/>
        <v>0</v>
      </c>
      <c r="I51" s="24">
        <v>33114</v>
      </c>
      <c r="J51" s="13">
        <v>555150</v>
      </c>
      <c r="K51" s="13">
        <f t="shared" si="31"/>
        <v>83273</v>
      </c>
      <c r="L51" s="13">
        <f t="shared" si="32"/>
        <v>38861</v>
      </c>
      <c r="M51" s="12">
        <v>130382</v>
      </c>
      <c r="N51" s="23">
        <f t="shared" si="33"/>
        <v>0.01</v>
      </c>
      <c r="O51" s="24">
        <f t="shared" si="34"/>
        <v>5552</v>
      </c>
      <c r="P51" s="24">
        <v>33114</v>
      </c>
      <c r="Q51" s="2">
        <f t="shared" si="35"/>
        <v>394350</v>
      </c>
      <c r="R51" s="29">
        <v>38400</v>
      </c>
      <c r="S51" s="13">
        <f t="shared" si="11"/>
        <v>403398</v>
      </c>
      <c r="T51" s="13">
        <f t="shared" si="36"/>
        <v>-9048</v>
      </c>
      <c r="U51" s="29">
        <v>114</v>
      </c>
      <c r="V51" s="29">
        <v>3127</v>
      </c>
      <c r="W51" s="29">
        <f t="shared" si="37"/>
        <v>20</v>
      </c>
      <c r="X51" s="2">
        <f t="shared" si="12"/>
        <v>30255</v>
      </c>
      <c r="Y51" s="13">
        <f t="shared" si="13"/>
        <v>42458</v>
      </c>
      <c r="Z51" s="13">
        <f t="shared" si="14"/>
        <v>415601</v>
      </c>
      <c r="AA51" s="13">
        <f t="shared" si="15"/>
        <v>12203</v>
      </c>
      <c r="AB51" s="16"/>
      <c r="AC51" s="13">
        <f t="shared" si="16"/>
        <v>452755</v>
      </c>
      <c r="AD51" s="13">
        <f t="shared" si="17"/>
        <v>-58405</v>
      </c>
      <c r="AE51" s="29">
        <v>114</v>
      </c>
      <c r="AF51" s="29">
        <v>3127</v>
      </c>
      <c r="AG51" s="29">
        <f t="shared" si="38"/>
        <v>20</v>
      </c>
      <c r="AH51" s="2">
        <f t="shared" si="18"/>
        <v>33957</v>
      </c>
      <c r="AI51" s="13">
        <f t="shared" si="19"/>
        <v>-6899</v>
      </c>
      <c r="AJ51" s="13">
        <f t="shared" si="20"/>
        <v>411899</v>
      </c>
      <c r="AK51" s="13">
        <f t="shared" si="21"/>
        <v>-40856</v>
      </c>
      <c r="AL51" s="16"/>
      <c r="AM51" s="13">
        <f t="shared" si="22"/>
        <v>491196</v>
      </c>
      <c r="AN51" s="13">
        <f t="shared" si="23"/>
        <v>-96846</v>
      </c>
      <c r="AO51" s="29">
        <v>114</v>
      </c>
      <c r="AP51" s="29">
        <v>3127</v>
      </c>
      <c r="AQ51" s="29">
        <f t="shared" si="39"/>
        <v>20</v>
      </c>
      <c r="AR51" s="2">
        <f t="shared" si="24"/>
        <v>36840</v>
      </c>
      <c r="AS51" s="13">
        <f t="shared" si="25"/>
        <v>-45340</v>
      </c>
      <c r="AT51" s="13">
        <f t="shared" si="26"/>
        <v>409016</v>
      </c>
      <c r="AU51" s="13">
        <f t="shared" si="27"/>
        <v>-82180</v>
      </c>
      <c r="AV51" s="13">
        <f t="shared" si="40"/>
        <v>0</v>
      </c>
      <c r="AW51" s="13">
        <f t="shared" si="41"/>
        <v>40856</v>
      </c>
      <c r="AX51" s="13">
        <f t="shared" si="42"/>
        <v>82180</v>
      </c>
      <c r="AY51" s="13">
        <f t="shared" si="28"/>
        <v>614065</v>
      </c>
      <c r="AZ51" s="13">
        <f t="shared" si="29"/>
        <v>654921</v>
      </c>
      <c r="BA51" s="13">
        <f t="shared" si="30"/>
        <v>696245</v>
      </c>
    </row>
    <row r="52" spans="1:53" outlineLevel="1" x14ac:dyDescent="0.3">
      <c r="A52" s="1" t="s">
        <v>80</v>
      </c>
      <c r="B52" s="10">
        <v>906993</v>
      </c>
      <c r="C52" s="2">
        <f t="shared" si="6"/>
        <v>650555</v>
      </c>
      <c r="D52" s="8">
        <f t="shared" si="7"/>
        <v>136049</v>
      </c>
      <c r="E52" s="2">
        <f t="shared" si="8"/>
        <v>63490</v>
      </c>
      <c r="F52" s="12">
        <v>226093</v>
      </c>
      <c r="G52" s="23">
        <f t="shared" si="9"/>
        <v>0.03</v>
      </c>
      <c r="H52" s="24">
        <f t="shared" si="10"/>
        <v>27210</v>
      </c>
      <c r="I52" s="24">
        <v>29689</v>
      </c>
      <c r="J52" s="13">
        <v>821471</v>
      </c>
      <c r="K52" s="13">
        <f t="shared" si="31"/>
        <v>123221</v>
      </c>
      <c r="L52" s="13">
        <f t="shared" si="32"/>
        <v>57503</v>
      </c>
      <c r="M52" s="12">
        <v>226093</v>
      </c>
      <c r="N52" s="23">
        <f t="shared" si="33"/>
        <v>0.06</v>
      </c>
      <c r="O52" s="24">
        <f t="shared" si="34"/>
        <v>49288</v>
      </c>
      <c r="P52" s="24">
        <v>29689</v>
      </c>
      <c r="Q52" s="2">
        <f t="shared" si="35"/>
        <v>561770</v>
      </c>
      <c r="R52" s="29">
        <v>49080</v>
      </c>
      <c r="S52" s="13">
        <f t="shared" si="11"/>
        <v>515593</v>
      </c>
      <c r="T52" s="13">
        <f t="shared" si="36"/>
        <v>46177</v>
      </c>
      <c r="U52" s="29">
        <v>154</v>
      </c>
      <c r="V52" s="29">
        <v>4195</v>
      </c>
      <c r="W52" s="29">
        <f t="shared" si="37"/>
        <v>25</v>
      </c>
      <c r="X52" s="2">
        <f t="shared" si="12"/>
        <v>37819</v>
      </c>
      <c r="Y52" s="13">
        <f t="shared" si="13"/>
        <v>134962</v>
      </c>
      <c r="Z52" s="13">
        <f t="shared" si="14"/>
        <v>612736</v>
      </c>
      <c r="AA52" s="13">
        <f t="shared" si="15"/>
        <v>97143</v>
      </c>
      <c r="AB52" s="16"/>
      <c r="AC52" s="13">
        <f t="shared" si="16"/>
        <v>578677</v>
      </c>
      <c r="AD52" s="13">
        <f t="shared" si="17"/>
        <v>-16907</v>
      </c>
      <c r="AE52" s="29">
        <v>154</v>
      </c>
      <c r="AF52" s="29">
        <v>4195</v>
      </c>
      <c r="AG52" s="29">
        <f t="shared" si="38"/>
        <v>25</v>
      </c>
      <c r="AH52" s="2">
        <f t="shared" si="18"/>
        <v>42446</v>
      </c>
      <c r="AI52" s="13">
        <f t="shared" si="19"/>
        <v>71878</v>
      </c>
      <c r="AJ52" s="13">
        <f t="shared" si="20"/>
        <v>608109</v>
      </c>
      <c r="AK52" s="13">
        <f t="shared" si="21"/>
        <v>29432</v>
      </c>
      <c r="AL52" s="16"/>
      <c r="AM52" s="13">
        <f t="shared" si="22"/>
        <v>627810</v>
      </c>
      <c r="AN52" s="13">
        <f t="shared" si="23"/>
        <v>-66040</v>
      </c>
      <c r="AO52" s="29">
        <v>154</v>
      </c>
      <c r="AP52" s="29">
        <v>4195</v>
      </c>
      <c r="AQ52" s="29">
        <f t="shared" si="39"/>
        <v>25</v>
      </c>
      <c r="AR52" s="2">
        <f t="shared" si="24"/>
        <v>46050</v>
      </c>
      <c r="AS52" s="13">
        <f t="shared" si="25"/>
        <v>22745</v>
      </c>
      <c r="AT52" s="13">
        <f t="shared" si="26"/>
        <v>604505</v>
      </c>
      <c r="AU52" s="13">
        <f t="shared" si="27"/>
        <v>-23305</v>
      </c>
      <c r="AV52" s="13">
        <f t="shared" si="40"/>
        <v>0</v>
      </c>
      <c r="AW52" s="13">
        <f t="shared" si="41"/>
        <v>0</v>
      </c>
      <c r="AX52" s="13">
        <f t="shared" si="42"/>
        <v>23305</v>
      </c>
      <c r="AY52" s="13">
        <f t="shared" si="28"/>
        <v>906993</v>
      </c>
      <c r="AZ52" s="13">
        <f t="shared" si="29"/>
        <v>906993</v>
      </c>
      <c r="BA52" s="13">
        <f t="shared" si="30"/>
        <v>930298</v>
      </c>
    </row>
    <row r="53" spans="1:53" outlineLevel="1" x14ac:dyDescent="0.3">
      <c r="A53" s="1" t="s">
        <v>81</v>
      </c>
      <c r="B53" s="10">
        <v>131012</v>
      </c>
      <c r="C53" s="2">
        <f t="shared" si="6"/>
        <v>102189</v>
      </c>
      <c r="D53" s="8">
        <f t="shared" si="7"/>
        <v>19652</v>
      </c>
      <c r="E53" s="2">
        <f t="shared" si="8"/>
        <v>9171</v>
      </c>
      <c r="F53" s="12">
        <v>21062</v>
      </c>
      <c r="G53" s="23">
        <f t="shared" si="9"/>
        <v>0</v>
      </c>
      <c r="H53" s="24">
        <f t="shared" si="10"/>
        <v>0</v>
      </c>
      <c r="I53" s="24">
        <v>0</v>
      </c>
      <c r="J53" s="13">
        <v>118029</v>
      </c>
      <c r="K53" s="13">
        <f t="shared" si="31"/>
        <v>17704</v>
      </c>
      <c r="L53" s="13">
        <f t="shared" si="32"/>
        <v>8262</v>
      </c>
      <c r="M53" s="12">
        <v>21062</v>
      </c>
      <c r="N53" s="23">
        <f t="shared" si="33"/>
        <v>0</v>
      </c>
      <c r="O53" s="24">
        <f t="shared" si="34"/>
        <v>0</v>
      </c>
      <c r="P53" s="24">
        <v>0</v>
      </c>
      <c r="Q53" s="2">
        <f t="shared" si="35"/>
        <v>92063</v>
      </c>
      <c r="R53" s="29">
        <v>7800</v>
      </c>
      <c r="S53" s="13">
        <f t="shared" si="11"/>
        <v>81940</v>
      </c>
      <c r="T53" s="13">
        <f t="shared" si="36"/>
        <v>10123</v>
      </c>
      <c r="U53" s="29">
        <v>22</v>
      </c>
      <c r="V53" s="29">
        <v>591</v>
      </c>
      <c r="W53" s="29">
        <f t="shared" si="37"/>
        <v>3</v>
      </c>
      <c r="X53" s="2">
        <f t="shared" si="12"/>
        <v>4538</v>
      </c>
      <c r="Y53" s="13">
        <f t="shared" si="13"/>
        <v>20249</v>
      </c>
      <c r="Z53" s="13">
        <f t="shared" si="14"/>
        <v>97651</v>
      </c>
      <c r="AA53" s="13">
        <f t="shared" si="15"/>
        <v>15711</v>
      </c>
      <c r="AB53" s="16"/>
      <c r="AC53" s="13">
        <f t="shared" si="16"/>
        <v>91966</v>
      </c>
      <c r="AD53" s="13">
        <f t="shared" si="17"/>
        <v>97</v>
      </c>
      <c r="AE53" s="29">
        <v>22</v>
      </c>
      <c r="AF53" s="29">
        <v>591</v>
      </c>
      <c r="AG53" s="29">
        <f t="shared" si="38"/>
        <v>3</v>
      </c>
      <c r="AH53" s="2">
        <f t="shared" si="18"/>
        <v>5093</v>
      </c>
      <c r="AI53" s="13">
        <f t="shared" si="19"/>
        <v>10223</v>
      </c>
      <c r="AJ53" s="13">
        <f t="shared" si="20"/>
        <v>97096</v>
      </c>
      <c r="AK53" s="13">
        <f t="shared" si="21"/>
        <v>5130</v>
      </c>
      <c r="AL53" s="16"/>
      <c r="AM53" s="13">
        <f t="shared" si="22"/>
        <v>99774</v>
      </c>
      <c r="AN53" s="13">
        <f t="shared" si="23"/>
        <v>-7711</v>
      </c>
      <c r="AO53" s="29">
        <v>22</v>
      </c>
      <c r="AP53" s="29">
        <v>591</v>
      </c>
      <c r="AQ53" s="29">
        <f t="shared" si="39"/>
        <v>3</v>
      </c>
      <c r="AR53" s="2">
        <f t="shared" si="24"/>
        <v>5526</v>
      </c>
      <c r="AS53" s="13">
        <f t="shared" si="25"/>
        <v>2415</v>
      </c>
      <c r="AT53" s="13">
        <f t="shared" si="26"/>
        <v>96663</v>
      </c>
      <c r="AU53" s="13">
        <f t="shared" si="27"/>
        <v>-3111</v>
      </c>
      <c r="AV53" s="13">
        <f t="shared" si="40"/>
        <v>0</v>
      </c>
      <c r="AW53" s="13">
        <f t="shared" si="41"/>
        <v>0</v>
      </c>
      <c r="AX53" s="13">
        <f t="shared" si="42"/>
        <v>3111</v>
      </c>
      <c r="AY53" s="13">
        <f t="shared" si="28"/>
        <v>131012</v>
      </c>
      <c r="AZ53" s="13">
        <f t="shared" si="29"/>
        <v>131012</v>
      </c>
      <c r="BA53" s="13">
        <f t="shared" si="30"/>
        <v>134123</v>
      </c>
    </row>
    <row r="54" spans="1:53" outlineLevel="1" x14ac:dyDescent="0.3">
      <c r="A54" s="1" t="s">
        <v>82</v>
      </c>
      <c r="B54" s="10">
        <v>996515</v>
      </c>
      <c r="C54" s="2">
        <f t="shared" si="6"/>
        <v>733387</v>
      </c>
      <c r="D54" s="8">
        <f t="shared" si="7"/>
        <v>149477</v>
      </c>
      <c r="E54" s="2">
        <f t="shared" si="8"/>
        <v>69756</v>
      </c>
      <c r="F54" s="12">
        <v>233728</v>
      </c>
      <c r="G54" s="23">
        <f t="shared" si="9"/>
        <v>0.01</v>
      </c>
      <c r="H54" s="24">
        <f t="shared" si="10"/>
        <v>9965</v>
      </c>
      <c r="I54" s="24">
        <v>33930</v>
      </c>
      <c r="J54" s="13">
        <v>899630</v>
      </c>
      <c r="K54" s="13">
        <f t="shared" si="31"/>
        <v>134945</v>
      </c>
      <c r="L54" s="13">
        <f t="shared" si="32"/>
        <v>62974</v>
      </c>
      <c r="M54" s="12">
        <v>233728</v>
      </c>
      <c r="N54" s="23">
        <f t="shared" si="33"/>
        <v>0.04</v>
      </c>
      <c r="O54" s="24">
        <f t="shared" si="34"/>
        <v>35985</v>
      </c>
      <c r="P54" s="24">
        <v>33930</v>
      </c>
      <c r="Q54" s="2">
        <f t="shared" si="35"/>
        <v>631796</v>
      </c>
      <c r="R54" s="29">
        <v>62280</v>
      </c>
      <c r="S54" s="13">
        <f t="shared" si="11"/>
        <v>654261</v>
      </c>
      <c r="T54" s="13">
        <f t="shared" si="36"/>
        <v>-22465</v>
      </c>
      <c r="U54" s="29">
        <v>198</v>
      </c>
      <c r="V54" s="29">
        <v>5449</v>
      </c>
      <c r="W54" s="29">
        <f t="shared" si="37"/>
        <v>35</v>
      </c>
      <c r="X54" s="2">
        <f t="shared" si="12"/>
        <v>52946</v>
      </c>
      <c r="Y54" s="13">
        <f t="shared" si="13"/>
        <v>79126</v>
      </c>
      <c r="Z54" s="13">
        <f t="shared" si="14"/>
        <v>680441</v>
      </c>
      <c r="AA54" s="13">
        <f t="shared" si="15"/>
        <v>26180</v>
      </c>
      <c r="AB54" s="16"/>
      <c r="AC54" s="13">
        <f t="shared" si="16"/>
        <v>734311</v>
      </c>
      <c r="AD54" s="13">
        <f t="shared" si="17"/>
        <v>-102515</v>
      </c>
      <c r="AE54" s="29">
        <v>198</v>
      </c>
      <c r="AF54" s="29">
        <v>5449</v>
      </c>
      <c r="AG54" s="29">
        <f t="shared" si="38"/>
        <v>35</v>
      </c>
      <c r="AH54" s="2">
        <f t="shared" si="18"/>
        <v>59424</v>
      </c>
      <c r="AI54" s="13">
        <f t="shared" si="19"/>
        <v>-924</v>
      </c>
      <c r="AJ54" s="13">
        <f t="shared" si="20"/>
        <v>673963</v>
      </c>
      <c r="AK54" s="13">
        <f t="shared" si="21"/>
        <v>-60348</v>
      </c>
      <c r="AL54" s="16"/>
      <c r="AM54" s="13">
        <f t="shared" si="22"/>
        <v>796659</v>
      </c>
      <c r="AN54" s="13">
        <f t="shared" si="23"/>
        <v>-164863</v>
      </c>
      <c r="AO54" s="29">
        <v>198</v>
      </c>
      <c r="AP54" s="29">
        <v>5449</v>
      </c>
      <c r="AQ54" s="29">
        <f t="shared" si="39"/>
        <v>35</v>
      </c>
      <c r="AR54" s="2">
        <f t="shared" si="24"/>
        <v>64469</v>
      </c>
      <c r="AS54" s="13">
        <f t="shared" si="25"/>
        <v>-63272</v>
      </c>
      <c r="AT54" s="13">
        <f t="shared" si="26"/>
        <v>668918</v>
      </c>
      <c r="AU54" s="13">
        <f t="shared" si="27"/>
        <v>-127741</v>
      </c>
      <c r="AV54" s="13">
        <f t="shared" si="40"/>
        <v>0</v>
      </c>
      <c r="AW54" s="13">
        <f t="shared" si="41"/>
        <v>60348</v>
      </c>
      <c r="AX54" s="13">
        <f t="shared" si="42"/>
        <v>127741</v>
      </c>
      <c r="AY54" s="13">
        <f t="shared" si="28"/>
        <v>996515</v>
      </c>
      <c r="AZ54" s="13">
        <f t="shared" si="29"/>
        <v>1056863</v>
      </c>
      <c r="BA54" s="13">
        <f t="shared" si="30"/>
        <v>1124256</v>
      </c>
    </row>
    <row r="55" spans="1:53" outlineLevel="1" x14ac:dyDescent="0.3">
      <c r="A55" s="1" t="s">
        <v>83</v>
      </c>
      <c r="B55" s="10">
        <v>47571</v>
      </c>
      <c r="C55" s="2">
        <f t="shared" si="6"/>
        <v>37105</v>
      </c>
      <c r="D55" s="8">
        <f t="shared" si="7"/>
        <v>7136</v>
      </c>
      <c r="E55" s="2">
        <f t="shared" si="8"/>
        <v>3330</v>
      </c>
      <c r="F55" s="12">
        <v>7673</v>
      </c>
      <c r="G55" s="23">
        <f t="shared" si="9"/>
        <v>0</v>
      </c>
      <c r="H55" s="24">
        <f t="shared" si="10"/>
        <v>0</v>
      </c>
      <c r="I55" s="24">
        <v>0</v>
      </c>
      <c r="J55" s="13">
        <v>42888</v>
      </c>
      <c r="K55" s="13">
        <f t="shared" si="31"/>
        <v>6433</v>
      </c>
      <c r="L55" s="13">
        <f t="shared" si="32"/>
        <v>3002</v>
      </c>
      <c r="M55" s="12">
        <v>7673</v>
      </c>
      <c r="N55" s="23">
        <f t="shared" si="33"/>
        <v>0</v>
      </c>
      <c r="O55" s="24">
        <f t="shared" si="34"/>
        <v>0</v>
      </c>
      <c r="P55" s="24">
        <v>0</v>
      </c>
      <c r="Q55" s="2">
        <f t="shared" si="35"/>
        <v>33453</v>
      </c>
      <c r="R55" s="29">
        <v>3000</v>
      </c>
      <c r="S55" s="13">
        <f t="shared" si="11"/>
        <v>31515</v>
      </c>
      <c r="T55" s="13">
        <f t="shared" si="36"/>
        <v>1938</v>
      </c>
      <c r="U55" s="29">
        <v>10</v>
      </c>
      <c r="V55" s="29">
        <v>287</v>
      </c>
      <c r="W55" s="29">
        <f t="shared" si="37"/>
        <v>2</v>
      </c>
      <c r="X55" s="2">
        <f t="shared" si="12"/>
        <v>3025</v>
      </c>
      <c r="Y55" s="13">
        <f t="shared" si="13"/>
        <v>5590</v>
      </c>
      <c r="Z55" s="13">
        <f t="shared" si="14"/>
        <v>34080</v>
      </c>
      <c r="AA55" s="13">
        <f t="shared" si="15"/>
        <v>2565</v>
      </c>
      <c r="AB55" s="16"/>
      <c r="AC55" s="13">
        <f t="shared" si="16"/>
        <v>35371</v>
      </c>
      <c r="AD55" s="13">
        <f t="shared" si="17"/>
        <v>-1918</v>
      </c>
      <c r="AE55" s="29">
        <v>10</v>
      </c>
      <c r="AF55" s="29">
        <v>287</v>
      </c>
      <c r="AG55" s="29">
        <f t="shared" si="38"/>
        <v>2</v>
      </c>
      <c r="AH55" s="2">
        <f t="shared" si="18"/>
        <v>3396</v>
      </c>
      <c r="AI55" s="13">
        <f t="shared" si="19"/>
        <v>1734</v>
      </c>
      <c r="AJ55" s="13">
        <f t="shared" si="20"/>
        <v>33709</v>
      </c>
      <c r="AK55" s="13">
        <f t="shared" si="21"/>
        <v>-1662</v>
      </c>
      <c r="AL55" s="16"/>
      <c r="AM55" s="13">
        <f t="shared" si="22"/>
        <v>38375</v>
      </c>
      <c r="AN55" s="13">
        <f t="shared" si="23"/>
        <v>-4922</v>
      </c>
      <c r="AO55" s="29">
        <v>10</v>
      </c>
      <c r="AP55" s="29">
        <v>287</v>
      </c>
      <c r="AQ55" s="29">
        <f t="shared" si="39"/>
        <v>2</v>
      </c>
      <c r="AR55" s="2">
        <f t="shared" si="24"/>
        <v>3684</v>
      </c>
      <c r="AS55" s="13">
        <f t="shared" si="25"/>
        <v>-1270</v>
      </c>
      <c r="AT55" s="13">
        <f t="shared" si="26"/>
        <v>33421</v>
      </c>
      <c r="AU55" s="13">
        <f t="shared" si="27"/>
        <v>-4954</v>
      </c>
      <c r="AV55" s="13">
        <f t="shared" si="40"/>
        <v>0</v>
      </c>
      <c r="AW55" s="13">
        <f t="shared" si="41"/>
        <v>1662</v>
      </c>
      <c r="AX55" s="13">
        <f t="shared" si="42"/>
        <v>4954</v>
      </c>
      <c r="AY55" s="13">
        <f t="shared" si="28"/>
        <v>47571</v>
      </c>
      <c r="AZ55" s="13">
        <f t="shared" si="29"/>
        <v>49233</v>
      </c>
      <c r="BA55" s="13">
        <f t="shared" si="30"/>
        <v>52525</v>
      </c>
    </row>
    <row r="56" spans="1:53" outlineLevel="1" x14ac:dyDescent="0.3">
      <c r="A56" s="1" t="s">
        <v>84</v>
      </c>
      <c r="B56" s="10">
        <v>582903</v>
      </c>
      <c r="C56" s="2">
        <f t="shared" si="6"/>
        <v>437377</v>
      </c>
      <c r="D56" s="8">
        <f t="shared" si="7"/>
        <v>87435</v>
      </c>
      <c r="E56" s="2">
        <f t="shared" si="8"/>
        <v>40803</v>
      </c>
      <c r="F56" s="12">
        <v>114778</v>
      </c>
      <c r="G56" s="23">
        <f t="shared" si="9"/>
        <v>0</v>
      </c>
      <c r="H56" s="24">
        <f t="shared" si="10"/>
        <v>0</v>
      </c>
      <c r="I56" s="24">
        <v>17288</v>
      </c>
      <c r="J56" s="13">
        <v>525404</v>
      </c>
      <c r="K56" s="13">
        <f t="shared" si="31"/>
        <v>78811</v>
      </c>
      <c r="L56" s="13">
        <f t="shared" si="32"/>
        <v>36778</v>
      </c>
      <c r="M56" s="12">
        <v>114778</v>
      </c>
      <c r="N56" s="23">
        <f t="shared" si="33"/>
        <v>0</v>
      </c>
      <c r="O56" s="24">
        <f t="shared" si="34"/>
        <v>0</v>
      </c>
      <c r="P56" s="24">
        <v>17288</v>
      </c>
      <c r="Q56" s="2">
        <f t="shared" si="35"/>
        <v>392527</v>
      </c>
      <c r="R56" s="29">
        <v>35400</v>
      </c>
      <c r="S56" s="13">
        <f t="shared" si="11"/>
        <v>371882</v>
      </c>
      <c r="T56" s="13">
        <f t="shared" si="36"/>
        <v>20645</v>
      </c>
      <c r="U56" s="29">
        <v>117</v>
      </c>
      <c r="V56" s="29">
        <v>3290</v>
      </c>
      <c r="W56" s="29">
        <f t="shared" si="37"/>
        <v>24</v>
      </c>
      <c r="X56" s="2">
        <f t="shared" si="12"/>
        <v>36306</v>
      </c>
      <c r="Y56" s="13">
        <f t="shared" si="13"/>
        <v>65495</v>
      </c>
      <c r="Z56" s="13">
        <f t="shared" si="14"/>
        <v>401071</v>
      </c>
      <c r="AA56" s="13">
        <f t="shared" si="15"/>
        <v>29189</v>
      </c>
      <c r="AB56" s="16"/>
      <c r="AC56" s="13">
        <f t="shared" si="16"/>
        <v>417383</v>
      </c>
      <c r="AD56" s="13">
        <f t="shared" si="17"/>
        <v>-24856</v>
      </c>
      <c r="AE56" s="29">
        <v>117</v>
      </c>
      <c r="AF56" s="29">
        <v>3290</v>
      </c>
      <c r="AG56" s="29">
        <f t="shared" si="38"/>
        <v>24</v>
      </c>
      <c r="AH56" s="2">
        <f t="shared" si="18"/>
        <v>40748</v>
      </c>
      <c r="AI56" s="13">
        <f t="shared" si="19"/>
        <v>19994</v>
      </c>
      <c r="AJ56" s="13">
        <f t="shared" si="20"/>
        <v>396629</v>
      </c>
      <c r="AK56" s="13">
        <f t="shared" si="21"/>
        <v>-20754</v>
      </c>
      <c r="AL56" s="16"/>
      <c r="AM56" s="13">
        <f t="shared" si="22"/>
        <v>452821</v>
      </c>
      <c r="AN56" s="13">
        <f t="shared" si="23"/>
        <v>-60294</v>
      </c>
      <c r="AO56" s="29">
        <v>117</v>
      </c>
      <c r="AP56" s="29">
        <v>3290</v>
      </c>
      <c r="AQ56" s="29">
        <f t="shared" si="39"/>
        <v>24</v>
      </c>
      <c r="AR56" s="2">
        <f t="shared" si="24"/>
        <v>44208</v>
      </c>
      <c r="AS56" s="13">
        <f t="shared" si="25"/>
        <v>-15444</v>
      </c>
      <c r="AT56" s="13">
        <f t="shared" si="26"/>
        <v>393169</v>
      </c>
      <c r="AU56" s="13">
        <f t="shared" si="27"/>
        <v>-59652</v>
      </c>
      <c r="AV56" s="13">
        <f t="shared" si="40"/>
        <v>0</v>
      </c>
      <c r="AW56" s="13">
        <f t="shared" si="41"/>
        <v>20754</v>
      </c>
      <c r="AX56" s="13">
        <f t="shared" si="42"/>
        <v>59652</v>
      </c>
      <c r="AY56" s="13">
        <f t="shared" si="28"/>
        <v>582903</v>
      </c>
      <c r="AZ56" s="13">
        <f t="shared" si="29"/>
        <v>603657</v>
      </c>
      <c r="BA56" s="13">
        <f t="shared" si="30"/>
        <v>642555</v>
      </c>
    </row>
    <row r="57" spans="1:53" outlineLevel="1" x14ac:dyDescent="0.3">
      <c r="A57" s="1" t="s">
        <v>85</v>
      </c>
      <c r="B57" s="10">
        <v>177729</v>
      </c>
      <c r="C57" s="2">
        <f t="shared" si="6"/>
        <v>138629</v>
      </c>
      <c r="D57" s="8">
        <f t="shared" si="7"/>
        <v>26659</v>
      </c>
      <c r="E57" s="2">
        <f t="shared" si="8"/>
        <v>12441</v>
      </c>
      <c r="F57" s="12">
        <v>31721</v>
      </c>
      <c r="G57" s="23">
        <f t="shared" si="9"/>
        <v>0</v>
      </c>
      <c r="H57" s="24">
        <f t="shared" si="10"/>
        <v>0</v>
      </c>
      <c r="I57" s="24">
        <v>0</v>
      </c>
      <c r="J57" s="13">
        <v>160699</v>
      </c>
      <c r="K57" s="13">
        <f t="shared" si="31"/>
        <v>24105</v>
      </c>
      <c r="L57" s="13">
        <f t="shared" si="32"/>
        <v>11249</v>
      </c>
      <c r="M57" s="12">
        <v>31721</v>
      </c>
      <c r="N57" s="23">
        <f t="shared" si="33"/>
        <v>0</v>
      </c>
      <c r="O57" s="24">
        <f t="shared" si="34"/>
        <v>0</v>
      </c>
      <c r="P57" s="24">
        <v>0</v>
      </c>
      <c r="Q57" s="2">
        <f t="shared" si="35"/>
        <v>125345</v>
      </c>
      <c r="R57" s="29">
        <v>12480</v>
      </c>
      <c r="S57" s="13">
        <f t="shared" si="11"/>
        <v>131104</v>
      </c>
      <c r="T57" s="13">
        <f t="shared" si="36"/>
        <v>-5759</v>
      </c>
      <c r="U57" s="29">
        <v>49</v>
      </c>
      <c r="V57" s="29">
        <v>1377</v>
      </c>
      <c r="W57" s="29">
        <f t="shared" si="37"/>
        <v>10</v>
      </c>
      <c r="X57" s="2">
        <f t="shared" si="12"/>
        <v>15127</v>
      </c>
      <c r="Y57" s="13">
        <f t="shared" si="13"/>
        <v>7525</v>
      </c>
      <c r="Z57" s="13">
        <f t="shared" si="14"/>
        <v>123502</v>
      </c>
      <c r="AA57" s="13">
        <f t="shared" si="15"/>
        <v>-7602</v>
      </c>
      <c r="AB57" s="16"/>
      <c r="AC57" s="13">
        <f t="shared" si="16"/>
        <v>147145</v>
      </c>
      <c r="AD57" s="13">
        <f t="shared" si="17"/>
        <v>-21800</v>
      </c>
      <c r="AE57" s="29">
        <v>49</v>
      </c>
      <c r="AF57" s="29">
        <v>1377</v>
      </c>
      <c r="AG57" s="29">
        <f t="shared" si="38"/>
        <v>10</v>
      </c>
      <c r="AH57" s="2">
        <f t="shared" si="18"/>
        <v>16978</v>
      </c>
      <c r="AI57" s="13">
        <f t="shared" si="19"/>
        <v>-8516</v>
      </c>
      <c r="AJ57" s="13">
        <f t="shared" si="20"/>
        <v>121651</v>
      </c>
      <c r="AK57" s="13">
        <f t="shared" si="21"/>
        <v>-25494</v>
      </c>
      <c r="AL57" s="16"/>
      <c r="AM57" s="13">
        <f t="shared" si="22"/>
        <v>159639</v>
      </c>
      <c r="AN57" s="13">
        <f t="shared" si="23"/>
        <v>-34294</v>
      </c>
      <c r="AO57" s="29">
        <v>49</v>
      </c>
      <c r="AP57" s="29">
        <v>1377</v>
      </c>
      <c r="AQ57" s="29">
        <f t="shared" si="39"/>
        <v>10</v>
      </c>
      <c r="AR57" s="2">
        <f t="shared" si="24"/>
        <v>18420</v>
      </c>
      <c r="AS57" s="13">
        <f t="shared" si="25"/>
        <v>-21010</v>
      </c>
      <c r="AT57" s="13">
        <f t="shared" si="26"/>
        <v>120209</v>
      </c>
      <c r="AU57" s="13">
        <f t="shared" si="27"/>
        <v>-39430</v>
      </c>
      <c r="AV57" s="13">
        <f t="shared" si="40"/>
        <v>7602</v>
      </c>
      <c r="AW57" s="13">
        <f t="shared" si="41"/>
        <v>25494</v>
      </c>
      <c r="AX57" s="13">
        <f t="shared" si="42"/>
        <v>39430</v>
      </c>
      <c r="AY57" s="13">
        <f t="shared" si="28"/>
        <v>185331</v>
      </c>
      <c r="AZ57" s="13">
        <f t="shared" si="29"/>
        <v>203223</v>
      </c>
      <c r="BA57" s="13">
        <f t="shared" si="30"/>
        <v>217159</v>
      </c>
    </row>
  </sheetData>
  <mergeCells count="3">
    <mergeCell ref="D5:D7"/>
    <mergeCell ref="E5:E7"/>
    <mergeCell ref="C5:C7"/>
  </mergeCells>
  <conditionalFormatting sqref="J15:L57 R15:R57 T15:AA57 AV15:BA57">
    <cfRule type="cellIs" dxfId="6" priority="32" operator="lessThan">
      <formula>0</formula>
    </cfRule>
  </conditionalFormatting>
  <conditionalFormatting sqref="AD15:AD57">
    <cfRule type="cellIs" dxfId="5" priority="26" operator="lessThan">
      <formula>0</formula>
    </cfRule>
  </conditionalFormatting>
  <conditionalFormatting sqref="AG15:AK57">
    <cfRule type="cellIs" dxfId="4" priority="25" operator="lessThan">
      <formula>0</formula>
    </cfRule>
  </conditionalFormatting>
  <conditionalFormatting sqref="AQ15:AU57">
    <cfRule type="cellIs" dxfId="3" priority="24" operator="lessThan">
      <formula>0</formula>
    </cfRule>
  </conditionalFormatting>
  <conditionalFormatting sqref="AN15:AN57">
    <cfRule type="cellIs" dxfId="2" priority="23" operator="lessThan">
      <formula>0</formula>
    </cfRule>
  </conditionalFormatting>
  <conditionalFormatting sqref="AE15:AF57">
    <cfRule type="cellIs" dxfId="1" priority="22" operator="lessThan">
      <formula>0</formula>
    </cfRule>
  </conditionalFormatting>
  <conditionalFormatting sqref="AO15:AP57">
    <cfRule type="cellIs" dxfId="0" priority="2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&amp;LFaila nosaukums: &amp;F
Izdrukas datums: 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result</vt:lpstr>
      <vt:lpstr>db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Dace Kalsone</dc:creator>
  <cp:keywords/>
  <dc:description/>
  <cp:lastModifiedBy>Eduards</cp:lastModifiedBy>
  <cp:revision/>
  <dcterms:created xsi:type="dcterms:W3CDTF">2023-01-12T17:51:02Z</dcterms:created>
  <dcterms:modified xsi:type="dcterms:W3CDTF">2023-04-14T14:47:38Z</dcterms:modified>
  <cp:category/>
  <cp:contentStatus/>
</cp:coreProperties>
</file>